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soum/Documents/Papers/ALMS1 2025/NC revision/final revision/"/>
    </mc:Choice>
  </mc:AlternateContent>
  <xr:revisionPtr revIDLastSave="0" documentId="8_{4320783F-E443-0A49-8FFE-BF4FF58B6EF2}" xr6:coauthVersionLast="47" xr6:coauthVersionMax="47" xr10:uidLastSave="{00000000-0000-0000-0000-000000000000}"/>
  <bookViews>
    <workbookView xWindow="4340" yWindow="760" windowWidth="23600" windowHeight="18880" activeTab="7" xr2:uid="{C1A029ED-8D5D-8746-8D9F-FBD15BE60FC6}"/>
  </bookViews>
  <sheets>
    <sheet name="Fig.1a" sheetId="1" r:id="rId1"/>
    <sheet name="Fig.1c" sheetId="2" r:id="rId2"/>
    <sheet name="Fig.1d" sheetId="3" r:id="rId3"/>
    <sheet name="Fig.1e" sheetId="4" r:id="rId4"/>
    <sheet name="Fig.1i" sheetId="5" r:id="rId5"/>
    <sheet name="SFig.1a" sheetId="6" r:id="rId6"/>
    <sheet name="SFig.1c" sheetId="7" r:id="rId7"/>
    <sheet name="SFig.1h" sheetId="8" r:id="rId8"/>
    <sheet name="Fig.2a" sheetId="9" r:id="rId9"/>
    <sheet name="Fig.2c" sheetId="10" r:id="rId10"/>
    <sheet name="Fig.2d" sheetId="11" r:id="rId11"/>
    <sheet name="Fig.2k" sheetId="22" r:id="rId12"/>
    <sheet name="Fig.3a-WB" sheetId="23" r:id="rId13"/>
    <sheet name="Fig.3c" sheetId="12" r:id="rId14"/>
    <sheet name="Fig.3i" sheetId="13" r:id="rId15"/>
    <sheet name="Fig.3j" sheetId="14" r:id="rId16"/>
    <sheet name="Fig.3k" sheetId="15" r:id="rId17"/>
    <sheet name="Fig.3k-WB" sheetId="25" r:id="rId18"/>
    <sheet name="Fig.4a" sheetId="17" r:id="rId19"/>
    <sheet name="Fig.4e" sheetId="18" r:id="rId20"/>
    <sheet name="Fig.4g" sheetId="19" r:id="rId21"/>
    <sheet name="Fig.5d" sheetId="20" r:id="rId22"/>
    <sheet name="Fig.5d-WB" sheetId="24" r:id="rId23"/>
    <sheet name="Fig.5j" sheetId="21" r:id="rId24"/>
  </sheets>
  <externalReferences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41" i="20" l="1"/>
  <c r="AM140" i="20"/>
  <c r="AH134" i="20"/>
  <c r="AH133" i="20"/>
  <c r="AC189" i="20"/>
  <c r="AC188" i="20"/>
  <c r="X114" i="20"/>
  <c r="X113" i="20"/>
  <c r="S115" i="20"/>
  <c r="S114" i="20"/>
  <c r="N76" i="20"/>
  <c r="N75" i="20"/>
  <c r="D114" i="20"/>
  <c r="D113" i="20"/>
  <c r="K92" i="15"/>
  <c r="K91" i="15"/>
  <c r="E92" i="15"/>
  <c r="E91" i="15"/>
  <c r="K62" i="14"/>
  <c r="K61" i="14"/>
  <c r="E72" i="14"/>
  <c r="E71" i="14"/>
  <c r="W54" i="13"/>
  <c r="W53" i="13"/>
  <c r="Q92" i="13"/>
  <c r="Q91" i="13"/>
  <c r="K5" i="13"/>
  <c r="K47" i="13"/>
  <c r="K46" i="13"/>
  <c r="E66" i="13"/>
  <c r="E65" i="13"/>
  <c r="CG47" i="12"/>
  <c r="CG46" i="12"/>
  <c r="BX69" i="12"/>
  <c r="BX68" i="12"/>
  <c r="BP113" i="12"/>
  <c r="BP112" i="12"/>
  <c r="BI79" i="12"/>
  <c r="BI78" i="12"/>
  <c r="BA75" i="12"/>
  <c r="BA74" i="12"/>
  <c r="AS51" i="12"/>
  <c r="AS50" i="12"/>
  <c r="AK117" i="12"/>
  <c r="AK116" i="12"/>
  <c r="AE75" i="12"/>
  <c r="AE74" i="12"/>
  <c r="Y111" i="12"/>
  <c r="Y110" i="12"/>
  <c r="E93" i="12"/>
  <c r="E92" i="12"/>
  <c r="J74" i="22"/>
  <c r="J73" i="22"/>
  <c r="I74" i="22"/>
  <c r="I73" i="22"/>
  <c r="D60" i="22"/>
  <c r="D59" i="22"/>
  <c r="C60" i="22"/>
  <c r="C59" i="22"/>
  <c r="J36" i="1"/>
  <c r="J35" i="1"/>
  <c r="C36" i="1"/>
  <c r="C35" i="1"/>
  <c r="I22" i="4"/>
  <c r="I21" i="4"/>
  <c r="W51" i="13"/>
  <c r="K44" i="13"/>
  <c r="AX41" i="12"/>
  <c r="AX39" i="12"/>
  <c r="AX37" i="12"/>
  <c r="AX71" i="12"/>
  <c r="AX69" i="12"/>
  <c r="AX67" i="12"/>
  <c r="AX65" i="12"/>
  <c r="AX63" i="12"/>
  <c r="AX61" i="12"/>
  <c r="AX59" i="12"/>
  <c r="AX57" i="12"/>
  <c r="AX55" i="12"/>
  <c r="AX53" i="12"/>
  <c r="AX51" i="12"/>
  <c r="AX49" i="12"/>
  <c r="AX47" i="12"/>
  <c r="AX45" i="12"/>
  <c r="AX43" i="12"/>
  <c r="AP47" i="12"/>
  <c r="AP45" i="12"/>
  <c r="AP43" i="12"/>
  <c r="AP41" i="12"/>
  <c r="AP39" i="12"/>
  <c r="AP37" i="12"/>
  <c r="AP35" i="12"/>
  <c r="AP33" i="12"/>
  <c r="AP31" i="12"/>
  <c r="AP29" i="12"/>
  <c r="AP27" i="12"/>
  <c r="AP25" i="12"/>
  <c r="AP23" i="12"/>
  <c r="AP21" i="12"/>
  <c r="W8" i="21"/>
  <c r="V8" i="21"/>
  <c r="W7" i="21"/>
  <c r="V7" i="21"/>
  <c r="W6" i="21"/>
  <c r="W10" i="21" s="1"/>
  <c r="V6" i="21"/>
  <c r="S8" i="21"/>
  <c r="R8" i="21"/>
  <c r="S7" i="21"/>
  <c r="S10" i="21" s="1"/>
  <c r="R7" i="21"/>
  <c r="R10" i="21" s="1"/>
  <c r="O8" i="21"/>
  <c r="N8" i="21"/>
  <c r="O7" i="21"/>
  <c r="N7" i="21"/>
  <c r="O6" i="21"/>
  <c r="N6" i="21"/>
  <c r="K8" i="21"/>
  <c r="J8" i="21"/>
  <c r="K7" i="21"/>
  <c r="J7" i="21"/>
  <c r="K6" i="21"/>
  <c r="K10" i="21" s="1"/>
  <c r="J6" i="21"/>
  <c r="G9" i="21"/>
  <c r="F9" i="21"/>
  <c r="C10" i="21"/>
  <c r="B10" i="21"/>
  <c r="C9" i="21"/>
  <c r="B9" i="21"/>
  <c r="E13" i="6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1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B16" i="17"/>
  <c r="B15" i="17"/>
  <c r="W6" i="13"/>
  <c r="W7" i="13"/>
  <c r="W8" i="13"/>
  <c r="W9" i="13"/>
  <c r="W10" i="13"/>
  <c r="W11" i="13"/>
  <c r="W12" i="13"/>
  <c r="W13" i="13"/>
  <c r="W14" i="13"/>
  <c r="W15" i="13"/>
  <c r="W16" i="13"/>
  <c r="W17" i="13"/>
  <c r="W18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37" i="13"/>
  <c r="W38" i="13"/>
  <c r="W39" i="13"/>
  <c r="W40" i="13"/>
  <c r="W41" i="13"/>
  <c r="W42" i="13"/>
  <c r="W43" i="13"/>
  <c r="W44" i="13"/>
  <c r="W45" i="13"/>
  <c r="W46" i="13"/>
  <c r="W47" i="13"/>
  <c r="W48" i="13"/>
  <c r="W49" i="13"/>
  <c r="W50" i="13"/>
  <c r="W5" i="13"/>
  <c r="Q6" i="13"/>
  <c r="Q7" i="13"/>
  <c r="Q8" i="13"/>
  <c r="Q9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26" i="13"/>
  <c r="Q27" i="13"/>
  <c r="Q28" i="13"/>
  <c r="Q29" i="13"/>
  <c r="Q30" i="13"/>
  <c r="Q31" i="13"/>
  <c r="Q32" i="13"/>
  <c r="Q33" i="13"/>
  <c r="Q34" i="13"/>
  <c r="Q35" i="13"/>
  <c r="Q36" i="13"/>
  <c r="Q37" i="13"/>
  <c r="Q38" i="13"/>
  <c r="Q39" i="13"/>
  <c r="Q40" i="13"/>
  <c r="Q41" i="13"/>
  <c r="Q42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59" i="13"/>
  <c r="Q60" i="13"/>
  <c r="Q61" i="13"/>
  <c r="Q62" i="13"/>
  <c r="Q63" i="13"/>
  <c r="Q64" i="13"/>
  <c r="Q65" i="13"/>
  <c r="Q66" i="13"/>
  <c r="Q67" i="13"/>
  <c r="Q68" i="13"/>
  <c r="Q69" i="13"/>
  <c r="Q70" i="13"/>
  <c r="Q71" i="13"/>
  <c r="Q72" i="13"/>
  <c r="Q73" i="13"/>
  <c r="Q74" i="13"/>
  <c r="Q75" i="13"/>
  <c r="Q76" i="13"/>
  <c r="Q77" i="13"/>
  <c r="Q78" i="13"/>
  <c r="Q79" i="13"/>
  <c r="Q80" i="13"/>
  <c r="Q81" i="13"/>
  <c r="Q82" i="13"/>
  <c r="Q83" i="13"/>
  <c r="Q84" i="13"/>
  <c r="Q85" i="13"/>
  <c r="Q86" i="13"/>
  <c r="Q87" i="13"/>
  <c r="Q88" i="13"/>
  <c r="Q89" i="13"/>
  <c r="Q5" i="13"/>
  <c r="K8" i="13"/>
  <c r="K9" i="13"/>
  <c r="K10" i="13"/>
  <c r="K11" i="13"/>
  <c r="K12" i="13"/>
  <c r="K13" i="13"/>
  <c r="K14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E14" i="13"/>
  <c r="E15" i="13"/>
  <c r="E16" i="13"/>
  <c r="E18" i="13"/>
  <c r="E23" i="13"/>
  <c r="E25" i="13"/>
  <c r="E31" i="13"/>
  <c r="E33" i="13"/>
  <c r="E35" i="13"/>
  <c r="E37" i="13"/>
  <c r="E38" i="13"/>
  <c r="E39" i="13"/>
  <c r="E41" i="13"/>
  <c r="E42" i="13"/>
  <c r="E44" i="13"/>
  <c r="E46" i="13"/>
  <c r="E48" i="13"/>
  <c r="E49" i="13"/>
  <c r="E54" i="13"/>
  <c r="E59" i="13"/>
  <c r="E60" i="13"/>
  <c r="E61" i="13"/>
  <c r="E63" i="13"/>
  <c r="E6" i="13"/>
  <c r="E8" i="13"/>
  <c r="E9" i="13"/>
  <c r="E10" i="13"/>
  <c r="E12" i="13"/>
  <c r="E13" i="13"/>
  <c r="E5" i="13"/>
  <c r="E13" i="11"/>
  <c r="C8" i="7"/>
  <c r="C7" i="7"/>
  <c r="C6" i="7"/>
  <c r="D25" i="5"/>
  <c r="D12" i="5"/>
  <c r="D9" i="5"/>
  <c r="D8" i="5"/>
  <c r="O10" i="21" l="1"/>
  <c r="V9" i="21"/>
  <c r="V10" i="21"/>
  <c r="W9" i="21"/>
  <c r="S9" i="21"/>
  <c r="R9" i="21"/>
  <c r="N10" i="21"/>
  <c r="N9" i="21"/>
  <c r="O9" i="21"/>
  <c r="J10" i="21"/>
  <c r="J9" i="21"/>
  <c r="K9" i="21"/>
  <c r="N73" i="20"/>
  <c r="N72" i="20"/>
  <c r="N71" i="20"/>
  <c r="N70" i="20"/>
  <c r="N69" i="20"/>
  <c r="N68" i="20"/>
  <c r="N67" i="20"/>
  <c r="N66" i="20"/>
  <c r="N65" i="20"/>
  <c r="N64" i="20"/>
  <c r="N63" i="20"/>
  <c r="N62" i="20"/>
  <c r="N61" i="20"/>
  <c r="N60" i="20"/>
  <c r="N59" i="20"/>
  <c r="N58" i="20"/>
  <c r="N57" i="20"/>
  <c r="N56" i="20"/>
  <c r="N55" i="20"/>
  <c r="N54" i="20"/>
  <c r="N53" i="20"/>
  <c r="N52" i="20"/>
  <c r="N51" i="20"/>
  <c r="N50" i="20"/>
  <c r="N49" i="20"/>
  <c r="N48" i="20"/>
  <c r="N47" i="20"/>
  <c r="N46" i="20"/>
  <c r="N45" i="20"/>
  <c r="N44" i="20"/>
  <c r="N43" i="20"/>
  <c r="N42" i="20"/>
  <c r="N41" i="20"/>
  <c r="N40" i="20"/>
  <c r="N39" i="20"/>
  <c r="N38" i="20"/>
  <c r="N37" i="20"/>
  <c r="N36" i="20"/>
  <c r="N35" i="20"/>
  <c r="N34" i="20"/>
  <c r="N33" i="20"/>
  <c r="N32" i="20"/>
  <c r="N31" i="20"/>
  <c r="N30" i="20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5" i="20"/>
  <c r="N4" i="20"/>
  <c r="AJ114" i="12"/>
  <c r="AK114" i="12" s="1"/>
  <c r="AJ112" i="12"/>
  <c r="AK112" i="12" s="1"/>
  <c r="AK110" i="12"/>
  <c r="AJ108" i="12"/>
  <c r="AK108" i="12" s="1"/>
  <c r="AJ106" i="12"/>
  <c r="AK106" i="12" s="1"/>
  <c r="AJ104" i="12"/>
  <c r="AK104" i="12" s="1"/>
  <c r="AJ102" i="12"/>
  <c r="AK102" i="12" s="1"/>
  <c r="AJ100" i="12"/>
  <c r="AK100" i="12" s="1"/>
  <c r="AJ98" i="12"/>
  <c r="AK98" i="12" s="1"/>
  <c r="AJ96" i="12"/>
  <c r="AK96" i="12" s="1"/>
  <c r="AJ94" i="12"/>
  <c r="AK94" i="12" s="1"/>
  <c r="AJ92" i="12"/>
  <c r="AK92" i="12" s="1"/>
  <c r="AJ90" i="12"/>
  <c r="AK90" i="12" s="1"/>
  <c r="AJ88" i="12"/>
  <c r="AK88" i="12" s="1"/>
  <c r="AJ86" i="12"/>
  <c r="AK86" i="12" s="1"/>
  <c r="AJ84" i="12"/>
  <c r="AK84" i="12" s="1"/>
  <c r="AJ82" i="12"/>
  <c r="AK82" i="12" s="1"/>
  <c r="AJ80" i="12"/>
  <c r="AK80" i="12" s="1"/>
  <c r="AJ78" i="12"/>
  <c r="AK78" i="12" s="1"/>
  <c r="AJ76" i="12"/>
  <c r="AK76" i="12" s="1"/>
  <c r="AJ74" i="12"/>
  <c r="AK74" i="12" s="1"/>
  <c r="AJ72" i="12"/>
  <c r="AK72" i="12" s="1"/>
  <c r="V107" i="12"/>
  <c r="V105" i="12"/>
  <c r="V103" i="12"/>
  <c r="V101" i="12"/>
  <c r="V99" i="12"/>
  <c r="V97" i="12"/>
  <c r="V95" i="12"/>
  <c r="V93" i="12"/>
  <c r="V91" i="12"/>
  <c r="V89" i="12"/>
  <c r="V87" i="12"/>
  <c r="V85" i="12"/>
  <c r="V83" i="12"/>
  <c r="V81" i="12"/>
  <c r="V79" i="12"/>
  <c r="V77" i="12"/>
  <c r="V75" i="12"/>
  <c r="V73" i="12"/>
  <c r="V71" i="12"/>
  <c r="V69" i="12"/>
  <c r="V67" i="12"/>
  <c r="V65" i="12"/>
  <c r="V63" i="12"/>
  <c r="V61" i="12"/>
  <c r="V59" i="12"/>
  <c r="V57" i="12"/>
  <c r="V55" i="12"/>
  <c r="CE6" i="12"/>
  <c r="CE44" i="12"/>
  <c r="CD43" i="12"/>
  <c r="CE42" i="12"/>
  <c r="CD41" i="12"/>
  <c r="CE40" i="12"/>
  <c r="CD39" i="12"/>
  <c r="CE38" i="12"/>
  <c r="CD37" i="12"/>
  <c r="CE36" i="12"/>
  <c r="CD35" i="12"/>
  <c r="CE34" i="12"/>
  <c r="CD33" i="12"/>
  <c r="CE32" i="12"/>
  <c r="CD31" i="12"/>
  <c r="CE30" i="12"/>
  <c r="CD29" i="12"/>
  <c r="CE28" i="12"/>
  <c r="CD27" i="12"/>
  <c r="CE26" i="12"/>
  <c r="CF26" i="12" s="1"/>
  <c r="CD25" i="12"/>
  <c r="CE24" i="12"/>
  <c r="CD23" i="12"/>
  <c r="CE22" i="12"/>
  <c r="CD21" i="12"/>
  <c r="CE20" i="12"/>
  <c r="CD19" i="12"/>
  <c r="CE18" i="12"/>
  <c r="CD17" i="12"/>
  <c r="CE16" i="12"/>
  <c r="CD15" i="12"/>
  <c r="CE14" i="12"/>
  <c r="CD13" i="12"/>
  <c r="CE12" i="12"/>
  <c r="CD11" i="12"/>
  <c r="CE10" i="12"/>
  <c r="CD9" i="12"/>
  <c r="CE8" i="12"/>
  <c r="CD7" i="12"/>
  <c r="CD5" i="12"/>
  <c r="BW26" i="12"/>
  <c r="BV25" i="12"/>
  <c r="BW24" i="12"/>
  <c r="BV23" i="12"/>
  <c r="BW22" i="12"/>
  <c r="BX22" i="12" s="1"/>
  <c r="BV21" i="12"/>
  <c r="BW20" i="12"/>
  <c r="BV19" i="12"/>
  <c r="BW18" i="12"/>
  <c r="BV17" i="12"/>
  <c r="BW16" i="12"/>
  <c r="BV15" i="12"/>
  <c r="BW14" i="12"/>
  <c r="BV13" i="12"/>
  <c r="BW12" i="12"/>
  <c r="BV11" i="12"/>
  <c r="BW10" i="12"/>
  <c r="BV9" i="12"/>
  <c r="BW8" i="12"/>
  <c r="BV7" i="12"/>
  <c r="BW6" i="12"/>
  <c r="BV5" i="12"/>
  <c r="BO76" i="12"/>
  <c r="BN75" i="12"/>
  <c r="BO74" i="12"/>
  <c r="BN73" i="12"/>
  <c r="BO72" i="12"/>
  <c r="BN71" i="12"/>
  <c r="BO70" i="12"/>
  <c r="BN69" i="12"/>
  <c r="BO68" i="12"/>
  <c r="BN67" i="12"/>
  <c r="BO66" i="12"/>
  <c r="BN65" i="12"/>
  <c r="BO64" i="12"/>
  <c r="BN63" i="12"/>
  <c r="BO62" i="12"/>
  <c r="BN61" i="12"/>
  <c r="BO60" i="12"/>
  <c r="BN59" i="12"/>
  <c r="BO58" i="12"/>
  <c r="BN57" i="12"/>
  <c r="BO56" i="12"/>
  <c r="BN55" i="12"/>
  <c r="BO54" i="12"/>
  <c r="BN53" i="12"/>
  <c r="BO52" i="12"/>
  <c r="BN51" i="12"/>
  <c r="BO50" i="12"/>
  <c r="BN49" i="12"/>
  <c r="BO48" i="12"/>
  <c r="BN47" i="12"/>
  <c r="BO46" i="12"/>
  <c r="BN45" i="12"/>
  <c r="BO44" i="12"/>
  <c r="BN43" i="12"/>
  <c r="BO42" i="12"/>
  <c r="BN41" i="12"/>
  <c r="BO40" i="12"/>
  <c r="BN39" i="12"/>
  <c r="BO38" i="12"/>
  <c r="BN37" i="12"/>
  <c r="BO36" i="12"/>
  <c r="BN35" i="12"/>
  <c r="BO34" i="12"/>
  <c r="BN33" i="12"/>
  <c r="BO32" i="12"/>
  <c r="BN31" i="12"/>
  <c r="BO30" i="12"/>
  <c r="BN29" i="12"/>
  <c r="BO28" i="12"/>
  <c r="BN27" i="12"/>
  <c r="BO26" i="12"/>
  <c r="BN25" i="12"/>
  <c r="BO24" i="12"/>
  <c r="BN23" i="12"/>
  <c r="BO22" i="12"/>
  <c r="BN21" i="12"/>
  <c r="BO20" i="12"/>
  <c r="BN19" i="12"/>
  <c r="BO18" i="12"/>
  <c r="BN17" i="12"/>
  <c r="BO16" i="12"/>
  <c r="BN15" i="12"/>
  <c r="BO14" i="12"/>
  <c r="BN13" i="12"/>
  <c r="BO12" i="12"/>
  <c r="BN11" i="12"/>
  <c r="BO10" i="12"/>
  <c r="BN9" i="12"/>
  <c r="BO8" i="12"/>
  <c r="BN7" i="12"/>
  <c r="BO6" i="12"/>
  <c r="BP6" i="12" s="1"/>
  <c r="BN5" i="12"/>
  <c r="BG76" i="12"/>
  <c r="BF75" i="12"/>
  <c r="BG74" i="12"/>
  <c r="BF73" i="12"/>
  <c r="BF71" i="12"/>
  <c r="BI72" i="12" s="1"/>
  <c r="BG70" i="12"/>
  <c r="BF69" i="12"/>
  <c r="BG68" i="12"/>
  <c r="BF67" i="12"/>
  <c r="BG66" i="12"/>
  <c r="BF65" i="12"/>
  <c r="BG64" i="12"/>
  <c r="BF63" i="12"/>
  <c r="BG62" i="12"/>
  <c r="BF61" i="12"/>
  <c r="BG60" i="12"/>
  <c r="BF59" i="12"/>
  <c r="BG58" i="12"/>
  <c r="BF57" i="12"/>
  <c r="BG56" i="12"/>
  <c r="BF55" i="12"/>
  <c r="BG54" i="12"/>
  <c r="BF53" i="12"/>
  <c r="BG52" i="12"/>
  <c r="BF51" i="12"/>
  <c r="BG50" i="12"/>
  <c r="BF49" i="12"/>
  <c r="BG48" i="12"/>
  <c r="BF47" i="12"/>
  <c r="BG46" i="12"/>
  <c r="BF45" i="12"/>
  <c r="BG44" i="12"/>
  <c r="BF43" i="12"/>
  <c r="BG42" i="12"/>
  <c r="BF41" i="12"/>
  <c r="BG40" i="12"/>
  <c r="BF39" i="12"/>
  <c r="BG38" i="12"/>
  <c r="BF37" i="12"/>
  <c r="BG36" i="12"/>
  <c r="BF35" i="12"/>
  <c r="BG34" i="12"/>
  <c r="BF33" i="12"/>
  <c r="BF31" i="12"/>
  <c r="BI32" i="12" s="1"/>
  <c r="BF29" i="12"/>
  <c r="BI30" i="12" s="1"/>
  <c r="BG28" i="12"/>
  <c r="BF27" i="12"/>
  <c r="BG26" i="12"/>
  <c r="BF25" i="12"/>
  <c r="BG24" i="12"/>
  <c r="BF23" i="12"/>
  <c r="BG22" i="12"/>
  <c r="BF21" i="12"/>
  <c r="BG20" i="12"/>
  <c r="BF19" i="12"/>
  <c r="BF17" i="12"/>
  <c r="BI18" i="12" s="1"/>
  <c r="BG16" i="12"/>
  <c r="BF15" i="12"/>
  <c r="BF13" i="12"/>
  <c r="BI14" i="12" s="1"/>
  <c r="BG12" i="12"/>
  <c r="BF11" i="12"/>
  <c r="BG10" i="12"/>
  <c r="BF9" i="12"/>
  <c r="BG8" i="12"/>
  <c r="BF7" i="12"/>
  <c r="BG6" i="12"/>
  <c r="BF5" i="12"/>
  <c r="AY6" i="12"/>
  <c r="AZ6" i="12" s="1"/>
  <c r="AY8" i="12"/>
  <c r="AZ8" i="12" s="1"/>
  <c r="AZ36" i="12"/>
  <c r="AY34" i="12"/>
  <c r="AZ34" i="12" s="1"/>
  <c r="AZ32" i="12"/>
  <c r="AZ30" i="12"/>
  <c r="AY28" i="12"/>
  <c r="AZ28" i="12" s="1"/>
  <c r="AZ26" i="12"/>
  <c r="AZ24" i="12"/>
  <c r="AZ22" i="12"/>
  <c r="AY20" i="12"/>
  <c r="AZ20" i="12" s="1"/>
  <c r="AZ18" i="12"/>
  <c r="AY16" i="12"/>
  <c r="AZ16" i="12" s="1"/>
  <c r="AY14" i="12"/>
  <c r="AZ14" i="12" s="1"/>
  <c r="AZ12" i="12"/>
  <c r="AY10" i="12"/>
  <c r="AZ10" i="12" s="1"/>
  <c r="AQ6" i="12"/>
  <c r="AR6" i="12" s="1"/>
  <c r="AQ20" i="12"/>
  <c r="AR20" i="12" s="1"/>
  <c r="AQ18" i="12"/>
  <c r="AR18" i="12" s="1"/>
  <c r="AQ16" i="12"/>
  <c r="AR16" i="12" s="1"/>
  <c r="AQ14" i="12"/>
  <c r="AR14" i="12" s="1"/>
  <c r="AQ12" i="12"/>
  <c r="AR12" i="12" s="1"/>
  <c r="AQ10" i="12"/>
  <c r="AR10" i="12" s="1"/>
  <c r="AQ8" i="12"/>
  <c r="AR8" i="12" s="1"/>
  <c r="AJ6" i="12"/>
  <c r="AK6" i="12" s="1"/>
  <c r="AJ70" i="12"/>
  <c r="AK70" i="12" s="1"/>
  <c r="AJ68" i="12"/>
  <c r="AK68" i="12" s="1"/>
  <c r="AJ66" i="12"/>
  <c r="AK66" i="12" s="1"/>
  <c r="AJ64" i="12"/>
  <c r="AK64" i="12" s="1"/>
  <c r="AJ62" i="12"/>
  <c r="AK62" i="12" s="1"/>
  <c r="AJ60" i="12"/>
  <c r="AK60" i="12" s="1"/>
  <c r="AJ58" i="12"/>
  <c r="AK58" i="12" s="1"/>
  <c r="AJ56" i="12"/>
  <c r="AK56" i="12" s="1"/>
  <c r="AJ54" i="12"/>
  <c r="AK54" i="12" s="1"/>
  <c r="AJ52" i="12"/>
  <c r="AK52" i="12" s="1"/>
  <c r="AJ50" i="12"/>
  <c r="AK50" i="12" s="1"/>
  <c r="AJ48" i="12"/>
  <c r="AK48" i="12" s="1"/>
  <c r="AJ46" i="12"/>
  <c r="AK46" i="12" s="1"/>
  <c r="AJ44" i="12"/>
  <c r="AK44" i="12" s="1"/>
  <c r="AJ42" i="12"/>
  <c r="AK42" i="12" s="1"/>
  <c r="AJ40" i="12"/>
  <c r="AK40" i="12" s="1"/>
  <c r="AJ38" i="12"/>
  <c r="AK38" i="12" s="1"/>
  <c r="AJ36" i="12"/>
  <c r="AK36" i="12" s="1"/>
  <c r="AJ34" i="12"/>
  <c r="AK34" i="12" s="1"/>
  <c r="AJ32" i="12"/>
  <c r="AK32" i="12" s="1"/>
  <c r="AJ30" i="12"/>
  <c r="AK30" i="12" s="1"/>
  <c r="AJ28" i="12"/>
  <c r="AK28" i="12" s="1"/>
  <c r="AJ26" i="12"/>
  <c r="AK26" i="12" s="1"/>
  <c r="AJ24" i="12"/>
  <c r="AK24" i="12" s="1"/>
  <c r="AJ22" i="12"/>
  <c r="AK22" i="12" s="1"/>
  <c r="AJ20" i="12"/>
  <c r="AK20" i="12" s="1"/>
  <c r="AJ18" i="12"/>
  <c r="AK18" i="12" s="1"/>
  <c r="AJ16" i="12"/>
  <c r="AK16" i="12" s="1"/>
  <c r="AJ14" i="12"/>
  <c r="AK14" i="12" s="1"/>
  <c r="AJ12" i="12"/>
  <c r="AK12" i="12" s="1"/>
  <c r="AJ10" i="12"/>
  <c r="AK10" i="12" s="1"/>
  <c r="AJ8" i="12"/>
  <c r="AK8" i="12" s="1"/>
  <c r="AD6" i="12"/>
  <c r="AE6" i="12" s="1"/>
  <c r="AD72" i="12"/>
  <c r="AE72" i="12" s="1"/>
  <c r="AD70" i="12"/>
  <c r="AE70" i="12" s="1"/>
  <c r="AD68" i="12"/>
  <c r="AE68" i="12" s="1"/>
  <c r="AD66" i="12"/>
  <c r="AE66" i="12" s="1"/>
  <c r="AD64" i="12"/>
  <c r="AE64" i="12" s="1"/>
  <c r="AD62" i="12"/>
  <c r="AE62" i="12" s="1"/>
  <c r="AD60" i="12"/>
  <c r="AE60" i="12" s="1"/>
  <c r="AD58" i="12"/>
  <c r="AE58" i="12" s="1"/>
  <c r="AD56" i="12"/>
  <c r="AE56" i="12" s="1"/>
  <c r="AD54" i="12"/>
  <c r="AE54" i="12" s="1"/>
  <c r="AD52" i="12"/>
  <c r="AE52" i="12" s="1"/>
  <c r="AD50" i="12"/>
  <c r="AE50" i="12" s="1"/>
  <c r="AD48" i="12"/>
  <c r="AE48" i="12" s="1"/>
  <c r="AD46" i="12"/>
  <c r="AE46" i="12" s="1"/>
  <c r="AD44" i="12"/>
  <c r="AE44" i="12" s="1"/>
  <c r="AD42" i="12"/>
  <c r="AE42" i="12" s="1"/>
  <c r="AE40" i="12"/>
  <c r="AD38" i="12"/>
  <c r="AE38" i="12" s="1"/>
  <c r="AD36" i="12"/>
  <c r="AE36" i="12" s="1"/>
  <c r="AD34" i="12"/>
  <c r="AE34" i="12" s="1"/>
  <c r="AD32" i="12"/>
  <c r="AE32" i="12" s="1"/>
  <c r="AD30" i="12"/>
  <c r="AE30" i="12" s="1"/>
  <c r="AD28" i="12"/>
  <c r="AE28" i="12" s="1"/>
  <c r="AD26" i="12"/>
  <c r="AE26" i="12" s="1"/>
  <c r="AD24" i="12"/>
  <c r="AE24" i="12" s="1"/>
  <c r="AD22" i="12"/>
  <c r="AE22" i="12" s="1"/>
  <c r="AD20" i="12"/>
  <c r="AE20" i="12" s="1"/>
  <c r="AE18" i="12"/>
  <c r="AD16" i="12"/>
  <c r="AE16" i="12" s="1"/>
  <c r="AE14" i="12"/>
  <c r="AD12" i="12"/>
  <c r="AE12" i="12" s="1"/>
  <c r="AE10" i="12"/>
  <c r="AD8" i="12"/>
  <c r="AE8" i="12" s="1"/>
  <c r="X8" i="12"/>
  <c r="X10" i="12"/>
  <c r="X16" i="12"/>
  <c r="X26" i="12"/>
  <c r="X28" i="12"/>
  <c r="X36" i="12"/>
  <c r="X40" i="12"/>
  <c r="X42" i="12"/>
  <c r="X52" i="12"/>
  <c r="X54" i="12"/>
  <c r="W6" i="12"/>
  <c r="X6" i="12" s="1"/>
  <c r="W50" i="12"/>
  <c r="X50" i="12" s="1"/>
  <c r="W48" i="12"/>
  <c r="X48" i="12" s="1"/>
  <c r="W46" i="12"/>
  <c r="X46" i="12" s="1"/>
  <c r="W44" i="12"/>
  <c r="X44" i="12" s="1"/>
  <c r="W38" i="12"/>
  <c r="X38" i="12" s="1"/>
  <c r="W34" i="12"/>
  <c r="X34" i="12" s="1"/>
  <c r="W32" i="12"/>
  <c r="X32" i="12" s="1"/>
  <c r="W30" i="12"/>
  <c r="X30" i="12" s="1"/>
  <c r="W24" i="12"/>
  <c r="X24" i="12" s="1"/>
  <c r="W22" i="12"/>
  <c r="X22" i="12" s="1"/>
  <c r="W20" i="12"/>
  <c r="X20" i="12" s="1"/>
  <c r="W18" i="12"/>
  <c r="X18" i="12" s="1"/>
  <c r="W14" i="12"/>
  <c r="X14" i="12" s="1"/>
  <c r="W12" i="12"/>
  <c r="X12" i="12" s="1"/>
  <c r="P36" i="12"/>
  <c r="Q36" i="12" s="1"/>
  <c r="P34" i="12"/>
  <c r="Q34" i="12" s="1"/>
  <c r="P32" i="12"/>
  <c r="Q32" i="12" s="1"/>
  <c r="P30" i="12"/>
  <c r="Q30" i="12" s="1"/>
  <c r="P28" i="12"/>
  <c r="Q28" i="12" s="1"/>
  <c r="P26" i="12"/>
  <c r="Q26" i="12" s="1"/>
  <c r="P24" i="12"/>
  <c r="Q24" i="12" s="1"/>
  <c r="P22" i="12"/>
  <c r="Q22" i="12" s="1"/>
  <c r="P20" i="12"/>
  <c r="Q20" i="12" s="1"/>
  <c r="P18" i="12"/>
  <c r="Q18" i="12" s="1"/>
  <c r="P16" i="12"/>
  <c r="Q16" i="12" s="1"/>
  <c r="P14" i="12"/>
  <c r="Q14" i="12" s="1"/>
  <c r="P12" i="12"/>
  <c r="Q12" i="12" s="1"/>
  <c r="P10" i="12"/>
  <c r="Q10" i="12" s="1"/>
  <c r="P8" i="12"/>
  <c r="Q8" i="12" s="1"/>
  <c r="P6" i="12"/>
  <c r="Q6" i="12" s="1"/>
  <c r="J98" i="12"/>
  <c r="K98" i="12" s="1"/>
  <c r="J96" i="12"/>
  <c r="K96" i="12" s="1"/>
  <c r="J94" i="12"/>
  <c r="K94" i="12" s="1"/>
  <c r="J92" i="12"/>
  <c r="K92" i="12" s="1"/>
  <c r="J90" i="12"/>
  <c r="K90" i="12" s="1"/>
  <c r="J88" i="12"/>
  <c r="K88" i="12" s="1"/>
  <c r="J86" i="12"/>
  <c r="K86" i="12" s="1"/>
  <c r="J84" i="12"/>
  <c r="K84" i="12" s="1"/>
  <c r="J82" i="12"/>
  <c r="K82" i="12" s="1"/>
  <c r="J80" i="12"/>
  <c r="K80" i="12" s="1"/>
  <c r="J78" i="12"/>
  <c r="K78" i="12" s="1"/>
  <c r="J76" i="12"/>
  <c r="K76" i="12" s="1"/>
  <c r="J74" i="12"/>
  <c r="K74" i="12" s="1"/>
  <c r="J72" i="12"/>
  <c r="K72" i="12" s="1"/>
  <c r="J70" i="12"/>
  <c r="K70" i="12" s="1"/>
  <c r="J68" i="12"/>
  <c r="K68" i="12" s="1"/>
  <c r="J66" i="12"/>
  <c r="K66" i="12" s="1"/>
  <c r="J64" i="12"/>
  <c r="K64" i="12" s="1"/>
  <c r="J62" i="12"/>
  <c r="K62" i="12" s="1"/>
  <c r="J60" i="12"/>
  <c r="K60" i="12" s="1"/>
  <c r="J58" i="12"/>
  <c r="K58" i="12" s="1"/>
  <c r="J56" i="12"/>
  <c r="K56" i="12" s="1"/>
  <c r="J54" i="12"/>
  <c r="K54" i="12" s="1"/>
  <c r="J52" i="12"/>
  <c r="K52" i="12" s="1"/>
  <c r="J50" i="12"/>
  <c r="K50" i="12" s="1"/>
  <c r="J48" i="12"/>
  <c r="K48" i="12" s="1"/>
  <c r="J46" i="12"/>
  <c r="K46" i="12" s="1"/>
  <c r="J44" i="12"/>
  <c r="K44" i="12" s="1"/>
  <c r="J42" i="12"/>
  <c r="K42" i="12" s="1"/>
  <c r="J40" i="12"/>
  <c r="K40" i="12" s="1"/>
  <c r="J38" i="12"/>
  <c r="K38" i="12" s="1"/>
  <c r="J36" i="12"/>
  <c r="K36" i="12" s="1"/>
  <c r="J34" i="12"/>
  <c r="K34" i="12" s="1"/>
  <c r="J32" i="12"/>
  <c r="K32" i="12" s="1"/>
  <c r="J30" i="12"/>
  <c r="K30" i="12" s="1"/>
  <c r="J28" i="12"/>
  <c r="K28" i="12" s="1"/>
  <c r="J26" i="12"/>
  <c r="K26" i="12" s="1"/>
  <c r="J24" i="12"/>
  <c r="K24" i="12" s="1"/>
  <c r="J22" i="12"/>
  <c r="K22" i="12" s="1"/>
  <c r="J20" i="12"/>
  <c r="K20" i="12" s="1"/>
  <c r="J18" i="12"/>
  <c r="K18" i="12" s="1"/>
  <c r="J16" i="12"/>
  <c r="K16" i="12" s="1"/>
  <c r="J14" i="12"/>
  <c r="K14" i="12" s="1"/>
  <c r="J12" i="12"/>
  <c r="K12" i="12" s="1"/>
  <c r="J10" i="12"/>
  <c r="K10" i="12" s="1"/>
  <c r="J8" i="12"/>
  <c r="K8" i="12" s="1"/>
  <c r="J6" i="12"/>
  <c r="K6" i="12" s="1"/>
  <c r="D46" i="12"/>
  <c r="E46" i="12" s="1"/>
  <c r="D10" i="12"/>
  <c r="E10" i="12" s="1"/>
  <c r="D90" i="12"/>
  <c r="E90" i="12" s="1"/>
  <c r="E88" i="12"/>
  <c r="E86" i="12"/>
  <c r="D84" i="12"/>
  <c r="E84" i="12" s="1"/>
  <c r="E82" i="12"/>
  <c r="D80" i="12"/>
  <c r="E80" i="12" s="1"/>
  <c r="E78" i="12"/>
  <c r="E76" i="12"/>
  <c r="D74" i="12"/>
  <c r="E74" i="12" s="1"/>
  <c r="E72" i="12"/>
  <c r="E70" i="12"/>
  <c r="D68" i="12"/>
  <c r="E68" i="12" s="1"/>
  <c r="D66" i="12"/>
  <c r="E66" i="12" s="1"/>
  <c r="E64" i="12"/>
  <c r="E62" i="12"/>
  <c r="E60" i="12"/>
  <c r="D58" i="12"/>
  <c r="E58" i="12" s="1"/>
  <c r="D56" i="12"/>
  <c r="E56" i="12" s="1"/>
  <c r="E54" i="12"/>
  <c r="D52" i="12"/>
  <c r="E52" i="12" s="1"/>
  <c r="E50" i="12"/>
  <c r="D48" i="12"/>
  <c r="E48" i="12" s="1"/>
  <c r="E44" i="12"/>
  <c r="E42" i="12"/>
  <c r="D40" i="12"/>
  <c r="E40" i="12" s="1"/>
  <c r="E38" i="12"/>
  <c r="D36" i="12"/>
  <c r="E36" i="12" s="1"/>
  <c r="D34" i="12"/>
  <c r="E34" i="12" s="1"/>
  <c r="E32" i="12"/>
  <c r="E30" i="12"/>
  <c r="E28" i="12"/>
  <c r="D26" i="12"/>
  <c r="E26" i="12" s="1"/>
  <c r="E24" i="12"/>
  <c r="E22" i="12"/>
  <c r="E20" i="12"/>
  <c r="D18" i="12"/>
  <c r="E18" i="12" s="1"/>
  <c r="E16" i="12"/>
  <c r="E14" i="12"/>
  <c r="E12" i="12"/>
  <c r="E8" i="12"/>
  <c r="E6" i="12"/>
  <c r="J5" i="14"/>
  <c r="J59" i="14"/>
  <c r="K59" i="14" s="1"/>
  <c r="J57" i="14"/>
  <c r="K57" i="14" s="1"/>
  <c r="J55" i="14"/>
  <c r="K55" i="14" s="1"/>
  <c r="J53" i="14"/>
  <c r="K53" i="14" s="1"/>
  <c r="J51" i="14"/>
  <c r="K51" i="14" s="1"/>
  <c r="J49" i="14"/>
  <c r="K49" i="14" s="1"/>
  <c r="J47" i="14"/>
  <c r="K47" i="14" s="1"/>
  <c r="J45" i="14"/>
  <c r="K45" i="14" s="1"/>
  <c r="J43" i="14"/>
  <c r="K43" i="14" s="1"/>
  <c r="J41" i="14"/>
  <c r="K41" i="14" s="1"/>
  <c r="J39" i="14"/>
  <c r="K39" i="14" s="1"/>
  <c r="J37" i="14"/>
  <c r="K37" i="14" s="1"/>
  <c r="J35" i="14"/>
  <c r="K35" i="14" s="1"/>
  <c r="J33" i="14"/>
  <c r="K33" i="14" s="1"/>
  <c r="J31" i="14"/>
  <c r="K31" i="14" s="1"/>
  <c r="J29" i="14"/>
  <c r="K29" i="14" s="1"/>
  <c r="J27" i="14"/>
  <c r="K27" i="14" s="1"/>
  <c r="J25" i="14"/>
  <c r="K25" i="14" s="1"/>
  <c r="J23" i="14"/>
  <c r="K23" i="14" s="1"/>
  <c r="J21" i="14"/>
  <c r="K21" i="14" s="1"/>
  <c r="J19" i="14"/>
  <c r="K19" i="14" s="1"/>
  <c r="J17" i="14"/>
  <c r="K17" i="14" s="1"/>
  <c r="J15" i="14"/>
  <c r="K15" i="14" s="1"/>
  <c r="J13" i="14"/>
  <c r="K13" i="14" s="1"/>
  <c r="J11" i="14"/>
  <c r="K11" i="14" s="1"/>
  <c r="J9" i="14"/>
  <c r="K9" i="14" s="1"/>
  <c r="J7" i="14"/>
  <c r="K7" i="14" s="1"/>
  <c r="K5" i="14"/>
  <c r="D5" i="14"/>
  <c r="E5" i="14" s="1"/>
  <c r="D69" i="14"/>
  <c r="E69" i="14" s="1"/>
  <c r="D67" i="14"/>
  <c r="E67" i="14" s="1"/>
  <c r="D65" i="14"/>
  <c r="E65" i="14" s="1"/>
  <c r="D63" i="14"/>
  <c r="E63" i="14" s="1"/>
  <c r="D57" i="14"/>
  <c r="E57" i="14" s="1"/>
  <c r="D55" i="14"/>
  <c r="E55" i="14" s="1"/>
  <c r="D53" i="14"/>
  <c r="E53" i="14" s="1"/>
  <c r="D51" i="14"/>
  <c r="E51" i="14" s="1"/>
  <c r="D47" i="14"/>
  <c r="E47" i="14" s="1"/>
  <c r="D45" i="14"/>
  <c r="E45" i="14" s="1"/>
  <c r="D43" i="14"/>
  <c r="E43" i="14" s="1"/>
  <c r="D41" i="14"/>
  <c r="E41" i="14" s="1"/>
  <c r="D39" i="14"/>
  <c r="E39" i="14" s="1"/>
  <c r="D37" i="14"/>
  <c r="E37" i="14" s="1"/>
  <c r="D35" i="14"/>
  <c r="E35" i="14" s="1"/>
  <c r="D33" i="14"/>
  <c r="E33" i="14" s="1"/>
  <c r="D31" i="14"/>
  <c r="E31" i="14" s="1"/>
  <c r="D29" i="14"/>
  <c r="E29" i="14" s="1"/>
  <c r="D27" i="14"/>
  <c r="E27" i="14" s="1"/>
  <c r="D25" i="14"/>
  <c r="E25" i="14" s="1"/>
  <c r="D23" i="14"/>
  <c r="E23" i="14" s="1"/>
  <c r="D21" i="14"/>
  <c r="E21" i="14" s="1"/>
  <c r="D15" i="14"/>
  <c r="E15" i="14" s="1"/>
  <c r="D13" i="14"/>
  <c r="E13" i="14" s="1"/>
  <c r="D9" i="14"/>
  <c r="E9" i="14" s="1"/>
  <c r="D7" i="14"/>
  <c r="E7" i="14" s="1"/>
  <c r="J5" i="15"/>
  <c r="K5" i="15" s="1"/>
  <c r="J89" i="15"/>
  <c r="K89" i="15" s="1"/>
  <c r="J87" i="15"/>
  <c r="K87" i="15" s="1"/>
  <c r="J85" i="15"/>
  <c r="K85" i="15" s="1"/>
  <c r="J83" i="15"/>
  <c r="K83" i="15" s="1"/>
  <c r="J81" i="15"/>
  <c r="K81" i="15" s="1"/>
  <c r="J79" i="15"/>
  <c r="K79" i="15" s="1"/>
  <c r="J77" i="15"/>
  <c r="K77" i="15" s="1"/>
  <c r="J75" i="15"/>
  <c r="K75" i="15" s="1"/>
  <c r="K73" i="15"/>
  <c r="K71" i="15"/>
  <c r="J69" i="15"/>
  <c r="K69" i="15" s="1"/>
  <c r="J67" i="15"/>
  <c r="K67" i="15" s="1"/>
  <c r="J65" i="15"/>
  <c r="K65" i="15" s="1"/>
  <c r="J63" i="15"/>
  <c r="K63" i="15" s="1"/>
  <c r="J61" i="15"/>
  <c r="K61" i="15" s="1"/>
  <c r="J59" i="15"/>
  <c r="K59" i="15" s="1"/>
  <c r="J57" i="15"/>
  <c r="K57" i="15" s="1"/>
  <c r="J55" i="15"/>
  <c r="K55" i="15" s="1"/>
  <c r="J53" i="15"/>
  <c r="K53" i="15" s="1"/>
  <c r="J51" i="15"/>
  <c r="K51" i="15" s="1"/>
  <c r="J49" i="15"/>
  <c r="K49" i="15" s="1"/>
  <c r="J47" i="15"/>
  <c r="K47" i="15" s="1"/>
  <c r="J45" i="15"/>
  <c r="K45" i="15" s="1"/>
  <c r="J43" i="15"/>
  <c r="K43" i="15" s="1"/>
  <c r="J41" i="15"/>
  <c r="K41" i="15" s="1"/>
  <c r="J39" i="15"/>
  <c r="K39" i="15" s="1"/>
  <c r="J37" i="15"/>
  <c r="K37" i="15" s="1"/>
  <c r="J35" i="15"/>
  <c r="K35" i="15" s="1"/>
  <c r="J33" i="15"/>
  <c r="K33" i="15" s="1"/>
  <c r="J31" i="15"/>
  <c r="K31" i="15" s="1"/>
  <c r="J29" i="15"/>
  <c r="K29" i="15" s="1"/>
  <c r="J27" i="15"/>
  <c r="K27" i="15" s="1"/>
  <c r="J25" i="15"/>
  <c r="K25" i="15" s="1"/>
  <c r="J23" i="15"/>
  <c r="K23" i="15" s="1"/>
  <c r="K21" i="15"/>
  <c r="J19" i="15"/>
  <c r="K19" i="15" s="1"/>
  <c r="J17" i="15"/>
  <c r="K17" i="15" s="1"/>
  <c r="J15" i="15"/>
  <c r="K15" i="15" s="1"/>
  <c r="J13" i="15"/>
  <c r="K13" i="15" s="1"/>
  <c r="J11" i="15"/>
  <c r="K11" i="15" s="1"/>
  <c r="J9" i="15"/>
  <c r="K9" i="15" s="1"/>
  <c r="J7" i="15"/>
  <c r="K7" i="15" s="1"/>
  <c r="D5" i="15"/>
  <c r="E5" i="15" s="1"/>
  <c r="D87" i="15"/>
  <c r="E87" i="15" s="1"/>
  <c r="D85" i="15"/>
  <c r="E85" i="15" s="1"/>
  <c r="D83" i="15"/>
  <c r="E83" i="15" s="1"/>
  <c r="D81" i="15"/>
  <c r="E81" i="15" s="1"/>
  <c r="D79" i="15"/>
  <c r="E79" i="15" s="1"/>
  <c r="D77" i="15"/>
  <c r="E77" i="15" s="1"/>
  <c r="D75" i="15"/>
  <c r="E75" i="15" s="1"/>
  <c r="D73" i="15"/>
  <c r="E73" i="15" s="1"/>
  <c r="D71" i="15"/>
  <c r="E71" i="15" s="1"/>
  <c r="D69" i="15"/>
  <c r="E69" i="15" s="1"/>
  <c r="D67" i="15"/>
  <c r="E67" i="15" s="1"/>
  <c r="D65" i="15"/>
  <c r="E65" i="15" s="1"/>
  <c r="D63" i="15"/>
  <c r="E63" i="15" s="1"/>
  <c r="D61" i="15"/>
  <c r="E61" i="15" s="1"/>
  <c r="D59" i="15"/>
  <c r="E59" i="15" s="1"/>
  <c r="D57" i="15"/>
  <c r="E57" i="15" s="1"/>
  <c r="D55" i="15"/>
  <c r="E55" i="15" s="1"/>
  <c r="D53" i="15"/>
  <c r="E53" i="15" s="1"/>
  <c r="D51" i="15"/>
  <c r="E51" i="15" s="1"/>
  <c r="D49" i="15"/>
  <c r="E49" i="15" s="1"/>
  <c r="D47" i="15"/>
  <c r="E47" i="15" s="1"/>
  <c r="D45" i="15"/>
  <c r="E45" i="15" s="1"/>
  <c r="D43" i="15"/>
  <c r="E43" i="15" s="1"/>
  <c r="D41" i="15"/>
  <c r="E41" i="15" s="1"/>
  <c r="D39" i="15"/>
  <c r="E39" i="15" s="1"/>
  <c r="D37" i="15"/>
  <c r="E37" i="15" s="1"/>
  <c r="D35" i="15"/>
  <c r="E35" i="15" s="1"/>
  <c r="D33" i="15"/>
  <c r="E33" i="15" s="1"/>
  <c r="D31" i="15"/>
  <c r="E31" i="15" s="1"/>
  <c r="D29" i="15"/>
  <c r="E29" i="15" s="1"/>
  <c r="D27" i="15"/>
  <c r="E27" i="15" s="1"/>
  <c r="D25" i="15"/>
  <c r="E25" i="15" s="1"/>
  <c r="D23" i="15"/>
  <c r="E23" i="15" s="1"/>
  <c r="D21" i="15"/>
  <c r="E21" i="15" s="1"/>
  <c r="D19" i="15"/>
  <c r="E19" i="15" s="1"/>
  <c r="D17" i="15"/>
  <c r="E17" i="15" s="1"/>
  <c r="D15" i="15"/>
  <c r="E15" i="15" s="1"/>
  <c r="D13" i="15"/>
  <c r="E13" i="15" s="1"/>
  <c r="D11" i="15"/>
  <c r="E11" i="15" s="1"/>
  <c r="D9" i="15"/>
  <c r="E9" i="15" s="1"/>
  <c r="D7" i="15"/>
  <c r="E7" i="15" s="1"/>
  <c r="D62" i="13"/>
  <c r="E62" i="13" s="1"/>
  <c r="D58" i="13"/>
  <c r="E58" i="13" s="1"/>
  <c r="D57" i="13"/>
  <c r="E57" i="13" s="1"/>
  <c r="D56" i="13"/>
  <c r="E56" i="13" s="1"/>
  <c r="D55" i="13"/>
  <c r="E55" i="13" s="1"/>
  <c r="D53" i="13"/>
  <c r="E53" i="13" s="1"/>
  <c r="D52" i="13"/>
  <c r="E52" i="13" s="1"/>
  <c r="D51" i="13"/>
  <c r="E51" i="13" s="1"/>
  <c r="D50" i="13"/>
  <c r="E50" i="13" s="1"/>
  <c r="D47" i="13"/>
  <c r="E47" i="13" s="1"/>
  <c r="D45" i="13"/>
  <c r="E45" i="13" s="1"/>
  <c r="D43" i="13"/>
  <c r="E43" i="13" s="1"/>
  <c r="D40" i="13"/>
  <c r="E40" i="13" s="1"/>
  <c r="D36" i="13"/>
  <c r="E36" i="13" s="1"/>
  <c r="D34" i="13"/>
  <c r="E34" i="13" s="1"/>
  <c r="D32" i="13"/>
  <c r="E32" i="13" s="1"/>
  <c r="D30" i="13"/>
  <c r="E30" i="13" s="1"/>
  <c r="D29" i="13"/>
  <c r="E29" i="13" s="1"/>
  <c r="D28" i="13"/>
  <c r="E28" i="13" s="1"/>
  <c r="D27" i="13"/>
  <c r="E27" i="13" s="1"/>
  <c r="D26" i="13"/>
  <c r="E26" i="13" s="1"/>
  <c r="D24" i="13"/>
  <c r="E24" i="13" s="1"/>
  <c r="D22" i="13"/>
  <c r="E22" i="13" s="1"/>
  <c r="D21" i="13"/>
  <c r="E21" i="13" s="1"/>
  <c r="D20" i="13"/>
  <c r="E20" i="13" s="1"/>
  <c r="D19" i="13"/>
  <c r="E19" i="13" s="1"/>
  <c r="D17" i="13"/>
  <c r="E17" i="13" s="1"/>
  <c r="D11" i="13"/>
  <c r="E11" i="13" s="1"/>
  <c r="D7" i="13"/>
  <c r="G16" i="17"/>
  <c r="F16" i="17"/>
  <c r="E16" i="17"/>
  <c r="D16" i="17"/>
  <c r="C16" i="17"/>
  <c r="G15" i="17"/>
  <c r="F15" i="17"/>
  <c r="E15" i="17"/>
  <c r="D15" i="17"/>
  <c r="C15" i="17"/>
  <c r="AM138" i="20"/>
  <c r="AM137" i="20"/>
  <c r="AM136" i="20"/>
  <c r="AM135" i="20"/>
  <c r="AM134" i="20"/>
  <c r="AM133" i="20"/>
  <c r="AM132" i="20"/>
  <c r="AM131" i="20"/>
  <c r="AM130" i="20"/>
  <c r="AM129" i="20"/>
  <c r="AM128" i="20"/>
  <c r="AM127" i="20"/>
  <c r="AM126" i="20"/>
  <c r="AM125" i="20"/>
  <c r="AM124" i="20"/>
  <c r="AM123" i="20"/>
  <c r="AM122" i="20"/>
  <c r="AM121" i="20"/>
  <c r="AM120" i="20"/>
  <c r="AM119" i="20"/>
  <c r="AM118" i="20"/>
  <c r="AM117" i="20"/>
  <c r="AM116" i="20"/>
  <c r="AM115" i="20"/>
  <c r="AM114" i="20"/>
  <c r="AM113" i="20"/>
  <c r="AM112" i="20"/>
  <c r="AM111" i="20"/>
  <c r="AM110" i="20"/>
  <c r="AM109" i="20"/>
  <c r="AM108" i="20"/>
  <c r="AM107" i="20"/>
  <c r="AM106" i="20"/>
  <c r="AM105" i="20"/>
  <c r="AM104" i="20"/>
  <c r="AM103" i="20"/>
  <c r="AM102" i="20"/>
  <c r="AM101" i="20"/>
  <c r="AM100" i="20"/>
  <c r="AM99" i="20"/>
  <c r="AM98" i="20"/>
  <c r="AM97" i="20"/>
  <c r="AM96" i="20"/>
  <c r="AM95" i="20"/>
  <c r="AM94" i="20"/>
  <c r="AM93" i="20"/>
  <c r="AM92" i="20"/>
  <c r="AM91" i="20"/>
  <c r="AM90" i="20"/>
  <c r="AM89" i="20"/>
  <c r="AM88" i="20"/>
  <c r="AM87" i="20"/>
  <c r="AM86" i="20"/>
  <c r="AM85" i="20"/>
  <c r="AM84" i="20"/>
  <c r="AM83" i="20"/>
  <c r="AM82" i="20"/>
  <c r="AM81" i="20"/>
  <c r="AM80" i="20"/>
  <c r="AM79" i="20"/>
  <c r="AM78" i="20"/>
  <c r="AM77" i="20"/>
  <c r="AM76" i="20"/>
  <c r="AM75" i="20"/>
  <c r="AM74" i="20"/>
  <c r="AM73" i="20"/>
  <c r="AM72" i="20"/>
  <c r="AM71" i="20"/>
  <c r="AM70" i="20"/>
  <c r="AM69" i="20"/>
  <c r="AM68" i="20"/>
  <c r="AM67" i="20"/>
  <c r="AM66" i="20"/>
  <c r="AM65" i="20"/>
  <c r="AM64" i="20"/>
  <c r="AM63" i="20"/>
  <c r="AM62" i="20"/>
  <c r="AM61" i="20"/>
  <c r="AM60" i="20"/>
  <c r="AM59" i="20"/>
  <c r="AM58" i="20"/>
  <c r="AM57" i="20"/>
  <c r="AM56" i="20"/>
  <c r="AM55" i="20"/>
  <c r="AM54" i="20"/>
  <c r="AM53" i="20"/>
  <c r="AM52" i="20"/>
  <c r="AM51" i="20"/>
  <c r="AM50" i="20"/>
  <c r="AM49" i="20"/>
  <c r="AM48" i="20"/>
  <c r="AM47" i="20"/>
  <c r="AM46" i="20"/>
  <c r="AM45" i="20"/>
  <c r="AM44" i="20"/>
  <c r="AM43" i="20"/>
  <c r="AM42" i="20"/>
  <c r="AM41" i="20"/>
  <c r="AM40" i="20"/>
  <c r="AM39" i="20"/>
  <c r="AM38" i="20"/>
  <c r="AM37" i="20"/>
  <c r="AM36" i="20"/>
  <c r="AM35" i="20"/>
  <c r="AM34" i="20"/>
  <c r="AM33" i="20"/>
  <c r="AM32" i="20"/>
  <c r="AM31" i="20"/>
  <c r="AM30" i="20"/>
  <c r="AM29" i="20"/>
  <c r="AM28" i="20"/>
  <c r="AM27" i="20"/>
  <c r="AM26" i="20"/>
  <c r="AM25" i="20"/>
  <c r="AM24" i="20"/>
  <c r="AM23" i="20"/>
  <c r="AM22" i="20"/>
  <c r="AM21" i="20"/>
  <c r="AM20" i="20"/>
  <c r="AM19" i="20"/>
  <c r="AM18" i="20"/>
  <c r="AM17" i="20"/>
  <c r="AM16" i="20"/>
  <c r="AM15" i="20"/>
  <c r="AM14" i="20"/>
  <c r="AM13" i="20"/>
  <c r="AM12" i="20"/>
  <c r="AM11" i="20"/>
  <c r="AM10" i="20"/>
  <c r="AM9" i="20"/>
  <c r="AM8" i="20"/>
  <c r="AM7" i="20"/>
  <c r="AM6" i="20"/>
  <c r="AM5" i="20"/>
  <c r="AM4" i="20"/>
  <c r="AH131" i="20"/>
  <c r="AH130" i="20"/>
  <c r="AH129" i="20"/>
  <c r="AH128" i="20"/>
  <c r="AH127" i="20"/>
  <c r="AH126" i="20"/>
  <c r="AH125" i="20"/>
  <c r="AH124" i="20"/>
  <c r="AH123" i="20"/>
  <c r="AH122" i="20"/>
  <c r="AH121" i="20"/>
  <c r="AH120" i="20"/>
  <c r="AH119" i="20"/>
  <c r="AH118" i="20"/>
  <c r="AH117" i="20"/>
  <c r="AH116" i="20"/>
  <c r="AH115" i="20"/>
  <c r="AH114" i="20"/>
  <c r="AH113" i="20"/>
  <c r="AH112" i="20"/>
  <c r="AH111" i="20"/>
  <c r="AH110" i="20"/>
  <c r="AH109" i="20"/>
  <c r="AH108" i="20"/>
  <c r="AH107" i="20"/>
  <c r="AH106" i="20"/>
  <c r="AH105" i="20"/>
  <c r="AH104" i="20"/>
  <c r="AH103" i="20"/>
  <c r="AH102" i="20"/>
  <c r="AH101" i="20"/>
  <c r="AH100" i="20"/>
  <c r="AH99" i="20"/>
  <c r="AH98" i="20"/>
  <c r="AH97" i="20"/>
  <c r="AH96" i="20"/>
  <c r="AH95" i="20"/>
  <c r="AH94" i="20"/>
  <c r="AH93" i="20"/>
  <c r="AH92" i="20"/>
  <c r="AH91" i="20"/>
  <c r="AH90" i="20"/>
  <c r="AH89" i="20"/>
  <c r="AH88" i="20"/>
  <c r="AH87" i="20"/>
  <c r="AH86" i="20"/>
  <c r="AH85" i="20"/>
  <c r="AH84" i="20"/>
  <c r="AH83" i="20"/>
  <c r="AH82" i="20"/>
  <c r="AH81" i="20"/>
  <c r="AH80" i="20"/>
  <c r="AH79" i="20"/>
  <c r="AH78" i="20"/>
  <c r="AH77" i="20"/>
  <c r="AH76" i="20"/>
  <c r="AH75" i="20"/>
  <c r="AH74" i="20"/>
  <c r="AH73" i="20"/>
  <c r="AH72" i="20"/>
  <c r="AH71" i="20"/>
  <c r="AH70" i="20"/>
  <c r="AH69" i="20"/>
  <c r="AH68" i="20"/>
  <c r="AH67" i="20"/>
  <c r="AH66" i="20"/>
  <c r="AH65" i="20"/>
  <c r="AH64" i="20"/>
  <c r="AH63" i="20"/>
  <c r="AH62" i="20"/>
  <c r="AH61" i="20"/>
  <c r="AH60" i="20"/>
  <c r="AH59" i="20"/>
  <c r="AH58" i="20"/>
  <c r="AH57" i="20"/>
  <c r="AH56" i="20"/>
  <c r="AH55" i="20"/>
  <c r="AH54" i="20"/>
  <c r="AH53" i="20"/>
  <c r="AH52" i="20"/>
  <c r="AH51" i="20"/>
  <c r="AH50" i="20"/>
  <c r="AH49" i="20"/>
  <c r="AH48" i="20"/>
  <c r="AH47" i="20"/>
  <c r="AH46" i="20"/>
  <c r="AH45" i="20"/>
  <c r="AH44" i="20"/>
  <c r="AH43" i="20"/>
  <c r="AH42" i="20"/>
  <c r="AH41" i="20"/>
  <c r="AH40" i="20"/>
  <c r="AH39" i="20"/>
  <c r="AH38" i="20"/>
  <c r="AH37" i="20"/>
  <c r="AH36" i="20"/>
  <c r="AH35" i="20"/>
  <c r="AH34" i="20"/>
  <c r="AH33" i="20"/>
  <c r="AH32" i="20"/>
  <c r="AH31" i="20"/>
  <c r="AH30" i="20"/>
  <c r="AH29" i="20"/>
  <c r="AH28" i="20"/>
  <c r="AH27" i="20"/>
  <c r="AH26" i="20"/>
  <c r="AH25" i="20"/>
  <c r="AH24" i="20"/>
  <c r="AH23" i="20"/>
  <c r="AH22" i="20"/>
  <c r="AH21" i="20"/>
  <c r="AH20" i="20"/>
  <c r="AH19" i="20"/>
  <c r="AH18" i="20"/>
  <c r="AH17" i="20"/>
  <c r="AH16" i="20"/>
  <c r="AH15" i="20"/>
  <c r="AH14" i="20"/>
  <c r="AH13" i="20"/>
  <c r="AH12" i="20"/>
  <c r="AH11" i="20"/>
  <c r="AH10" i="20"/>
  <c r="AH9" i="20"/>
  <c r="AH8" i="20"/>
  <c r="AH7" i="20"/>
  <c r="AH6" i="20"/>
  <c r="AH5" i="20"/>
  <c r="AH4" i="20"/>
  <c r="S112" i="20"/>
  <c r="S111" i="20"/>
  <c r="S110" i="20"/>
  <c r="S109" i="20"/>
  <c r="S108" i="20"/>
  <c r="S107" i="20"/>
  <c r="S106" i="20"/>
  <c r="S105" i="20"/>
  <c r="S104" i="20"/>
  <c r="S103" i="20"/>
  <c r="S102" i="20"/>
  <c r="S101" i="20"/>
  <c r="S100" i="20"/>
  <c r="S99" i="20"/>
  <c r="S98" i="20"/>
  <c r="S97" i="20"/>
  <c r="S96" i="20"/>
  <c r="S95" i="20"/>
  <c r="S94" i="20"/>
  <c r="S93" i="20"/>
  <c r="S92" i="20"/>
  <c r="S91" i="20"/>
  <c r="S90" i="20"/>
  <c r="S89" i="20"/>
  <c r="S88" i="20"/>
  <c r="S87" i="20"/>
  <c r="S86" i="20"/>
  <c r="S85" i="20"/>
  <c r="S84" i="20"/>
  <c r="S83" i="20"/>
  <c r="S82" i="20"/>
  <c r="S81" i="20"/>
  <c r="S80" i="20"/>
  <c r="S79" i="20"/>
  <c r="S78" i="20"/>
  <c r="S77" i="20"/>
  <c r="S76" i="20"/>
  <c r="S75" i="20"/>
  <c r="S74" i="20"/>
  <c r="S73" i="20"/>
  <c r="S72" i="20"/>
  <c r="S71" i="20"/>
  <c r="S70" i="20"/>
  <c r="S69" i="20"/>
  <c r="S68" i="20"/>
  <c r="S67" i="20"/>
  <c r="S66" i="20"/>
  <c r="S65" i="20"/>
  <c r="S64" i="20"/>
  <c r="S63" i="20"/>
  <c r="S62" i="20"/>
  <c r="S61" i="20"/>
  <c r="S60" i="20"/>
  <c r="S59" i="20"/>
  <c r="S58" i="20"/>
  <c r="S57" i="20"/>
  <c r="S56" i="20"/>
  <c r="S55" i="20"/>
  <c r="S54" i="20"/>
  <c r="S53" i="20"/>
  <c r="S52" i="20"/>
  <c r="S51" i="20"/>
  <c r="S50" i="20"/>
  <c r="S49" i="20"/>
  <c r="S48" i="20"/>
  <c r="S47" i="20"/>
  <c r="S46" i="20"/>
  <c r="S45" i="20"/>
  <c r="S44" i="20"/>
  <c r="S43" i="20"/>
  <c r="S42" i="20"/>
  <c r="S41" i="20"/>
  <c r="S40" i="20"/>
  <c r="S39" i="20"/>
  <c r="S38" i="20"/>
  <c r="S37" i="20"/>
  <c r="S36" i="20"/>
  <c r="S35" i="20"/>
  <c r="S34" i="20"/>
  <c r="S33" i="20"/>
  <c r="S32" i="20"/>
  <c r="S31" i="20"/>
  <c r="S30" i="20"/>
  <c r="S29" i="20"/>
  <c r="S28" i="20"/>
  <c r="S27" i="20"/>
  <c r="S26" i="20"/>
  <c r="S25" i="20"/>
  <c r="S24" i="20"/>
  <c r="S23" i="20"/>
  <c r="S22" i="20"/>
  <c r="S21" i="20"/>
  <c r="S20" i="20"/>
  <c r="S19" i="20"/>
  <c r="S18" i="20"/>
  <c r="S17" i="20"/>
  <c r="S16" i="20"/>
  <c r="S15" i="20"/>
  <c r="S14" i="20"/>
  <c r="S13" i="20"/>
  <c r="S12" i="20"/>
  <c r="S11" i="20"/>
  <c r="S10" i="20"/>
  <c r="S9" i="20"/>
  <c r="S8" i="20"/>
  <c r="S7" i="20"/>
  <c r="S6" i="20"/>
  <c r="S5" i="20"/>
  <c r="S4" i="20"/>
  <c r="I65" i="20"/>
  <c r="I64" i="20"/>
  <c r="I63" i="20"/>
  <c r="I62" i="2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E5" i="6"/>
  <c r="K14" i="6"/>
  <c r="J14" i="6"/>
  <c r="D14" i="6"/>
  <c r="C14" i="6"/>
  <c r="K13" i="6"/>
  <c r="J13" i="6"/>
  <c r="D13" i="6"/>
  <c r="C13" i="6"/>
  <c r="L11" i="6"/>
  <c r="E11" i="6"/>
  <c r="L8" i="6"/>
  <c r="E8" i="6"/>
  <c r="L5" i="6"/>
  <c r="G91" i="11"/>
  <c r="F91" i="11"/>
  <c r="E91" i="11"/>
  <c r="G90" i="11"/>
  <c r="F90" i="11"/>
  <c r="E90" i="11"/>
  <c r="G89" i="11"/>
  <c r="F89" i="11"/>
  <c r="E89" i="11"/>
  <c r="G88" i="11"/>
  <c r="F88" i="11"/>
  <c r="E88" i="11"/>
  <c r="G87" i="11"/>
  <c r="F87" i="11"/>
  <c r="E87" i="11"/>
  <c r="G86" i="11"/>
  <c r="F86" i="11"/>
  <c r="E86" i="11"/>
  <c r="G82" i="11"/>
  <c r="F82" i="11"/>
  <c r="E82" i="11"/>
  <c r="G81" i="11"/>
  <c r="F81" i="11"/>
  <c r="E81" i="11"/>
  <c r="G80" i="11"/>
  <c r="F80" i="11"/>
  <c r="E80" i="11"/>
  <c r="G79" i="11"/>
  <c r="F79" i="11"/>
  <c r="E79" i="11"/>
  <c r="G78" i="11"/>
  <c r="F78" i="11"/>
  <c r="E78" i="11"/>
  <c r="G77" i="11"/>
  <c r="F77" i="11"/>
  <c r="E77" i="11"/>
  <c r="G73" i="11"/>
  <c r="F73" i="11"/>
  <c r="E73" i="11"/>
  <c r="G72" i="11"/>
  <c r="F72" i="11"/>
  <c r="E72" i="11"/>
  <c r="G71" i="11"/>
  <c r="F71" i="11"/>
  <c r="E71" i="11"/>
  <c r="G70" i="11"/>
  <c r="F70" i="11"/>
  <c r="E70" i="11"/>
  <c r="G69" i="11"/>
  <c r="F69" i="11"/>
  <c r="E69" i="11"/>
  <c r="G68" i="11"/>
  <c r="F68" i="11"/>
  <c r="E68" i="11"/>
  <c r="G64" i="11"/>
  <c r="F64" i="11"/>
  <c r="E64" i="11"/>
  <c r="G63" i="11"/>
  <c r="F63" i="11"/>
  <c r="E63" i="11"/>
  <c r="H63" i="11" s="1"/>
  <c r="G62" i="11"/>
  <c r="F62" i="11"/>
  <c r="E62" i="11"/>
  <c r="H62" i="11" s="1"/>
  <c r="G61" i="11"/>
  <c r="F61" i="11"/>
  <c r="E61" i="11"/>
  <c r="H61" i="11" s="1"/>
  <c r="G60" i="11"/>
  <c r="F60" i="11"/>
  <c r="E60" i="11"/>
  <c r="G59" i="11"/>
  <c r="F59" i="11"/>
  <c r="E59" i="11"/>
  <c r="H59" i="11" s="1"/>
  <c r="G55" i="11"/>
  <c r="F55" i="11"/>
  <c r="E55" i="11"/>
  <c r="G54" i="11"/>
  <c r="F54" i="11"/>
  <c r="E54" i="11"/>
  <c r="G53" i="11"/>
  <c r="F53" i="11"/>
  <c r="E53" i="11"/>
  <c r="G52" i="11"/>
  <c r="F52" i="11"/>
  <c r="E52" i="11"/>
  <c r="G51" i="11"/>
  <c r="F51" i="11"/>
  <c r="E51" i="11"/>
  <c r="G50" i="11"/>
  <c r="F50" i="11"/>
  <c r="E50" i="11"/>
  <c r="G45" i="11"/>
  <c r="F45" i="11"/>
  <c r="E45" i="11"/>
  <c r="G44" i="11"/>
  <c r="F44" i="11"/>
  <c r="E44" i="11"/>
  <c r="G43" i="11"/>
  <c r="F43" i="11"/>
  <c r="E43" i="11"/>
  <c r="G42" i="11"/>
  <c r="F42" i="11"/>
  <c r="E42" i="11"/>
  <c r="G41" i="11"/>
  <c r="F41" i="11"/>
  <c r="E41" i="11"/>
  <c r="G40" i="11"/>
  <c r="F40" i="11"/>
  <c r="E40" i="11"/>
  <c r="G36" i="11"/>
  <c r="F36" i="11"/>
  <c r="E36" i="11"/>
  <c r="G35" i="11"/>
  <c r="F35" i="11"/>
  <c r="E35" i="11"/>
  <c r="G34" i="11"/>
  <c r="F34" i="11"/>
  <c r="E34" i="11"/>
  <c r="G33" i="11"/>
  <c r="F33" i="11"/>
  <c r="E33" i="11"/>
  <c r="G32" i="11"/>
  <c r="F32" i="11"/>
  <c r="E32" i="11"/>
  <c r="G31" i="11"/>
  <c r="F31" i="11"/>
  <c r="E31" i="11"/>
  <c r="G27" i="11"/>
  <c r="F27" i="11"/>
  <c r="E27" i="11"/>
  <c r="G26" i="11"/>
  <c r="F26" i="11"/>
  <c r="E26" i="11"/>
  <c r="G25" i="11"/>
  <c r="F25" i="11"/>
  <c r="E25" i="11"/>
  <c r="G24" i="11"/>
  <c r="F24" i="11"/>
  <c r="E24" i="11"/>
  <c r="G23" i="11"/>
  <c r="F23" i="11"/>
  <c r="E23" i="11"/>
  <c r="G22" i="11"/>
  <c r="F22" i="11"/>
  <c r="E22" i="11"/>
  <c r="G18" i="11"/>
  <c r="F18" i="11"/>
  <c r="E18" i="11"/>
  <c r="H18" i="11" s="1"/>
  <c r="G17" i="11"/>
  <c r="F17" i="11"/>
  <c r="E17" i="11"/>
  <c r="G16" i="11"/>
  <c r="F16" i="11"/>
  <c r="E16" i="11"/>
  <c r="G15" i="11"/>
  <c r="F15" i="11"/>
  <c r="E15" i="11"/>
  <c r="H15" i="11" s="1"/>
  <c r="G14" i="11"/>
  <c r="F14" i="11"/>
  <c r="E14" i="11"/>
  <c r="H14" i="11" s="1"/>
  <c r="G13" i="11"/>
  <c r="H13" i="11" s="1"/>
  <c r="F13" i="11"/>
  <c r="G9" i="11"/>
  <c r="F9" i="11"/>
  <c r="E9" i="11"/>
  <c r="G8" i="11"/>
  <c r="F8" i="11"/>
  <c r="E8" i="11"/>
  <c r="G7" i="11"/>
  <c r="F7" i="11"/>
  <c r="E7" i="11"/>
  <c r="G6" i="11"/>
  <c r="F6" i="11"/>
  <c r="E6" i="11"/>
  <c r="G5" i="11"/>
  <c r="F5" i="11"/>
  <c r="E5" i="11"/>
  <c r="G4" i="11"/>
  <c r="F4" i="11"/>
  <c r="E4" i="11"/>
  <c r="B8" i="7"/>
  <c r="B7" i="7"/>
  <c r="B6" i="7"/>
  <c r="D24" i="5"/>
  <c r="D23" i="5"/>
  <c r="D22" i="5"/>
  <c r="D10" i="5"/>
  <c r="C24" i="5"/>
  <c r="C23" i="5"/>
  <c r="C22" i="5"/>
  <c r="C10" i="5"/>
  <c r="C9" i="5"/>
  <c r="C8" i="5"/>
  <c r="B24" i="5"/>
  <c r="B23" i="5"/>
  <c r="B22" i="5"/>
  <c r="B10" i="5"/>
  <c r="B9" i="5"/>
  <c r="B8" i="5"/>
  <c r="I68" i="20" l="1"/>
  <c r="I67" i="20"/>
  <c r="BQ6" i="12"/>
  <c r="Q39" i="12"/>
  <c r="Q38" i="12"/>
  <c r="K101" i="12"/>
  <c r="K100" i="12"/>
  <c r="H16" i="11"/>
  <c r="H64" i="11"/>
  <c r="H17" i="11"/>
  <c r="I17" i="11" s="1"/>
  <c r="H60" i="11"/>
  <c r="E7" i="13"/>
  <c r="I14" i="11"/>
  <c r="H90" i="11"/>
  <c r="I90" i="11"/>
  <c r="I86" i="11"/>
  <c r="H86" i="11"/>
  <c r="I51" i="11"/>
  <c r="H51" i="11"/>
  <c r="H8" i="11"/>
  <c r="I8" i="11"/>
  <c r="BI6" i="12"/>
  <c r="CG26" i="12"/>
  <c r="CG44" i="12"/>
  <c r="CF44" i="12"/>
  <c r="CG42" i="12"/>
  <c r="CF42" i="12"/>
  <c r="CG40" i="12"/>
  <c r="CF40" i="12"/>
  <c r="CG38" i="12"/>
  <c r="CF38" i="12"/>
  <c r="CF36" i="12"/>
  <c r="CG36" i="12"/>
  <c r="CF34" i="12"/>
  <c r="CG34" i="12"/>
  <c r="CG32" i="12"/>
  <c r="CF32" i="12"/>
  <c r="CF30" i="12"/>
  <c r="CG30" i="12"/>
  <c r="CF28" i="12"/>
  <c r="CG28" i="12"/>
  <c r="CG24" i="12"/>
  <c r="CF24" i="12"/>
  <c r="CG22" i="12"/>
  <c r="CF22" i="12"/>
  <c r="CF20" i="12"/>
  <c r="CG20" i="12"/>
  <c r="CG18" i="12"/>
  <c r="CF18" i="12"/>
  <c r="CF16" i="12"/>
  <c r="CG16" i="12"/>
  <c r="CF14" i="12"/>
  <c r="CG14" i="12"/>
  <c r="CG12" i="12"/>
  <c r="CF12" i="12"/>
  <c r="CF10" i="12"/>
  <c r="CG10" i="12"/>
  <c r="CF8" i="12"/>
  <c r="CG8" i="12"/>
  <c r="CG6" i="12"/>
  <c r="CF6" i="12"/>
  <c r="BY22" i="12"/>
  <c r="BY26" i="12"/>
  <c r="BX26" i="12"/>
  <c r="BX24" i="12"/>
  <c r="BY24" i="12"/>
  <c r="BY20" i="12"/>
  <c r="BX20" i="12"/>
  <c r="BX18" i="12"/>
  <c r="BY18" i="12"/>
  <c r="BX16" i="12"/>
  <c r="BY16" i="12"/>
  <c r="BY14" i="12"/>
  <c r="BX14" i="12"/>
  <c r="BY12" i="12"/>
  <c r="BX12" i="12"/>
  <c r="BY10" i="12"/>
  <c r="BX10" i="12"/>
  <c r="BY8" i="12"/>
  <c r="BX8" i="12"/>
  <c r="BY6" i="12"/>
  <c r="BX6" i="12"/>
  <c r="BP14" i="12"/>
  <c r="BQ14" i="12"/>
  <c r="BP76" i="12"/>
  <c r="BQ76" i="12"/>
  <c r="BP74" i="12"/>
  <c r="BQ74" i="12"/>
  <c r="BP72" i="12"/>
  <c r="BQ72" i="12"/>
  <c r="BQ70" i="12"/>
  <c r="BP70" i="12"/>
  <c r="BQ68" i="12"/>
  <c r="BP68" i="12"/>
  <c r="BQ66" i="12"/>
  <c r="BP66" i="12"/>
  <c r="BQ64" i="12"/>
  <c r="BP64" i="12"/>
  <c r="BQ62" i="12"/>
  <c r="BP62" i="12"/>
  <c r="BQ60" i="12"/>
  <c r="BP60" i="12"/>
  <c r="BP58" i="12"/>
  <c r="BQ58" i="12"/>
  <c r="BQ56" i="12"/>
  <c r="BP56" i="12"/>
  <c r="BP54" i="12"/>
  <c r="BQ54" i="12"/>
  <c r="BP52" i="12"/>
  <c r="BQ52" i="12"/>
  <c r="BP50" i="12"/>
  <c r="BQ50" i="12"/>
  <c r="BQ48" i="12"/>
  <c r="BP48" i="12"/>
  <c r="BP46" i="12"/>
  <c r="BQ46" i="12"/>
  <c r="BQ44" i="12"/>
  <c r="BP44" i="12"/>
  <c r="BQ42" i="12"/>
  <c r="BP42" i="12"/>
  <c r="BP40" i="12"/>
  <c r="BQ40" i="12"/>
  <c r="BQ38" i="12"/>
  <c r="BP38" i="12"/>
  <c r="BP36" i="12"/>
  <c r="BQ36" i="12"/>
  <c r="BQ34" i="12"/>
  <c r="BP34" i="12"/>
  <c r="BQ32" i="12"/>
  <c r="BP32" i="12"/>
  <c r="BP30" i="12"/>
  <c r="BQ30" i="12"/>
  <c r="BP28" i="12"/>
  <c r="BQ28" i="12"/>
  <c r="BP26" i="12"/>
  <c r="BQ26" i="12"/>
  <c r="BP24" i="12"/>
  <c r="BQ24" i="12"/>
  <c r="BP22" i="12"/>
  <c r="BQ22" i="12"/>
  <c r="BQ20" i="12"/>
  <c r="BP20" i="12"/>
  <c r="BP18" i="12"/>
  <c r="BQ18" i="12"/>
  <c r="BQ16" i="12"/>
  <c r="BP16" i="12"/>
  <c r="BP12" i="12"/>
  <c r="BQ12" i="12"/>
  <c r="BP10" i="12"/>
  <c r="BQ10" i="12"/>
  <c r="BQ8" i="12"/>
  <c r="BP8" i="12"/>
  <c r="BI76" i="12"/>
  <c r="BH76" i="12"/>
  <c r="BI74" i="12"/>
  <c r="BH74" i="12"/>
  <c r="BI70" i="12"/>
  <c r="BH70" i="12"/>
  <c r="BI68" i="12"/>
  <c r="BH68" i="12"/>
  <c r="BI66" i="12"/>
  <c r="BH66" i="12"/>
  <c r="BH64" i="12"/>
  <c r="BI64" i="12"/>
  <c r="BI62" i="12"/>
  <c r="BH62" i="12"/>
  <c r="BI60" i="12"/>
  <c r="BH60" i="12"/>
  <c r="BH58" i="12"/>
  <c r="BI58" i="12"/>
  <c r="BH56" i="12"/>
  <c r="BI56" i="12"/>
  <c r="BH54" i="12"/>
  <c r="BI54" i="12"/>
  <c r="BH52" i="12"/>
  <c r="BI52" i="12"/>
  <c r="BI50" i="12"/>
  <c r="BH50" i="12"/>
  <c r="BH48" i="12"/>
  <c r="BI48" i="12"/>
  <c r="BH46" i="12"/>
  <c r="BI46" i="12"/>
  <c r="BH44" i="12"/>
  <c r="BI44" i="12"/>
  <c r="BI42" i="12"/>
  <c r="BH42" i="12"/>
  <c r="BI40" i="12"/>
  <c r="BH40" i="12"/>
  <c r="BH38" i="12"/>
  <c r="BI38" i="12"/>
  <c r="BH36" i="12"/>
  <c r="BI36" i="12"/>
  <c r="BI34" i="12"/>
  <c r="BH34" i="12"/>
  <c r="BI28" i="12"/>
  <c r="BH28" i="12"/>
  <c r="BH26" i="12"/>
  <c r="BI26" i="12"/>
  <c r="BI24" i="12"/>
  <c r="BH24" i="12"/>
  <c r="BH22" i="12"/>
  <c r="BI22" i="12"/>
  <c r="BI20" i="12"/>
  <c r="BH20" i="12"/>
  <c r="BH16" i="12"/>
  <c r="BI16" i="12"/>
  <c r="BH12" i="12"/>
  <c r="BI12" i="12"/>
  <c r="BH10" i="12"/>
  <c r="BI10" i="12"/>
  <c r="BH8" i="12"/>
  <c r="BI8" i="12"/>
  <c r="BH6" i="12"/>
  <c r="L14" i="6"/>
  <c r="L13" i="6"/>
  <c r="E14" i="6"/>
  <c r="H91" i="11"/>
  <c r="I91" i="11"/>
  <c r="I89" i="11"/>
  <c r="H89" i="11"/>
  <c r="I88" i="11"/>
  <c r="H88" i="11"/>
  <c r="I87" i="11"/>
  <c r="H87" i="11"/>
  <c r="I82" i="11"/>
  <c r="H82" i="11"/>
  <c r="I81" i="11"/>
  <c r="H81" i="11"/>
  <c r="I80" i="11"/>
  <c r="H80" i="11"/>
  <c r="I79" i="11"/>
  <c r="H79" i="11"/>
  <c r="H78" i="11"/>
  <c r="I78" i="11"/>
  <c r="I77" i="11"/>
  <c r="H77" i="11"/>
  <c r="I73" i="11"/>
  <c r="H73" i="11"/>
  <c r="H72" i="11"/>
  <c r="I72" i="11"/>
  <c r="H71" i="11"/>
  <c r="I71" i="11"/>
  <c r="H70" i="11"/>
  <c r="I70" i="11"/>
  <c r="I69" i="11"/>
  <c r="H69" i="11"/>
  <c r="I68" i="11"/>
  <c r="H68" i="11"/>
  <c r="H55" i="11"/>
  <c r="I55" i="11"/>
  <c r="H54" i="11"/>
  <c r="I54" i="11"/>
  <c r="H53" i="11"/>
  <c r="I53" i="11"/>
  <c r="I52" i="11"/>
  <c r="H52" i="11"/>
  <c r="H50" i="11"/>
  <c r="I50" i="11"/>
  <c r="I64" i="11"/>
  <c r="I63" i="11"/>
  <c r="I62" i="11"/>
  <c r="I61" i="11"/>
  <c r="I60" i="11"/>
  <c r="I59" i="11"/>
  <c r="I45" i="11"/>
  <c r="H45" i="11"/>
  <c r="I44" i="11"/>
  <c r="H44" i="11"/>
  <c r="H43" i="11"/>
  <c r="I43" i="11"/>
  <c r="H42" i="11"/>
  <c r="I42" i="11"/>
  <c r="H41" i="11"/>
  <c r="I41" i="11"/>
  <c r="H40" i="11"/>
  <c r="I40" i="11"/>
  <c r="I36" i="11"/>
  <c r="H36" i="11"/>
  <c r="I35" i="11"/>
  <c r="H35" i="11"/>
  <c r="H34" i="11"/>
  <c r="I34" i="11"/>
  <c r="I33" i="11"/>
  <c r="H33" i="11"/>
  <c r="H32" i="11"/>
  <c r="I32" i="11"/>
  <c r="I31" i="11"/>
  <c r="H31" i="11"/>
  <c r="H27" i="11"/>
  <c r="I27" i="11"/>
  <c r="H26" i="11"/>
  <c r="I26" i="11"/>
  <c r="H25" i="11"/>
  <c r="I25" i="11"/>
  <c r="H24" i="11"/>
  <c r="I24" i="11"/>
  <c r="H23" i="11"/>
  <c r="I23" i="11"/>
  <c r="I22" i="11"/>
  <c r="H22" i="11"/>
  <c r="H9" i="11"/>
  <c r="I9" i="11"/>
  <c r="H7" i="11"/>
  <c r="I7" i="11"/>
  <c r="I6" i="11"/>
  <c r="H6" i="11"/>
  <c r="H5" i="11"/>
  <c r="I5" i="11"/>
  <c r="I4" i="11"/>
  <c r="H4" i="11"/>
  <c r="I15" i="11"/>
  <c r="I13" i="11"/>
  <c r="I16" i="11"/>
  <c r="I18" i="11"/>
  <c r="C10" i="7"/>
  <c r="C9" i="7"/>
  <c r="B10" i="7"/>
  <c r="B9" i="7"/>
  <c r="D11" i="5"/>
  <c r="D26" i="5"/>
  <c r="C26" i="5"/>
  <c r="C25" i="5"/>
  <c r="C12" i="5"/>
  <c r="C11" i="5"/>
  <c r="B26" i="5"/>
  <c r="B25" i="5"/>
  <c r="B12" i="5"/>
  <c r="B11" i="5"/>
</calcChain>
</file>

<file path=xl/sharedStrings.xml><?xml version="1.0" encoding="utf-8"?>
<sst xmlns="http://schemas.openxmlformats.org/spreadsheetml/2006/main" count="3345" uniqueCount="686">
  <si>
    <t>S</t>
  </si>
  <si>
    <t>#</t>
  </si>
  <si>
    <t>centriole</t>
  </si>
  <si>
    <t>diameter of mother centrioles</t>
  </si>
  <si>
    <t>11a</t>
  </si>
  <si>
    <t>11b</t>
  </si>
  <si>
    <t>13a</t>
  </si>
  <si>
    <t>13b</t>
  </si>
  <si>
    <t>14a</t>
  </si>
  <si>
    <t>14b</t>
  </si>
  <si>
    <t>17a</t>
  </si>
  <si>
    <t>17b</t>
  </si>
  <si>
    <t>18a</t>
  </si>
  <si>
    <t>18b</t>
  </si>
  <si>
    <t>19a</t>
  </si>
  <si>
    <t>19b</t>
  </si>
  <si>
    <t>21a</t>
  </si>
  <si>
    <t>21b</t>
  </si>
  <si>
    <t>22a</t>
  </si>
  <si>
    <t>22b</t>
  </si>
  <si>
    <t>23a</t>
  </si>
  <si>
    <t>23b</t>
  </si>
  <si>
    <t>24a</t>
  </si>
  <si>
    <t>24b</t>
  </si>
  <si>
    <t>25a</t>
  </si>
  <si>
    <t>25b</t>
  </si>
  <si>
    <t>26a</t>
  </si>
  <si>
    <t>26b</t>
  </si>
  <si>
    <t>27a</t>
  </si>
  <si>
    <t>27b</t>
  </si>
  <si>
    <t>28a</t>
  </si>
  <si>
    <t>28b</t>
  </si>
  <si>
    <t>29a</t>
  </si>
  <si>
    <t>29b</t>
  </si>
  <si>
    <t>30a</t>
  </si>
  <si>
    <t>30b</t>
  </si>
  <si>
    <t>31a</t>
  </si>
  <si>
    <t>31b</t>
  </si>
  <si>
    <t>cartwheel signal/centriole signal</t>
  </si>
  <si>
    <t>image#</t>
  </si>
  <si>
    <t>3h</t>
  </si>
  <si>
    <t>6h</t>
  </si>
  <si>
    <t>12h</t>
  </si>
  <si>
    <t>Total</t>
  </si>
  <si>
    <t>Total #</t>
  </si>
  <si>
    <t>Day3 (BrdU+)</t>
  </si>
  <si>
    <t>-IPTG</t>
  </si>
  <si>
    <t>2/pair</t>
  </si>
  <si>
    <t>1/pair</t>
  </si>
  <si>
    <t>0/pair</t>
  </si>
  <si>
    <t>(2, 2)</t>
  </si>
  <si>
    <t>(2, 1)</t>
  </si>
  <si>
    <t>(2, 0)</t>
  </si>
  <si>
    <t>(1, 1)</t>
  </si>
  <si>
    <t>(1, 0)</t>
  </si>
  <si>
    <t>(0, 0)</t>
  </si>
  <si>
    <t>control 96h</t>
  </si>
  <si>
    <t>expt numbers</t>
  </si>
  <si>
    <t>4 CP110</t>
  </si>
  <si>
    <t>3 CP110</t>
  </si>
  <si>
    <t>2 CP110</t>
  </si>
  <si>
    <t>1 CP110</t>
  </si>
  <si>
    <t>4CP110</t>
  </si>
  <si>
    <t>3CP110</t>
  </si>
  <si>
    <t>2CP110</t>
  </si>
  <si>
    <t>1CP110</t>
  </si>
  <si>
    <t>1st</t>
  </si>
  <si>
    <t>2nd</t>
  </si>
  <si>
    <t>3rd</t>
  </si>
  <si>
    <t>unshed</t>
  </si>
  <si>
    <t>SHD/lost</t>
  </si>
  <si>
    <t>unshed%</t>
  </si>
  <si>
    <t>SHD/lost %</t>
  </si>
  <si>
    <t>Mitotic Cells</t>
  </si>
  <si>
    <t>total</t>
  </si>
  <si>
    <t>G2</t>
  </si>
  <si>
    <t>0h</t>
  </si>
  <si>
    <t>24h</t>
  </si>
  <si>
    <t>2-0-0</t>
  </si>
  <si>
    <t>3-X-X</t>
  </si>
  <si>
    <t>4-X-X</t>
  </si>
  <si>
    <t>5-X-X</t>
  </si>
  <si>
    <t>6-X-X</t>
  </si>
  <si>
    <t>&gt;2 centrosomes</t>
  </si>
  <si>
    <t>6uM RO + 2ug/mlAph for</t>
  </si>
  <si>
    <t>9.5uM RO + 2ug/mlAph for</t>
  </si>
  <si>
    <t>mitosis</t>
  </si>
  <si>
    <t>SAS6 dots</t>
  </si>
  <si>
    <t>% mitosis</t>
  </si>
  <si>
    <t>width</t>
  </si>
  <si>
    <t>length</t>
  </si>
  <si>
    <t>L*W</t>
  </si>
  <si>
    <t>48-1</t>
  </si>
  <si>
    <t>48-2</t>
  </si>
  <si>
    <t>48-3</t>
  </si>
  <si>
    <t>48-4</t>
  </si>
  <si>
    <t>48-5</t>
  </si>
  <si>
    <t>1-1</t>
  </si>
  <si>
    <t>1-2</t>
  </si>
  <si>
    <t>1-3</t>
  </si>
  <si>
    <t>1-4</t>
  </si>
  <si>
    <t>13</t>
  </si>
  <si>
    <t>19</t>
  </si>
  <si>
    <t>20-1</t>
  </si>
  <si>
    <t>20-2</t>
  </si>
  <si>
    <t>20-3</t>
  </si>
  <si>
    <t>20-4</t>
  </si>
  <si>
    <t>20-5</t>
  </si>
  <si>
    <t>20-6</t>
  </si>
  <si>
    <t>33-1</t>
  </si>
  <si>
    <t>33-2</t>
  </si>
  <si>
    <t>33-3</t>
  </si>
  <si>
    <t>33-4</t>
  </si>
  <si>
    <t>33-5</t>
  </si>
  <si>
    <t>33-6</t>
  </si>
  <si>
    <t>42-1</t>
  </si>
  <si>
    <t>42-2</t>
  </si>
  <si>
    <t>42-3</t>
  </si>
  <si>
    <t>47-1</t>
  </si>
  <si>
    <t>47-2</t>
  </si>
  <si>
    <t>47-3</t>
  </si>
  <si>
    <t>47-4</t>
  </si>
  <si>
    <t>13-1</t>
  </si>
  <si>
    <t>13-2</t>
  </si>
  <si>
    <t>13-3</t>
  </si>
  <si>
    <t>13-4</t>
  </si>
  <si>
    <t>13-5</t>
  </si>
  <si>
    <t>13-6</t>
  </si>
  <si>
    <t>13-7</t>
  </si>
  <si>
    <t>13-8</t>
  </si>
  <si>
    <t>14-1</t>
  </si>
  <si>
    <t>14-2</t>
  </si>
  <si>
    <t>14-3</t>
  </si>
  <si>
    <t>14-4</t>
  </si>
  <si>
    <t>14-5</t>
  </si>
  <si>
    <t>15-1</t>
  </si>
  <si>
    <t>15-2</t>
  </si>
  <si>
    <t>15-3</t>
  </si>
  <si>
    <t>15-4</t>
  </si>
  <si>
    <t>15-5</t>
  </si>
  <si>
    <t>18-1</t>
  </si>
  <si>
    <t>18-2</t>
  </si>
  <si>
    <t>18-3</t>
  </si>
  <si>
    <t>22-1</t>
  </si>
  <si>
    <t>22-2</t>
  </si>
  <si>
    <t>22-3</t>
  </si>
  <si>
    <t>24-1</t>
  </si>
  <si>
    <t>24-2</t>
  </si>
  <si>
    <t>24-3</t>
  </si>
  <si>
    <t>24-4</t>
  </si>
  <si>
    <t>27-1</t>
  </si>
  <si>
    <t>27-2</t>
  </si>
  <si>
    <t>27-3</t>
  </si>
  <si>
    <t>27-4</t>
  </si>
  <si>
    <t>27-5</t>
  </si>
  <si>
    <t>27-6</t>
  </si>
  <si>
    <t>30-1</t>
  </si>
  <si>
    <t>30-2</t>
  </si>
  <si>
    <t>30-3</t>
  </si>
  <si>
    <t>30-4</t>
  </si>
  <si>
    <t>31-1</t>
  </si>
  <si>
    <t>31-2</t>
  </si>
  <si>
    <t>31-3</t>
  </si>
  <si>
    <t>40-1</t>
  </si>
  <si>
    <t>40-2</t>
  </si>
  <si>
    <t>40-3</t>
  </si>
  <si>
    <t>40-4</t>
  </si>
  <si>
    <t>41-1</t>
  </si>
  <si>
    <t>41-2</t>
  </si>
  <si>
    <t>41-3</t>
  </si>
  <si>
    <t>41-4</t>
  </si>
  <si>
    <t>42-4</t>
  </si>
  <si>
    <t>42-5</t>
  </si>
  <si>
    <t>42-6</t>
  </si>
  <si>
    <t>43-1</t>
  </si>
  <si>
    <t>43-2</t>
  </si>
  <si>
    <t>44-1</t>
  </si>
  <si>
    <t>44-2</t>
  </si>
  <si>
    <t>44-3</t>
  </si>
  <si>
    <t>44-4</t>
  </si>
  <si>
    <t>50-1</t>
  </si>
  <si>
    <t>50-2</t>
  </si>
  <si>
    <t>50-3</t>
  </si>
  <si>
    <t>50-4</t>
  </si>
  <si>
    <t>54-1</t>
  </si>
  <si>
    <t>54-2</t>
  </si>
  <si>
    <t>54-3</t>
  </si>
  <si>
    <t>54-4</t>
  </si>
  <si>
    <t>54-5</t>
  </si>
  <si>
    <t>54-6</t>
  </si>
  <si>
    <t>54-7</t>
  </si>
  <si>
    <t>54-8</t>
  </si>
  <si>
    <t>57-1</t>
  </si>
  <si>
    <t>57-2</t>
  </si>
  <si>
    <t>57-3</t>
  </si>
  <si>
    <t>57-4</t>
  </si>
  <si>
    <t>57-5</t>
  </si>
  <si>
    <t>59-1</t>
  </si>
  <si>
    <t>59-2</t>
  </si>
  <si>
    <t>59-3</t>
  </si>
  <si>
    <t>60-1</t>
  </si>
  <si>
    <t>60-2</t>
  </si>
  <si>
    <t>60-3</t>
  </si>
  <si>
    <t>60-4</t>
  </si>
  <si>
    <t>3-1</t>
  </si>
  <si>
    <t>3-2</t>
  </si>
  <si>
    <t>4-1</t>
  </si>
  <si>
    <t>5-1</t>
  </si>
  <si>
    <t>5-2</t>
  </si>
  <si>
    <t>5-3</t>
  </si>
  <si>
    <t>5-4</t>
  </si>
  <si>
    <t>6-1</t>
  </si>
  <si>
    <t>6-2</t>
  </si>
  <si>
    <t>6-3</t>
  </si>
  <si>
    <t>7-1</t>
  </si>
  <si>
    <t>7-2</t>
  </si>
  <si>
    <t>8-1</t>
  </si>
  <si>
    <t>8-2</t>
  </si>
  <si>
    <t>8-3</t>
  </si>
  <si>
    <t>9-1</t>
  </si>
  <si>
    <t>9-2</t>
  </si>
  <si>
    <t>9-3</t>
  </si>
  <si>
    <t>9-4</t>
  </si>
  <si>
    <t>10-1</t>
  </si>
  <si>
    <t>10-2</t>
  </si>
  <si>
    <t>10-3</t>
  </si>
  <si>
    <t>11-1</t>
  </si>
  <si>
    <t>11-2</t>
  </si>
  <si>
    <t>11-3</t>
  </si>
  <si>
    <t>11-4</t>
  </si>
  <si>
    <t>17-1</t>
  </si>
  <si>
    <t>17-2</t>
  </si>
  <si>
    <t>17-3</t>
  </si>
  <si>
    <t>17-4</t>
  </si>
  <si>
    <t>17-5</t>
  </si>
  <si>
    <t>19-1</t>
  </si>
  <si>
    <t>19-2</t>
  </si>
  <si>
    <t>3-3</t>
  </si>
  <si>
    <t>3-5</t>
  </si>
  <si>
    <t>4-2</t>
  </si>
  <si>
    <t>4-3</t>
  </si>
  <si>
    <t>7-3</t>
  </si>
  <si>
    <t>7-4</t>
  </si>
  <si>
    <t>7-5</t>
  </si>
  <si>
    <t>7-6</t>
  </si>
  <si>
    <t>9-5</t>
  </si>
  <si>
    <t>9-6</t>
  </si>
  <si>
    <t>9-7</t>
  </si>
  <si>
    <t>9-8</t>
  </si>
  <si>
    <t>10-4</t>
  </si>
  <si>
    <t>14-6</t>
  </si>
  <si>
    <t>14-7</t>
  </si>
  <si>
    <t>14-8</t>
  </si>
  <si>
    <t>14-9</t>
  </si>
  <si>
    <t>14-10</t>
  </si>
  <si>
    <t>14-11</t>
  </si>
  <si>
    <t>19-3</t>
  </si>
  <si>
    <t>20-7</t>
  </si>
  <si>
    <t>20-8</t>
  </si>
  <si>
    <t>20-9</t>
  </si>
  <si>
    <t>20-10</t>
  </si>
  <si>
    <t>20-11</t>
  </si>
  <si>
    <t>21-1</t>
  </si>
  <si>
    <t>21-2</t>
  </si>
  <si>
    <t>21-3</t>
  </si>
  <si>
    <t>21-4</t>
  </si>
  <si>
    <t>21-5</t>
  </si>
  <si>
    <t>21-6</t>
  </si>
  <si>
    <t>22-4</t>
  </si>
  <si>
    <t>22-5</t>
  </si>
  <si>
    <t>22-6</t>
  </si>
  <si>
    <t>22-7</t>
  </si>
  <si>
    <t>22-8</t>
  </si>
  <si>
    <t>22-9</t>
  </si>
  <si>
    <t>22-10</t>
  </si>
  <si>
    <t>22-11</t>
  </si>
  <si>
    <t>22-12</t>
  </si>
  <si>
    <t>23-1</t>
  </si>
  <si>
    <t>23-2</t>
  </si>
  <si>
    <t>24-5</t>
  </si>
  <si>
    <t>25-1</t>
  </si>
  <si>
    <t>25-2</t>
  </si>
  <si>
    <t>25-3</t>
  </si>
  <si>
    <t>26-1</t>
  </si>
  <si>
    <t>26-2</t>
  </si>
  <si>
    <t>28-1</t>
  </si>
  <si>
    <t>28-2</t>
  </si>
  <si>
    <t>28-3</t>
  </si>
  <si>
    <t>29-1</t>
  </si>
  <si>
    <t>29-2</t>
  </si>
  <si>
    <t>29-3</t>
  </si>
  <si>
    <t>29-4</t>
  </si>
  <si>
    <t>30-5</t>
  </si>
  <si>
    <t>30-6</t>
  </si>
  <si>
    <t>30-7</t>
  </si>
  <si>
    <t>32-1</t>
  </si>
  <si>
    <t>32-2</t>
  </si>
  <si>
    <t>32-3</t>
  </si>
  <si>
    <t>32-4</t>
  </si>
  <si>
    <t>F9</t>
  </si>
  <si>
    <t>F10</t>
  </si>
  <si>
    <t>F11</t>
  </si>
  <si>
    <t>F12</t>
  </si>
  <si>
    <t>F13</t>
  </si>
  <si>
    <t>F14</t>
  </si>
  <si>
    <t>ALMS1xCEP152</t>
  </si>
  <si>
    <t>Interphase</t>
  </si>
  <si>
    <t>Cell#</t>
  </si>
  <si>
    <t>Area</t>
  </si>
  <si>
    <t>Mean</t>
  </si>
  <si>
    <t>NaN</t>
  </si>
  <si>
    <t>ALMS1xCEP63</t>
  </si>
  <si>
    <t>1-background</t>
  </si>
  <si>
    <t>2-background</t>
  </si>
  <si>
    <t>3-background</t>
  </si>
  <si>
    <t>4-background</t>
  </si>
  <si>
    <t>5-background</t>
  </si>
  <si>
    <t>6-background</t>
  </si>
  <si>
    <t>7-background</t>
  </si>
  <si>
    <t>8-background</t>
  </si>
  <si>
    <t>9-background</t>
  </si>
  <si>
    <t>10-background</t>
  </si>
  <si>
    <t>11-background</t>
  </si>
  <si>
    <t>12-background</t>
  </si>
  <si>
    <t>13-background</t>
  </si>
  <si>
    <t>14-background</t>
  </si>
  <si>
    <t>15-background</t>
  </si>
  <si>
    <t>16-background</t>
  </si>
  <si>
    <t>17-background</t>
  </si>
  <si>
    <t>18-background</t>
  </si>
  <si>
    <t>19-background</t>
  </si>
  <si>
    <t>20-background</t>
  </si>
  <si>
    <t>21-background</t>
  </si>
  <si>
    <t>22-background</t>
  </si>
  <si>
    <t>23-background</t>
  </si>
  <si>
    <t>24-background</t>
  </si>
  <si>
    <t>25-background</t>
  </si>
  <si>
    <t>26-background</t>
  </si>
  <si>
    <t>27-background</t>
  </si>
  <si>
    <t>28-background</t>
  </si>
  <si>
    <t>29-background</t>
  </si>
  <si>
    <t>30-background</t>
  </si>
  <si>
    <t>31-background</t>
  </si>
  <si>
    <t>32-background</t>
  </si>
  <si>
    <t>33-background</t>
  </si>
  <si>
    <t>34-background</t>
  </si>
  <si>
    <t>35-background</t>
  </si>
  <si>
    <t>36-background</t>
  </si>
  <si>
    <t>37-background</t>
  </si>
  <si>
    <t>38-background</t>
  </si>
  <si>
    <t>39-background</t>
  </si>
  <si>
    <t>40-background</t>
  </si>
  <si>
    <t>41-background</t>
  </si>
  <si>
    <t>42-background</t>
  </si>
  <si>
    <t>43-background</t>
  </si>
  <si>
    <t>1-CEP152signal</t>
  </si>
  <si>
    <t>2-CEP152signal</t>
  </si>
  <si>
    <t>3-CEP152signal</t>
  </si>
  <si>
    <t>4-CEP152signal</t>
  </si>
  <si>
    <t>5-CEP152signal</t>
  </si>
  <si>
    <t>6-CEP152signal</t>
  </si>
  <si>
    <t>7-CEP152signal</t>
  </si>
  <si>
    <t>8-CEP152signal</t>
  </si>
  <si>
    <t>9-CEP152signal</t>
  </si>
  <si>
    <t>10-CEP152signal</t>
  </si>
  <si>
    <t>11-CEP152signal</t>
  </si>
  <si>
    <t>12-CEP152signal</t>
  </si>
  <si>
    <t>13-CEP152signal</t>
  </si>
  <si>
    <t>14-CEP152signal</t>
  </si>
  <si>
    <t>15-CEP152signal</t>
  </si>
  <si>
    <t>16-CEP152signal</t>
  </si>
  <si>
    <t>17-CEP152signal</t>
  </si>
  <si>
    <t>18-CEP152signal</t>
  </si>
  <si>
    <t>19-CEP152signal</t>
  </si>
  <si>
    <t>20-CEP152signal</t>
  </si>
  <si>
    <t>21-CEP152signal</t>
  </si>
  <si>
    <t>22-CEP152signal</t>
  </si>
  <si>
    <t>23-CEP152signal</t>
  </si>
  <si>
    <t>24-CEP152signal</t>
  </si>
  <si>
    <t>25-CEP152signal</t>
  </si>
  <si>
    <t>26-CEP152signal</t>
  </si>
  <si>
    <t>27-CEP152signal</t>
  </si>
  <si>
    <t>28-CEP152signal</t>
  </si>
  <si>
    <t>29-CEP152signal</t>
  </si>
  <si>
    <t>30-CEP152signal</t>
  </si>
  <si>
    <t>31-CEP152signal</t>
  </si>
  <si>
    <t>32-CEP152signal</t>
  </si>
  <si>
    <t>33-CEP152signal</t>
  </si>
  <si>
    <t>34-CEP152signal</t>
  </si>
  <si>
    <t>35-CEP152signal</t>
  </si>
  <si>
    <t>36-CEP152signal</t>
  </si>
  <si>
    <t>37-CEP152signal</t>
  </si>
  <si>
    <t>38-CEP152signal</t>
  </si>
  <si>
    <t>39-CEP152signal</t>
  </si>
  <si>
    <t>40-CEP152signal</t>
  </si>
  <si>
    <t>41-CEP152signal</t>
  </si>
  <si>
    <t>42-CEP152signal</t>
  </si>
  <si>
    <t>43-CEP152signal</t>
  </si>
  <si>
    <t>total CEP152 intensity</t>
  </si>
  <si>
    <t>total CEP152 intensity/background intensity</t>
  </si>
  <si>
    <t>total PLA intensity</t>
  </si>
  <si>
    <t>G1</t>
  </si>
  <si>
    <t>44-background</t>
  </si>
  <si>
    <t>45-background</t>
  </si>
  <si>
    <t>46-background</t>
  </si>
  <si>
    <t>47-background</t>
  </si>
  <si>
    <t>48-background</t>
  </si>
  <si>
    <t>49-background</t>
  </si>
  <si>
    <t>44-CEP152signal</t>
  </si>
  <si>
    <t>45-CEP152signal</t>
  </si>
  <si>
    <t>46-CEP152signal</t>
  </si>
  <si>
    <t>47-CEP152signal</t>
  </si>
  <si>
    <t>48-CEP152signal</t>
  </si>
  <si>
    <t>49-CEP152signal</t>
  </si>
  <si>
    <t>early M</t>
  </si>
  <si>
    <t>late M</t>
  </si>
  <si>
    <t>Mean/1.79</t>
  </si>
  <si>
    <t>total CEP152 intensity/background intensity/1.79</t>
  </si>
  <si>
    <t>50-background</t>
  </si>
  <si>
    <t>51-background</t>
  </si>
  <si>
    <t>52-background</t>
  </si>
  <si>
    <t>50-CEP152signal</t>
  </si>
  <si>
    <t>51-CEP152signal</t>
  </si>
  <si>
    <t>52-CEP152signal</t>
  </si>
  <si>
    <t>53-background</t>
  </si>
  <si>
    <t>54-background</t>
  </si>
  <si>
    <t>55-background</t>
  </si>
  <si>
    <t>53-CEP152signal</t>
  </si>
  <si>
    <t>54-CEP152signal</t>
  </si>
  <si>
    <t>55-CEP152signal</t>
  </si>
  <si>
    <t>ctrl</t>
  </si>
  <si>
    <t>DAP positive</t>
  </si>
  <si>
    <t>STDEV</t>
  </si>
  <si>
    <t>Mean(mitosis)</t>
  </si>
  <si>
    <t>STDEV(mitosis)</t>
  </si>
  <si>
    <t>S (2ug/ml Aph_20h)</t>
  </si>
  <si>
    <t>9.5uM RO3306-G2</t>
  </si>
  <si>
    <t>6uM RO3306-G2</t>
  </si>
  <si>
    <t>shALMS1</t>
  </si>
  <si>
    <t>#dots</t>
  </si>
  <si>
    <t>ALMS1_ex8</t>
  </si>
  <si>
    <t>ratio1</t>
  </si>
  <si>
    <t>ratio2</t>
  </si>
  <si>
    <t>ratio3</t>
  </si>
  <si>
    <t>total PLA intensity/1000</t>
  </si>
  <si>
    <t>#Centriole</t>
  </si>
  <si>
    <t>total CEP152 intensity/background intensity/1.79 (Adjustment after Hg lamp replacement)</t>
  </si>
  <si>
    <t>Others</t>
  </si>
  <si>
    <t>Relative location</t>
  </si>
  <si>
    <t>Angles</t>
  </si>
  <si>
    <t>Length of host centrioles</t>
  </si>
  <si>
    <t>Daughter position</t>
  </si>
  <si>
    <t>Length of mother centrioles</t>
  </si>
  <si>
    <t>Procentriole position</t>
  </si>
  <si>
    <t>Proteins</t>
    <phoneticPr fontId="2" type="noConversion"/>
  </si>
  <si>
    <t>CEP152</t>
  </si>
  <si>
    <t>CEP63</t>
  </si>
  <si>
    <t>Radius analysis (nm)</t>
    <phoneticPr fontId="2" type="noConversion"/>
  </si>
  <si>
    <t>Gaussian fit</t>
    <phoneticPr fontId="1" type="noConversion"/>
  </si>
  <si>
    <t>Amplitude</t>
  </si>
  <si>
    <t>Mean (nm)</t>
    <phoneticPr fontId="1" type="noConversion"/>
  </si>
  <si>
    <t>CEP63</t>
    <phoneticPr fontId="1" type="noConversion"/>
  </si>
  <si>
    <t xml:space="preserve">Angular spacing analysis, theta (degrees) </t>
    <phoneticPr fontId="2" type="noConversion"/>
  </si>
  <si>
    <t xml:space="preserve">Angular spacing analysis, theta (degrees) </t>
  </si>
  <si>
    <t>Gaussian fit for the 1st 40 degrees</t>
    <phoneticPr fontId="1" type="noConversion"/>
  </si>
  <si>
    <t>Gaussian fit for the 2nd 40 degrees</t>
    <phoneticPr fontId="1" type="noConversion"/>
  </si>
  <si>
    <t>Mean (degrees)</t>
    <phoneticPr fontId="1" type="noConversion"/>
  </si>
  <si>
    <t>Gaussian fit for the 1st 40 degrees</t>
  </si>
  <si>
    <t>Protein name</t>
  </si>
  <si>
    <t>CEP152</t>
    <phoneticPr fontId="1" type="noConversion"/>
  </si>
  <si>
    <t>G2 (9uM RO3306_12h)</t>
  </si>
  <si>
    <t>cartwheel length</t>
  </si>
  <si>
    <t>INT</t>
  </si>
  <si>
    <t>DBL</t>
  </si>
  <si>
    <t>SHD</t>
  </si>
  <si>
    <t>SHD-Tri</t>
  </si>
  <si>
    <t>INT/INT</t>
  </si>
  <si>
    <t>INT/DBL</t>
  </si>
  <si>
    <t>DBL/DBL</t>
  </si>
  <si>
    <t>DBL/SHD</t>
  </si>
  <si>
    <t>DBL/SHD-Tri</t>
  </si>
  <si>
    <t>INT/SHD-Tri</t>
  </si>
  <si>
    <t>SHD/SHD</t>
  </si>
  <si>
    <t>SHD/SHD-Tri</t>
  </si>
  <si>
    <t>SHD-Tri/SHD-Tri</t>
  </si>
  <si>
    <t>SHD/DBL</t>
  </si>
  <si>
    <t xml:space="preserve">Total </t>
  </si>
  <si>
    <t>Mitotic cells_6uM RO_12h</t>
  </si>
  <si>
    <t>S-phase cells</t>
  </si>
  <si>
    <t>siALMS1 96h</t>
  </si>
  <si>
    <t>siALMS1</t>
  </si>
  <si>
    <t xml:space="preserve">&gt;2 </t>
  </si>
  <si>
    <t>ALMS1_ex8_G2</t>
  </si>
  <si>
    <t>ALMS1_ex8_S</t>
  </si>
  <si>
    <t>=2</t>
  </si>
  <si>
    <t>&gt;2</t>
  </si>
  <si>
    <t>ALMS1_ex8_NF2-p53_9uM RO-3306</t>
  </si>
  <si>
    <t>others</t>
  </si>
  <si>
    <t>ALMS1_ex8_NF2-p53_9uM RO-3306 +BI2536</t>
  </si>
  <si>
    <t>ALMS1-WT (ctrl)</t>
  </si>
  <si>
    <t>S/G2</t>
  </si>
  <si>
    <t>PLK4-/-</t>
  </si>
  <si>
    <t>SAS-6-/-</t>
  </si>
  <si>
    <t>STIL-/-</t>
  </si>
  <si>
    <t>2-1</t>
  </si>
  <si>
    <t>2-2</t>
  </si>
  <si>
    <t>12-1</t>
  </si>
  <si>
    <t>12-2</t>
  </si>
  <si>
    <t>16-1</t>
  </si>
  <si>
    <t>16-2</t>
  </si>
  <si>
    <t>18</t>
  </si>
  <si>
    <t>30</t>
  </si>
  <si>
    <t>34-1</t>
  </si>
  <si>
    <t>34-2</t>
  </si>
  <si>
    <t>35-1</t>
  </si>
  <si>
    <t>35-2</t>
  </si>
  <si>
    <t>36-1</t>
  </si>
  <si>
    <t>36-2</t>
  </si>
  <si>
    <t>37-1</t>
  </si>
  <si>
    <t>37-2</t>
  </si>
  <si>
    <t>38-1</t>
  </si>
  <si>
    <t>38-2</t>
  </si>
  <si>
    <t>39-1</t>
  </si>
  <si>
    <t>39-2</t>
  </si>
  <si>
    <t>45-1</t>
  </si>
  <si>
    <t>45-2</t>
  </si>
  <si>
    <t>46-1</t>
  </si>
  <si>
    <t>46-2</t>
  </si>
  <si>
    <t>49-1</t>
  </si>
  <si>
    <t>49-2</t>
  </si>
  <si>
    <t>51-1</t>
  </si>
  <si>
    <t>51-2</t>
  </si>
  <si>
    <t>52-1</t>
  </si>
  <si>
    <t>52-2</t>
  </si>
  <si>
    <t>2</t>
  </si>
  <si>
    <t>4</t>
  </si>
  <si>
    <t>9</t>
  </si>
  <si>
    <t>10</t>
  </si>
  <si>
    <t>11</t>
  </si>
  <si>
    <t>12</t>
  </si>
  <si>
    <t>14</t>
  </si>
  <si>
    <t>23-4</t>
  </si>
  <si>
    <t>29</t>
  </si>
  <si>
    <t>34</t>
  </si>
  <si>
    <t>3</t>
  </si>
  <si>
    <t>6</t>
  </si>
  <si>
    <t>7</t>
  </si>
  <si>
    <t>8</t>
  </si>
  <si>
    <t>22</t>
  </si>
  <si>
    <t>23</t>
  </si>
  <si>
    <t>24</t>
  </si>
  <si>
    <t>31</t>
  </si>
  <si>
    <t>33</t>
  </si>
  <si>
    <t>38</t>
  </si>
  <si>
    <t>26-3</t>
  </si>
  <si>
    <t>15</t>
  </si>
  <si>
    <t>17</t>
  </si>
  <si>
    <t>19-4</t>
  </si>
  <si>
    <t>21</t>
  </si>
  <si>
    <t>25</t>
  </si>
  <si>
    <t>27</t>
  </si>
  <si>
    <t>40</t>
  </si>
  <si>
    <t>44</t>
  </si>
  <si>
    <t>46</t>
  </si>
  <si>
    <t>48</t>
  </si>
  <si>
    <t>51</t>
  </si>
  <si>
    <t>52</t>
  </si>
  <si>
    <t>53-1</t>
  </si>
  <si>
    <t>53-2</t>
  </si>
  <si>
    <t>2-4</t>
  </si>
  <si>
    <t>1-5</t>
  </si>
  <si>
    <t>2-3</t>
  </si>
  <si>
    <t>2-5</t>
  </si>
  <si>
    <t>2-6</t>
  </si>
  <si>
    <t>2-7</t>
  </si>
  <si>
    <t>4-4</t>
  </si>
  <si>
    <t>4-5</t>
  </si>
  <si>
    <t>4-6</t>
  </si>
  <si>
    <t>4-7</t>
  </si>
  <si>
    <t>4-8</t>
  </si>
  <si>
    <t>5-5</t>
  </si>
  <si>
    <t>12-3</t>
  </si>
  <si>
    <t>12-4</t>
  </si>
  <si>
    <t>16</t>
  </si>
  <si>
    <t>19-5</t>
  </si>
  <si>
    <t>19-6</t>
  </si>
  <si>
    <t>19-7</t>
  </si>
  <si>
    <t>19-8</t>
  </si>
  <si>
    <t>19-9</t>
  </si>
  <si>
    <t>19-20</t>
  </si>
  <si>
    <t>19-21</t>
  </si>
  <si>
    <t>19-22</t>
  </si>
  <si>
    <t>19-23</t>
  </si>
  <si>
    <t>19-24</t>
  </si>
  <si>
    <t>19-25</t>
  </si>
  <si>
    <t>19-26</t>
  </si>
  <si>
    <t>19-27</t>
  </si>
  <si>
    <t>19-28</t>
  </si>
  <si>
    <t>19-29</t>
  </si>
  <si>
    <t>19-30</t>
  </si>
  <si>
    <t>19-32</t>
  </si>
  <si>
    <t>19-31</t>
  </si>
  <si>
    <t>20-12</t>
  </si>
  <si>
    <t>23-3</t>
  </si>
  <si>
    <t>25-4</t>
  </si>
  <si>
    <t>25-5</t>
  </si>
  <si>
    <t>25-6</t>
  </si>
  <si>
    <t>25-7</t>
  </si>
  <si>
    <t>28</t>
  </si>
  <si>
    <t>32</t>
  </si>
  <si>
    <t>45</t>
  </si>
  <si>
    <t>48-6</t>
  </si>
  <si>
    <t>48-7</t>
  </si>
  <si>
    <t>48-8</t>
  </si>
  <si>
    <t>53-3</t>
  </si>
  <si>
    <t>53-4</t>
  </si>
  <si>
    <t>53-5</t>
  </si>
  <si>
    <t>55-1</t>
  </si>
  <si>
    <t>55-2</t>
  </si>
  <si>
    <t>55-3</t>
  </si>
  <si>
    <t>56-1</t>
  </si>
  <si>
    <t>56-2</t>
  </si>
  <si>
    <t>56-3</t>
  </si>
  <si>
    <t>58-1</t>
  </si>
  <si>
    <t>58-2</t>
  </si>
  <si>
    <t>61-1</t>
  </si>
  <si>
    <t>61-2</t>
  </si>
  <si>
    <t>62</t>
  </si>
  <si>
    <t>STDEV (nm)</t>
  </si>
  <si>
    <t>STDEV (degrees)</t>
  </si>
  <si>
    <t>p53-/-</t>
  </si>
  <si>
    <t>p53-/-; NF2-/-</t>
  </si>
  <si>
    <t>80</t>
  </si>
  <si>
    <t>80-23</t>
  </si>
  <si>
    <t>80-23-26</t>
  </si>
  <si>
    <t>80-23-26-8</t>
  </si>
  <si>
    <t>80-23-26-8-44</t>
  </si>
  <si>
    <t>80-23-26-8-44-R</t>
  </si>
  <si>
    <t>80-23-26-8-44-R-3</t>
  </si>
  <si>
    <t>80-23-26-8-44-R-3-6</t>
  </si>
  <si>
    <t>80-23-26-8-44-R-3-6-15</t>
  </si>
  <si>
    <t>DAP negative</t>
  </si>
  <si>
    <t>type</t>
  </si>
  <si>
    <t>cartwheel area</t>
  </si>
  <si>
    <t>mean of cartwheel area</t>
  </si>
  <si>
    <t>Cartwheel number in S</t>
  </si>
  <si>
    <t>ctrl(-IPTG)</t>
  </si>
  <si>
    <t>shALMS1(+IPTG)</t>
  </si>
  <si>
    <t>ratio%</t>
  </si>
  <si>
    <t>SAS-6 foci</t>
  </si>
  <si>
    <t>NF2-p53_9uM RO3306_G2</t>
  </si>
  <si>
    <t>Configurations in G2</t>
  </si>
  <si>
    <t>Mitosis</t>
  </si>
  <si>
    <t>STIL-/- +Noc 8h</t>
  </si>
  <si>
    <t>+IPTG Day6</t>
  </si>
  <si>
    <t>PLK4 restoration</t>
  </si>
  <si>
    <t>STIK-/- +Noc+BI 8h</t>
  </si>
  <si>
    <t>Cartwheel patterns in G2</t>
  </si>
  <si>
    <t>Cartwheel length</t>
  </si>
  <si>
    <t>Signal ratios</t>
  </si>
  <si>
    <t>Mitotic entry</t>
  </si>
  <si>
    <t>Miotic cells</t>
  </si>
  <si>
    <t>PLA signal intensity</t>
  </si>
  <si>
    <t xml:space="preserve">ratio of total CEP152 intensity </t>
  </si>
  <si>
    <t>CS#</t>
  </si>
  <si>
    <t>Fig.1a</t>
  </si>
  <si>
    <t>Fig.1c</t>
  </si>
  <si>
    <t>Fig.1d</t>
  </si>
  <si>
    <t>Fig.1e</t>
  </si>
  <si>
    <t>Fig.1i</t>
  </si>
  <si>
    <t>SFig.1a</t>
  </si>
  <si>
    <t>SFig.1c</t>
  </si>
  <si>
    <t>SFig.1h</t>
  </si>
  <si>
    <t>Fig.2a</t>
  </si>
  <si>
    <t>Fig.2c</t>
  </si>
  <si>
    <t>Fig.2d</t>
  </si>
  <si>
    <t>Fig.2k</t>
  </si>
  <si>
    <t>Fig.3c</t>
  </si>
  <si>
    <t>Fig.3i</t>
  </si>
  <si>
    <t>Fig.3j</t>
  </si>
  <si>
    <t>Fig.3k</t>
  </si>
  <si>
    <t>Fig.4a</t>
  </si>
  <si>
    <t>Fig.4e</t>
  </si>
  <si>
    <t>Fig.4g</t>
  </si>
  <si>
    <t>Fig.5d</t>
  </si>
  <si>
    <t>Fig.5j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</si>
</sst>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rial"/>
      <family val="2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i/>
      <sz val="12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DA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9000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rgb="FFFF93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4" fillId="0" borderId="1" xfId="0" applyFont="1" applyBorder="1"/>
    <xf numFmtId="16" fontId="4" fillId="0" borderId="0" xfId="0" quotePrefix="1" applyNumberFormat="1" applyFont="1"/>
    <xf numFmtId="0" fontId="5" fillId="0" borderId="0" xfId="0" quotePrefix="1" applyFont="1"/>
    <xf numFmtId="0" fontId="5" fillId="0" borderId="2" xfId="0" applyFont="1" applyBorder="1"/>
    <xf numFmtId="0" fontId="4" fillId="0" borderId="2" xfId="0" applyFont="1" applyBorder="1"/>
    <xf numFmtId="16" fontId="4" fillId="0" borderId="0" xfId="0" applyNumberFormat="1" applyFont="1"/>
    <xf numFmtId="0" fontId="4" fillId="0" borderId="0" xfId="0" quotePrefix="1" applyFont="1"/>
    <xf numFmtId="0" fontId="4" fillId="0" borderId="3" xfId="0" applyFont="1" applyBorder="1"/>
    <xf numFmtId="0" fontId="5" fillId="0" borderId="3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9" fontId="6" fillId="0" borderId="0" xfId="1" applyFont="1"/>
    <xf numFmtId="9" fontId="6" fillId="0" borderId="4" xfId="1" applyFont="1" applyBorder="1"/>
    <xf numFmtId="9" fontId="6" fillId="0" borderId="10" xfId="1" applyFont="1" applyBorder="1"/>
    <xf numFmtId="9" fontId="6" fillId="0" borderId="5" xfId="1" applyFont="1" applyBorder="1"/>
    <xf numFmtId="9" fontId="6" fillId="0" borderId="6" xfId="1" applyFont="1" applyBorder="1"/>
    <xf numFmtId="9" fontId="4" fillId="0" borderId="0" xfId="1" applyFont="1"/>
    <xf numFmtId="9" fontId="6" fillId="0" borderId="8" xfId="1" applyFont="1" applyBorder="1"/>
    <xf numFmtId="9" fontId="5" fillId="0" borderId="0" xfId="0" applyNumberFormat="1" applyFont="1"/>
    <xf numFmtId="9" fontId="6" fillId="0" borderId="0" xfId="1" applyFont="1" applyBorder="1"/>
    <xf numFmtId="9" fontId="4" fillId="0" borderId="6" xfId="1" applyFont="1" applyBorder="1"/>
    <xf numFmtId="9" fontId="4" fillId="0" borderId="8" xfId="1" applyFont="1" applyBorder="1"/>
    <xf numFmtId="0" fontId="6" fillId="0" borderId="0" xfId="0" quotePrefix="1" applyFont="1"/>
    <xf numFmtId="0" fontId="6" fillId="0" borderId="4" xfId="0" applyFont="1" applyBorder="1"/>
    <xf numFmtId="0" fontId="4" fillId="0" borderId="10" xfId="0" applyFont="1" applyBorder="1"/>
    <xf numFmtId="0" fontId="4" fillId="0" borderId="5" xfId="0" applyFont="1" applyBorder="1"/>
    <xf numFmtId="0" fontId="6" fillId="0" borderId="8" xfId="0" applyFont="1" applyBorder="1"/>
    <xf numFmtId="0" fontId="4" fillId="0" borderId="11" xfId="0" applyFont="1" applyBorder="1"/>
    <xf numFmtId="0" fontId="4" fillId="0" borderId="9" xfId="0" applyFont="1" applyBorder="1"/>
    <xf numFmtId="0" fontId="6" fillId="0" borderId="10" xfId="0" applyFont="1" applyBorder="1"/>
    <xf numFmtId="0" fontId="4" fillId="0" borderId="4" xfId="0" applyFont="1" applyBorder="1"/>
    <xf numFmtId="0" fontId="6" fillId="0" borderId="5" xfId="0" applyFont="1" applyBorder="1"/>
    <xf numFmtId="10" fontId="4" fillId="0" borderId="0" xfId="0" applyNumberFormat="1" applyFont="1"/>
    <xf numFmtId="0" fontId="6" fillId="0" borderId="6" xfId="0" applyFont="1" applyBorder="1"/>
    <xf numFmtId="2" fontId="5" fillId="0" borderId="0" xfId="0" applyNumberFormat="1" applyFont="1"/>
    <xf numFmtId="10" fontId="5" fillId="0" borderId="0" xfId="0" applyNumberFormat="1" applyFont="1"/>
    <xf numFmtId="0" fontId="7" fillId="0" borderId="10" xfId="0" applyFont="1" applyBorder="1"/>
    <xf numFmtId="0" fontId="7" fillId="0" borderId="5" xfId="0" applyFont="1" applyBorder="1"/>
    <xf numFmtId="10" fontId="4" fillId="0" borderId="7" xfId="0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7" fontId="6" fillId="0" borderId="0" xfId="0" quotePrefix="1" applyNumberFormat="1" applyFont="1"/>
    <xf numFmtId="10" fontId="4" fillId="0" borderId="0" xfId="1" applyNumberFormat="1" applyFont="1"/>
    <xf numFmtId="0" fontId="9" fillId="0" borderId="0" xfId="0" applyFont="1"/>
    <xf numFmtId="0" fontId="9" fillId="0" borderId="2" xfId="0" applyFont="1" applyBorder="1"/>
    <xf numFmtId="0" fontId="9" fillId="0" borderId="3" xfId="0" applyFont="1" applyBorder="1"/>
    <xf numFmtId="0" fontId="2" fillId="0" borderId="0" xfId="0" applyFont="1" applyAlignment="1">
      <alignment horizontal="left"/>
    </xf>
    <xf numFmtId="0" fontId="6" fillId="4" borderId="4" xfId="0" applyFont="1" applyFill="1" applyBorder="1"/>
    <xf numFmtId="0" fontId="6" fillId="4" borderId="8" xfId="0" applyFont="1" applyFill="1" applyBorder="1"/>
    <xf numFmtId="0" fontId="6" fillId="5" borderId="4" xfId="0" applyFont="1" applyFill="1" applyBorder="1"/>
    <xf numFmtId="0" fontId="6" fillId="5" borderId="8" xfId="0" applyFont="1" applyFill="1" applyBorder="1"/>
    <xf numFmtId="0" fontId="6" fillId="6" borderId="4" xfId="0" applyFont="1" applyFill="1" applyBorder="1"/>
    <xf numFmtId="0" fontId="6" fillId="6" borderId="8" xfId="0" applyFont="1" applyFill="1" applyBorder="1"/>
    <xf numFmtId="9" fontId="6" fillId="4" borderId="0" xfId="1" applyFont="1" applyFill="1" applyBorder="1"/>
    <xf numFmtId="9" fontId="6" fillId="5" borderId="0" xfId="1" applyFont="1" applyFill="1" applyBorder="1"/>
    <xf numFmtId="9" fontId="6" fillId="6" borderId="0" xfId="1" applyFont="1" applyFill="1" applyBorder="1"/>
    <xf numFmtId="9" fontId="6" fillId="6" borderId="11" xfId="1" applyFont="1" applyFill="1" applyBorder="1"/>
    <xf numFmtId="10" fontId="4" fillId="0" borderId="0" xfId="1" applyNumberFormat="1" applyFont="1" applyBorder="1"/>
    <xf numFmtId="10" fontId="4" fillId="0" borderId="7" xfId="1" applyNumberFormat="1" applyFont="1" applyBorder="1"/>
    <xf numFmtId="10" fontId="4" fillId="0" borderId="11" xfId="1" applyNumberFormat="1" applyFont="1" applyBorder="1"/>
    <xf numFmtId="10" fontId="4" fillId="0" borderId="9" xfId="1" applyNumberFormat="1" applyFont="1" applyBorder="1"/>
    <xf numFmtId="10" fontId="4" fillId="4" borderId="10" xfId="1" applyNumberFormat="1" applyFont="1" applyFill="1" applyBorder="1"/>
    <xf numFmtId="10" fontId="4" fillId="4" borderId="5" xfId="1" applyNumberFormat="1" applyFont="1" applyFill="1" applyBorder="1"/>
    <xf numFmtId="10" fontId="4" fillId="4" borderId="11" xfId="1" applyNumberFormat="1" applyFont="1" applyFill="1" applyBorder="1"/>
    <xf numFmtId="10" fontId="4" fillId="4" borderId="9" xfId="1" applyNumberFormat="1" applyFont="1" applyFill="1" applyBorder="1"/>
    <xf numFmtId="10" fontId="5" fillId="5" borderId="10" xfId="0" applyNumberFormat="1" applyFont="1" applyFill="1" applyBorder="1"/>
    <xf numFmtId="10" fontId="5" fillId="5" borderId="5" xfId="0" applyNumberFormat="1" applyFont="1" applyFill="1" applyBorder="1"/>
    <xf numFmtId="10" fontId="5" fillId="5" borderId="11" xfId="0" applyNumberFormat="1" applyFont="1" applyFill="1" applyBorder="1"/>
    <xf numFmtId="10" fontId="5" fillId="5" borderId="9" xfId="0" applyNumberFormat="1" applyFont="1" applyFill="1" applyBorder="1"/>
    <xf numFmtId="10" fontId="4" fillId="6" borderId="10" xfId="1" applyNumberFormat="1" applyFont="1" applyFill="1" applyBorder="1"/>
    <xf numFmtId="10" fontId="4" fillId="6" borderId="5" xfId="1" applyNumberFormat="1" applyFont="1" applyFill="1" applyBorder="1"/>
    <xf numFmtId="10" fontId="4" fillId="6" borderId="11" xfId="1" applyNumberFormat="1" applyFont="1" applyFill="1" applyBorder="1"/>
    <xf numFmtId="10" fontId="4" fillId="6" borderId="9" xfId="1" applyNumberFormat="1" applyFont="1" applyFill="1" applyBorder="1"/>
    <xf numFmtId="10" fontId="4" fillId="3" borderId="9" xfId="1" applyNumberFormat="1" applyFont="1" applyFill="1" applyBorder="1"/>
    <xf numFmtId="10" fontId="4" fillId="5" borderId="10" xfId="1" applyNumberFormat="1" applyFont="1" applyFill="1" applyBorder="1"/>
    <xf numFmtId="10" fontId="4" fillId="5" borderId="5" xfId="1" applyNumberFormat="1" applyFont="1" applyFill="1" applyBorder="1"/>
    <xf numFmtId="10" fontId="4" fillId="5" borderId="11" xfId="1" applyNumberFormat="1" applyFont="1" applyFill="1" applyBorder="1"/>
    <xf numFmtId="10" fontId="4" fillId="5" borderId="9" xfId="1" applyNumberFormat="1" applyFont="1" applyFill="1" applyBorder="1"/>
    <xf numFmtId="0" fontId="4" fillId="7" borderId="10" xfId="0" applyFont="1" applyFill="1" applyBorder="1"/>
    <xf numFmtId="0" fontId="4" fillId="7" borderId="11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5" xfId="0" applyFont="1" applyFill="1" applyBorder="1"/>
    <xf numFmtId="0" fontId="4" fillId="8" borderId="9" xfId="0" applyFont="1" applyFill="1" applyBorder="1"/>
    <xf numFmtId="0" fontId="6" fillId="7" borderId="10" xfId="0" applyFont="1" applyFill="1" applyBorder="1"/>
    <xf numFmtId="0" fontId="6" fillId="7" borderId="0" xfId="0" applyFont="1" applyFill="1"/>
    <xf numFmtId="0" fontId="6" fillId="3" borderId="10" xfId="0" applyFont="1" applyFill="1" applyBorder="1"/>
    <xf numFmtId="0" fontId="6" fillId="3" borderId="0" xfId="0" applyFont="1" applyFill="1"/>
    <xf numFmtId="0" fontId="6" fillId="8" borderId="5" xfId="0" applyFont="1" applyFill="1" applyBorder="1"/>
    <xf numFmtId="0" fontId="6" fillId="8" borderId="7" xfId="0" applyFont="1" applyFill="1" applyBorder="1"/>
    <xf numFmtId="0" fontId="10" fillId="9" borderId="10" xfId="0" applyFont="1" applyFill="1" applyBorder="1"/>
    <xf numFmtId="0" fontId="11" fillId="9" borderId="10" xfId="0" applyFont="1" applyFill="1" applyBorder="1"/>
    <xf numFmtId="0" fontId="11" fillId="9" borderId="5" xfId="0" applyFont="1" applyFill="1" applyBorder="1"/>
    <xf numFmtId="0" fontId="10" fillId="9" borderId="11" xfId="0" applyFont="1" applyFill="1" applyBorder="1"/>
    <xf numFmtId="0" fontId="11" fillId="9" borderId="11" xfId="0" applyFont="1" applyFill="1" applyBorder="1"/>
    <xf numFmtId="0" fontId="11" fillId="9" borderId="9" xfId="0" applyFont="1" applyFill="1" applyBorder="1"/>
    <xf numFmtId="0" fontId="10" fillId="9" borderId="0" xfId="0" applyFont="1" applyFill="1"/>
    <xf numFmtId="0" fontId="6" fillId="10" borderId="10" xfId="0" applyFont="1" applyFill="1" applyBorder="1"/>
    <xf numFmtId="0" fontId="4" fillId="10" borderId="10" xfId="0" applyFont="1" applyFill="1" applyBorder="1"/>
    <xf numFmtId="0" fontId="4" fillId="10" borderId="5" xfId="0" applyFont="1" applyFill="1" applyBorder="1"/>
    <xf numFmtId="0" fontId="6" fillId="10" borderId="11" xfId="0" applyFont="1" applyFill="1" applyBorder="1"/>
    <xf numFmtId="0" fontId="4" fillId="10" borderId="11" xfId="0" applyFont="1" applyFill="1" applyBorder="1"/>
    <xf numFmtId="0" fontId="4" fillId="10" borderId="9" xfId="0" applyFont="1" applyFill="1" applyBorder="1"/>
    <xf numFmtId="0" fontId="6" fillId="10" borderId="0" xfId="0" applyFont="1" applyFill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6" fillId="3" borderId="5" xfId="0" applyFont="1" applyFill="1" applyBorder="1"/>
    <xf numFmtId="0" fontId="6" fillId="3" borderId="6" xfId="0" applyFont="1" applyFill="1" applyBorder="1"/>
    <xf numFmtId="0" fontId="6" fillId="2" borderId="6" xfId="0" applyFont="1" applyFill="1" applyBorder="1"/>
    <xf numFmtId="0" fontId="6" fillId="2" borderId="0" xfId="0" applyFont="1" applyFill="1"/>
    <xf numFmtId="0" fontId="6" fillId="2" borderId="8" xfId="0" applyFont="1" applyFill="1" applyBorder="1"/>
    <xf numFmtId="0" fontId="6" fillId="2" borderId="11" xfId="0" applyFont="1" applyFill="1" applyBorder="1"/>
    <xf numFmtId="0" fontId="6" fillId="7" borderId="6" xfId="0" applyFont="1" applyFill="1" applyBorder="1"/>
    <xf numFmtId="0" fontId="4" fillId="0" borderId="20" xfId="0" applyFont="1" applyBorder="1"/>
    <xf numFmtId="0" fontId="4" fillId="0" borderId="21" xfId="0" applyFont="1" applyBorder="1"/>
    <xf numFmtId="0" fontId="10" fillId="9" borderId="6" xfId="0" quotePrefix="1" applyFont="1" applyFill="1" applyBorder="1"/>
    <xf numFmtId="10" fontId="11" fillId="9" borderId="0" xfId="0" applyNumberFormat="1" applyFont="1" applyFill="1"/>
    <xf numFmtId="10" fontId="11" fillId="9" borderId="7" xfId="0" applyNumberFormat="1" applyFont="1" applyFill="1" applyBorder="1"/>
    <xf numFmtId="0" fontId="11" fillId="9" borderId="6" xfId="0" applyFont="1" applyFill="1" applyBorder="1"/>
    <xf numFmtId="0" fontId="6" fillId="10" borderId="6" xfId="0" applyFont="1" applyFill="1" applyBorder="1"/>
    <xf numFmtId="0" fontId="6" fillId="0" borderId="19" xfId="0" applyFont="1" applyBorder="1"/>
    <xf numFmtId="0" fontId="6" fillId="0" borderId="15" xfId="0" applyFont="1" applyBorder="1"/>
    <xf numFmtId="0" fontId="6" fillId="0" borderId="17" xfId="0" applyFont="1" applyBorder="1"/>
    <xf numFmtId="0" fontId="7" fillId="0" borderId="0" xfId="0" quotePrefix="1" applyFont="1"/>
    <xf numFmtId="0" fontId="7" fillId="0" borderId="8" xfId="0" applyFont="1" applyBorder="1"/>
    <xf numFmtId="10" fontId="11" fillId="9" borderId="10" xfId="0" applyNumberFormat="1" applyFont="1" applyFill="1" applyBorder="1"/>
    <xf numFmtId="10" fontId="11" fillId="9" borderId="11" xfId="0" applyNumberFormat="1" applyFont="1" applyFill="1" applyBorder="1"/>
    <xf numFmtId="10" fontId="5" fillId="10" borderId="5" xfId="0" applyNumberFormat="1" applyFont="1" applyFill="1" applyBorder="1"/>
    <xf numFmtId="10" fontId="5" fillId="10" borderId="9" xfId="0" applyNumberFormat="1" applyFont="1" applyFill="1" applyBorder="1"/>
    <xf numFmtId="10" fontId="4" fillId="0" borderId="10" xfId="1" applyNumberFormat="1" applyFont="1" applyBorder="1"/>
    <xf numFmtId="10" fontId="4" fillId="0" borderId="5" xfId="1" applyNumberFormat="1" applyFont="1" applyBorder="1"/>
    <xf numFmtId="10" fontId="11" fillId="9" borderId="0" xfId="1" applyNumberFormat="1" applyFont="1" applyFill="1" applyBorder="1"/>
    <xf numFmtId="10" fontId="4" fillId="3" borderId="7" xfId="1" applyNumberFormat="1" applyFont="1" applyFill="1" applyBorder="1"/>
    <xf numFmtId="10" fontId="11" fillId="9" borderId="11" xfId="1" applyNumberFormat="1" applyFont="1" applyFill="1" applyBorder="1"/>
    <xf numFmtId="9" fontId="6" fillId="0" borderId="0" xfId="0" quotePrefix="1" applyNumberFormat="1" applyFont="1"/>
    <xf numFmtId="10" fontId="4" fillId="3" borderId="5" xfId="0" applyNumberFormat="1" applyFont="1" applyFill="1" applyBorder="1"/>
    <xf numFmtId="10" fontId="4" fillId="3" borderId="9" xfId="0" applyNumberFormat="1" applyFont="1" applyFill="1" applyBorder="1"/>
    <xf numFmtId="16" fontId="6" fillId="0" borderId="0" xfId="0" quotePrefix="1" applyNumberFormat="1" applyFont="1"/>
    <xf numFmtId="9" fontId="6" fillId="11" borderId="0" xfId="1" applyFont="1" applyFill="1" applyBorder="1"/>
    <xf numFmtId="10" fontId="4" fillId="11" borderId="0" xfId="1" applyNumberFormat="1" applyFont="1" applyFill="1" applyBorder="1"/>
    <xf numFmtId="10" fontId="4" fillId="11" borderId="7" xfId="1" applyNumberFormat="1" applyFont="1" applyFill="1" applyBorder="1"/>
    <xf numFmtId="9" fontId="6" fillId="11" borderId="11" xfId="1" applyFont="1" applyFill="1" applyBorder="1"/>
    <xf numFmtId="10" fontId="4" fillId="11" borderId="11" xfId="1" applyNumberFormat="1" applyFont="1" applyFill="1" applyBorder="1"/>
    <xf numFmtId="10" fontId="4" fillId="11" borderId="9" xfId="1" applyNumberFormat="1" applyFont="1" applyFill="1" applyBorder="1"/>
    <xf numFmtId="9" fontId="6" fillId="12" borderId="0" xfId="1" applyFont="1" applyFill="1" applyBorder="1"/>
    <xf numFmtId="10" fontId="4" fillId="12" borderId="0" xfId="1" applyNumberFormat="1" applyFont="1" applyFill="1" applyBorder="1"/>
    <xf numFmtId="10" fontId="4" fillId="12" borderId="7" xfId="1" applyNumberFormat="1" applyFont="1" applyFill="1" applyBorder="1"/>
    <xf numFmtId="10" fontId="4" fillId="12" borderId="6" xfId="0" applyNumberFormat="1" applyFont="1" applyFill="1" applyBorder="1"/>
    <xf numFmtId="10" fontId="4" fillId="12" borderId="7" xfId="0" applyNumberFormat="1" applyFont="1" applyFill="1" applyBorder="1"/>
    <xf numFmtId="10" fontId="4" fillId="3" borderId="6" xfId="0" applyNumberFormat="1" applyFont="1" applyFill="1" applyBorder="1"/>
    <xf numFmtId="10" fontId="4" fillId="3" borderId="7" xfId="0" applyNumberFormat="1" applyFont="1" applyFill="1" applyBorder="1"/>
    <xf numFmtId="10" fontId="4" fillId="10" borderId="6" xfId="0" applyNumberFormat="1" applyFont="1" applyFill="1" applyBorder="1"/>
    <xf numFmtId="10" fontId="4" fillId="10" borderId="7" xfId="0" applyNumberFormat="1" applyFont="1" applyFill="1" applyBorder="1"/>
    <xf numFmtId="10" fontId="4" fillId="2" borderId="6" xfId="0" applyNumberFormat="1" applyFont="1" applyFill="1" applyBorder="1"/>
    <xf numFmtId="10" fontId="4" fillId="2" borderId="7" xfId="0" applyNumberFormat="1" applyFont="1" applyFill="1" applyBorder="1"/>
    <xf numFmtId="10" fontId="4" fillId="13" borderId="6" xfId="0" applyNumberFormat="1" applyFont="1" applyFill="1" applyBorder="1"/>
    <xf numFmtId="10" fontId="4" fillId="13" borderId="7" xfId="0" applyNumberFormat="1" applyFont="1" applyFill="1" applyBorder="1"/>
    <xf numFmtId="10" fontId="4" fillId="14" borderId="8" xfId="0" applyNumberFormat="1" applyFont="1" applyFill="1" applyBorder="1"/>
    <xf numFmtId="10" fontId="4" fillId="14" borderId="9" xfId="0" applyNumberFormat="1" applyFont="1" applyFill="1" applyBorder="1"/>
    <xf numFmtId="10" fontId="5" fillId="13" borderId="6" xfId="0" applyNumberFormat="1" applyFont="1" applyFill="1" applyBorder="1"/>
    <xf numFmtId="0" fontId="6" fillId="14" borderId="6" xfId="0" applyFont="1" applyFill="1" applyBorder="1"/>
    <xf numFmtId="10" fontId="4" fillId="14" borderId="7" xfId="0" applyNumberFormat="1" applyFont="1" applyFill="1" applyBorder="1"/>
    <xf numFmtId="10" fontId="4" fillId="14" borderId="11" xfId="0" applyNumberFormat="1" applyFont="1" applyFill="1" applyBorder="1"/>
    <xf numFmtId="10" fontId="4" fillId="14" borderId="0" xfId="0" applyNumberFormat="1" applyFont="1" applyFill="1"/>
    <xf numFmtId="0" fontId="6" fillId="14" borderId="8" xfId="0" applyFont="1" applyFill="1" applyBorder="1"/>
    <xf numFmtId="0" fontId="6" fillId="13" borderId="6" xfId="0" applyFont="1" applyFill="1" applyBorder="1"/>
    <xf numFmtId="10" fontId="4" fillId="13" borderId="0" xfId="0" applyNumberFormat="1" applyFont="1" applyFill="1"/>
    <xf numFmtId="10" fontId="4" fillId="2" borderId="0" xfId="0" applyNumberFormat="1" applyFont="1" applyFill="1"/>
    <xf numFmtId="10" fontId="5" fillId="2" borderId="6" xfId="0" applyNumberFormat="1" applyFont="1" applyFill="1" applyBorder="1"/>
    <xf numFmtId="10" fontId="4" fillId="10" borderId="0" xfId="0" applyNumberFormat="1" applyFont="1" applyFill="1"/>
    <xf numFmtId="10" fontId="5" fillId="10" borderId="6" xfId="0" applyNumberFormat="1" applyFont="1" applyFill="1" applyBorder="1"/>
    <xf numFmtId="10" fontId="5" fillId="3" borderId="6" xfId="0" applyNumberFormat="1" applyFont="1" applyFill="1" applyBorder="1"/>
    <xf numFmtId="10" fontId="4" fillId="3" borderId="0" xfId="0" applyNumberFormat="1" applyFont="1" applyFill="1"/>
    <xf numFmtId="0" fontId="6" fillId="12" borderId="6" xfId="0" applyFont="1" applyFill="1" applyBorder="1"/>
    <xf numFmtId="10" fontId="4" fillId="12" borderId="0" xfId="0" applyNumberFormat="1" applyFont="1" applyFill="1"/>
    <xf numFmtId="10" fontId="5" fillId="12" borderId="6" xfId="0" applyNumberFormat="1" applyFont="1" applyFill="1" applyBorder="1"/>
    <xf numFmtId="16" fontId="5" fillId="0" borderId="0" xfId="0" quotePrefix="1" applyNumberFormat="1" applyFont="1" applyAlignment="1">
      <alignment horizontal="left"/>
    </xf>
    <xf numFmtId="0" fontId="5" fillId="0" borderId="0" xfId="0" quotePrefix="1" applyFont="1" applyAlignment="1">
      <alignment horizontal="left"/>
    </xf>
    <xf numFmtId="0" fontId="0" fillId="0" borderId="0" xfId="0" quotePrefix="1"/>
    <xf numFmtId="0" fontId="9" fillId="0" borderId="0" xfId="0" quotePrefix="1" applyFont="1" applyAlignment="1">
      <alignment horizontal="left"/>
    </xf>
    <xf numFmtId="0" fontId="6" fillId="15" borderId="0" xfId="0" applyFont="1" applyFill="1"/>
    <xf numFmtId="2" fontId="6" fillId="2" borderId="22" xfId="0" applyNumberFormat="1" applyFont="1" applyFill="1" applyBorder="1"/>
    <xf numFmtId="0" fontId="6" fillId="2" borderId="22" xfId="0" applyFont="1" applyFill="1" applyBorder="1"/>
    <xf numFmtId="0" fontId="6" fillId="2" borderId="12" xfId="0" applyFont="1" applyFill="1" applyBorder="1"/>
    <xf numFmtId="2" fontId="4" fillId="10" borderId="22" xfId="0" applyNumberFormat="1" applyFont="1" applyFill="1" applyBorder="1"/>
    <xf numFmtId="0" fontId="4" fillId="10" borderId="23" xfId="0" applyFont="1" applyFill="1" applyBorder="1"/>
    <xf numFmtId="0" fontId="4" fillId="10" borderId="25" xfId="0" applyFont="1" applyFill="1" applyBorder="1"/>
    <xf numFmtId="0" fontId="4" fillId="10" borderId="26" xfId="0" applyFont="1" applyFill="1" applyBorder="1"/>
    <xf numFmtId="0" fontId="4" fillId="10" borderId="27" xfId="0" applyFont="1" applyFill="1" applyBorder="1"/>
    <xf numFmtId="0" fontId="12" fillId="0" borderId="0" xfId="0" applyFont="1"/>
    <xf numFmtId="0" fontId="8" fillId="0" borderId="0" xfId="0" applyFont="1" applyAlignment="1">
      <alignment horizontal="left" vertical="top"/>
    </xf>
    <xf numFmtId="0" fontId="11" fillId="16" borderId="4" xfId="0" applyFont="1" applyFill="1" applyBorder="1"/>
    <xf numFmtId="0" fontId="11" fillId="16" borderId="8" xfId="0" applyFont="1" applyFill="1" applyBorder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/>
    </xf>
    <xf numFmtId="0" fontId="2" fillId="0" borderId="5" xfId="0" applyFont="1" applyBorder="1"/>
    <xf numFmtId="0" fontId="8" fillId="0" borderId="8" xfId="0" applyFont="1" applyBorder="1" applyAlignment="1">
      <alignment horizontal="left"/>
    </xf>
    <xf numFmtId="0" fontId="2" fillId="0" borderId="9" xfId="0" applyFont="1" applyBorder="1"/>
    <xf numFmtId="164" fontId="5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10" fillId="16" borderId="10" xfId="0" applyFont="1" applyFill="1" applyBorder="1"/>
    <xf numFmtId="0" fontId="6" fillId="2" borderId="5" xfId="0" applyFont="1" applyFill="1" applyBorder="1"/>
    <xf numFmtId="0" fontId="6" fillId="7" borderId="4" xfId="0" applyFont="1" applyFill="1" applyBorder="1"/>
    <xf numFmtId="10" fontId="4" fillId="7" borderId="10" xfId="1" applyNumberFormat="1" applyFont="1" applyFill="1" applyBorder="1"/>
    <xf numFmtId="10" fontId="4" fillId="7" borderId="5" xfId="1" applyNumberFormat="1" applyFont="1" applyFill="1" applyBorder="1"/>
    <xf numFmtId="0" fontId="6" fillId="7" borderId="8" xfId="0" applyFont="1" applyFill="1" applyBorder="1"/>
    <xf numFmtId="10" fontId="4" fillId="7" borderId="11" xfId="1" applyNumberFormat="1" applyFont="1" applyFill="1" applyBorder="1"/>
    <xf numFmtId="10" fontId="4" fillId="7" borderId="9" xfId="1" applyNumberFormat="1" applyFont="1" applyFill="1" applyBorder="1"/>
    <xf numFmtId="0" fontId="6" fillId="17" borderId="4" xfId="0" applyFont="1" applyFill="1" applyBorder="1"/>
    <xf numFmtId="10" fontId="4" fillId="17" borderId="10" xfId="1" applyNumberFormat="1" applyFont="1" applyFill="1" applyBorder="1"/>
    <xf numFmtId="10" fontId="4" fillId="17" borderId="5" xfId="1" applyNumberFormat="1" applyFont="1" applyFill="1" applyBorder="1"/>
    <xf numFmtId="0" fontId="6" fillId="17" borderId="8" xfId="0" applyFont="1" applyFill="1" applyBorder="1"/>
    <xf numFmtId="10" fontId="4" fillId="17" borderId="11" xfId="1" applyNumberFormat="1" applyFont="1" applyFill="1" applyBorder="1"/>
    <xf numFmtId="10" fontId="4" fillId="17" borderId="9" xfId="1" applyNumberFormat="1" applyFont="1" applyFill="1" applyBorder="1"/>
    <xf numFmtId="0" fontId="6" fillId="11" borderId="4" xfId="0" applyFont="1" applyFill="1" applyBorder="1"/>
    <xf numFmtId="10" fontId="4" fillId="11" borderId="10" xfId="1" applyNumberFormat="1" applyFont="1" applyFill="1" applyBorder="1"/>
    <xf numFmtId="10" fontId="4" fillId="11" borderId="5" xfId="1" applyNumberFormat="1" applyFont="1" applyFill="1" applyBorder="1"/>
    <xf numFmtId="0" fontId="6" fillId="11" borderId="8" xfId="0" applyFont="1" applyFill="1" applyBorder="1"/>
    <xf numFmtId="9" fontId="6" fillId="17" borderId="0" xfId="1" applyFont="1" applyFill="1" applyBorder="1"/>
    <xf numFmtId="9" fontId="6" fillId="7" borderId="0" xfId="1" applyFont="1" applyFill="1" applyBorder="1"/>
    <xf numFmtId="9" fontId="6" fillId="7" borderId="11" xfId="1" applyFont="1" applyFill="1" applyBorder="1"/>
    <xf numFmtId="0" fontId="6" fillId="18" borderId="10" xfId="0" applyFont="1" applyFill="1" applyBorder="1"/>
    <xf numFmtId="0" fontId="6" fillId="19" borderId="10" xfId="0" applyFont="1" applyFill="1" applyBorder="1"/>
    <xf numFmtId="0" fontId="6" fillId="20" borderId="10" xfId="0" applyFont="1" applyFill="1" applyBorder="1"/>
    <xf numFmtId="0" fontId="6" fillId="21" borderId="10" xfId="0" applyFont="1" applyFill="1" applyBorder="1"/>
    <xf numFmtId="0" fontId="6" fillId="22" borderId="10" xfId="0" applyFont="1" applyFill="1" applyBorder="1"/>
    <xf numFmtId="0" fontId="6" fillId="23" borderId="10" xfId="0" applyFont="1" applyFill="1" applyBorder="1"/>
    <xf numFmtId="0" fontId="6" fillId="0" borderId="20" xfId="0" applyFont="1" applyBorder="1"/>
    <xf numFmtId="0" fontId="6" fillId="0" borderId="28" xfId="0" applyFont="1" applyBorder="1"/>
    <xf numFmtId="0" fontId="4" fillId="0" borderId="28" xfId="0" applyFont="1" applyBorder="1"/>
    <xf numFmtId="0" fontId="6" fillId="0" borderId="29" xfId="0" applyFont="1" applyBorder="1"/>
    <xf numFmtId="0" fontId="4" fillId="0" borderId="29" xfId="0" applyFont="1" applyBorder="1"/>
    <xf numFmtId="0" fontId="4" fillId="0" borderId="24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16" xfId="0" applyFont="1" applyBorder="1"/>
    <xf numFmtId="0" fontId="7" fillId="0" borderId="17" xfId="0" applyFont="1" applyBorder="1"/>
    <xf numFmtId="0" fontId="5" fillId="0" borderId="28" xfId="0" applyFont="1" applyBorder="1"/>
    <xf numFmtId="0" fontId="5" fillId="0" borderId="18" xfId="0" applyFont="1" applyBorder="1"/>
    <xf numFmtId="0" fontId="7" fillId="0" borderId="23" xfId="0" applyFont="1" applyBorder="1"/>
    <xf numFmtId="0" fontId="5" fillId="0" borderId="29" xfId="0" applyFont="1" applyBorder="1"/>
    <xf numFmtId="0" fontId="5" fillId="0" borderId="24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7" fillId="0" borderId="29" xfId="0" applyFont="1" applyBorder="1"/>
    <xf numFmtId="0" fontId="4" fillId="0" borderId="7" xfId="0" applyFont="1" applyBorder="1"/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/>
    <xf numFmtId="16" fontId="6" fillId="0" borderId="3" xfId="0" quotePrefix="1" applyNumberFormat="1" applyFont="1" applyBorder="1"/>
    <xf numFmtId="0" fontId="7" fillId="10" borderId="6" xfId="0" applyFont="1" applyFill="1" applyBorder="1"/>
    <xf numFmtId="0" fontId="7" fillId="10" borderId="0" xfId="0" applyFont="1" applyFill="1"/>
    <xf numFmtId="10" fontId="5" fillId="10" borderId="0" xfId="0" applyNumberFormat="1" applyFont="1" applyFill="1"/>
    <xf numFmtId="10" fontId="5" fillId="10" borderId="7" xfId="0" applyNumberFormat="1" applyFont="1" applyFill="1" applyBorder="1"/>
    <xf numFmtId="0" fontId="4" fillId="10" borderId="8" xfId="0" applyFont="1" applyFill="1" applyBorder="1"/>
    <xf numFmtId="0" fontId="7" fillId="10" borderId="11" xfId="0" applyFont="1" applyFill="1" applyBorder="1"/>
    <xf numFmtId="10" fontId="5" fillId="10" borderId="11" xfId="0" applyNumberFormat="1" applyFont="1" applyFill="1" applyBorder="1"/>
    <xf numFmtId="0" fontId="7" fillId="0" borderId="4" xfId="0" applyFont="1" applyBorder="1"/>
    <xf numFmtId="0" fontId="8" fillId="0" borderId="4" xfId="0" applyFont="1" applyBorder="1"/>
    <xf numFmtId="0" fontId="8" fillId="0" borderId="8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9300"/>
      <color rgb="FFFFD579"/>
      <color rgb="FFFFDA00"/>
      <color rgb="FF929000"/>
      <color rgb="FFFF40FF"/>
      <color rgb="FFFFE100"/>
      <color rgb="FFFFFF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'[1]exo8-50_updated'!$K$2</c:f>
              <c:strCache>
                <c:ptCount val="1"/>
                <c:pt idx="0">
                  <c:v>2-0-0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'[1]exo8-50_updated'!$L$9:$P$9</c:f>
                <c:numCache>
                  <c:formatCode>General</c:formatCode>
                  <c:ptCount val="5"/>
                  <c:pt idx="0">
                    <c:v>1.1547005383792525E-2</c:v>
                  </c:pt>
                  <c:pt idx="1">
                    <c:v>7.0948153406288628E-3</c:v>
                  </c:pt>
                  <c:pt idx="2">
                    <c:v>3.5845718906191107E-2</c:v>
                  </c:pt>
                  <c:pt idx="3">
                    <c:v>2.20995461738475E-2</c:v>
                  </c:pt>
                  <c:pt idx="4">
                    <c:v>1.9883413958001073E-2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'[1]exo8-50_updated'!$L$1:$P$1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'[1]exo8-50_updated'!$L$2:$P$2</c:f>
              <c:numCache>
                <c:formatCode>General</c:formatCode>
                <c:ptCount val="5"/>
                <c:pt idx="0">
                  <c:v>0.99333333333333329</c:v>
                </c:pt>
                <c:pt idx="1">
                  <c:v>0.89131963387282542</c:v>
                </c:pt>
                <c:pt idx="2">
                  <c:v>0.81697790227201983</c:v>
                </c:pt>
                <c:pt idx="3">
                  <c:v>0.57308339808339814</c:v>
                </c:pt>
                <c:pt idx="4">
                  <c:v>8.5804564705490791E-2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93-2C47-97D2-E9E865A81647}"/>
            </c:ext>
          </c:extLst>
        </c:ser>
        <c:ser>
          <c:idx val="1"/>
          <c:order val="1"/>
          <c:tx>
            <c:strRef>
              <c:f>'[1]exo8-50_updated'!$K$3</c:f>
              <c:strCache>
                <c:ptCount val="1"/>
                <c:pt idx="0">
                  <c:v>3-X-X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'[1]exo8-50_updated'!$L$10:$P$10</c:f>
                <c:numCache>
                  <c:formatCode>General</c:formatCode>
                  <c:ptCount val="5"/>
                  <c:pt idx="0">
                    <c:v>1.1547005383792516E-2</c:v>
                  </c:pt>
                  <c:pt idx="1">
                    <c:v>1.4817283688680901E-2</c:v>
                  </c:pt>
                  <c:pt idx="2">
                    <c:v>6.6161957019074666E-2</c:v>
                  </c:pt>
                  <c:pt idx="3">
                    <c:v>7.2464139558359619E-2</c:v>
                  </c:pt>
                  <c:pt idx="4">
                    <c:v>6.2851219600474819E-3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'[1]exo8-50_updated'!$L$1:$P$1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'[1]exo8-50_updated'!$L$3:$P$3</c:f>
              <c:numCache>
                <c:formatCode>General</c:formatCode>
                <c:ptCount val="5"/>
                <c:pt idx="0">
                  <c:v>6.6666666666666671E-3</c:v>
                </c:pt>
                <c:pt idx="1">
                  <c:v>9.4435351882160401E-2</c:v>
                </c:pt>
                <c:pt idx="2">
                  <c:v>0.10667600373482726</c:v>
                </c:pt>
                <c:pt idx="3">
                  <c:v>0.23146205646205645</c:v>
                </c:pt>
                <c:pt idx="4">
                  <c:v>0.15001289699874357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93-2C47-97D2-E9E865A81647}"/>
            </c:ext>
          </c:extLst>
        </c:ser>
        <c:ser>
          <c:idx val="2"/>
          <c:order val="2"/>
          <c:tx>
            <c:strRef>
              <c:f>'[1]exo8-50_updated'!$K$4</c:f>
              <c:strCache>
                <c:ptCount val="1"/>
                <c:pt idx="0">
                  <c:v>4-X-X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'[1]exo8-50_updated'!$L$11:$P$11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2.1759618684500666E-2</c:v>
                  </c:pt>
                  <c:pt idx="2">
                    <c:v>4.256260130009442E-2</c:v>
                  </c:pt>
                  <c:pt idx="3">
                    <c:v>3.9859507185139066E-2</c:v>
                  </c:pt>
                  <c:pt idx="4">
                    <c:v>3.0736060889623419E-2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'[1]exo8-50_updated'!$L$1:$P$1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'[1]exo8-50_updated'!$L$4:$P$4</c:f>
              <c:numCache>
                <c:formatCode>General</c:formatCode>
                <c:ptCount val="5"/>
                <c:pt idx="0">
                  <c:v>0</c:v>
                </c:pt>
                <c:pt idx="1">
                  <c:v>1.4245014245014245E-2</c:v>
                </c:pt>
                <c:pt idx="2">
                  <c:v>7.6346093993152814E-2</c:v>
                </c:pt>
                <c:pt idx="3">
                  <c:v>0.15960243460243462</c:v>
                </c:pt>
                <c:pt idx="4">
                  <c:v>0.48103621144421421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93-2C47-97D2-E9E865A81647}"/>
            </c:ext>
          </c:extLst>
        </c:ser>
        <c:ser>
          <c:idx val="3"/>
          <c:order val="3"/>
          <c:tx>
            <c:strRef>
              <c:f>'[1]exo8-50_updated'!$K$5</c:f>
              <c:strCache>
                <c:ptCount val="1"/>
                <c:pt idx="0">
                  <c:v>5-X-X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'[1]exo8-50_updated'!$L$12:$P$12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2.1390477649812091E-2</c:v>
                  </c:pt>
                  <c:pt idx="4">
                    <c:v>2.003879454822026E-2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'[1]exo8-50_updated'!$L$1:$P$1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'[1]exo8-50_updated'!$L$5:$P$5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3.1222481222481224E-2</c:v>
                </c:pt>
                <c:pt idx="4">
                  <c:v>0.12153133138630257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93-2C47-97D2-E9E865A81647}"/>
            </c:ext>
          </c:extLst>
        </c:ser>
        <c:ser>
          <c:idx val="4"/>
          <c:order val="4"/>
          <c:tx>
            <c:strRef>
              <c:f>'[1]exo8-50_updated'!$K$6</c:f>
              <c:strCache>
                <c:ptCount val="1"/>
                <c:pt idx="0">
                  <c:v>6-X-X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'[1]exo8-50_updated'!$L$13:$P$13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8.0187537387448032E-3</c:v>
                  </c:pt>
                  <c:pt idx="4">
                    <c:v>7.6444977525903747E-3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'[1]exo8-50_updated'!$L$1:$P$1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'[1]exo8-50_updated'!$L$6:$P$6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4.6296296296296294E-3</c:v>
                </c:pt>
                <c:pt idx="4">
                  <c:v>7.3899802800728887E-2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93-2C47-97D2-E9E865A81647}"/>
            </c:ext>
          </c:extLst>
        </c:ser>
        <c:ser>
          <c:idx val="5"/>
          <c:order val="5"/>
          <c:tx>
            <c:strRef>
              <c:f>'[1]exo8-50_updated'!$K$7</c:f>
              <c:strCache>
                <c:ptCount val="1"/>
                <c:pt idx="0">
                  <c:v>new patterns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'[1]exo8-50_updated'!$L$14:$P$14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1.4827496027095764E-2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'[1]exo8-50_updated'!$L$1:$P$1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'[1]exo8-50_updated'!$L$7:$P$7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8.771519266451995E-2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93-2C47-97D2-E9E865A81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0921151"/>
        <c:axId val="1560922783"/>
      </c:barChart>
      <c:catAx>
        <c:axId val="1560921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0922783"/>
        <c:crosses val="autoZero"/>
        <c:auto val="1"/>
        <c:lblAlgn val="ctr"/>
        <c:lblOffset val="100"/>
        <c:noMultiLvlLbl val="0"/>
      </c:catAx>
      <c:valAx>
        <c:axId val="156092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09211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PLK1 inhibition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[1]ex8_PLK1!$K$3</c:f>
              <c:strCache>
                <c:ptCount val="1"/>
                <c:pt idx="0">
                  <c:v>2-0-0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[1]ex8_PLK1!$L$10:$P$10</c:f>
                <c:numCache>
                  <c:formatCode>General</c:formatCode>
                  <c:ptCount val="5"/>
                  <c:pt idx="0">
                    <c:v>1.1547005383792525E-2</c:v>
                  </c:pt>
                  <c:pt idx="1">
                    <c:v>7.0948153406288628E-3</c:v>
                  </c:pt>
                  <c:pt idx="2">
                    <c:v>2.259125591715247E-2</c:v>
                  </c:pt>
                  <c:pt idx="3">
                    <c:v>2.9069042077846646E-2</c:v>
                  </c:pt>
                  <c:pt idx="4">
                    <c:v>3.7519135598480483E-2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[1]ex8_PLK1!$L$2:$P$2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[1]ex8_PLK1!$L$3:$P$3</c:f>
              <c:numCache>
                <c:formatCode>General</c:formatCode>
                <c:ptCount val="5"/>
                <c:pt idx="0">
                  <c:v>0.99333333333333329</c:v>
                </c:pt>
                <c:pt idx="1">
                  <c:v>0.89131963387282542</c:v>
                </c:pt>
                <c:pt idx="2">
                  <c:v>0.89442297727440956</c:v>
                </c:pt>
                <c:pt idx="3">
                  <c:v>0.91212146764891511</c:v>
                </c:pt>
                <c:pt idx="4">
                  <c:v>0.88813963813963814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CA-EB4D-BD1B-20BAA53F4B73}"/>
            </c:ext>
          </c:extLst>
        </c:ser>
        <c:ser>
          <c:idx val="1"/>
          <c:order val="1"/>
          <c:tx>
            <c:strRef>
              <c:f>[1]ex8_PLK1!$K$4</c:f>
              <c:strCache>
                <c:ptCount val="1"/>
                <c:pt idx="0">
                  <c:v>3-X-X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[1]ex8_PLK1!$L$11:$P$11</c:f>
                <c:numCache>
                  <c:formatCode>General</c:formatCode>
                  <c:ptCount val="5"/>
                  <c:pt idx="0">
                    <c:v>1.1547005383792516E-2</c:v>
                  </c:pt>
                  <c:pt idx="1">
                    <c:v>1.4817283688680901E-2</c:v>
                  </c:pt>
                  <c:pt idx="2">
                    <c:v>1.284345238411189E-2</c:v>
                  </c:pt>
                  <c:pt idx="3">
                    <c:v>2.7694861261393647E-2</c:v>
                  </c:pt>
                  <c:pt idx="4">
                    <c:v>3.3421184599181163E-2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[1]ex8_PLK1!$L$2:$P$2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[1]ex8_PLK1!$L$4:$P$4</c:f>
              <c:numCache>
                <c:formatCode>General</c:formatCode>
                <c:ptCount val="5"/>
                <c:pt idx="0">
                  <c:v>6.6666666666666671E-3</c:v>
                </c:pt>
                <c:pt idx="1">
                  <c:v>9.4435351882160401E-2</c:v>
                </c:pt>
                <c:pt idx="2">
                  <c:v>9.1290250943815224E-2</c:v>
                </c:pt>
                <c:pt idx="3">
                  <c:v>7.7178309786455498E-2</c:v>
                </c:pt>
                <c:pt idx="4">
                  <c:v>8.3444333444333441E-2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CA-EB4D-BD1B-20BAA53F4B73}"/>
            </c:ext>
          </c:extLst>
        </c:ser>
        <c:ser>
          <c:idx val="2"/>
          <c:order val="2"/>
          <c:tx>
            <c:strRef>
              <c:f>[1]ex8_PLK1!$K$5</c:f>
              <c:strCache>
                <c:ptCount val="1"/>
                <c:pt idx="0">
                  <c:v>4-X-X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[1]ex8_PLK1!$L$12:$P$12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2.1759618684500666E-2</c:v>
                  </c:pt>
                  <c:pt idx="2">
                    <c:v>1.2968700716963289E-2</c:v>
                  </c:pt>
                  <c:pt idx="3">
                    <c:v>9.3101529121011085E-3</c:v>
                  </c:pt>
                  <c:pt idx="4">
                    <c:v>8.4022116735268867E-3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[1]ex8_PLK1!$L$2:$P$2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[1]ex8_PLK1!$L$5:$P$5</c:f>
              <c:numCache>
                <c:formatCode>General</c:formatCode>
                <c:ptCount val="5"/>
                <c:pt idx="0">
                  <c:v>0</c:v>
                </c:pt>
                <c:pt idx="1">
                  <c:v>1.4245014245014245E-2</c:v>
                </c:pt>
                <c:pt idx="2">
                  <c:v>1.4286771781775112E-2</c:v>
                </c:pt>
                <c:pt idx="3">
                  <c:v>1.0700222564629344E-2</c:v>
                </c:pt>
                <c:pt idx="4">
                  <c:v>2.8416028416028416E-2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CA-EB4D-BD1B-20BAA53F4B73}"/>
            </c:ext>
          </c:extLst>
        </c:ser>
        <c:ser>
          <c:idx val="3"/>
          <c:order val="3"/>
          <c:tx>
            <c:strRef>
              <c:f>[1]ex8_PLK1!$K$6</c:f>
              <c:strCache>
                <c:ptCount val="1"/>
                <c:pt idx="0">
                  <c:v>5-X-X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[1]ex8_PLK1!$L$2:$P$2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[1]ex8_PLK1!$L$6:$P$6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CA-EB4D-BD1B-20BAA53F4B73}"/>
            </c:ext>
          </c:extLst>
        </c:ser>
        <c:ser>
          <c:idx val="4"/>
          <c:order val="4"/>
          <c:tx>
            <c:strRef>
              <c:f>[1]ex8_PLK1!$K$7</c:f>
              <c:strCache>
                <c:ptCount val="1"/>
                <c:pt idx="0">
                  <c:v>6-X-X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[1]ex8_PLK1!$L$2:$P$2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[1]ex8_PLK1!$L$7:$P$7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CA-EB4D-BD1B-20BAA53F4B73}"/>
            </c:ext>
          </c:extLst>
        </c:ser>
        <c:ser>
          <c:idx val="5"/>
          <c:order val="5"/>
          <c:tx>
            <c:strRef>
              <c:f>[1]ex8_PLK1!$K$8</c:f>
              <c:strCache>
                <c:ptCount val="1"/>
                <c:pt idx="0">
                  <c:v>new patterns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[1]ex8_PLK1!$L$2:$P$2</c:f>
              <c:strCache>
                <c:ptCount val="5"/>
                <c:pt idx="0">
                  <c:v>0h</c:v>
                </c:pt>
                <c:pt idx="1">
                  <c:v>3h</c:v>
                </c:pt>
                <c:pt idx="2">
                  <c:v>6h</c:v>
                </c:pt>
                <c:pt idx="3">
                  <c:v>12h</c:v>
                </c:pt>
                <c:pt idx="4">
                  <c:v>24h</c:v>
                </c:pt>
              </c:strCache>
            </c:strRef>
          </c:cat>
          <c:val>
            <c:numRef>
              <c:f>[1]ex8_PLK1!$L$8:$P$8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CA-EB4D-BD1B-20BAA53F4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26120560"/>
        <c:axId val="1026122240"/>
      </c:barChart>
      <c:catAx>
        <c:axId val="102612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6122240"/>
        <c:crosses val="autoZero"/>
        <c:auto val="1"/>
        <c:lblAlgn val="ctr"/>
        <c:lblOffset val="100"/>
        <c:noMultiLvlLbl val="0"/>
      </c:catAx>
      <c:valAx>
        <c:axId val="1026122240"/>
        <c:scaling>
          <c:orientation val="minMax"/>
          <c:max val="1.10000000000000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612056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127000</xdr:colOff>
      <xdr:row>18</xdr:row>
      <xdr:rowOff>25400</xdr:rowOff>
    </xdr:from>
    <xdr:to>
      <xdr:col>14</xdr:col>
      <xdr:colOff>698500</xdr:colOff>
      <xdr:row>33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C5C1BF-FBA8-C24A-A7F3-4304229F63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2698750</xdr:colOff>
      <xdr:row>65</xdr:row>
      <xdr:rowOff>177800</xdr:rowOff>
    </xdr:from>
    <xdr:to>
      <xdr:col>14</xdr:col>
      <xdr:colOff>203200</xdr:colOff>
      <xdr:row>80</xdr:row>
      <xdr:rowOff>44450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F60F5CF-17C3-2743-95E1-F875B3B5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9</xdr:col>
      <xdr:colOff>304800</xdr:colOff>
      <xdr:row>49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F623FA-5650-7C9A-B9EF-65308BE52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152400"/>
          <a:ext cx="7556500" cy="9855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127000</xdr:rowOff>
    </xdr:from>
    <xdr:to>
      <xdr:col>7</xdr:col>
      <xdr:colOff>520700</xdr:colOff>
      <xdr:row>45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826269-A9E4-EC2A-6FAD-F056D067E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27000"/>
          <a:ext cx="6172200" cy="9093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0</xdr:row>
      <xdr:rowOff>152400</xdr:rowOff>
    </xdr:from>
    <xdr:to>
      <xdr:col>7</xdr:col>
      <xdr:colOff>78740</xdr:colOff>
      <xdr:row>36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F6C3DF-112B-07C0-090B-B4DEDCCBC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152400"/>
          <a:ext cx="5626100" cy="7213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ozakik/Desktop/ALMS1%20TBD%20paper/time%20course_d_080522.xlsx" TargetMode="External"/><Relationship Id="rId1" Type="http://schemas.openxmlformats.org/officeDocument/2006/relationships/externalLinkPath" Target="/Users/ozakik/Desktop/ALMS1%20TBD%20paper/time%20course_d_0805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F2-p53 in low RO"/>
      <sheetName val="ex8-50 and NF2-p53 high RO"/>
      <sheetName val="exo8-50_updated"/>
      <sheetName val="cartwheel shedding"/>
      <sheetName val="ex8_PLK1"/>
      <sheetName val="Fig 3a"/>
    </sheetNames>
    <sheetDataSet>
      <sheetData sheetId="0" refreshError="1"/>
      <sheetData sheetId="1" refreshError="1"/>
      <sheetData sheetId="2">
        <row r="1">
          <cell r="L1" t="str">
            <v>0h</v>
          </cell>
          <cell r="M1" t="str">
            <v>3h</v>
          </cell>
          <cell r="N1" t="str">
            <v>6h</v>
          </cell>
          <cell r="O1" t="str">
            <v>12h</v>
          </cell>
          <cell r="P1" t="str">
            <v>24h</v>
          </cell>
        </row>
        <row r="2">
          <cell r="K2" t="str">
            <v>2-0-0</v>
          </cell>
          <cell r="L2">
            <v>0.99333333333333329</v>
          </cell>
          <cell r="M2">
            <v>0.89131963387282542</v>
          </cell>
          <cell r="N2">
            <v>0.81697790227201983</v>
          </cell>
          <cell r="O2">
            <v>0.57308339808339814</v>
          </cell>
          <cell r="P2">
            <v>8.5804564705490791E-2</v>
          </cell>
        </row>
        <row r="3">
          <cell r="K3" t="str">
            <v>3-X-X</v>
          </cell>
          <cell r="L3">
            <v>6.6666666666666671E-3</v>
          </cell>
          <cell r="M3">
            <v>9.4435351882160401E-2</v>
          </cell>
          <cell r="N3">
            <v>0.10667600373482726</v>
          </cell>
          <cell r="O3">
            <v>0.23146205646205645</v>
          </cell>
          <cell r="P3">
            <v>0.15001289699874357</v>
          </cell>
        </row>
        <row r="4">
          <cell r="K4" t="str">
            <v>4-X-X</v>
          </cell>
          <cell r="L4">
            <v>0</v>
          </cell>
          <cell r="M4">
            <v>1.4245014245014245E-2</v>
          </cell>
          <cell r="N4">
            <v>7.6346093993152814E-2</v>
          </cell>
          <cell r="O4">
            <v>0.15960243460243462</v>
          </cell>
          <cell r="P4">
            <v>0.48103621144421421</v>
          </cell>
        </row>
        <row r="5">
          <cell r="K5" t="str">
            <v>5-X-X</v>
          </cell>
          <cell r="L5">
            <v>0</v>
          </cell>
          <cell r="M5">
            <v>0</v>
          </cell>
          <cell r="N5">
            <v>0</v>
          </cell>
          <cell r="O5">
            <v>3.1222481222481224E-2</v>
          </cell>
          <cell r="P5">
            <v>0.12153133138630257</v>
          </cell>
        </row>
        <row r="6">
          <cell r="K6" t="str">
            <v>6-X-X</v>
          </cell>
          <cell r="L6">
            <v>0</v>
          </cell>
          <cell r="M6">
            <v>0</v>
          </cell>
          <cell r="N6">
            <v>0</v>
          </cell>
          <cell r="O6">
            <v>4.6296296296296294E-3</v>
          </cell>
          <cell r="P6">
            <v>7.3899802800728887E-2</v>
          </cell>
        </row>
        <row r="7">
          <cell r="K7" t="str">
            <v>new patterns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8.771519266451995E-2</v>
          </cell>
        </row>
        <row r="9">
          <cell r="L9">
            <v>1.1547005383792525E-2</v>
          </cell>
          <cell r="M9">
            <v>7.0948153406288628E-3</v>
          </cell>
          <cell r="N9">
            <v>3.5845718906191107E-2</v>
          </cell>
          <cell r="O9">
            <v>2.20995461738475E-2</v>
          </cell>
          <cell r="P9">
            <v>1.9883413958001073E-2</v>
          </cell>
        </row>
        <row r="10">
          <cell r="L10">
            <v>1.1547005383792516E-2</v>
          </cell>
          <cell r="M10">
            <v>1.4817283688680901E-2</v>
          </cell>
          <cell r="N10">
            <v>6.6161957019074666E-2</v>
          </cell>
          <cell r="O10">
            <v>7.2464139558359619E-2</v>
          </cell>
          <cell r="P10">
            <v>6.2851219600474819E-3</v>
          </cell>
        </row>
        <row r="11">
          <cell r="L11">
            <v>0</v>
          </cell>
          <cell r="M11">
            <v>2.1759618684500666E-2</v>
          </cell>
          <cell r="N11">
            <v>4.256260130009442E-2</v>
          </cell>
          <cell r="O11">
            <v>3.9859507185139066E-2</v>
          </cell>
          <cell r="P11">
            <v>3.0736060889623419E-2</v>
          </cell>
        </row>
        <row r="12">
          <cell r="L12">
            <v>0</v>
          </cell>
          <cell r="M12">
            <v>0</v>
          </cell>
          <cell r="N12">
            <v>0</v>
          </cell>
          <cell r="O12">
            <v>2.1390477649812091E-2</v>
          </cell>
          <cell r="P12">
            <v>2.003879454822026E-2</v>
          </cell>
        </row>
        <row r="13">
          <cell r="L13">
            <v>0</v>
          </cell>
          <cell r="M13">
            <v>0</v>
          </cell>
          <cell r="N13">
            <v>0</v>
          </cell>
          <cell r="O13">
            <v>8.0187537387448032E-3</v>
          </cell>
          <cell r="P13">
            <v>7.6444977525903747E-3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1.4827496027095764E-2</v>
          </cell>
        </row>
      </sheetData>
      <sheetData sheetId="3" refreshError="1"/>
      <sheetData sheetId="4">
        <row r="2">
          <cell r="L2" t="str">
            <v>0h</v>
          </cell>
          <cell r="M2" t="str">
            <v>3h</v>
          </cell>
          <cell r="N2" t="str">
            <v>6h</v>
          </cell>
          <cell r="O2" t="str">
            <v>12h</v>
          </cell>
          <cell r="P2" t="str">
            <v>24h</v>
          </cell>
        </row>
        <row r="3">
          <cell r="K3" t="str">
            <v>2-0-0</v>
          </cell>
          <cell r="L3">
            <v>0.99333333333333329</v>
          </cell>
          <cell r="M3">
            <v>0.89131963387282542</v>
          </cell>
          <cell r="N3">
            <v>0.89442297727440956</v>
          </cell>
          <cell r="O3">
            <v>0.91212146764891511</v>
          </cell>
          <cell r="P3">
            <v>0.88813963813963814</v>
          </cell>
        </row>
        <row r="4">
          <cell r="K4" t="str">
            <v>3-X-X</v>
          </cell>
          <cell r="L4">
            <v>6.6666666666666671E-3</v>
          </cell>
          <cell r="M4">
            <v>9.4435351882160401E-2</v>
          </cell>
          <cell r="N4">
            <v>9.1290250943815224E-2</v>
          </cell>
          <cell r="O4">
            <v>7.7178309786455498E-2</v>
          </cell>
          <cell r="P4">
            <v>8.3444333444333441E-2</v>
          </cell>
        </row>
        <row r="5">
          <cell r="K5" t="str">
            <v>4-X-X</v>
          </cell>
          <cell r="L5">
            <v>0</v>
          </cell>
          <cell r="M5">
            <v>1.4245014245014245E-2</v>
          </cell>
          <cell r="N5">
            <v>1.4286771781775112E-2</v>
          </cell>
          <cell r="O5">
            <v>1.0700222564629344E-2</v>
          </cell>
          <cell r="P5">
            <v>2.8416028416028416E-2</v>
          </cell>
        </row>
        <row r="6">
          <cell r="K6" t="str">
            <v>5-X-X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K7" t="str">
            <v>6-X-X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  <row r="8">
          <cell r="K8" t="str">
            <v>new patterns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10">
          <cell r="L10">
            <v>1.1547005383792525E-2</v>
          </cell>
          <cell r="M10">
            <v>7.0948153406288628E-3</v>
          </cell>
          <cell r="N10">
            <v>2.259125591715247E-2</v>
          </cell>
          <cell r="O10">
            <v>2.9069042077846646E-2</v>
          </cell>
          <cell r="P10">
            <v>3.7519135598480483E-2</v>
          </cell>
        </row>
        <row r="11">
          <cell r="L11">
            <v>1.1547005383792516E-2</v>
          </cell>
          <cell r="M11">
            <v>1.4817283688680901E-2</v>
          </cell>
          <cell r="N11">
            <v>1.284345238411189E-2</v>
          </cell>
          <cell r="O11">
            <v>2.7694861261393647E-2</v>
          </cell>
          <cell r="P11">
            <v>3.3421184599181163E-2</v>
          </cell>
        </row>
        <row r="12">
          <cell r="L12">
            <v>0</v>
          </cell>
          <cell r="M12">
            <v>2.1759618684500666E-2</v>
          </cell>
          <cell r="N12">
            <v>1.2968700716963289E-2</v>
          </cell>
          <cell r="O12">
            <v>9.3101529121011085E-3</v>
          </cell>
          <cell r="P12">
            <v>8.4022116735268867E-3</v>
          </cell>
        </row>
      </sheetData>
      <sheetData sheetId="5">
        <row r="15">
          <cell r="B15" t="str">
            <v>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E965D-4812-9F4B-A0CB-9899CEA16DDA}">
  <dimension ref="A1:K51"/>
  <sheetViews>
    <sheetView workbookViewId="0">
      <selection activeCell="J4" sqref="J4:J33"/>
    </sheetView>
  </sheetViews>
  <sheetFormatPr baseColWidth="10" defaultRowHeight="16" x14ac:dyDescent="0.2"/>
  <cols>
    <col min="1" max="2" width="10.83203125" style="2"/>
    <col min="3" max="3" width="17.1640625" style="2" customWidth="1"/>
    <col min="4" max="9" width="10.83203125" style="2"/>
    <col min="10" max="10" width="17.33203125" style="2" customWidth="1"/>
    <col min="11" max="16384" width="10.83203125" style="2"/>
  </cols>
  <sheetData>
    <row r="1" spans="1:11" x14ac:dyDescent="0.2">
      <c r="A1" s="4" t="s">
        <v>665</v>
      </c>
      <c r="B1" s="4" t="s">
        <v>658</v>
      </c>
    </row>
    <row r="2" spans="1:11" x14ac:dyDescent="0.2">
      <c r="A2" s="4" t="s">
        <v>435</v>
      </c>
      <c r="B2" s="4"/>
      <c r="C2" s="4"/>
      <c r="D2" s="4"/>
      <c r="E2" s="4"/>
      <c r="F2" s="4"/>
      <c r="G2" s="4"/>
      <c r="H2" s="4" t="s">
        <v>470</v>
      </c>
      <c r="I2" s="4"/>
      <c r="J2" s="4"/>
      <c r="K2" s="4"/>
    </row>
    <row r="3" spans="1:11" ht="17" thickBot="1" x14ac:dyDescent="0.25">
      <c r="A3" s="15" t="s">
        <v>1</v>
      </c>
      <c r="B3" s="16" t="s">
        <v>2</v>
      </c>
      <c r="C3" s="16" t="s">
        <v>471</v>
      </c>
      <c r="D3" s="16" t="s">
        <v>3</v>
      </c>
      <c r="E3" s="4"/>
      <c r="F3" s="4"/>
      <c r="G3" s="4"/>
      <c r="H3" s="17" t="s">
        <v>1</v>
      </c>
      <c r="I3" s="4" t="s">
        <v>2</v>
      </c>
      <c r="J3" s="4" t="s">
        <v>471</v>
      </c>
      <c r="K3" s="4" t="s">
        <v>3</v>
      </c>
    </row>
    <row r="4" spans="1:11" x14ac:dyDescent="0.2">
      <c r="A4" s="190" t="s">
        <v>97</v>
      </c>
      <c r="B4" s="3">
        <v>0.63</v>
      </c>
      <c r="C4" s="5">
        <v>0.44</v>
      </c>
      <c r="D4" s="3">
        <v>1.02</v>
      </c>
      <c r="H4" s="19">
        <v>1</v>
      </c>
      <c r="I4" s="2">
        <v>1.76</v>
      </c>
      <c r="J4" s="6">
        <v>0.72</v>
      </c>
      <c r="K4" s="2">
        <v>1.05</v>
      </c>
    </row>
    <row r="5" spans="1:11" x14ac:dyDescent="0.2">
      <c r="A5" s="191" t="s">
        <v>98</v>
      </c>
      <c r="B5" s="3">
        <v>0.68</v>
      </c>
      <c r="C5" s="9">
        <v>0.49</v>
      </c>
      <c r="D5" s="3">
        <v>1.1000000000000001</v>
      </c>
      <c r="H5" s="19">
        <v>2</v>
      </c>
      <c r="I5" s="2">
        <v>1.57</v>
      </c>
      <c r="J5" s="10">
        <v>0.75</v>
      </c>
      <c r="K5" s="2">
        <v>0.89</v>
      </c>
    </row>
    <row r="6" spans="1:11" x14ac:dyDescent="0.2">
      <c r="A6" s="18">
        <v>2</v>
      </c>
      <c r="B6" s="3">
        <v>0.44</v>
      </c>
      <c r="C6" s="9">
        <v>0.49</v>
      </c>
      <c r="D6" s="3">
        <v>0.99</v>
      </c>
      <c r="H6" s="19">
        <v>3</v>
      </c>
      <c r="I6" s="2">
        <v>1.4</v>
      </c>
      <c r="J6" s="10">
        <v>0.69</v>
      </c>
      <c r="K6" s="2">
        <v>0.92</v>
      </c>
    </row>
    <row r="7" spans="1:11" x14ac:dyDescent="0.2">
      <c r="A7" s="191" t="s">
        <v>204</v>
      </c>
      <c r="B7" s="3">
        <v>0.35</v>
      </c>
      <c r="C7" s="9">
        <v>0.46</v>
      </c>
      <c r="D7" s="3">
        <v>0.96</v>
      </c>
      <c r="H7" s="19">
        <v>4</v>
      </c>
      <c r="I7" s="2">
        <v>1.47</v>
      </c>
      <c r="J7" s="10">
        <v>0.73</v>
      </c>
      <c r="K7" s="2">
        <v>0.95</v>
      </c>
    </row>
    <row r="8" spans="1:11" x14ac:dyDescent="0.2">
      <c r="A8" s="191" t="s">
        <v>205</v>
      </c>
      <c r="B8" s="3">
        <v>0.41</v>
      </c>
      <c r="C8" s="9">
        <v>0.43</v>
      </c>
      <c r="D8" s="3">
        <v>1.02</v>
      </c>
      <c r="H8" s="19">
        <v>5</v>
      </c>
      <c r="I8" s="2">
        <v>1.66</v>
      </c>
      <c r="J8" s="10">
        <v>0.63</v>
      </c>
      <c r="K8" s="2">
        <v>1.08</v>
      </c>
    </row>
    <row r="9" spans="1:11" x14ac:dyDescent="0.2">
      <c r="A9" s="18">
        <v>4</v>
      </c>
      <c r="B9" s="3">
        <v>0.25</v>
      </c>
      <c r="C9" s="9">
        <v>0.41</v>
      </c>
      <c r="D9" s="3">
        <v>0.87</v>
      </c>
      <c r="H9" s="19">
        <v>6</v>
      </c>
      <c r="I9" s="2">
        <v>1.22</v>
      </c>
      <c r="J9" s="10">
        <v>0.67</v>
      </c>
      <c r="K9" s="2">
        <v>1.04</v>
      </c>
    </row>
    <row r="10" spans="1:11" x14ac:dyDescent="0.2">
      <c r="A10" s="18">
        <v>5</v>
      </c>
      <c r="B10" s="3">
        <v>0.28000000000000003</v>
      </c>
      <c r="C10" s="9">
        <v>0.36</v>
      </c>
      <c r="D10" s="3">
        <v>0.93</v>
      </c>
      <c r="H10" s="19">
        <v>7</v>
      </c>
      <c r="I10" s="2">
        <v>1.66</v>
      </c>
      <c r="J10" s="10">
        <v>0.63</v>
      </c>
      <c r="K10" s="2">
        <v>0.97</v>
      </c>
    </row>
    <row r="11" spans="1:11" x14ac:dyDescent="0.2">
      <c r="A11" s="18">
        <v>6</v>
      </c>
      <c r="B11" s="3">
        <v>0.42</v>
      </c>
      <c r="C11" s="9">
        <v>0.49</v>
      </c>
      <c r="D11" s="3">
        <v>0.99</v>
      </c>
      <c r="H11" s="19">
        <v>8</v>
      </c>
      <c r="I11" s="2">
        <v>1.24</v>
      </c>
      <c r="J11" s="10">
        <v>0.72</v>
      </c>
      <c r="K11" s="2">
        <v>0.91</v>
      </c>
    </row>
    <row r="12" spans="1:11" x14ac:dyDescent="0.2">
      <c r="A12" s="18">
        <v>7</v>
      </c>
      <c r="B12" s="3">
        <v>0.32</v>
      </c>
      <c r="C12" s="9">
        <v>0.35</v>
      </c>
      <c r="D12" s="3">
        <v>0.84</v>
      </c>
      <c r="H12" s="19">
        <v>9</v>
      </c>
      <c r="I12" s="2">
        <v>1.49</v>
      </c>
      <c r="J12" s="10">
        <v>0.68</v>
      </c>
      <c r="K12" s="2">
        <v>0.98</v>
      </c>
    </row>
    <row r="13" spans="1:11" x14ac:dyDescent="0.2">
      <c r="A13" s="18">
        <v>8</v>
      </c>
      <c r="B13" s="3">
        <v>0.38</v>
      </c>
      <c r="C13" s="9">
        <v>0.42</v>
      </c>
      <c r="D13" s="3">
        <v>0.9</v>
      </c>
      <c r="H13" s="19">
        <v>10</v>
      </c>
      <c r="I13" s="2">
        <v>1.26</v>
      </c>
      <c r="J13" s="10">
        <v>0.76</v>
      </c>
      <c r="K13" s="2">
        <v>0.92</v>
      </c>
    </row>
    <row r="14" spans="1:11" x14ac:dyDescent="0.2">
      <c r="A14" s="18">
        <v>9</v>
      </c>
      <c r="B14" s="3">
        <v>0.39</v>
      </c>
      <c r="C14" s="9">
        <v>0.51</v>
      </c>
      <c r="D14" s="3">
        <v>0.94</v>
      </c>
      <c r="H14" s="19">
        <v>11</v>
      </c>
      <c r="I14" s="2">
        <v>1.38</v>
      </c>
      <c r="J14" s="10">
        <v>0.83</v>
      </c>
      <c r="K14" s="2">
        <v>0.94</v>
      </c>
    </row>
    <row r="15" spans="1:11" x14ac:dyDescent="0.2">
      <c r="A15" s="18">
        <v>10</v>
      </c>
      <c r="B15" s="3">
        <v>0.36</v>
      </c>
      <c r="C15" s="9">
        <v>0.48</v>
      </c>
      <c r="D15" s="3">
        <v>0.88</v>
      </c>
      <c r="H15" s="19">
        <v>12</v>
      </c>
      <c r="I15" s="2">
        <v>1.34</v>
      </c>
      <c r="J15" s="10">
        <v>0.66</v>
      </c>
      <c r="K15" s="2">
        <v>0.92</v>
      </c>
    </row>
    <row r="16" spans="1:11" x14ac:dyDescent="0.2">
      <c r="A16" s="18">
        <v>11</v>
      </c>
      <c r="B16" s="3">
        <v>0.28000000000000003</v>
      </c>
      <c r="C16" s="9">
        <v>0.46</v>
      </c>
      <c r="D16" s="3">
        <v>0.89</v>
      </c>
      <c r="H16" s="19">
        <v>13</v>
      </c>
      <c r="I16" s="2">
        <v>1.24</v>
      </c>
      <c r="J16" s="10">
        <v>0.67</v>
      </c>
      <c r="K16" s="2">
        <v>0.95</v>
      </c>
    </row>
    <row r="17" spans="1:11" x14ac:dyDescent="0.2">
      <c r="A17" s="18">
        <v>12</v>
      </c>
      <c r="B17" s="3">
        <v>0.34</v>
      </c>
      <c r="C17" s="9">
        <v>0.45</v>
      </c>
      <c r="D17" s="3">
        <v>0.85</v>
      </c>
      <c r="H17" s="19">
        <v>14</v>
      </c>
      <c r="I17" s="2">
        <v>2.42</v>
      </c>
      <c r="J17" s="10">
        <v>0.98</v>
      </c>
      <c r="K17" s="2">
        <v>0.95</v>
      </c>
    </row>
    <row r="18" spans="1:11" x14ac:dyDescent="0.2">
      <c r="A18" s="18">
        <v>13</v>
      </c>
      <c r="B18" s="3">
        <v>0.26</v>
      </c>
      <c r="C18" s="9">
        <v>0.4</v>
      </c>
      <c r="D18" s="3">
        <v>0.85</v>
      </c>
      <c r="H18" s="19">
        <v>15</v>
      </c>
      <c r="I18" s="2">
        <v>1.35</v>
      </c>
      <c r="J18" s="10">
        <v>0.66</v>
      </c>
      <c r="K18" s="2">
        <v>0.99</v>
      </c>
    </row>
    <row r="19" spans="1:11" x14ac:dyDescent="0.2">
      <c r="A19" s="18">
        <v>14</v>
      </c>
      <c r="B19" s="3">
        <v>0.36</v>
      </c>
      <c r="C19" s="9">
        <v>0.4</v>
      </c>
      <c r="D19" s="3">
        <v>0.85</v>
      </c>
      <c r="H19" s="19">
        <v>16</v>
      </c>
      <c r="I19" s="2">
        <v>1.31</v>
      </c>
      <c r="J19" s="10">
        <v>0.71</v>
      </c>
      <c r="K19" s="2">
        <v>0.95</v>
      </c>
    </row>
    <row r="20" spans="1:11" x14ac:dyDescent="0.2">
      <c r="A20" s="18">
        <v>15</v>
      </c>
      <c r="B20" s="3">
        <v>0.34</v>
      </c>
      <c r="C20" s="9">
        <v>0.45</v>
      </c>
      <c r="D20" s="3">
        <v>0.91</v>
      </c>
      <c r="H20" s="19">
        <v>17</v>
      </c>
      <c r="I20" s="2">
        <v>1.41</v>
      </c>
      <c r="J20" s="10">
        <v>0.65</v>
      </c>
      <c r="K20" s="2">
        <v>0.91</v>
      </c>
    </row>
    <row r="21" spans="1:11" x14ac:dyDescent="0.2">
      <c r="A21" s="18">
        <v>16</v>
      </c>
      <c r="B21" s="3">
        <v>0.27</v>
      </c>
      <c r="C21" s="9">
        <v>0.42</v>
      </c>
      <c r="D21" s="3">
        <v>0.85</v>
      </c>
      <c r="H21" s="19">
        <v>18</v>
      </c>
      <c r="I21" s="2">
        <v>1.45</v>
      </c>
      <c r="J21" s="10">
        <v>0.66</v>
      </c>
      <c r="K21" s="2">
        <v>0.89</v>
      </c>
    </row>
    <row r="22" spans="1:11" x14ac:dyDescent="0.2">
      <c r="A22" s="18">
        <v>17</v>
      </c>
      <c r="B22" s="3">
        <v>0.37</v>
      </c>
      <c r="C22" s="9">
        <v>0.4</v>
      </c>
      <c r="D22" s="3">
        <v>0.97</v>
      </c>
      <c r="H22" s="19">
        <v>19</v>
      </c>
      <c r="I22" s="2">
        <v>1.21</v>
      </c>
      <c r="J22" s="10">
        <v>0.67</v>
      </c>
      <c r="K22" s="2">
        <v>0.97</v>
      </c>
    </row>
    <row r="23" spans="1:11" x14ac:dyDescent="0.2">
      <c r="A23" s="18">
        <v>18</v>
      </c>
      <c r="B23" s="3">
        <v>0.25</v>
      </c>
      <c r="C23" s="9">
        <v>0.39</v>
      </c>
      <c r="D23" s="3">
        <v>0.9</v>
      </c>
      <c r="H23" s="19">
        <v>20</v>
      </c>
      <c r="I23" s="2">
        <v>1.44</v>
      </c>
      <c r="J23" s="10">
        <v>1</v>
      </c>
      <c r="K23" s="2">
        <v>0.95</v>
      </c>
    </row>
    <row r="24" spans="1:11" x14ac:dyDescent="0.2">
      <c r="A24" s="18">
        <v>19</v>
      </c>
      <c r="B24" s="3">
        <v>0.28000000000000003</v>
      </c>
      <c r="C24" s="9">
        <v>0.42</v>
      </c>
      <c r="D24" s="3">
        <v>0.9</v>
      </c>
      <c r="H24" s="19">
        <v>21</v>
      </c>
      <c r="I24" s="2">
        <v>1.49</v>
      </c>
      <c r="J24" s="10">
        <v>0.72</v>
      </c>
      <c r="K24" s="2">
        <v>1.01</v>
      </c>
    </row>
    <row r="25" spans="1:11" x14ac:dyDescent="0.2">
      <c r="A25" s="18">
        <v>20</v>
      </c>
      <c r="B25" s="3">
        <v>0.32</v>
      </c>
      <c r="C25" s="9">
        <v>0.39</v>
      </c>
      <c r="D25" s="3">
        <v>0.85</v>
      </c>
      <c r="H25" s="19">
        <v>22</v>
      </c>
      <c r="I25" s="2">
        <v>1.39</v>
      </c>
      <c r="J25" s="10">
        <v>0.68</v>
      </c>
      <c r="K25" s="2">
        <v>0.98</v>
      </c>
    </row>
    <row r="26" spans="1:11" x14ac:dyDescent="0.2">
      <c r="A26" s="18">
        <v>21</v>
      </c>
      <c r="B26" s="3">
        <v>0.27</v>
      </c>
      <c r="C26" s="9">
        <v>0.41</v>
      </c>
      <c r="D26" s="3">
        <v>0.82</v>
      </c>
      <c r="H26" s="19">
        <v>23</v>
      </c>
      <c r="I26" s="2">
        <v>1</v>
      </c>
      <c r="J26" s="10">
        <v>0.73</v>
      </c>
      <c r="K26" s="2">
        <v>0.94</v>
      </c>
    </row>
    <row r="27" spans="1:11" x14ac:dyDescent="0.2">
      <c r="A27" s="18">
        <v>22</v>
      </c>
      <c r="B27" s="3">
        <v>0.22</v>
      </c>
      <c r="C27" s="9">
        <v>0.38</v>
      </c>
      <c r="D27" s="3">
        <v>0.91</v>
      </c>
      <c r="H27" s="19">
        <v>24</v>
      </c>
      <c r="I27" s="2">
        <v>1.72</v>
      </c>
      <c r="J27" s="10">
        <v>0.73</v>
      </c>
      <c r="K27" s="2">
        <v>0.97</v>
      </c>
    </row>
    <row r="28" spans="1:11" x14ac:dyDescent="0.2">
      <c r="A28" s="18">
        <v>23</v>
      </c>
      <c r="B28" s="3">
        <v>0.27</v>
      </c>
      <c r="C28" s="9">
        <v>0.4</v>
      </c>
      <c r="D28" s="3">
        <v>0.97</v>
      </c>
      <c r="H28" s="19">
        <v>25</v>
      </c>
      <c r="I28" s="2">
        <v>1.51</v>
      </c>
      <c r="J28" s="10">
        <v>0.76</v>
      </c>
      <c r="K28" s="2">
        <v>0.98</v>
      </c>
    </row>
    <row r="29" spans="1:11" x14ac:dyDescent="0.2">
      <c r="A29" s="18">
        <v>24</v>
      </c>
      <c r="B29" s="3">
        <v>0.33</v>
      </c>
      <c r="C29" s="9">
        <v>0.4</v>
      </c>
      <c r="D29" s="3">
        <v>0.95</v>
      </c>
      <c r="H29" s="19">
        <v>26</v>
      </c>
      <c r="I29" s="2">
        <v>1.33</v>
      </c>
      <c r="J29" s="10">
        <v>0.63</v>
      </c>
      <c r="K29" s="2">
        <v>1</v>
      </c>
    </row>
    <row r="30" spans="1:11" x14ac:dyDescent="0.2">
      <c r="A30" s="18">
        <v>25</v>
      </c>
      <c r="B30" s="3">
        <v>0.33</v>
      </c>
      <c r="C30" s="9">
        <v>0.43</v>
      </c>
      <c r="D30" s="3">
        <v>0.9</v>
      </c>
      <c r="H30" s="19">
        <v>27</v>
      </c>
      <c r="I30" s="2">
        <v>1.33</v>
      </c>
      <c r="J30" s="10">
        <v>0.72</v>
      </c>
      <c r="K30" s="2">
        <v>0.9</v>
      </c>
    </row>
    <row r="31" spans="1:11" x14ac:dyDescent="0.2">
      <c r="A31" s="18">
        <v>26</v>
      </c>
      <c r="B31" s="3">
        <v>0.35</v>
      </c>
      <c r="C31" s="9">
        <v>0.45</v>
      </c>
      <c r="D31" s="3">
        <v>0.86</v>
      </c>
      <c r="H31" s="19">
        <v>28</v>
      </c>
      <c r="I31" s="2">
        <v>1.48</v>
      </c>
      <c r="J31" s="10">
        <v>0.67</v>
      </c>
      <c r="K31" s="2">
        <v>0.92</v>
      </c>
    </row>
    <row r="32" spans="1:11" x14ac:dyDescent="0.2">
      <c r="A32" s="192" t="s">
        <v>150</v>
      </c>
      <c r="B32" s="52">
        <v>0.35</v>
      </c>
      <c r="C32" s="53">
        <v>0.41</v>
      </c>
      <c r="D32" s="52">
        <v>0.94</v>
      </c>
      <c r="H32" s="19">
        <v>29</v>
      </c>
      <c r="I32" s="2">
        <v>1.72</v>
      </c>
      <c r="J32" s="10">
        <v>0.91</v>
      </c>
      <c r="K32" s="2">
        <v>0.96</v>
      </c>
    </row>
    <row r="33" spans="1:11" ht="17" thickBot="1" x14ac:dyDescent="0.25">
      <c r="A33" s="193" t="s">
        <v>151</v>
      </c>
      <c r="B33" s="52">
        <v>0.32</v>
      </c>
      <c r="C33" s="54">
        <v>0.42</v>
      </c>
      <c r="D33" s="52">
        <v>0.89</v>
      </c>
      <c r="H33" s="19">
        <v>30</v>
      </c>
      <c r="I33" s="2">
        <v>1.53</v>
      </c>
      <c r="J33" s="13">
        <v>0.74</v>
      </c>
      <c r="K33" s="2">
        <v>0.92</v>
      </c>
    </row>
    <row r="34" spans="1:11" ht="17" thickBot="1" x14ac:dyDescent="0.25">
      <c r="B34" s="4"/>
    </row>
    <row r="35" spans="1:11" x14ac:dyDescent="0.2">
      <c r="B35" s="32" t="s">
        <v>309</v>
      </c>
      <c r="C35" s="34">
        <f>AVERAGE(C4:C33)</f>
        <v>0.4270000000000001</v>
      </c>
      <c r="I35" s="32" t="s">
        <v>309</v>
      </c>
      <c r="J35" s="34">
        <f>AVERAGE(J4:J33)</f>
        <v>0.72533333333333327</v>
      </c>
    </row>
    <row r="36" spans="1:11" ht="17" thickBot="1" x14ac:dyDescent="0.25">
      <c r="B36" s="35" t="s">
        <v>432</v>
      </c>
      <c r="C36" s="37">
        <f>STDEV(C4:C33)</f>
        <v>3.9666714961817409E-2</v>
      </c>
      <c r="I36" s="35" t="s">
        <v>432</v>
      </c>
      <c r="J36" s="37">
        <f>STDEV(J4:J33)</f>
        <v>9.3282416324848377E-2</v>
      </c>
    </row>
    <row r="39" spans="1:11" x14ac:dyDescent="0.2">
      <c r="A39" s="55"/>
      <c r="B39" s="1"/>
    </row>
    <row r="40" spans="1:11" x14ac:dyDescent="0.2">
      <c r="A40" s="55"/>
      <c r="B40" s="1"/>
    </row>
    <row r="41" spans="1:11" x14ac:dyDescent="0.2">
      <c r="A41" s="55"/>
      <c r="B41" s="1"/>
    </row>
    <row r="42" spans="1:11" x14ac:dyDescent="0.2">
      <c r="A42" s="55"/>
      <c r="B42" s="1"/>
    </row>
    <row r="43" spans="1:11" x14ac:dyDescent="0.2">
      <c r="A43" s="55"/>
      <c r="B43" s="1"/>
    </row>
    <row r="44" spans="1:11" x14ac:dyDescent="0.2">
      <c r="A44" s="55"/>
      <c r="B44" s="1"/>
    </row>
    <row r="45" spans="1:11" x14ac:dyDescent="0.2">
      <c r="A45" s="55"/>
      <c r="B45" s="1"/>
    </row>
    <row r="46" spans="1:11" x14ac:dyDescent="0.2">
      <c r="A46" s="55"/>
      <c r="B46" s="1"/>
    </row>
    <row r="47" spans="1:11" x14ac:dyDescent="0.2">
      <c r="A47" s="55"/>
      <c r="B47" s="1"/>
    </row>
    <row r="48" spans="1:11" x14ac:dyDescent="0.2">
      <c r="A48" s="55"/>
      <c r="B48" s="1"/>
    </row>
    <row r="49" spans="1:2" x14ac:dyDescent="0.2">
      <c r="A49" s="55"/>
      <c r="B49" s="1"/>
    </row>
    <row r="50" spans="1:2" x14ac:dyDescent="0.2">
      <c r="A50" s="55"/>
      <c r="B50" s="1"/>
    </row>
    <row r="51" spans="1:2" x14ac:dyDescent="0.2">
      <c r="A51" s="55"/>
      <c r="B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84C2D-3307-8F42-8BF2-92547D028538}">
  <dimension ref="A1:N62"/>
  <sheetViews>
    <sheetView topLeftCell="A27" workbookViewId="0"/>
  </sheetViews>
  <sheetFormatPr baseColWidth="10" defaultRowHeight="16" x14ac:dyDescent="0.2"/>
  <cols>
    <col min="1" max="16384" width="10.83203125" style="2"/>
  </cols>
  <sheetData>
    <row r="1" spans="1:14" ht="17" thickBot="1" x14ac:dyDescent="0.25">
      <c r="A1" s="4" t="s">
        <v>666</v>
      </c>
      <c r="B1" s="4" t="s">
        <v>657</v>
      </c>
    </row>
    <row r="2" spans="1:14" x14ac:dyDescent="0.2">
      <c r="A2" s="20" t="s">
        <v>436</v>
      </c>
      <c r="I2" s="21" t="s">
        <v>436</v>
      </c>
      <c r="J2" s="22"/>
      <c r="K2" s="220" t="s">
        <v>472</v>
      </c>
      <c r="L2" s="106" t="s">
        <v>473</v>
      </c>
      <c r="M2" s="95" t="s">
        <v>474</v>
      </c>
      <c r="N2" s="221" t="s">
        <v>475</v>
      </c>
    </row>
    <row r="3" spans="1:14" x14ac:dyDescent="0.2">
      <c r="B3" s="4" t="s">
        <v>42</v>
      </c>
      <c r="C3" s="4" t="s">
        <v>472</v>
      </c>
      <c r="D3" s="4" t="s">
        <v>473</v>
      </c>
      <c r="E3" s="4" t="s">
        <v>474</v>
      </c>
      <c r="F3" s="4" t="s">
        <v>475</v>
      </c>
      <c r="G3" s="4" t="s">
        <v>43</v>
      </c>
      <c r="I3" s="42" t="s">
        <v>309</v>
      </c>
      <c r="J3" s="152" t="s">
        <v>40</v>
      </c>
      <c r="K3" s="66">
        <v>0.83402816837049087</v>
      </c>
      <c r="L3" s="66">
        <v>0.16597183162950913</v>
      </c>
      <c r="M3" s="66">
        <v>0</v>
      </c>
      <c r="N3" s="67">
        <v>0</v>
      </c>
    </row>
    <row r="4" spans="1:14" x14ac:dyDescent="0.2">
      <c r="B4" s="4">
        <v>1</v>
      </c>
      <c r="C4" s="2">
        <v>142</v>
      </c>
      <c r="D4" s="2">
        <v>188</v>
      </c>
      <c r="E4" s="2">
        <v>0</v>
      </c>
      <c r="F4" s="2">
        <v>0</v>
      </c>
      <c r="G4" s="2">
        <v>330</v>
      </c>
      <c r="I4" s="42"/>
      <c r="J4" s="238" t="s">
        <v>41</v>
      </c>
      <c r="K4" s="66">
        <v>0.6199076206561237</v>
      </c>
      <c r="L4" s="66">
        <v>0.38009237934387635</v>
      </c>
      <c r="M4" s="66">
        <v>0</v>
      </c>
      <c r="N4" s="67">
        <v>0</v>
      </c>
    </row>
    <row r="5" spans="1:14" x14ac:dyDescent="0.2">
      <c r="B5" s="4">
        <v>2</v>
      </c>
      <c r="C5" s="2">
        <v>162</v>
      </c>
      <c r="D5" s="2">
        <v>165</v>
      </c>
      <c r="E5" s="2">
        <v>1</v>
      </c>
      <c r="F5" s="2">
        <v>0</v>
      </c>
      <c r="G5" s="2">
        <v>328</v>
      </c>
      <c r="I5" s="42"/>
      <c r="J5" s="239" t="s">
        <v>42</v>
      </c>
      <c r="K5" s="66">
        <v>0.43923219786259188</v>
      </c>
      <c r="L5" s="66">
        <v>0.55876534868092087</v>
      </c>
      <c r="M5" s="66">
        <v>2.0024534564872278E-3</v>
      </c>
      <c r="N5" s="67">
        <v>0</v>
      </c>
    </row>
    <row r="6" spans="1:14" x14ac:dyDescent="0.2">
      <c r="B6" s="4">
        <v>3</v>
      </c>
      <c r="C6" s="2">
        <v>133</v>
      </c>
      <c r="D6" s="2">
        <v>204</v>
      </c>
      <c r="E6" s="2">
        <v>1</v>
      </c>
      <c r="F6" s="2">
        <v>0</v>
      </c>
      <c r="G6" s="2">
        <v>338</v>
      </c>
      <c r="I6" s="42"/>
      <c r="J6" s="28"/>
      <c r="K6" s="66"/>
      <c r="L6" s="66"/>
      <c r="M6" s="66"/>
      <c r="N6" s="67"/>
    </row>
    <row r="7" spans="1:14" x14ac:dyDescent="0.2">
      <c r="B7" s="148" t="s">
        <v>441</v>
      </c>
      <c r="C7" s="51">
        <v>0.4303030303030303</v>
      </c>
      <c r="D7" s="51">
        <v>0.5696969696969697</v>
      </c>
      <c r="E7" s="51">
        <v>0</v>
      </c>
      <c r="F7" s="51">
        <v>0</v>
      </c>
      <c r="G7" s="25"/>
      <c r="I7" s="24" t="s">
        <v>432</v>
      </c>
      <c r="J7" s="152" t="s">
        <v>40</v>
      </c>
      <c r="K7" s="66">
        <v>3.6548672936515925E-2</v>
      </c>
      <c r="L7" s="66">
        <v>3.6548672936516015E-2</v>
      </c>
      <c r="M7" s="66">
        <v>0</v>
      </c>
      <c r="N7" s="67">
        <v>0</v>
      </c>
    </row>
    <row r="8" spans="1:14" x14ac:dyDescent="0.2">
      <c r="B8" s="31" t="s">
        <v>442</v>
      </c>
      <c r="C8" s="51">
        <v>0.49390243902439024</v>
      </c>
      <c r="D8" s="51">
        <v>0.50304878048780488</v>
      </c>
      <c r="E8" s="51">
        <v>3.0487804878048782E-3</v>
      </c>
      <c r="F8" s="51">
        <v>0</v>
      </c>
      <c r="G8" s="25"/>
      <c r="I8" s="42"/>
      <c r="J8" s="238" t="s">
        <v>41</v>
      </c>
      <c r="K8" s="66">
        <v>4.0382164926248361E-2</v>
      </c>
      <c r="L8" s="66">
        <v>4.0382164926248333E-2</v>
      </c>
      <c r="M8" s="66">
        <v>0</v>
      </c>
      <c r="N8" s="67">
        <v>0</v>
      </c>
    </row>
    <row r="9" spans="1:14" ht="17" thickBot="1" x14ac:dyDescent="0.25">
      <c r="B9" s="31" t="s">
        <v>443</v>
      </c>
      <c r="C9" s="51">
        <v>0.39349112426035504</v>
      </c>
      <c r="D9" s="51">
        <v>0.60355029585798814</v>
      </c>
      <c r="E9" s="51">
        <v>2.9585798816568047E-3</v>
      </c>
      <c r="F9" s="51">
        <v>0</v>
      </c>
      <c r="G9" s="25"/>
      <c r="I9" s="35"/>
      <c r="J9" s="240" t="s">
        <v>42</v>
      </c>
      <c r="K9" s="68">
        <v>5.0797692448974328E-2</v>
      </c>
      <c r="L9" s="68">
        <v>5.1134762162883728E-2</v>
      </c>
      <c r="M9" s="68">
        <v>1.7347619206639288E-3</v>
      </c>
      <c r="N9" s="69">
        <v>0</v>
      </c>
    </row>
    <row r="10" spans="1:14" ht="17" thickBot="1" x14ac:dyDescent="0.25">
      <c r="B10" s="222" t="s">
        <v>309</v>
      </c>
      <c r="C10" s="223">
        <v>0.43923219786259188</v>
      </c>
      <c r="D10" s="223">
        <v>0.55876534868092087</v>
      </c>
      <c r="E10" s="223">
        <v>2.0024534564872278E-3</v>
      </c>
      <c r="F10" s="224">
        <v>0</v>
      </c>
      <c r="G10" s="25"/>
      <c r="I10" s="4"/>
      <c r="J10" s="4"/>
    </row>
    <row r="11" spans="1:14" ht="17" thickBot="1" x14ac:dyDescent="0.25">
      <c r="B11" s="225" t="s">
        <v>432</v>
      </c>
      <c r="C11" s="226">
        <v>5.0797692448974328E-2</v>
      </c>
      <c r="D11" s="226">
        <v>5.1134762162883728E-2</v>
      </c>
      <c r="E11" s="226">
        <v>1.7347619206639288E-3</v>
      </c>
      <c r="F11" s="227">
        <v>0</v>
      </c>
      <c r="G11" s="25"/>
      <c r="I11" s="21" t="s">
        <v>437</v>
      </c>
      <c r="J11" s="22"/>
      <c r="K11" s="220" t="s">
        <v>472</v>
      </c>
      <c r="L11" s="106" t="s">
        <v>473</v>
      </c>
      <c r="M11" s="95" t="s">
        <v>474</v>
      </c>
      <c r="N11" s="221" t="s">
        <v>475</v>
      </c>
    </row>
    <row r="12" spans="1:14" x14ac:dyDescent="0.2">
      <c r="I12" s="42" t="s">
        <v>309</v>
      </c>
      <c r="J12" s="62" t="s">
        <v>40</v>
      </c>
      <c r="K12" s="66">
        <v>0.79605409040709441</v>
      </c>
      <c r="L12" s="66">
        <v>0.20394590959290562</v>
      </c>
      <c r="M12" s="66">
        <v>0</v>
      </c>
      <c r="N12" s="67">
        <v>0</v>
      </c>
    </row>
    <row r="13" spans="1:14" x14ac:dyDescent="0.2">
      <c r="B13" s="4" t="s">
        <v>41</v>
      </c>
      <c r="C13" s="4" t="s">
        <v>472</v>
      </c>
      <c r="D13" s="4" t="s">
        <v>473</v>
      </c>
      <c r="E13" s="4" t="s">
        <v>474</v>
      </c>
      <c r="F13" s="4" t="s">
        <v>475</v>
      </c>
      <c r="G13" s="4" t="s">
        <v>43</v>
      </c>
      <c r="I13" s="42"/>
      <c r="J13" s="63" t="s">
        <v>41</v>
      </c>
      <c r="K13" s="66">
        <v>0.36391728544663898</v>
      </c>
      <c r="L13" s="66">
        <v>0.56888116846284698</v>
      </c>
      <c r="M13" s="66">
        <v>6.7201546090513695E-2</v>
      </c>
      <c r="N13" s="67">
        <v>0</v>
      </c>
    </row>
    <row r="14" spans="1:14" x14ac:dyDescent="0.2">
      <c r="B14" s="4">
        <v>1</v>
      </c>
      <c r="C14" s="2">
        <v>205</v>
      </c>
      <c r="D14" s="2">
        <v>107</v>
      </c>
      <c r="E14" s="2">
        <v>0</v>
      </c>
      <c r="F14" s="2">
        <v>0</v>
      </c>
      <c r="G14" s="2">
        <v>312</v>
      </c>
      <c r="I14" s="42"/>
      <c r="J14" s="64" t="s">
        <v>42</v>
      </c>
      <c r="K14" s="66">
        <v>0.30421223513328777</v>
      </c>
      <c r="L14" s="66">
        <v>0.36866313511050358</v>
      </c>
      <c r="M14" s="66">
        <v>0.27920653907496013</v>
      </c>
      <c r="N14" s="67">
        <v>4.7918090681248582E-2</v>
      </c>
    </row>
    <row r="15" spans="1:14" x14ac:dyDescent="0.2">
      <c r="B15" s="4">
        <v>2</v>
      </c>
      <c r="C15" s="2">
        <v>180</v>
      </c>
      <c r="D15" s="2">
        <v>132</v>
      </c>
      <c r="E15" s="2">
        <v>0</v>
      </c>
      <c r="F15" s="2">
        <v>0</v>
      </c>
      <c r="G15" s="2">
        <v>312</v>
      </c>
      <c r="I15" s="42"/>
      <c r="J15" s="28"/>
      <c r="K15" s="66"/>
      <c r="L15" s="66"/>
      <c r="M15" s="66"/>
      <c r="N15" s="67"/>
    </row>
    <row r="16" spans="1:14" x14ac:dyDescent="0.2">
      <c r="B16" s="4">
        <v>3</v>
      </c>
      <c r="C16" s="2">
        <v>209</v>
      </c>
      <c r="D16" s="2">
        <v>125</v>
      </c>
      <c r="E16" s="2">
        <v>0</v>
      </c>
      <c r="F16" s="2">
        <v>0</v>
      </c>
      <c r="G16" s="2">
        <v>334</v>
      </c>
      <c r="I16" s="24" t="s">
        <v>432</v>
      </c>
      <c r="J16" s="62" t="s">
        <v>40</v>
      </c>
      <c r="K16" s="66">
        <v>6.9891210739543921E-2</v>
      </c>
      <c r="L16" s="66">
        <v>6.9891210739544102E-2</v>
      </c>
      <c r="M16" s="66">
        <v>0</v>
      </c>
      <c r="N16" s="67">
        <v>0</v>
      </c>
    </row>
    <row r="17" spans="2:14" x14ac:dyDescent="0.2">
      <c r="B17" s="148" t="s">
        <v>441</v>
      </c>
      <c r="C17" s="51">
        <v>0.65705128205128205</v>
      </c>
      <c r="D17" s="51">
        <v>0.34294871794871795</v>
      </c>
      <c r="E17" s="51">
        <v>0</v>
      </c>
      <c r="F17" s="51">
        <v>0</v>
      </c>
      <c r="G17" s="25"/>
      <c r="I17" s="42"/>
      <c r="J17" s="63" t="s">
        <v>41</v>
      </c>
      <c r="K17" s="66">
        <v>5.5944844235278436E-2</v>
      </c>
      <c r="L17" s="66">
        <v>3.5914107732408301E-2</v>
      </c>
      <c r="M17" s="66">
        <v>2.0227216100689099E-2</v>
      </c>
      <c r="N17" s="67">
        <v>0</v>
      </c>
    </row>
    <row r="18" spans="2:14" ht="17" thickBot="1" x14ac:dyDescent="0.25">
      <c r="B18" s="31" t="s">
        <v>442</v>
      </c>
      <c r="C18" s="51">
        <v>0.57692307692307687</v>
      </c>
      <c r="D18" s="51">
        <v>0.42307692307692307</v>
      </c>
      <c r="E18" s="51">
        <v>0</v>
      </c>
      <c r="F18" s="51">
        <v>0</v>
      </c>
      <c r="G18" s="25"/>
      <c r="I18" s="35"/>
      <c r="J18" s="65" t="s">
        <v>42</v>
      </c>
      <c r="K18" s="68">
        <v>2.7443384247229599E-2</v>
      </c>
      <c r="L18" s="68">
        <v>4.024383874607966E-2</v>
      </c>
      <c r="M18" s="68">
        <v>2.9780292035855881E-2</v>
      </c>
      <c r="N18" s="69">
        <v>1.8397601568210319E-2</v>
      </c>
    </row>
    <row r="19" spans="2:14" ht="17" thickBot="1" x14ac:dyDescent="0.25">
      <c r="B19" s="31" t="s">
        <v>443</v>
      </c>
      <c r="C19" s="51">
        <v>0.62574850299401197</v>
      </c>
      <c r="D19" s="51">
        <v>0.37425149700598803</v>
      </c>
      <c r="E19" s="51">
        <v>0</v>
      </c>
      <c r="F19" s="51">
        <v>0</v>
      </c>
      <c r="G19" s="25"/>
      <c r="J19" s="4"/>
    </row>
    <row r="20" spans="2:14" x14ac:dyDescent="0.2">
      <c r="B20" s="228" t="s">
        <v>309</v>
      </c>
      <c r="C20" s="229">
        <v>0.6199076206561237</v>
      </c>
      <c r="D20" s="229">
        <v>0.38009237934387635</v>
      </c>
      <c r="E20" s="229">
        <v>0</v>
      </c>
      <c r="F20" s="230">
        <v>0</v>
      </c>
      <c r="G20" s="25"/>
    </row>
    <row r="21" spans="2:14" ht="17" thickBot="1" x14ac:dyDescent="0.25">
      <c r="B21" s="231" t="s">
        <v>432</v>
      </c>
      <c r="C21" s="232">
        <v>4.0382164926248361E-2</v>
      </c>
      <c r="D21" s="232">
        <v>4.0382164926248333E-2</v>
      </c>
      <c r="E21" s="232">
        <v>0</v>
      </c>
      <c r="F21" s="233">
        <v>0</v>
      </c>
      <c r="G21" s="25"/>
    </row>
    <row r="23" spans="2:14" x14ac:dyDescent="0.2">
      <c r="B23" s="4" t="s">
        <v>40</v>
      </c>
      <c r="C23" s="4" t="s">
        <v>472</v>
      </c>
      <c r="D23" s="4" t="s">
        <v>473</v>
      </c>
      <c r="E23" s="4" t="s">
        <v>474</v>
      </c>
      <c r="F23" s="4" t="s">
        <v>475</v>
      </c>
      <c r="G23" s="4" t="s">
        <v>43</v>
      </c>
    </row>
    <row r="24" spans="2:14" x14ac:dyDescent="0.2">
      <c r="B24" s="4">
        <v>1</v>
      </c>
      <c r="C24" s="2">
        <v>266</v>
      </c>
      <c r="D24" s="2">
        <v>46</v>
      </c>
      <c r="E24" s="2">
        <v>0</v>
      </c>
      <c r="F24" s="2">
        <v>0</v>
      </c>
      <c r="G24" s="2">
        <v>312</v>
      </c>
    </row>
    <row r="25" spans="2:14" x14ac:dyDescent="0.2">
      <c r="B25" s="4">
        <v>2</v>
      </c>
      <c r="C25" s="2">
        <v>255</v>
      </c>
      <c r="D25" s="2">
        <v>67</v>
      </c>
      <c r="E25" s="2">
        <v>0</v>
      </c>
      <c r="F25" s="2">
        <v>0</v>
      </c>
      <c r="G25" s="2">
        <v>322</v>
      </c>
    </row>
    <row r="26" spans="2:14" x14ac:dyDescent="0.2">
      <c r="B26" s="4">
        <v>3</v>
      </c>
      <c r="C26" s="2">
        <v>271</v>
      </c>
      <c r="D26" s="2">
        <v>45</v>
      </c>
      <c r="E26" s="2">
        <v>0</v>
      </c>
      <c r="F26" s="2">
        <v>0</v>
      </c>
      <c r="G26" s="2">
        <v>316</v>
      </c>
    </row>
    <row r="27" spans="2:14" x14ac:dyDescent="0.2">
      <c r="B27" s="148" t="s">
        <v>441</v>
      </c>
      <c r="C27" s="51">
        <v>0.85256410256410253</v>
      </c>
      <c r="D27" s="51">
        <v>0.14743589743589744</v>
      </c>
      <c r="E27" s="51">
        <v>0</v>
      </c>
      <c r="F27" s="51">
        <v>0</v>
      </c>
      <c r="G27" s="25"/>
    </row>
    <row r="28" spans="2:14" x14ac:dyDescent="0.2">
      <c r="B28" s="31" t="s">
        <v>442</v>
      </c>
      <c r="C28" s="51">
        <v>0.79192546583850931</v>
      </c>
      <c r="D28" s="51">
        <v>0.20807453416149069</v>
      </c>
      <c r="E28" s="51">
        <v>0</v>
      </c>
      <c r="F28" s="51">
        <v>0</v>
      </c>
      <c r="G28" s="25"/>
    </row>
    <row r="29" spans="2:14" ht="17" thickBot="1" x14ac:dyDescent="0.25">
      <c r="B29" s="31" t="s">
        <v>443</v>
      </c>
      <c r="C29" s="51">
        <v>0.85759493670886078</v>
      </c>
      <c r="D29" s="51">
        <v>0.14240506329113925</v>
      </c>
      <c r="E29" s="51">
        <v>0</v>
      </c>
      <c r="F29" s="51">
        <v>0</v>
      </c>
      <c r="G29" s="25"/>
    </row>
    <row r="30" spans="2:14" x14ac:dyDescent="0.2">
      <c r="B30" s="234" t="s">
        <v>309</v>
      </c>
      <c r="C30" s="235">
        <v>0.83402816837049087</v>
      </c>
      <c r="D30" s="235">
        <v>0.16597183162950913</v>
      </c>
      <c r="E30" s="235">
        <v>0</v>
      </c>
      <c r="F30" s="236">
        <v>0</v>
      </c>
      <c r="G30" s="25"/>
    </row>
    <row r="31" spans="2:14" ht="17" thickBot="1" x14ac:dyDescent="0.25">
      <c r="B31" s="237" t="s">
        <v>432</v>
      </c>
      <c r="C31" s="156">
        <v>3.6548672936515925E-2</v>
      </c>
      <c r="D31" s="156">
        <v>3.6548672936516015E-2</v>
      </c>
      <c r="E31" s="156">
        <v>0</v>
      </c>
      <c r="F31" s="157">
        <v>0</v>
      </c>
      <c r="G31" s="25"/>
    </row>
    <row r="33" spans="1:7" x14ac:dyDescent="0.2">
      <c r="A33" s="20" t="s">
        <v>437</v>
      </c>
    </row>
    <row r="34" spans="1:7" x14ac:dyDescent="0.2">
      <c r="B34" s="4" t="s">
        <v>42</v>
      </c>
      <c r="C34" s="4" t="s">
        <v>472</v>
      </c>
      <c r="D34" s="4" t="s">
        <v>473</v>
      </c>
      <c r="E34" s="4" t="s">
        <v>474</v>
      </c>
      <c r="F34" s="4" t="s">
        <v>475</v>
      </c>
      <c r="G34" s="4" t="s">
        <v>43</v>
      </c>
    </row>
    <row r="35" spans="1:7" x14ac:dyDescent="0.2">
      <c r="B35" s="4">
        <v>1</v>
      </c>
      <c r="C35" s="2">
        <v>100</v>
      </c>
      <c r="D35" s="2">
        <v>102</v>
      </c>
      <c r="E35" s="2">
        <v>94</v>
      </c>
      <c r="F35" s="2">
        <v>12</v>
      </c>
      <c r="G35" s="2">
        <v>308</v>
      </c>
    </row>
    <row r="36" spans="1:7" x14ac:dyDescent="0.2">
      <c r="B36" s="4">
        <v>2</v>
      </c>
      <c r="C36" s="2">
        <v>83</v>
      </c>
      <c r="D36" s="2">
        <v>125</v>
      </c>
      <c r="E36" s="2">
        <v>75</v>
      </c>
      <c r="F36" s="2">
        <v>21</v>
      </c>
      <c r="G36" s="2">
        <v>304</v>
      </c>
    </row>
    <row r="37" spans="1:7" x14ac:dyDescent="0.2">
      <c r="B37" s="4">
        <v>3</v>
      </c>
      <c r="C37" s="2">
        <v>97</v>
      </c>
      <c r="D37" s="2">
        <v>112</v>
      </c>
      <c r="E37" s="2">
        <v>88</v>
      </c>
      <c r="F37" s="2">
        <v>11</v>
      </c>
      <c r="G37" s="2">
        <v>308</v>
      </c>
    </row>
    <row r="38" spans="1:7" x14ac:dyDescent="0.2">
      <c r="B38" s="148" t="s">
        <v>441</v>
      </c>
      <c r="C38" s="51">
        <v>0.32467532467532467</v>
      </c>
      <c r="D38" s="51">
        <v>0.33116883116883117</v>
      </c>
      <c r="E38" s="51">
        <v>0.30519480519480519</v>
      </c>
      <c r="F38" s="51">
        <v>3.896103896103896E-2</v>
      </c>
      <c r="G38" s="25"/>
    </row>
    <row r="39" spans="1:7" x14ac:dyDescent="0.2">
      <c r="B39" s="31" t="s">
        <v>442</v>
      </c>
      <c r="C39" s="51">
        <v>0.27302631578947367</v>
      </c>
      <c r="D39" s="51">
        <v>0.41118421052631576</v>
      </c>
      <c r="E39" s="51">
        <v>0.24671052631578946</v>
      </c>
      <c r="F39" s="51">
        <v>6.9078947368421059E-2</v>
      </c>
      <c r="G39" s="25"/>
    </row>
    <row r="40" spans="1:7" ht="17" thickBot="1" x14ac:dyDescent="0.25">
      <c r="B40" s="31" t="s">
        <v>443</v>
      </c>
      <c r="C40" s="51">
        <v>0.31493506493506496</v>
      </c>
      <c r="D40" s="51">
        <v>0.36363636363636365</v>
      </c>
      <c r="E40" s="51">
        <v>0.2857142857142857</v>
      </c>
      <c r="F40" s="51">
        <v>3.5714285714285712E-2</v>
      </c>
      <c r="G40" s="25"/>
    </row>
    <row r="41" spans="1:7" x14ac:dyDescent="0.2">
      <c r="B41" s="60" t="s">
        <v>309</v>
      </c>
      <c r="C41" s="78">
        <v>0.30421223513328777</v>
      </c>
      <c r="D41" s="78">
        <v>0.36866313511050358</v>
      </c>
      <c r="E41" s="78">
        <v>0.27920653907496013</v>
      </c>
      <c r="F41" s="79">
        <v>4.7918090681248582E-2</v>
      </c>
      <c r="G41" s="25"/>
    </row>
    <row r="42" spans="1:7" ht="17" thickBot="1" x14ac:dyDescent="0.25">
      <c r="B42" s="61" t="s">
        <v>432</v>
      </c>
      <c r="C42" s="80">
        <v>2.7443384247229599E-2</v>
      </c>
      <c r="D42" s="80">
        <v>4.024383874607966E-2</v>
      </c>
      <c r="E42" s="80">
        <v>2.9780292035855881E-2</v>
      </c>
      <c r="F42" s="81">
        <v>1.8397601568210319E-2</v>
      </c>
      <c r="G42" s="25"/>
    </row>
    <row r="44" spans="1:7" x14ac:dyDescent="0.2">
      <c r="B44" s="16" t="s">
        <v>41</v>
      </c>
      <c r="C44" s="4" t="s">
        <v>472</v>
      </c>
      <c r="D44" s="4" t="s">
        <v>473</v>
      </c>
      <c r="E44" s="4" t="s">
        <v>474</v>
      </c>
      <c r="F44" s="4" t="s">
        <v>475</v>
      </c>
      <c r="G44" s="16" t="s">
        <v>43</v>
      </c>
    </row>
    <row r="45" spans="1:7" x14ac:dyDescent="0.2">
      <c r="B45" s="16">
        <v>1</v>
      </c>
      <c r="C45" s="3">
        <v>135</v>
      </c>
      <c r="D45" s="3">
        <v>176</v>
      </c>
      <c r="E45" s="3">
        <v>17</v>
      </c>
      <c r="F45" s="3">
        <v>0</v>
      </c>
      <c r="G45" s="3">
        <v>328</v>
      </c>
    </row>
    <row r="46" spans="1:7" x14ac:dyDescent="0.2">
      <c r="B46" s="16">
        <v>2</v>
      </c>
      <c r="C46" s="3">
        <v>133</v>
      </c>
      <c r="D46" s="3">
        <v>198</v>
      </c>
      <c r="E46" s="3">
        <v>21</v>
      </c>
      <c r="F46" s="3">
        <v>0</v>
      </c>
      <c r="G46" s="3">
        <v>352</v>
      </c>
    </row>
    <row r="47" spans="1:7" x14ac:dyDescent="0.2">
      <c r="B47" s="16">
        <v>3</v>
      </c>
      <c r="C47" s="3">
        <v>104</v>
      </c>
      <c r="D47" s="3">
        <v>209</v>
      </c>
      <c r="E47" s="3">
        <v>31</v>
      </c>
      <c r="F47" s="3">
        <v>0</v>
      </c>
      <c r="G47" s="3">
        <v>344</v>
      </c>
    </row>
    <row r="48" spans="1:7" x14ac:dyDescent="0.2">
      <c r="B48" s="148" t="s">
        <v>441</v>
      </c>
      <c r="C48" s="44">
        <v>0.41199999999999998</v>
      </c>
      <c r="D48" s="44">
        <v>0.53700000000000003</v>
      </c>
      <c r="E48" s="44">
        <v>5.1999999999999998E-2</v>
      </c>
      <c r="F48" s="44">
        <v>0</v>
      </c>
      <c r="G48" s="27"/>
    </row>
    <row r="49" spans="2:7" x14ac:dyDescent="0.2">
      <c r="B49" s="31" t="s">
        <v>442</v>
      </c>
      <c r="C49" s="44">
        <v>0.378</v>
      </c>
      <c r="D49" s="44">
        <v>0.56299999999999994</v>
      </c>
      <c r="E49" s="44">
        <v>0.06</v>
      </c>
      <c r="F49" s="44">
        <v>0</v>
      </c>
      <c r="G49" s="27"/>
    </row>
    <row r="50" spans="2:7" ht="17" thickBot="1" x14ac:dyDescent="0.25">
      <c r="B50" s="31" t="s">
        <v>443</v>
      </c>
      <c r="C50" s="44">
        <v>0.30199999999999999</v>
      </c>
      <c r="D50" s="44">
        <v>0.60799999999999998</v>
      </c>
      <c r="E50" s="44">
        <v>0.09</v>
      </c>
      <c r="F50" s="44">
        <v>0</v>
      </c>
      <c r="G50" s="27"/>
    </row>
    <row r="51" spans="2:7" x14ac:dyDescent="0.2">
      <c r="B51" s="58" t="s">
        <v>309</v>
      </c>
      <c r="C51" s="74">
        <v>0.36391728544663898</v>
      </c>
      <c r="D51" s="74">
        <v>0.56888116846284698</v>
      </c>
      <c r="E51" s="74">
        <v>6.7201546090513695E-2</v>
      </c>
      <c r="F51" s="75">
        <v>0</v>
      </c>
      <c r="G51" s="27"/>
    </row>
    <row r="52" spans="2:7" ht="17" thickBot="1" x14ac:dyDescent="0.25">
      <c r="B52" s="59" t="s">
        <v>432</v>
      </c>
      <c r="C52" s="76">
        <v>5.6000000000000001E-2</v>
      </c>
      <c r="D52" s="76">
        <v>3.5914107732408301E-2</v>
      </c>
      <c r="E52" s="76">
        <v>2.0227216100689099E-2</v>
      </c>
      <c r="F52" s="77">
        <v>0</v>
      </c>
      <c r="G52" s="27"/>
    </row>
    <row r="53" spans="2:7" x14ac:dyDescent="0.2">
      <c r="B53" s="4"/>
    </row>
    <row r="54" spans="2:7" x14ac:dyDescent="0.2">
      <c r="B54" s="4" t="s">
        <v>40</v>
      </c>
      <c r="C54" s="4" t="s">
        <v>472</v>
      </c>
      <c r="D54" s="4" t="s">
        <v>473</v>
      </c>
      <c r="E54" s="4" t="s">
        <v>474</v>
      </c>
      <c r="F54" s="4" t="s">
        <v>475</v>
      </c>
      <c r="G54" s="4" t="s">
        <v>43</v>
      </c>
    </row>
    <row r="55" spans="2:7" x14ac:dyDescent="0.2">
      <c r="B55" s="4">
        <v>1</v>
      </c>
      <c r="C55" s="2">
        <v>238</v>
      </c>
      <c r="D55" s="2">
        <v>88</v>
      </c>
      <c r="E55" s="2">
        <v>0</v>
      </c>
      <c r="F55" s="2">
        <v>0</v>
      </c>
      <c r="G55" s="2">
        <v>326</v>
      </c>
    </row>
    <row r="56" spans="2:7" x14ac:dyDescent="0.2">
      <c r="B56" s="4">
        <v>2</v>
      </c>
      <c r="C56" s="2">
        <v>266</v>
      </c>
      <c r="D56" s="2">
        <v>40</v>
      </c>
      <c r="E56" s="2">
        <v>0</v>
      </c>
      <c r="F56" s="2">
        <v>0</v>
      </c>
      <c r="G56" s="2">
        <v>306</v>
      </c>
    </row>
    <row r="57" spans="2:7" x14ac:dyDescent="0.2">
      <c r="B57" s="4">
        <v>3</v>
      </c>
      <c r="C57" s="2">
        <v>254</v>
      </c>
      <c r="D57" s="2">
        <v>68</v>
      </c>
      <c r="E57" s="2">
        <v>0</v>
      </c>
      <c r="F57" s="2">
        <v>0</v>
      </c>
      <c r="G57" s="2">
        <v>322</v>
      </c>
    </row>
    <row r="58" spans="2:7" x14ac:dyDescent="0.2">
      <c r="B58" s="148" t="s">
        <v>441</v>
      </c>
      <c r="C58" s="51">
        <v>0.73006134969325154</v>
      </c>
      <c r="D58" s="51">
        <v>0.26993865030674846</v>
      </c>
      <c r="E58" s="51">
        <v>0</v>
      </c>
      <c r="F58" s="51">
        <v>0</v>
      </c>
      <c r="G58" s="25"/>
    </row>
    <row r="59" spans="2:7" x14ac:dyDescent="0.2">
      <c r="B59" s="31" t="s">
        <v>442</v>
      </c>
      <c r="C59" s="51">
        <v>0.86928104575163401</v>
      </c>
      <c r="D59" s="51">
        <v>0.13071895424836602</v>
      </c>
      <c r="E59" s="51">
        <v>0</v>
      </c>
      <c r="F59" s="51">
        <v>0</v>
      </c>
      <c r="G59" s="25"/>
    </row>
    <row r="60" spans="2:7" ht="17" thickBot="1" x14ac:dyDescent="0.25">
      <c r="B60" s="31" t="s">
        <v>443</v>
      </c>
      <c r="C60" s="51">
        <v>0.78881987577639756</v>
      </c>
      <c r="D60" s="51">
        <v>0.21118012422360249</v>
      </c>
      <c r="E60" s="51">
        <v>0</v>
      </c>
      <c r="F60" s="51">
        <v>0</v>
      </c>
      <c r="G60" s="25"/>
    </row>
    <row r="61" spans="2:7" x14ac:dyDescent="0.2">
      <c r="B61" s="56" t="s">
        <v>309</v>
      </c>
      <c r="C61" s="70">
        <v>0.79605409040709441</v>
      </c>
      <c r="D61" s="70">
        <v>0.20394590959290562</v>
      </c>
      <c r="E61" s="70">
        <v>0</v>
      </c>
      <c r="F61" s="71">
        <v>0</v>
      </c>
      <c r="G61" s="25"/>
    </row>
    <row r="62" spans="2:7" ht="17" thickBot="1" x14ac:dyDescent="0.25">
      <c r="B62" s="57" t="s">
        <v>432</v>
      </c>
      <c r="C62" s="72">
        <v>6.9891210739543921E-2</v>
      </c>
      <c r="D62" s="72">
        <v>6.9891210739544102E-2</v>
      </c>
      <c r="E62" s="72">
        <v>0</v>
      </c>
      <c r="F62" s="73">
        <v>0</v>
      </c>
      <c r="G62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BCE7-3345-D845-8AF8-342A8295FADD}">
  <dimension ref="A1:Z65"/>
  <sheetViews>
    <sheetView workbookViewId="0"/>
  </sheetViews>
  <sheetFormatPr baseColWidth="10" defaultRowHeight="16" x14ac:dyDescent="0.2"/>
  <cols>
    <col min="1" max="25" width="10.83203125" style="2"/>
    <col min="26" max="26" width="16.6640625" style="2" customWidth="1"/>
    <col min="27" max="16384" width="10.83203125" style="2"/>
  </cols>
  <sheetData>
    <row r="1" spans="1:26" ht="17" thickBot="1" x14ac:dyDescent="0.25">
      <c r="A1" s="4" t="s">
        <v>667</v>
      </c>
      <c r="B1" s="4" t="s">
        <v>657</v>
      </c>
    </row>
    <row r="2" spans="1:26" x14ac:dyDescent="0.2">
      <c r="A2" s="20" t="s">
        <v>436</v>
      </c>
      <c r="B2" s="4" t="s">
        <v>42</v>
      </c>
      <c r="C2" s="4" t="s">
        <v>476</v>
      </c>
      <c r="D2" s="4" t="s">
        <v>477</v>
      </c>
      <c r="E2" s="4" t="s">
        <v>478</v>
      </c>
      <c r="F2" s="4" t="s">
        <v>477</v>
      </c>
      <c r="G2" s="4" t="s">
        <v>481</v>
      </c>
      <c r="H2" s="4" t="s">
        <v>479</v>
      </c>
      <c r="I2" s="4" t="s">
        <v>480</v>
      </c>
      <c r="J2" s="4" t="s">
        <v>482</v>
      </c>
      <c r="K2" s="4" t="s">
        <v>483</v>
      </c>
      <c r="L2" s="4" t="s">
        <v>484</v>
      </c>
      <c r="M2" s="4" t="s">
        <v>44</v>
      </c>
      <c r="O2" s="21" t="s">
        <v>436</v>
      </c>
      <c r="P2" s="22"/>
      <c r="Q2" s="220" t="s">
        <v>476</v>
      </c>
      <c r="R2" s="241" t="s">
        <v>477</v>
      </c>
      <c r="S2" s="106" t="s">
        <v>478</v>
      </c>
      <c r="T2" s="242" t="s">
        <v>477</v>
      </c>
      <c r="U2" s="38" t="s">
        <v>481</v>
      </c>
      <c r="V2" s="243" t="s">
        <v>479</v>
      </c>
      <c r="W2" s="244" t="s">
        <v>480</v>
      </c>
      <c r="X2" s="246" t="s">
        <v>482</v>
      </c>
      <c r="Y2" s="245" t="s">
        <v>483</v>
      </c>
      <c r="Z2" s="221" t="s">
        <v>484</v>
      </c>
    </row>
    <row r="3" spans="1:26" x14ac:dyDescent="0.2">
      <c r="B3" s="4">
        <v>1</v>
      </c>
      <c r="C3" s="2">
        <v>41</v>
      </c>
      <c r="D3" s="2">
        <v>60</v>
      </c>
      <c r="E3" s="2">
        <v>64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165</v>
      </c>
      <c r="O3" s="24" t="s">
        <v>309</v>
      </c>
      <c r="P3" s="152" t="s">
        <v>40</v>
      </c>
      <c r="Q3" s="66">
        <v>0.73937369424436017</v>
      </c>
      <c r="R3" s="66">
        <v>0.18930894825226141</v>
      </c>
      <c r="S3" s="66">
        <v>7.131735750337842E-2</v>
      </c>
      <c r="T3" s="66">
        <v>0</v>
      </c>
      <c r="U3" s="66">
        <v>0</v>
      </c>
      <c r="V3" s="66">
        <v>0</v>
      </c>
      <c r="W3" s="66">
        <v>0</v>
      </c>
      <c r="X3" s="66">
        <v>0</v>
      </c>
      <c r="Y3" s="66">
        <v>0</v>
      </c>
      <c r="Z3" s="67">
        <v>0</v>
      </c>
    </row>
    <row r="4" spans="1:26" x14ac:dyDescent="0.2">
      <c r="B4" s="4">
        <v>2</v>
      </c>
      <c r="C4" s="2">
        <v>54</v>
      </c>
      <c r="D4" s="2">
        <v>53</v>
      </c>
      <c r="E4" s="2">
        <v>56</v>
      </c>
      <c r="F4" s="2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164</v>
      </c>
      <c r="O4" s="29"/>
      <c r="P4" s="238" t="s">
        <v>41</v>
      </c>
      <c r="Q4" s="66">
        <v>0.45952965863145501</v>
      </c>
      <c r="R4" s="66">
        <v>0.32075592404933723</v>
      </c>
      <c r="S4" s="66">
        <v>0.21971441731920774</v>
      </c>
      <c r="T4" s="66">
        <v>0</v>
      </c>
      <c r="U4" s="66">
        <v>0</v>
      </c>
      <c r="V4" s="66">
        <v>0</v>
      </c>
      <c r="W4" s="66">
        <v>0</v>
      </c>
      <c r="X4" s="66">
        <v>0</v>
      </c>
      <c r="Y4" s="66">
        <v>0</v>
      </c>
      <c r="Z4" s="67">
        <v>0</v>
      </c>
    </row>
    <row r="5" spans="1:26" x14ac:dyDescent="0.2">
      <c r="B5" s="4">
        <v>3</v>
      </c>
      <c r="C5" s="2">
        <v>36</v>
      </c>
      <c r="D5" s="2">
        <v>60</v>
      </c>
      <c r="E5" s="2">
        <v>72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169</v>
      </c>
      <c r="O5" s="29"/>
      <c r="P5" s="239" t="s">
        <v>42</v>
      </c>
      <c r="Q5" s="66">
        <v>0.26359029754902175</v>
      </c>
      <c r="R5" s="66">
        <v>0.34727889371416576</v>
      </c>
      <c r="S5" s="66">
        <v>0.38512590182383805</v>
      </c>
      <c r="T5" s="66">
        <v>4.0049069129744555E-3</v>
      </c>
      <c r="U5" s="66">
        <v>0</v>
      </c>
      <c r="V5" s="66">
        <v>0</v>
      </c>
      <c r="W5" s="66">
        <v>0</v>
      </c>
      <c r="X5" s="66">
        <v>0</v>
      </c>
      <c r="Y5" s="66">
        <v>0</v>
      </c>
      <c r="Z5" s="67">
        <v>0</v>
      </c>
    </row>
    <row r="6" spans="1:26" x14ac:dyDescent="0.2">
      <c r="B6" s="148" t="s">
        <v>441</v>
      </c>
      <c r="C6" s="51">
        <v>0.24848484848484848</v>
      </c>
      <c r="D6" s="51">
        <v>0.36363636363636365</v>
      </c>
      <c r="E6" s="51">
        <v>0.38787878787878788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25"/>
      <c r="O6" s="29"/>
      <c r="P6" s="28"/>
      <c r="Q6" s="66"/>
      <c r="R6" s="66"/>
      <c r="S6" s="66"/>
      <c r="T6" s="66"/>
      <c r="U6" s="66"/>
      <c r="V6" s="66"/>
      <c r="W6" s="66"/>
      <c r="X6" s="66"/>
      <c r="Y6" s="66"/>
      <c r="Z6" s="67"/>
    </row>
    <row r="7" spans="1:26" x14ac:dyDescent="0.2">
      <c r="B7" s="31" t="s">
        <v>442</v>
      </c>
      <c r="C7" s="51">
        <v>0.32926829268292684</v>
      </c>
      <c r="D7" s="51">
        <v>0.32317073170731708</v>
      </c>
      <c r="E7" s="51">
        <v>0.34146341463414637</v>
      </c>
      <c r="F7" s="51">
        <v>6.0975609756097563E-3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25"/>
      <c r="O7" s="24" t="s">
        <v>432</v>
      </c>
      <c r="P7" s="152" t="s">
        <v>40</v>
      </c>
      <c r="Q7" s="66">
        <v>4.9858610743335384E-2</v>
      </c>
      <c r="R7" s="66">
        <v>2.9695504511493713E-2</v>
      </c>
      <c r="S7" s="66">
        <v>2.5032806787922517E-2</v>
      </c>
      <c r="T7" s="66">
        <v>0</v>
      </c>
      <c r="U7" s="66">
        <v>0</v>
      </c>
      <c r="V7" s="66">
        <v>0</v>
      </c>
      <c r="W7" s="66">
        <v>0</v>
      </c>
      <c r="X7" s="66">
        <v>0</v>
      </c>
      <c r="Y7" s="66">
        <v>0</v>
      </c>
      <c r="Z7" s="67">
        <v>0</v>
      </c>
    </row>
    <row r="8" spans="1:26" ht="17" thickBot="1" x14ac:dyDescent="0.25">
      <c r="B8" s="31" t="s">
        <v>443</v>
      </c>
      <c r="C8" s="51">
        <v>0.21301775147928995</v>
      </c>
      <c r="D8" s="51">
        <v>0.35502958579881655</v>
      </c>
      <c r="E8" s="51">
        <v>0.42603550295857989</v>
      </c>
      <c r="F8" s="51">
        <v>5.9171597633136093E-3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25"/>
      <c r="O8" s="29"/>
      <c r="P8" s="238" t="s">
        <v>41</v>
      </c>
      <c r="Q8" s="66">
        <v>4.8917744893552016E-2</v>
      </c>
      <c r="R8" s="66">
        <v>3.241662103256477E-2</v>
      </c>
      <c r="S8" s="66">
        <v>3.7335122637742253E-2</v>
      </c>
      <c r="T8" s="66">
        <v>0</v>
      </c>
      <c r="U8" s="66">
        <v>0</v>
      </c>
      <c r="V8" s="66">
        <v>0</v>
      </c>
      <c r="W8" s="66">
        <v>0</v>
      </c>
      <c r="X8" s="66">
        <v>0</v>
      </c>
      <c r="Y8" s="66">
        <v>0</v>
      </c>
      <c r="Z8" s="67">
        <v>0</v>
      </c>
    </row>
    <row r="9" spans="1:26" ht="17" thickBot="1" x14ac:dyDescent="0.25">
      <c r="B9" s="222" t="s">
        <v>309</v>
      </c>
      <c r="C9" s="223">
        <v>0.26359029754902175</v>
      </c>
      <c r="D9" s="223">
        <v>0.34727889371416576</v>
      </c>
      <c r="E9" s="223">
        <v>0.38512590182383805</v>
      </c>
      <c r="F9" s="223">
        <v>4.0049069129744555E-3</v>
      </c>
      <c r="G9" s="223">
        <v>0</v>
      </c>
      <c r="H9" s="223">
        <v>0</v>
      </c>
      <c r="I9" s="223">
        <v>0</v>
      </c>
      <c r="J9" s="223">
        <v>0</v>
      </c>
      <c r="K9" s="223">
        <v>0</v>
      </c>
      <c r="L9" s="224">
        <v>0</v>
      </c>
      <c r="M9" s="25"/>
      <c r="O9" s="30"/>
      <c r="P9" s="240" t="s">
        <v>42</v>
      </c>
      <c r="Q9" s="68">
        <v>5.9579174432912219E-2</v>
      </c>
      <c r="R9" s="68">
        <v>2.1317170607225752E-2</v>
      </c>
      <c r="S9" s="68">
        <v>4.2353197247818247E-2</v>
      </c>
      <c r="T9" s="68">
        <v>3.4695238413278576E-3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9">
        <v>0</v>
      </c>
    </row>
    <row r="10" spans="1:26" ht="17" thickBot="1" x14ac:dyDescent="0.25">
      <c r="B10" s="225" t="s">
        <v>432</v>
      </c>
      <c r="C10" s="226">
        <v>5.9579174432912219E-2</v>
      </c>
      <c r="D10" s="226">
        <v>2.1317170607225752E-2</v>
      </c>
      <c r="E10" s="226">
        <v>4.2353197247818247E-2</v>
      </c>
      <c r="F10" s="226">
        <v>3.4695238413278576E-3</v>
      </c>
      <c r="G10" s="226">
        <v>0</v>
      </c>
      <c r="H10" s="226">
        <v>0</v>
      </c>
      <c r="I10" s="226">
        <v>0</v>
      </c>
      <c r="J10" s="226">
        <v>0</v>
      </c>
      <c r="K10" s="226">
        <v>0</v>
      </c>
      <c r="L10" s="227">
        <v>0</v>
      </c>
      <c r="M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7" thickBot="1" x14ac:dyDescent="0.25">
      <c r="B11" s="4"/>
      <c r="O11" s="25"/>
      <c r="U11" s="25"/>
      <c r="V11" s="25"/>
      <c r="W11" s="25"/>
      <c r="X11" s="25"/>
      <c r="Y11" s="25"/>
      <c r="Z11" s="25"/>
    </row>
    <row r="12" spans="1:26" x14ac:dyDescent="0.2">
      <c r="B12" s="4"/>
      <c r="O12" s="21" t="s">
        <v>437</v>
      </c>
      <c r="P12" s="22"/>
      <c r="Q12" s="220" t="s">
        <v>476</v>
      </c>
      <c r="R12" s="241" t="s">
        <v>477</v>
      </c>
      <c r="S12" s="106" t="s">
        <v>478</v>
      </c>
      <c r="T12" s="242" t="s">
        <v>477</v>
      </c>
      <c r="U12" s="38" t="s">
        <v>481</v>
      </c>
      <c r="V12" s="243" t="s">
        <v>479</v>
      </c>
      <c r="W12" s="244" t="s">
        <v>480</v>
      </c>
      <c r="X12" s="246" t="s">
        <v>482</v>
      </c>
      <c r="Y12" s="245" t="s">
        <v>483</v>
      </c>
      <c r="Z12" s="221" t="s">
        <v>484</v>
      </c>
    </row>
    <row r="13" spans="1:26" x14ac:dyDescent="0.2">
      <c r="B13" s="4" t="s">
        <v>41</v>
      </c>
      <c r="C13" s="4" t="s">
        <v>476</v>
      </c>
      <c r="D13" s="4" t="s">
        <v>477</v>
      </c>
      <c r="E13" s="4" t="s">
        <v>478</v>
      </c>
      <c r="F13" s="4" t="s">
        <v>477</v>
      </c>
      <c r="G13" s="4" t="s">
        <v>481</v>
      </c>
      <c r="H13" s="4" t="s">
        <v>479</v>
      </c>
      <c r="I13" s="4" t="s">
        <v>480</v>
      </c>
      <c r="J13" s="4" t="s">
        <v>482</v>
      </c>
      <c r="K13" s="4" t="s">
        <v>483</v>
      </c>
      <c r="L13" s="4" t="s">
        <v>484</v>
      </c>
      <c r="M13" s="4" t="s">
        <v>44</v>
      </c>
      <c r="O13" s="24" t="s">
        <v>309</v>
      </c>
      <c r="P13" s="62" t="s">
        <v>40</v>
      </c>
      <c r="Q13" s="66">
        <v>0.68321993448693907</v>
      </c>
      <c r="R13" s="66">
        <v>0.22566831184031066</v>
      </c>
      <c r="S13" s="66">
        <v>9.1111753672750331E-2</v>
      </c>
      <c r="T13" s="66">
        <v>0</v>
      </c>
      <c r="U13" s="66">
        <v>0</v>
      </c>
      <c r="V13" s="66">
        <v>0</v>
      </c>
      <c r="W13" s="66">
        <v>0</v>
      </c>
      <c r="X13" s="66">
        <v>0</v>
      </c>
      <c r="Y13" s="66">
        <v>0</v>
      </c>
      <c r="Z13" s="67">
        <v>0</v>
      </c>
    </row>
    <row r="14" spans="1:26" x14ac:dyDescent="0.2">
      <c r="B14" s="4">
        <v>1</v>
      </c>
      <c r="C14" s="2">
        <v>80</v>
      </c>
      <c r="D14" s="2">
        <v>45</v>
      </c>
      <c r="E14" s="2">
        <v>31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156</v>
      </c>
      <c r="O14" s="29"/>
      <c r="P14" s="63" t="s">
        <v>41</v>
      </c>
      <c r="Q14" s="66">
        <v>0.22315182454150126</v>
      </c>
      <c r="R14" s="66">
        <v>0.28153092181027517</v>
      </c>
      <c r="S14" s="66">
        <v>0.3960062909297169</v>
      </c>
      <c r="T14" s="66">
        <v>0</v>
      </c>
      <c r="U14" s="66">
        <v>0</v>
      </c>
      <c r="V14" s="66">
        <v>6.4218833255985833E-2</v>
      </c>
      <c r="W14" s="66">
        <v>0</v>
      </c>
      <c r="X14" s="66">
        <v>3.5092129462520841E-2</v>
      </c>
      <c r="Y14" s="66">
        <v>0</v>
      </c>
      <c r="Z14" s="67">
        <v>0</v>
      </c>
    </row>
    <row r="15" spans="1:26" x14ac:dyDescent="0.2">
      <c r="B15" s="4">
        <v>2</v>
      </c>
      <c r="C15" s="2">
        <v>65</v>
      </c>
      <c r="D15" s="2">
        <v>50</v>
      </c>
      <c r="E15" s="2">
        <v>41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156</v>
      </c>
      <c r="O15" s="29"/>
      <c r="P15" s="64" t="s">
        <v>42</v>
      </c>
      <c r="Q15" s="66">
        <v>0.16940077466393255</v>
      </c>
      <c r="R15" s="66">
        <v>0.24139895192526772</v>
      </c>
      <c r="S15" s="66">
        <v>0.17398610161768055</v>
      </c>
      <c r="T15" s="66">
        <v>2.8223969013442696E-2</v>
      </c>
      <c r="U15" s="66">
        <v>0</v>
      </c>
      <c r="V15" s="66">
        <v>0.14579061289587605</v>
      </c>
      <c r="W15" s="66">
        <v>2.1645021645021645E-3</v>
      </c>
      <c r="X15" s="66">
        <v>0.18025176577808155</v>
      </c>
      <c r="Y15" s="66">
        <v>2.3894964684438368E-2</v>
      </c>
      <c r="Z15" s="67">
        <v>3.4888357256778309E-2</v>
      </c>
    </row>
    <row r="16" spans="1:26" x14ac:dyDescent="0.2">
      <c r="B16" s="4">
        <v>3</v>
      </c>
      <c r="C16" s="2">
        <v>75</v>
      </c>
      <c r="D16" s="2">
        <v>59</v>
      </c>
      <c r="E16" s="2">
        <v>33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167</v>
      </c>
      <c r="O16" s="29"/>
      <c r="P16" s="28"/>
      <c r="Q16" s="66"/>
      <c r="R16" s="66"/>
      <c r="S16" s="66"/>
      <c r="T16" s="66"/>
      <c r="U16" s="66"/>
      <c r="V16" s="66"/>
      <c r="W16" s="66"/>
      <c r="X16" s="66"/>
      <c r="Y16" s="66"/>
      <c r="Z16" s="67"/>
    </row>
    <row r="17" spans="2:26" x14ac:dyDescent="0.2">
      <c r="B17" s="148" t="s">
        <v>441</v>
      </c>
      <c r="C17" s="51">
        <v>0.51282051282051277</v>
      </c>
      <c r="D17" s="51">
        <v>0.28846153846153844</v>
      </c>
      <c r="E17" s="51">
        <v>0.19871794871794871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25"/>
      <c r="O17" s="24" t="s">
        <v>432</v>
      </c>
      <c r="P17" s="62" t="s">
        <v>40</v>
      </c>
      <c r="Q17" s="66">
        <v>8.4909516766668469E-2</v>
      </c>
      <c r="R17" s="66">
        <v>3.9464001050528538E-2</v>
      </c>
      <c r="S17" s="66">
        <v>5.7780968572597534E-2</v>
      </c>
      <c r="T17" s="66">
        <v>0</v>
      </c>
      <c r="U17" s="66">
        <v>0</v>
      </c>
      <c r="V17" s="66">
        <v>0</v>
      </c>
      <c r="W17" s="66">
        <v>0</v>
      </c>
      <c r="X17" s="66">
        <v>0</v>
      </c>
      <c r="Y17" s="66">
        <v>0</v>
      </c>
      <c r="Z17" s="67">
        <v>0</v>
      </c>
    </row>
    <row r="18" spans="2:26" x14ac:dyDescent="0.2">
      <c r="B18" s="31" t="s">
        <v>442</v>
      </c>
      <c r="C18" s="51">
        <v>0.41666666666666669</v>
      </c>
      <c r="D18" s="51">
        <v>0.32051282051282054</v>
      </c>
      <c r="E18" s="51">
        <v>0.26282051282051283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25"/>
      <c r="O18" s="29"/>
      <c r="P18" s="63" t="s">
        <v>41</v>
      </c>
      <c r="Q18" s="66">
        <v>6.3011675961611321E-2</v>
      </c>
      <c r="R18" s="66">
        <v>2.3729111132125211E-2</v>
      </c>
      <c r="S18" s="66">
        <v>2.0859105181857483E-2</v>
      </c>
      <c r="T18" s="66">
        <v>0</v>
      </c>
      <c r="U18" s="66">
        <v>0</v>
      </c>
      <c r="V18" s="66">
        <v>3.0276874318978679E-2</v>
      </c>
      <c r="W18" s="66">
        <v>0</v>
      </c>
      <c r="X18" s="66">
        <v>5.1780489263032687E-3</v>
      </c>
      <c r="Y18" s="66">
        <v>0</v>
      </c>
      <c r="Z18" s="67">
        <v>0</v>
      </c>
    </row>
    <row r="19" spans="2:26" ht="17" thickBot="1" x14ac:dyDescent="0.25">
      <c r="B19" s="31" t="s">
        <v>443</v>
      </c>
      <c r="C19" s="51">
        <v>0.44910179640718562</v>
      </c>
      <c r="D19" s="51">
        <v>0.3532934131736527</v>
      </c>
      <c r="E19" s="51">
        <v>0.19760479041916168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25"/>
      <c r="O19" s="30"/>
      <c r="P19" s="65" t="s">
        <v>42</v>
      </c>
      <c r="Q19" s="68">
        <v>3.8109822935950916E-2</v>
      </c>
      <c r="R19" s="68">
        <v>4.6223223787011845E-2</v>
      </c>
      <c r="S19" s="68">
        <v>1.490994269774309E-2</v>
      </c>
      <c r="T19" s="68">
        <v>1.4922667278053973E-2</v>
      </c>
      <c r="U19" s="68">
        <v>0</v>
      </c>
      <c r="V19" s="68">
        <v>3.376204938314796E-2</v>
      </c>
      <c r="W19" s="68">
        <v>3.7490277220105571E-3</v>
      </c>
      <c r="X19" s="68">
        <v>3.7028179958088756E-2</v>
      </c>
      <c r="Y19" s="68">
        <v>3.6010397856154047E-3</v>
      </c>
      <c r="Z19" s="69">
        <v>2.1312375218324266E-2</v>
      </c>
    </row>
    <row r="20" spans="2:26" x14ac:dyDescent="0.2">
      <c r="B20" s="228" t="s">
        <v>309</v>
      </c>
      <c r="C20" s="229">
        <v>0.45952965863145501</v>
      </c>
      <c r="D20" s="229">
        <v>0.32075592404933723</v>
      </c>
      <c r="E20" s="229">
        <v>0.21971441731920774</v>
      </c>
      <c r="F20" s="229">
        <v>0</v>
      </c>
      <c r="G20" s="229">
        <v>0</v>
      </c>
      <c r="H20" s="229">
        <v>0</v>
      </c>
      <c r="I20" s="229">
        <v>0</v>
      </c>
      <c r="J20" s="229">
        <v>0</v>
      </c>
      <c r="K20" s="229">
        <v>0</v>
      </c>
      <c r="L20" s="230">
        <v>0</v>
      </c>
      <c r="M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2:26" ht="17" thickBot="1" x14ac:dyDescent="0.25">
      <c r="B21" s="231" t="s">
        <v>432</v>
      </c>
      <c r="C21" s="232">
        <v>4.8917744893552016E-2</v>
      </c>
      <c r="D21" s="232">
        <v>3.241662103256477E-2</v>
      </c>
      <c r="E21" s="232">
        <v>3.7335122637742253E-2</v>
      </c>
      <c r="F21" s="232">
        <v>0</v>
      </c>
      <c r="G21" s="232">
        <v>0</v>
      </c>
      <c r="H21" s="232">
        <v>0</v>
      </c>
      <c r="I21" s="232">
        <v>0</v>
      </c>
      <c r="J21" s="232">
        <v>0</v>
      </c>
      <c r="K21" s="232">
        <v>0</v>
      </c>
      <c r="L21" s="233">
        <v>0</v>
      </c>
      <c r="M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2:26" x14ac:dyDescent="0.2">
      <c r="B22" s="4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2:26" x14ac:dyDescent="0.2">
      <c r="B23" s="4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2:26" x14ac:dyDescent="0.2">
      <c r="B24" s="4" t="s">
        <v>40</v>
      </c>
      <c r="C24" s="4" t="s">
        <v>476</v>
      </c>
      <c r="D24" s="4" t="s">
        <v>477</v>
      </c>
      <c r="E24" s="4" t="s">
        <v>478</v>
      </c>
      <c r="F24" s="4" t="s">
        <v>477</v>
      </c>
      <c r="G24" s="4" t="s">
        <v>481</v>
      </c>
      <c r="H24" s="4" t="s">
        <v>479</v>
      </c>
      <c r="I24" s="4" t="s">
        <v>480</v>
      </c>
      <c r="J24" s="4" t="s">
        <v>482</v>
      </c>
      <c r="K24" s="4" t="s">
        <v>483</v>
      </c>
      <c r="L24" s="4" t="s">
        <v>484</v>
      </c>
      <c r="M24" s="4" t="s">
        <v>44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2:26" x14ac:dyDescent="0.2">
      <c r="B25" s="4">
        <v>1</v>
      </c>
      <c r="C25" s="2">
        <v>118</v>
      </c>
      <c r="D25" s="2">
        <v>30</v>
      </c>
      <c r="E25" s="2">
        <v>8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156</v>
      </c>
    </row>
    <row r="26" spans="2:26" x14ac:dyDescent="0.2">
      <c r="B26" s="4">
        <v>2</v>
      </c>
      <c r="C26" s="2">
        <v>110</v>
      </c>
      <c r="D26" s="2">
        <v>35</v>
      </c>
      <c r="E26" s="2">
        <v>16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161</v>
      </c>
    </row>
    <row r="27" spans="2:26" x14ac:dyDescent="0.2">
      <c r="B27" s="4">
        <v>3</v>
      </c>
      <c r="C27" s="2">
        <v>123</v>
      </c>
      <c r="D27" s="2">
        <v>25</v>
      </c>
      <c r="E27" s="2">
        <v>10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158</v>
      </c>
    </row>
    <row r="28" spans="2:26" x14ac:dyDescent="0.2">
      <c r="B28" s="148" t="s">
        <v>441</v>
      </c>
      <c r="C28" s="51">
        <v>0.75641025641025639</v>
      </c>
      <c r="D28" s="51">
        <v>0.19230769230769232</v>
      </c>
      <c r="E28" s="51">
        <v>5.128205128205128E-2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25"/>
    </row>
    <row r="29" spans="2:26" x14ac:dyDescent="0.2">
      <c r="B29" s="31" t="s">
        <v>442</v>
      </c>
      <c r="C29" s="51">
        <v>0.68322981366459623</v>
      </c>
      <c r="D29" s="51">
        <v>0.21739130434782608</v>
      </c>
      <c r="E29" s="51">
        <v>9.9378881987577633E-2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25"/>
    </row>
    <row r="30" spans="2:26" ht="17" thickBot="1" x14ac:dyDescent="0.25">
      <c r="B30" s="31" t="s">
        <v>443</v>
      </c>
      <c r="C30" s="51">
        <v>0.77848101265822789</v>
      </c>
      <c r="D30" s="51">
        <v>0.15822784810126583</v>
      </c>
      <c r="E30" s="51">
        <v>6.3291139240506333E-2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25"/>
    </row>
    <row r="31" spans="2:26" x14ac:dyDescent="0.2">
      <c r="B31" s="234" t="s">
        <v>309</v>
      </c>
      <c r="C31" s="235">
        <v>0.73937369424436017</v>
      </c>
      <c r="D31" s="235">
        <v>0.18930894825226141</v>
      </c>
      <c r="E31" s="235">
        <v>7.131735750337842E-2</v>
      </c>
      <c r="F31" s="235">
        <v>0</v>
      </c>
      <c r="G31" s="235">
        <v>0</v>
      </c>
      <c r="H31" s="235">
        <v>0</v>
      </c>
      <c r="I31" s="235">
        <v>0</v>
      </c>
      <c r="J31" s="235">
        <v>0</v>
      </c>
      <c r="K31" s="235">
        <v>0</v>
      </c>
      <c r="L31" s="236">
        <v>0</v>
      </c>
      <c r="M31" s="25"/>
    </row>
    <row r="32" spans="2:26" ht="17" thickBot="1" x14ac:dyDescent="0.25">
      <c r="B32" s="237" t="s">
        <v>432</v>
      </c>
      <c r="C32" s="156">
        <v>4.9858610743335384E-2</v>
      </c>
      <c r="D32" s="156">
        <v>2.9695504511493713E-2</v>
      </c>
      <c r="E32" s="156">
        <v>2.5032806787922517E-2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7">
        <v>0</v>
      </c>
      <c r="M32" s="25"/>
    </row>
    <row r="33" spans="1:26" x14ac:dyDescent="0.2">
      <c r="B33" s="4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">
      <c r="B34" s="4"/>
      <c r="O34" s="25"/>
      <c r="U34" s="25"/>
      <c r="V34" s="25"/>
      <c r="W34" s="25"/>
      <c r="X34" s="25"/>
      <c r="Y34" s="25"/>
      <c r="Z34" s="25"/>
    </row>
    <row r="35" spans="1:26" x14ac:dyDescent="0.2">
      <c r="A35" s="20" t="s">
        <v>437</v>
      </c>
      <c r="B35" s="4" t="s">
        <v>42</v>
      </c>
      <c r="C35" s="4" t="s">
        <v>476</v>
      </c>
      <c r="D35" s="4" t="s">
        <v>477</v>
      </c>
      <c r="E35" s="4" t="s">
        <v>478</v>
      </c>
      <c r="F35" s="4" t="s">
        <v>477</v>
      </c>
      <c r="G35" s="4" t="s">
        <v>481</v>
      </c>
      <c r="H35" s="4" t="s">
        <v>479</v>
      </c>
      <c r="I35" s="4" t="s">
        <v>480</v>
      </c>
      <c r="J35" s="4" t="s">
        <v>482</v>
      </c>
      <c r="K35" s="4" t="s">
        <v>483</v>
      </c>
      <c r="L35" s="4" t="s">
        <v>484</v>
      </c>
      <c r="M35" s="4" t="s">
        <v>486</v>
      </c>
      <c r="O35" s="25"/>
      <c r="U35" s="25"/>
      <c r="V35" s="25"/>
      <c r="W35" s="25"/>
      <c r="X35" s="25"/>
      <c r="Y35" s="25"/>
      <c r="Z35" s="25"/>
    </row>
    <row r="36" spans="1:26" x14ac:dyDescent="0.2">
      <c r="B36" s="4">
        <v>1</v>
      </c>
      <c r="C36" s="2">
        <v>32</v>
      </c>
      <c r="D36" s="2">
        <v>29</v>
      </c>
      <c r="E36" s="2">
        <v>25</v>
      </c>
      <c r="F36" s="2">
        <v>7</v>
      </c>
      <c r="G36" s="2">
        <v>0</v>
      </c>
      <c r="H36" s="2">
        <v>23</v>
      </c>
      <c r="I36" s="2">
        <v>0</v>
      </c>
      <c r="J36" s="2">
        <v>30</v>
      </c>
      <c r="K36" s="2">
        <v>4</v>
      </c>
      <c r="L36" s="2">
        <v>4</v>
      </c>
      <c r="M36" s="2">
        <v>154</v>
      </c>
      <c r="O36" s="25"/>
      <c r="U36" s="25"/>
      <c r="V36" s="25"/>
      <c r="W36" s="25"/>
      <c r="X36" s="25"/>
      <c r="Y36" s="25"/>
      <c r="Z36" s="25"/>
    </row>
    <row r="37" spans="1:26" x14ac:dyDescent="0.2">
      <c r="B37" s="4">
        <v>2</v>
      </c>
      <c r="C37" s="2">
        <v>20</v>
      </c>
      <c r="D37" s="2">
        <v>40</v>
      </c>
      <c r="E37" s="2">
        <v>29</v>
      </c>
      <c r="F37" s="2">
        <v>3</v>
      </c>
      <c r="G37" s="2">
        <v>0</v>
      </c>
      <c r="H37" s="2">
        <v>27</v>
      </c>
      <c r="I37" s="2">
        <v>0</v>
      </c>
      <c r="J37" s="2">
        <v>21</v>
      </c>
      <c r="K37" s="2">
        <v>3</v>
      </c>
      <c r="L37" s="2">
        <v>9</v>
      </c>
      <c r="M37" s="2">
        <v>152</v>
      </c>
      <c r="O37" s="25"/>
      <c r="U37" s="25"/>
      <c r="V37" s="25"/>
      <c r="W37" s="25"/>
      <c r="X37" s="25"/>
      <c r="Y37" s="25"/>
      <c r="Z37" s="25"/>
    </row>
    <row r="38" spans="1:26" x14ac:dyDescent="0.2">
      <c r="B38" s="4">
        <v>3</v>
      </c>
      <c r="C38" s="2">
        <v>26</v>
      </c>
      <c r="D38" s="2">
        <v>42</v>
      </c>
      <c r="E38" s="2">
        <v>26</v>
      </c>
      <c r="F38" s="2">
        <v>3</v>
      </c>
      <c r="G38" s="2">
        <v>0</v>
      </c>
      <c r="H38" s="2">
        <v>17</v>
      </c>
      <c r="I38" s="2">
        <v>1</v>
      </c>
      <c r="J38" s="2">
        <v>32</v>
      </c>
      <c r="K38" s="2">
        <v>4</v>
      </c>
      <c r="L38" s="2">
        <v>3</v>
      </c>
      <c r="M38" s="2">
        <v>154</v>
      </c>
      <c r="O38" s="25"/>
      <c r="U38" s="25"/>
      <c r="V38" s="25"/>
      <c r="W38" s="25"/>
      <c r="X38" s="25"/>
      <c r="Y38" s="25"/>
      <c r="Z38" s="25"/>
    </row>
    <row r="39" spans="1:26" x14ac:dyDescent="0.2">
      <c r="B39" s="148" t="s">
        <v>441</v>
      </c>
      <c r="C39" s="51">
        <v>0.20779220779220781</v>
      </c>
      <c r="D39" s="51">
        <v>0.18831168831168832</v>
      </c>
      <c r="E39" s="51">
        <v>0.16233766233766234</v>
      </c>
      <c r="F39" s="51">
        <v>4.5454545454545456E-2</v>
      </c>
      <c r="G39" s="51">
        <v>0</v>
      </c>
      <c r="H39" s="51">
        <v>0.14935064935064934</v>
      </c>
      <c r="I39" s="51">
        <v>0</v>
      </c>
      <c r="J39" s="51">
        <v>0.19480519480519481</v>
      </c>
      <c r="K39" s="51">
        <v>2.5974025974025976E-2</v>
      </c>
      <c r="L39" s="51">
        <v>2.5974025974025976E-2</v>
      </c>
      <c r="M39" s="25"/>
      <c r="O39" s="25"/>
      <c r="U39" s="25"/>
      <c r="V39" s="25"/>
      <c r="W39" s="25"/>
      <c r="X39" s="25"/>
      <c r="Y39" s="25"/>
      <c r="Z39" s="25"/>
    </row>
    <row r="40" spans="1:26" x14ac:dyDescent="0.2">
      <c r="B40" s="31" t="s">
        <v>442</v>
      </c>
      <c r="C40" s="51">
        <v>0.13157894736842105</v>
      </c>
      <c r="D40" s="51">
        <v>0.26315789473684209</v>
      </c>
      <c r="E40" s="51">
        <v>0.19078947368421054</v>
      </c>
      <c r="F40" s="51">
        <v>1.9736842105263157E-2</v>
      </c>
      <c r="G40" s="51">
        <v>0</v>
      </c>
      <c r="H40" s="51">
        <v>0.17763157894736842</v>
      </c>
      <c r="I40" s="51">
        <v>0</v>
      </c>
      <c r="J40" s="51">
        <v>0.13815789473684212</v>
      </c>
      <c r="K40" s="51">
        <v>1.9736842105263157E-2</v>
      </c>
      <c r="L40" s="51">
        <v>5.921052631578947E-2</v>
      </c>
      <c r="M40" s="25"/>
      <c r="O40" s="25"/>
      <c r="U40" s="25"/>
      <c r="V40" s="25"/>
      <c r="W40" s="25"/>
      <c r="X40" s="25"/>
      <c r="Y40" s="25"/>
      <c r="Z40" s="25"/>
    </row>
    <row r="41" spans="1:26" ht="17" thickBot="1" x14ac:dyDescent="0.25">
      <c r="B41" s="31" t="s">
        <v>443</v>
      </c>
      <c r="C41" s="51">
        <v>0.16883116883116883</v>
      </c>
      <c r="D41" s="51">
        <v>0.27272727272727271</v>
      </c>
      <c r="E41" s="51">
        <v>0.16883116883116883</v>
      </c>
      <c r="F41" s="51">
        <v>1.948051948051948E-2</v>
      </c>
      <c r="G41" s="51">
        <v>0</v>
      </c>
      <c r="H41" s="51">
        <v>0.11038961038961038</v>
      </c>
      <c r="I41" s="51">
        <v>6.4935064935064939E-3</v>
      </c>
      <c r="J41" s="51">
        <v>0.20779220779220781</v>
      </c>
      <c r="K41" s="51">
        <v>2.5974025974025976E-2</v>
      </c>
      <c r="L41" s="51">
        <v>1.948051948051948E-2</v>
      </c>
      <c r="M41" s="25"/>
      <c r="O41" s="25"/>
      <c r="U41" s="25"/>
      <c r="V41" s="25"/>
      <c r="W41" s="25"/>
      <c r="X41" s="25"/>
      <c r="Y41" s="25"/>
      <c r="Z41" s="25"/>
    </row>
    <row r="42" spans="1:26" x14ac:dyDescent="0.2">
      <c r="B42" s="60" t="s">
        <v>309</v>
      </c>
      <c r="C42" s="78">
        <v>0.16940077466393255</v>
      </c>
      <c r="D42" s="78">
        <v>0.24139895192526772</v>
      </c>
      <c r="E42" s="78">
        <v>0.17398610161768055</v>
      </c>
      <c r="F42" s="78">
        <v>2.8223969013442696E-2</v>
      </c>
      <c r="G42" s="78">
        <v>0</v>
      </c>
      <c r="H42" s="78">
        <v>0.14579061289587605</v>
      </c>
      <c r="I42" s="78">
        <v>2.1645021645021645E-3</v>
      </c>
      <c r="J42" s="78">
        <v>0.18025176577808155</v>
      </c>
      <c r="K42" s="78">
        <v>2.3894964684438368E-2</v>
      </c>
      <c r="L42" s="79">
        <v>3.4888357256778309E-2</v>
      </c>
      <c r="M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7" thickBot="1" x14ac:dyDescent="0.25">
      <c r="B43" s="61" t="s">
        <v>432</v>
      </c>
      <c r="C43" s="80">
        <v>3.8109822935950916E-2</v>
      </c>
      <c r="D43" s="80">
        <v>4.6223223787011845E-2</v>
      </c>
      <c r="E43" s="80">
        <v>1.490994269774309E-2</v>
      </c>
      <c r="F43" s="80">
        <v>1.4922667278053973E-2</v>
      </c>
      <c r="G43" s="80">
        <v>0</v>
      </c>
      <c r="H43" s="80">
        <v>3.376204938314796E-2</v>
      </c>
      <c r="I43" s="80">
        <v>3.7490277220105571E-3</v>
      </c>
      <c r="J43" s="80">
        <v>3.7028179958088756E-2</v>
      </c>
      <c r="K43" s="80">
        <v>3.6010397856154047E-3</v>
      </c>
      <c r="L43" s="81">
        <v>2.1312375218324266E-2</v>
      </c>
      <c r="M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x14ac:dyDescent="0.2">
      <c r="B44" s="4"/>
    </row>
    <row r="45" spans="1:26" x14ac:dyDescent="0.2">
      <c r="B45" s="4"/>
    </row>
    <row r="46" spans="1:26" x14ac:dyDescent="0.2">
      <c r="B46" s="4" t="s">
        <v>41</v>
      </c>
      <c r="C46" s="4" t="s">
        <v>476</v>
      </c>
      <c r="D46" s="4" t="s">
        <v>477</v>
      </c>
      <c r="E46" s="4" t="s">
        <v>478</v>
      </c>
      <c r="F46" s="4" t="s">
        <v>477</v>
      </c>
      <c r="G46" s="4" t="s">
        <v>481</v>
      </c>
      <c r="H46" s="4" t="s">
        <v>479</v>
      </c>
      <c r="I46" s="4" t="s">
        <v>480</v>
      </c>
      <c r="J46" s="4" t="s">
        <v>482</v>
      </c>
      <c r="K46" s="4" t="s">
        <v>483</v>
      </c>
      <c r="L46" s="4" t="s">
        <v>484</v>
      </c>
      <c r="M46" s="4" t="s">
        <v>43</v>
      </c>
    </row>
    <row r="47" spans="1:26" x14ac:dyDescent="0.2">
      <c r="B47" s="4">
        <v>1</v>
      </c>
      <c r="C47" s="2">
        <v>44</v>
      </c>
      <c r="D47" s="2">
        <v>47</v>
      </c>
      <c r="E47" s="2">
        <v>61</v>
      </c>
      <c r="F47" s="2">
        <v>0</v>
      </c>
      <c r="G47" s="2">
        <v>0</v>
      </c>
      <c r="H47" s="2">
        <v>7</v>
      </c>
      <c r="I47" s="2">
        <v>0</v>
      </c>
      <c r="J47" s="2">
        <v>5</v>
      </c>
      <c r="K47" s="2">
        <v>0</v>
      </c>
      <c r="L47" s="2">
        <v>0</v>
      </c>
      <c r="M47" s="2">
        <v>164</v>
      </c>
    </row>
    <row r="48" spans="1:26" x14ac:dyDescent="0.2">
      <c r="B48" s="4">
        <v>2</v>
      </c>
      <c r="C48" s="2">
        <v>44</v>
      </c>
      <c r="D48" s="2">
        <v>45</v>
      </c>
      <c r="E48" s="2">
        <v>72</v>
      </c>
      <c r="F48" s="2">
        <v>0</v>
      </c>
      <c r="G48" s="2">
        <v>0</v>
      </c>
      <c r="H48" s="2">
        <v>9</v>
      </c>
      <c r="I48" s="2">
        <v>0</v>
      </c>
      <c r="J48" s="2">
        <v>6</v>
      </c>
      <c r="K48" s="2">
        <v>0</v>
      </c>
      <c r="L48" s="2">
        <v>0</v>
      </c>
      <c r="M48" s="2">
        <v>176</v>
      </c>
    </row>
    <row r="49" spans="2:13" x14ac:dyDescent="0.2">
      <c r="B49" s="4">
        <v>3</v>
      </c>
      <c r="C49" s="2">
        <v>26</v>
      </c>
      <c r="D49" s="2">
        <v>52</v>
      </c>
      <c r="E49" s="2">
        <v>70</v>
      </c>
      <c r="F49" s="2">
        <v>0</v>
      </c>
      <c r="G49" s="2">
        <v>0</v>
      </c>
      <c r="H49" s="2">
        <v>17</v>
      </c>
      <c r="I49" s="2">
        <v>0</v>
      </c>
      <c r="J49" s="2">
        <v>7</v>
      </c>
      <c r="K49" s="2">
        <v>0</v>
      </c>
      <c r="L49" s="2">
        <v>0</v>
      </c>
      <c r="M49" s="2">
        <v>172</v>
      </c>
    </row>
    <row r="50" spans="2:13" x14ac:dyDescent="0.2">
      <c r="B50" s="148" t="s">
        <v>441</v>
      </c>
      <c r="C50" s="51">
        <v>0.26829268292682928</v>
      </c>
      <c r="D50" s="51">
        <v>0.28658536585365851</v>
      </c>
      <c r="E50" s="51">
        <v>0.37195121951219512</v>
      </c>
      <c r="F50" s="51">
        <v>0</v>
      </c>
      <c r="G50" s="51">
        <v>0</v>
      </c>
      <c r="H50" s="51">
        <v>4.2682926829268296E-2</v>
      </c>
      <c r="I50" s="51">
        <v>0</v>
      </c>
      <c r="J50" s="51">
        <v>3.048780487804878E-2</v>
      </c>
      <c r="K50" s="51">
        <v>0</v>
      </c>
      <c r="L50" s="51">
        <v>0</v>
      </c>
      <c r="M50" s="25"/>
    </row>
    <row r="51" spans="2:13" x14ac:dyDescent="0.2">
      <c r="B51" s="31" t="s">
        <v>442</v>
      </c>
      <c r="C51" s="51">
        <v>0.25</v>
      </c>
      <c r="D51" s="51">
        <v>0.25568181818181818</v>
      </c>
      <c r="E51" s="51">
        <v>0.40909090909090912</v>
      </c>
      <c r="F51" s="51">
        <v>0</v>
      </c>
      <c r="G51" s="51">
        <v>0</v>
      </c>
      <c r="H51" s="51">
        <v>5.113636363636364E-2</v>
      </c>
      <c r="I51" s="51">
        <v>0</v>
      </c>
      <c r="J51" s="51">
        <v>3.4090909090909088E-2</v>
      </c>
      <c r="K51" s="51">
        <v>0</v>
      </c>
      <c r="L51" s="51">
        <v>0</v>
      </c>
      <c r="M51" s="25"/>
    </row>
    <row r="52" spans="2:13" ht="17" thickBot="1" x14ac:dyDescent="0.25">
      <c r="B52" s="31" t="s">
        <v>443</v>
      </c>
      <c r="C52" s="51">
        <v>0.15116279069767441</v>
      </c>
      <c r="D52" s="51">
        <v>0.30232558139534882</v>
      </c>
      <c r="E52" s="51">
        <v>0.40697674418604651</v>
      </c>
      <c r="F52" s="51">
        <v>0</v>
      </c>
      <c r="G52" s="51">
        <v>0</v>
      </c>
      <c r="H52" s="51">
        <v>9.8837209302325577E-2</v>
      </c>
      <c r="I52" s="51">
        <v>0</v>
      </c>
      <c r="J52" s="51">
        <v>4.0697674418604654E-2</v>
      </c>
      <c r="K52" s="51">
        <v>0</v>
      </c>
      <c r="L52" s="51">
        <v>0</v>
      </c>
      <c r="M52" s="25"/>
    </row>
    <row r="53" spans="2:13" x14ac:dyDescent="0.2">
      <c r="B53" s="58" t="s">
        <v>309</v>
      </c>
      <c r="C53" s="83">
        <v>0.22315182454150126</v>
      </c>
      <c r="D53" s="83">
        <v>0.28153092181027517</v>
      </c>
      <c r="E53" s="83">
        <v>0.3960062909297169</v>
      </c>
      <c r="F53" s="83">
        <v>0</v>
      </c>
      <c r="G53" s="83">
        <v>0</v>
      </c>
      <c r="H53" s="83">
        <v>6.4218833255985833E-2</v>
      </c>
      <c r="I53" s="83">
        <v>0</v>
      </c>
      <c r="J53" s="83">
        <v>3.5092129462520841E-2</v>
      </c>
      <c r="K53" s="83">
        <v>0</v>
      </c>
      <c r="L53" s="84">
        <v>0</v>
      </c>
      <c r="M53" s="25"/>
    </row>
    <row r="54" spans="2:13" ht="17" thickBot="1" x14ac:dyDescent="0.25">
      <c r="B54" s="59" t="s">
        <v>432</v>
      </c>
      <c r="C54" s="85">
        <v>6.3011675961611321E-2</v>
      </c>
      <c r="D54" s="85">
        <v>2.3729111132125211E-2</v>
      </c>
      <c r="E54" s="85">
        <v>2.0859105181857483E-2</v>
      </c>
      <c r="F54" s="85">
        <v>0</v>
      </c>
      <c r="G54" s="85">
        <v>0</v>
      </c>
      <c r="H54" s="85">
        <v>3.0276874318978679E-2</v>
      </c>
      <c r="I54" s="85">
        <v>0</v>
      </c>
      <c r="J54" s="85">
        <v>5.1780489263032687E-3</v>
      </c>
      <c r="K54" s="85">
        <v>0</v>
      </c>
      <c r="L54" s="86">
        <v>0</v>
      </c>
      <c r="M54" s="25"/>
    </row>
    <row r="55" spans="2:13" x14ac:dyDescent="0.2">
      <c r="B55" s="4"/>
    </row>
    <row r="56" spans="2:13" x14ac:dyDescent="0.2">
      <c r="B56" s="4"/>
    </row>
    <row r="57" spans="2:13" x14ac:dyDescent="0.2">
      <c r="B57" s="4" t="s">
        <v>40</v>
      </c>
      <c r="C57" s="4" t="s">
        <v>476</v>
      </c>
      <c r="D57" s="4" t="s">
        <v>477</v>
      </c>
      <c r="E57" s="4" t="s">
        <v>478</v>
      </c>
      <c r="F57" s="4" t="s">
        <v>477</v>
      </c>
      <c r="G57" s="4" t="s">
        <v>481</v>
      </c>
      <c r="H57" s="4" t="s">
        <v>479</v>
      </c>
      <c r="I57" s="4" t="s">
        <v>480</v>
      </c>
      <c r="J57" s="4" t="s">
        <v>482</v>
      </c>
      <c r="K57" s="4" t="s">
        <v>483</v>
      </c>
      <c r="L57" s="4" t="s">
        <v>484</v>
      </c>
      <c r="M57" s="4" t="s">
        <v>43</v>
      </c>
    </row>
    <row r="58" spans="2:13" x14ac:dyDescent="0.2">
      <c r="B58" s="4">
        <v>1</v>
      </c>
      <c r="C58" s="2">
        <v>100</v>
      </c>
      <c r="D58" s="2">
        <v>38</v>
      </c>
      <c r="E58" s="2">
        <v>25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163</v>
      </c>
    </row>
    <row r="59" spans="2:13" x14ac:dyDescent="0.2">
      <c r="B59" s="4">
        <v>2</v>
      </c>
      <c r="C59" s="2">
        <v>119</v>
      </c>
      <c r="D59" s="2">
        <v>28</v>
      </c>
      <c r="E59" s="2">
        <v>6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153</v>
      </c>
    </row>
    <row r="60" spans="2:13" x14ac:dyDescent="0.2">
      <c r="B60" s="4">
        <v>3</v>
      </c>
      <c r="C60" s="2">
        <v>106</v>
      </c>
      <c r="D60" s="2">
        <v>42</v>
      </c>
      <c r="E60" s="2">
        <v>13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161</v>
      </c>
    </row>
    <row r="61" spans="2:13" x14ac:dyDescent="0.2">
      <c r="B61" s="148" t="s">
        <v>441</v>
      </c>
      <c r="C61" s="51">
        <v>0.61349693251533743</v>
      </c>
      <c r="D61" s="51">
        <v>0.23312883435582821</v>
      </c>
      <c r="E61" s="51">
        <v>0.15337423312883436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25"/>
    </row>
    <row r="62" spans="2:13" x14ac:dyDescent="0.2">
      <c r="B62" s="31" t="s">
        <v>442</v>
      </c>
      <c r="C62" s="51">
        <v>0.77777777777777779</v>
      </c>
      <c r="D62" s="51">
        <v>0.18300653594771241</v>
      </c>
      <c r="E62" s="51">
        <v>3.9215686274509803E-2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25"/>
    </row>
    <row r="63" spans="2:13" ht="17" thickBot="1" x14ac:dyDescent="0.25">
      <c r="B63" s="31" t="s">
        <v>443</v>
      </c>
      <c r="C63" s="51">
        <v>0.65838509316770188</v>
      </c>
      <c r="D63" s="51">
        <v>0.2608695652173913</v>
      </c>
      <c r="E63" s="51">
        <v>8.0745341614906832E-2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25"/>
    </row>
    <row r="64" spans="2:13" x14ac:dyDescent="0.2">
      <c r="B64" s="56" t="s">
        <v>309</v>
      </c>
      <c r="C64" s="70">
        <v>0.68321993448693907</v>
      </c>
      <c r="D64" s="70">
        <v>0.22566831184031066</v>
      </c>
      <c r="E64" s="70">
        <v>9.1111753672750331E-2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1">
        <v>0</v>
      </c>
      <c r="M64" s="25"/>
    </row>
    <row r="65" spans="2:13" ht="17" thickBot="1" x14ac:dyDescent="0.25">
      <c r="B65" s="57" t="s">
        <v>432</v>
      </c>
      <c r="C65" s="72">
        <v>8.4909516766668469E-2</v>
      </c>
      <c r="D65" s="72">
        <v>3.9464001050528538E-2</v>
      </c>
      <c r="E65" s="72">
        <v>5.7780968572597534E-2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  <c r="L65" s="73">
        <v>0</v>
      </c>
      <c r="M65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DA20-3123-D044-B591-A600A9D37AF0}">
  <dimension ref="A1:I53"/>
  <sheetViews>
    <sheetView workbookViewId="0"/>
  </sheetViews>
  <sheetFormatPr baseColWidth="10" defaultRowHeight="16" x14ac:dyDescent="0.2"/>
  <cols>
    <col min="1" max="16384" width="10.83203125" style="2"/>
  </cols>
  <sheetData>
    <row r="1" spans="1:9" x14ac:dyDescent="0.2">
      <c r="A1" s="4" t="s">
        <v>668</v>
      </c>
      <c r="B1" s="4" t="s">
        <v>659</v>
      </c>
    </row>
    <row r="2" spans="1:9" ht="17" thickBot="1" x14ac:dyDescent="0.25">
      <c r="A2" s="4" t="s">
        <v>39</v>
      </c>
      <c r="B2" s="4" t="s">
        <v>642</v>
      </c>
      <c r="C2" s="4" t="s">
        <v>643</v>
      </c>
      <c r="D2" s="4" t="s">
        <v>644</v>
      </c>
      <c r="E2" s="4" t="s">
        <v>38</v>
      </c>
      <c r="F2" s="4" t="s">
        <v>485</v>
      </c>
      <c r="G2" s="4"/>
      <c r="H2" s="4" t="s">
        <v>39</v>
      </c>
      <c r="I2" s="4" t="s">
        <v>485</v>
      </c>
    </row>
    <row r="3" spans="1:9" x14ac:dyDescent="0.2">
      <c r="A3" s="265" t="s">
        <v>4</v>
      </c>
      <c r="B3" s="247" t="s">
        <v>474</v>
      </c>
      <c r="C3" s="127">
        <v>2.5000000000000001E-2</v>
      </c>
      <c r="D3" s="127">
        <v>1368</v>
      </c>
      <c r="E3" s="127">
        <v>7.9457262426900571E-2</v>
      </c>
      <c r="F3" s="128">
        <v>0.71040040022758899</v>
      </c>
      <c r="H3" s="4">
        <v>11</v>
      </c>
      <c r="I3" s="6">
        <v>0.71040040022758855</v>
      </c>
    </row>
    <row r="4" spans="1:9" x14ac:dyDescent="0.2">
      <c r="A4" s="267"/>
      <c r="B4" s="248" t="s">
        <v>474</v>
      </c>
      <c r="C4" s="249"/>
      <c r="D4" s="249"/>
      <c r="E4" s="249"/>
      <c r="F4" s="119"/>
      <c r="H4" s="4">
        <v>13</v>
      </c>
      <c r="I4" s="10">
        <v>0.89544639534009873</v>
      </c>
    </row>
    <row r="5" spans="1:9" x14ac:dyDescent="0.2">
      <c r="A5" s="266" t="s">
        <v>5</v>
      </c>
      <c r="B5" s="250" t="s">
        <v>473</v>
      </c>
      <c r="C5" s="251">
        <v>1.7000000000000001E-2</v>
      </c>
      <c r="D5" s="251">
        <v>1180.25</v>
      </c>
      <c r="E5" s="251">
        <v>0.1118485608981148</v>
      </c>
      <c r="F5" s="252"/>
      <c r="H5" s="4">
        <v>14</v>
      </c>
      <c r="I5" s="10">
        <v>0.64598920157007811</v>
      </c>
    </row>
    <row r="6" spans="1:9" x14ac:dyDescent="0.2">
      <c r="A6" s="267" t="s">
        <v>6</v>
      </c>
      <c r="B6" s="247" t="s">
        <v>474</v>
      </c>
      <c r="C6" s="127">
        <v>2.5000000000000001E-2</v>
      </c>
      <c r="D6" s="127">
        <v>1097.8330000000001</v>
      </c>
      <c r="E6" s="127">
        <v>0.13905893519323972</v>
      </c>
      <c r="F6" s="128">
        <v>0.89544639534009873</v>
      </c>
      <c r="H6" s="4">
        <v>17</v>
      </c>
      <c r="I6" s="10">
        <v>1.1425876654881346</v>
      </c>
    </row>
    <row r="7" spans="1:9" x14ac:dyDescent="0.2">
      <c r="A7" s="267"/>
      <c r="B7" s="248" t="s">
        <v>474</v>
      </c>
      <c r="C7" s="249"/>
      <c r="D7" s="249"/>
      <c r="E7" s="249"/>
      <c r="F7" s="119"/>
      <c r="H7" s="4">
        <v>18</v>
      </c>
      <c r="I7" s="10">
        <v>0.66423108882513948</v>
      </c>
    </row>
    <row r="8" spans="1:9" x14ac:dyDescent="0.2">
      <c r="A8" s="266" t="s">
        <v>7</v>
      </c>
      <c r="B8" s="250" t="s">
        <v>473</v>
      </c>
      <c r="C8" s="251">
        <v>2.5000000000000001E-2</v>
      </c>
      <c r="D8" s="251">
        <v>1441</v>
      </c>
      <c r="E8" s="251">
        <v>0.1552956557945871</v>
      </c>
      <c r="F8" s="252"/>
      <c r="H8" s="4">
        <v>19</v>
      </c>
      <c r="I8" s="10">
        <v>0.45718513359270441</v>
      </c>
    </row>
    <row r="9" spans="1:9" x14ac:dyDescent="0.2">
      <c r="A9" s="267" t="s">
        <v>8</v>
      </c>
      <c r="B9" s="250" t="s">
        <v>473</v>
      </c>
      <c r="C9" s="251">
        <v>3.6999999999999998E-2</v>
      </c>
      <c r="D9" s="251">
        <v>1365.6669999999999</v>
      </c>
      <c r="E9" s="251">
        <v>9.3746001038320467E-2</v>
      </c>
      <c r="F9" s="252">
        <v>0.64598920157007811</v>
      </c>
      <c r="H9" s="4">
        <v>21</v>
      </c>
      <c r="I9" s="10">
        <v>0.32157165885930122</v>
      </c>
    </row>
    <row r="10" spans="1:9" x14ac:dyDescent="0.2">
      <c r="A10" s="267" t="s">
        <v>9</v>
      </c>
      <c r="B10" s="247" t="s">
        <v>474</v>
      </c>
      <c r="C10" s="127">
        <v>1.7000000000000001E-2</v>
      </c>
      <c r="D10" s="127">
        <v>1633.75</v>
      </c>
      <c r="E10" s="127">
        <v>6.055890436113235E-2</v>
      </c>
      <c r="F10" s="128"/>
      <c r="H10" s="4">
        <v>22</v>
      </c>
      <c r="I10" s="10">
        <v>0.6368306821399734</v>
      </c>
    </row>
    <row r="11" spans="1:9" x14ac:dyDescent="0.2">
      <c r="A11" s="266"/>
      <c r="B11" s="248" t="s">
        <v>474</v>
      </c>
      <c r="C11" s="249"/>
      <c r="D11" s="249"/>
      <c r="E11" s="249"/>
      <c r="F11" s="119"/>
      <c r="H11" s="4">
        <v>23</v>
      </c>
      <c r="I11" s="10">
        <v>0.88229765157879825</v>
      </c>
    </row>
    <row r="12" spans="1:9" x14ac:dyDescent="0.2">
      <c r="A12" s="267" t="s">
        <v>10</v>
      </c>
      <c r="B12" s="250" t="s">
        <v>473</v>
      </c>
      <c r="C12" s="251">
        <v>1.7000000000000001E-2</v>
      </c>
      <c r="D12" s="251">
        <v>1604.75</v>
      </c>
      <c r="E12" s="251">
        <v>9.7736488549618306E-2</v>
      </c>
      <c r="F12" s="252">
        <v>1.1425876654881346</v>
      </c>
      <c r="H12" s="4">
        <v>24</v>
      </c>
      <c r="I12" s="10">
        <v>1.4665224105253174</v>
      </c>
    </row>
    <row r="13" spans="1:9" x14ac:dyDescent="0.2">
      <c r="A13" s="267" t="s">
        <v>11</v>
      </c>
      <c r="B13" s="247" t="s">
        <v>474</v>
      </c>
      <c r="C13" s="127">
        <v>2.5000000000000001E-2</v>
      </c>
      <c r="D13" s="127">
        <v>1432</v>
      </c>
      <c r="E13" s="127">
        <v>0.11167250628491618</v>
      </c>
      <c r="F13" s="128"/>
      <c r="H13" s="4">
        <v>25</v>
      </c>
      <c r="I13" s="10">
        <v>0.53418141644024919</v>
      </c>
    </row>
    <row r="14" spans="1:9" x14ac:dyDescent="0.2">
      <c r="A14" s="266"/>
      <c r="B14" s="248" t="s">
        <v>474</v>
      </c>
      <c r="C14" s="249"/>
      <c r="D14" s="249"/>
      <c r="E14" s="249"/>
      <c r="F14" s="119"/>
      <c r="H14" s="4">
        <v>26</v>
      </c>
      <c r="I14" s="10">
        <v>0.66333909654293266</v>
      </c>
    </row>
    <row r="15" spans="1:9" x14ac:dyDescent="0.2">
      <c r="A15" s="263" t="s">
        <v>12</v>
      </c>
      <c r="B15" s="134" t="s">
        <v>474</v>
      </c>
      <c r="C15" s="253">
        <v>1.7000000000000001E-2</v>
      </c>
      <c r="D15" s="253">
        <v>1138.75</v>
      </c>
      <c r="E15" s="127">
        <v>9.9776556750823267E-2</v>
      </c>
      <c r="F15" s="254">
        <v>0.66423108882513948</v>
      </c>
      <c r="H15" s="4">
        <v>27</v>
      </c>
      <c r="I15" s="10">
        <v>0.48113647646600044</v>
      </c>
    </row>
    <row r="16" spans="1:9" x14ac:dyDescent="0.2">
      <c r="A16" s="263"/>
      <c r="B16" s="135" t="s">
        <v>474</v>
      </c>
      <c r="C16" s="3"/>
      <c r="D16" s="3"/>
      <c r="F16" s="255"/>
      <c r="G16" s="3"/>
      <c r="H16" s="4">
        <v>28</v>
      </c>
      <c r="I16" s="10">
        <v>1.3861036147094588</v>
      </c>
    </row>
    <row r="17" spans="1:9" x14ac:dyDescent="0.2">
      <c r="A17" s="264" t="s">
        <v>13</v>
      </c>
      <c r="B17" s="259" t="s">
        <v>473</v>
      </c>
      <c r="C17" s="260">
        <v>1.7000000000000001E-2</v>
      </c>
      <c r="D17" s="260">
        <v>826.25</v>
      </c>
      <c r="E17" s="251">
        <v>0.15021362057488655</v>
      </c>
      <c r="F17" s="261"/>
      <c r="G17" s="3"/>
      <c r="H17" s="4">
        <v>29</v>
      </c>
      <c r="I17" s="10">
        <v>1.565433851945782</v>
      </c>
    </row>
    <row r="18" spans="1:9" x14ac:dyDescent="0.2">
      <c r="A18" s="262" t="s">
        <v>14</v>
      </c>
      <c r="B18" s="268" t="s">
        <v>473</v>
      </c>
      <c r="C18" s="260">
        <v>2.5000000000000001E-2</v>
      </c>
      <c r="D18" s="260">
        <v>973.66700000000003</v>
      </c>
      <c r="E18" s="251">
        <v>0.1446073041399164</v>
      </c>
      <c r="F18" s="261">
        <v>0.45718513359270441</v>
      </c>
      <c r="G18" s="3"/>
      <c r="H18" s="4">
        <v>30</v>
      </c>
      <c r="I18" s="10">
        <v>1.1673038351352318</v>
      </c>
    </row>
    <row r="19" spans="1:9" ht="17" thickBot="1" x14ac:dyDescent="0.25">
      <c r="A19" s="264" t="s">
        <v>15</v>
      </c>
      <c r="B19" s="259" t="s">
        <v>473</v>
      </c>
      <c r="C19" s="260">
        <v>2.5000000000000001E-2</v>
      </c>
      <c r="D19" s="260">
        <v>1640.5</v>
      </c>
      <c r="E19" s="251">
        <v>6.6112309661688518E-2</v>
      </c>
      <c r="F19" s="261"/>
      <c r="G19" s="3"/>
      <c r="H19" s="4">
        <v>31</v>
      </c>
      <c r="I19" s="13">
        <v>0.79138221606260795</v>
      </c>
    </row>
    <row r="20" spans="1:9" ht="17" thickBot="1" x14ac:dyDescent="0.25">
      <c r="A20" s="262" t="s">
        <v>16</v>
      </c>
      <c r="B20" s="134" t="s">
        <v>474</v>
      </c>
      <c r="C20" s="253">
        <v>3.3000000000000002E-2</v>
      </c>
      <c r="D20" s="253">
        <v>1291.875</v>
      </c>
      <c r="E20" s="127">
        <v>0.10717415849056604</v>
      </c>
      <c r="F20" s="254">
        <v>0.32157165885930122</v>
      </c>
      <c r="G20" s="3"/>
      <c r="H20" s="3"/>
    </row>
    <row r="21" spans="1:9" x14ac:dyDescent="0.2">
      <c r="A21" s="263"/>
      <c r="B21" s="136" t="s">
        <v>474</v>
      </c>
      <c r="C21" s="257"/>
      <c r="D21" s="257"/>
      <c r="E21" s="249"/>
      <c r="F21" s="258"/>
      <c r="G21" s="3"/>
      <c r="H21" s="282" t="s">
        <v>309</v>
      </c>
      <c r="I21" s="34">
        <f>AVERAGE(I3:I19)</f>
        <v>0.84776134090878819</v>
      </c>
    </row>
    <row r="22" spans="1:9" ht="17" thickBot="1" x14ac:dyDescent="0.25">
      <c r="A22" s="264" t="s">
        <v>17</v>
      </c>
      <c r="B22" s="259" t="s">
        <v>473</v>
      </c>
      <c r="C22" s="260">
        <v>3.6999999999999998E-2</v>
      </c>
      <c r="D22" s="260">
        <v>734.11099999999999</v>
      </c>
      <c r="E22" s="251">
        <v>0.33328235103410792</v>
      </c>
      <c r="F22" s="261"/>
      <c r="G22" s="3"/>
      <c r="H22" s="138" t="s">
        <v>432</v>
      </c>
      <c r="I22" s="37">
        <f>STDEV(I3:I19)</f>
        <v>0.372268795065342</v>
      </c>
    </row>
    <row r="23" spans="1:9" x14ac:dyDescent="0.2">
      <c r="A23" s="262" t="s">
        <v>18</v>
      </c>
      <c r="B23" s="134" t="s">
        <v>474</v>
      </c>
      <c r="C23" s="253">
        <v>3.6999999999999998E-2</v>
      </c>
      <c r="D23" s="253">
        <v>1829.3330000000001</v>
      </c>
      <c r="E23" s="127">
        <v>7.3177378858851824E-2</v>
      </c>
      <c r="F23" s="254">
        <v>0.6368306821399734</v>
      </c>
      <c r="G23" s="3"/>
      <c r="H23" s="3"/>
    </row>
    <row r="24" spans="1:9" x14ac:dyDescent="0.2">
      <c r="A24" s="263"/>
      <c r="B24" s="136" t="s">
        <v>474</v>
      </c>
      <c r="C24" s="257"/>
      <c r="D24" s="257"/>
      <c r="E24" s="249"/>
      <c r="F24" s="258"/>
      <c r="G24" s="3"/>
      <c r="H24" s="3"/>
    </row>
    <row r="25" spans="1:9" x14ac:dyDescent="0.2">
      <c r="A25" s="264" t="s">
        <v>19</v>
      </c>
      <c r="B25" s="259" t="s">
        <v>472</v>
      </c>
      <c r="C25" s="260">
        <v>3.6999999999999998E-2</v>
      </c>
      <c r="D25" s="260">
        <v>849.77800000000002</v>
      </c>
      <c r="E25" s="251">
        <v>0.11490868909291602</v>
      </c>
      <c r="F25" s="261"/>
      <c r="G25" s="3"/>
      <c r="H25" s="3"/>
    </row>
    <row r="26" spans="1:9" x14ac:dyDescent="0.2">
      <c r="A26" s="262" t="s">
        <v>20</v>
      </c>
      <c r="B26" s="259" t="s">
        <v>473</v>
      </c>
      <c r="C26" s="260">
        <v>2.5000000000000001E-2</v>
      </c>
      <c r="D26" s="260">
        <v>465.33300000000003</v>
      </c>
      <c r="E26" s="251">
        <v>0.71462494600640813</v>
      </c>
      <c r="F26" s="261">
        <v>0.88229765157879825</v>
      </c>
      <c r="G26" s="3"/>
      <c r="H26" s="3"/>
    </row>
    <row r="27" spans="1:9" x14ac:dyDescent="0.2">
      <c r="A27" s="263" t="s">
        <v>21</v>
      </c>
      <c r="B27" s="134" t="s">
        <v>474</v>
      </c>
      <c r="C27" s="253">
        <v>0.05</v>
      </c>
      <c r="D27" s="253">
        <v>354</v>
      </c>
      <c r="E27" s="127">
        <v>0.80995902542372888</v>
      </c>
      <c r="F27" s="254"/>
      <c r="G27" s="3"/>
      <c r="H27" s="3"/>
    </row>
    <row r="28" spans="1:9" x14ac:dyDescent="0.2">
      <c r="A28" s="264"/>
      <c r="B28" s="136" t="s">
        <v>474</v>
      </c>
      <c r="C28" s="257"/>
      <c r="D28" s="257"/>
      <c r="E28" s="249"/>
      <c r="F28" s="258"/>
      <c r="G28" s="3"/>
      <c r="H28" s="3"/>
    </row>
    <row r="29" spans="1:9" x14ac:dyDescent="0.2">
      <c r="A29" s="262" t="s">
        <v>22</v>
      </c>
      <c r="B29" s="134" t="s">
        <v>474</v>
      </c>
      <c r="C29" s="253">
        <v>6.7000000000000004E-2</v>
      </c>
      <c r="D29" s="253">
        <v>703.31200000000001</v>
      </c>
      <c r="E29" s="127">
        <v>0.19489758741497373</v>
      </c>
      <c r="F29" s="254">
        <v>1.4665224105253174</v>
      </c>
      <c r="G29" s="3"/>
      <c r="H29" s="3"/>
    </row>
    <row r="30" spans="1:9" x14ac:dyDescent="0.2">
      <c r="A30" s="263"/>
      <c r="B30" s="136" t="s">
        <v>474</v>
      </c>
      <c r="C30" s="257"/>
      <c r="D30" s="257"/>
      <c r="E30" s="249"/>
      <c r="F30" s="258"/>
      <c r="G30" s="3"/>
      <c r="H30" s="3"/>
    </row>
    <row r="31" spans="1:9" x14ac:dyDescent="0.2">
      <c r="A31" s="264" t="s">
        <v>23</v>
      </c>
      <c r="B31" s="259" t="s">
        <v>473</v>
      </c>
      <c r="C31" s="260">
        <v>4.5999999999999999E-2</v>
      </c>
      <c r="D31" s="260">
        <v>1175.7270000000001</v>
      </c>
      <c r="E31" s="251">
        <v>0.13289779004819996</v>
      </c>
      <c r="F31" s="261"/>
      <c r="G31" s="3"/>
      <c r="H31" s="3"/>
    </row>
    <row r="32" spans="1:9" x14ac:dyDescent="0.2">
      <c r="A32" s="262" t="s">
        <v>24</v>
      </c>
      <c r="B32" s="134" t="s">
        <v>474</v>
      </c>
      <c r="C32" s="253">
        <v>4.5999999999999999E-2</v>
      </c>
      <c r="D32" s="253">
        <v>890.90899999999999</v>
      </c>
      <c r="E32" s="127">
        <v>0.1835523246481964</v>
      </c>
      <c r="F32" s="254">
        <v>0.53418141644024919</v>
      </c>
      <c r="G32" s="3"/>
      <c r="H32" s="3"/>
    </row>
    <row r="33" spans="1:8" x14ac:dyDescent="0.2">
      <c r="A33" s="263"/>
      <c r="B33" s="136" t="s">
        <v>474</v>
      </c>
      <c r="C33" s="257"/>
      <c r="D33" s="257"/>
      <c r="E33" s="249"/>
      <c r="F33" s="258"/>
      <c r="G33" s="3"/>
      <c r="H33" s="3"/>
    </row>
    <row r="34" spans="1:8" x14ac:dyDescent="0.2">
      <c r="A34" s="264" t="s">
        <v>25</v>
      </c>
      <c r="B34" s="259" t="s">
        <v>472</v>
      </c>
      <c r="C34" s="260">
        <v>2.5000000000000001E-2</v>
      </c>
      <c r="D34" s="260">
        <v>676</v>
      </c>
      <c r="E34" s="251">
        <v>0.34361420857988167</v>
      </c>
      <c r="F34" s="261"/>
      <c r="G34" s="3"/>
      <c r="H34" s="3"/>
    </row>
    <row r="35" spans="1:8" x14ac:dyDescent="0.2">
      <c r="A35" s="262" t="s">
        <v>26</v>
      </c>
      <c r="B35" s="259" t="s">
        <v>473</v>
      </c>
      <c r="C35" s="260">
        <v>3.6999999999999998E-2</v>
      </c>
      <c r="D35" s="260">
        <v>834.11099999999999</v>
      </c>
      <c r="E35" s="251">
        <v>0.25296026428137264</v>
      </c>
      <c r="F35" s="261">
        <v>0.66333909654293266</v>
      </c>
      <c r="G35" s="3"/>
      <c r="H35" s="3"/>
    </row>
    <row r="36" spans="1:8" x14ac:dyDescent="0.2">
      <c r="A36" s="263" t="s">
        <v>27</v>
      </c>
      <c r="B36" s="134" t="s">
        <v>474</v>
      </c>
      <c r="C36" s="253">
        <v>1.7000000000000001E-2</v>
      </c>
      <c r="D36" s="253">
        <v>916.5</v>
      </c>
      <c r="E36" s="127">
        <v>0.16779843316966719</v>
      </c>
      <c r="F36" s="254"/>
      <c r="G36" s="3"/>
      <c r="H36" s="3"/>
    </row>
    <row r="37" spans="1:8" x14ac:dyDescent="0.2">
      <c r="A37" s="264"/>
      <c r="B37" s="136" t="s">
        <v>474</v>
      </c>
      <c r="C37" s="257"/>
      <c r="D37" s="257"/>
      <c r="E37" s="249"/>
      <c r="F37" s="258"/>
      <c r="G37" s="3"/>
      <c r="H37" s="3"/>
    </row>
    <row r="38" spans="1:8" x14ac:dyDescent="0.2">
      <c r="A38" s="262" t="s">
        <v>28</v>
      </c>
      <c r="B38" s="134" t="s">
        <v>474</v>
      </c>
      <c r="C38" s="253">
        <v>2.5000000000000001E-2</v>
      </c>
      <c r="D38" s="253">
        <v>1071.1669999999999</v>
      </c>
      <c r="E38" s="127">
        <v>0.16890849699439958</v>
      </c>
      <c r="F38" s="254">
        <v>0.48113647646600044</v>
      </c>
      <c r="G38" s="3"/>
      <c r="H38" s="3"/>
    </row>
    <row r="39" spans="1:8" x14ac:dyDescent="0.2">
      <c r="A39" s="263"/>
      <c r="B39" s="136" t="s">
        <v>474</v>
      </c>
      <c r="C39" s="257"/>
      <c r="D39" s="257"/>
      <c r="E39" s="249"/>
      <c r="F39" s="258"/>
      <c r="G39" s="3"/>
      <c r="H39" s="3"/>
    </row>
    <row r="40" spans="1:8" x14ac:dyDescent="0.2">
      <c r="A40" s="264" t="s">
        <v>29</v>
      </c>
      <c r="B40" s="259" t="s">
        <v>473</v>
      </c>
      <c r="C40" s="260">
        <v>3.6999999999999998E-2</v>
      </c>
      <c r="D40" s="260">
        <v>666.22199999999998</v>
      </c>
      <c r="E40" s="251">
        <v>0.35106150802585329</v>
      </c>
      <c r="F40" s="261"/>
      <c r="G40" s="3"/>
      <c r="H40" s="3"/>
    </row>
    <row r="41" spans="1:8" x14ac:dyDescent="0.2">
      <c r="A41" s="262" t="s">
        <v>30</v>
      </c>
      <c r="B41" s="259" t="s">
        <v>473</v>
      </c>
      <c r="C41" s="260">
        <v>2.5000000000000001E-2</v>
      </c>
      <c r="D41" s="260">
        <v>1408.8330000000001</v>
      </c>
      <c r="E41" s="251">
        <v>0.11526890128212498</v>
      </c>
      <c r="F41" s="261">
        <v>1.3861036147094588</v>
      </c>
      <c r="G41" s="3"/>
      <c r="H41" s="3"/>
    </row>
    <row r="42" spans="1:8" x14ac:dyDescent="0.2">
      <c r="A42" s="263" t="s">
        <v>31</v>
      </c>
      <c r="B42" s="134" t="s">
        <v>474</v>
      </c>
      <c r="C42" s="253">
        <v>2.5000000000000001E-2</v>
      </c>
      <c r="D42" s="253">
        <v>759.66700000000003</v>
      </c>
      <c r="E42" s="127">
        <v>0.15977464073074121</v>
      </c>
      <c r="F42" s="254"/>
      <c r="G42" s="3"/>
      <c r="H42" s="3"/>
    </row>
    <row r="43" spans="1:8" x14ac:dyDescent="0.2">
      <c r="A43" s="264"/>
      <c r="B43" s="136" t="s">
        <v>474</v>
      </c>
      <c r="C43" s="249"/>
      <c r="D43" s="249"/>
      <c r="E43" s="249"/>
      <c r="F43" s="258"/>
      <c r="G43" s="3"/>
      <c r="H43" s="3"/>
    </row>
    <row r="44" spans="1:8" x14ac:dyDescent="0.2">
      <c r="A44" s="262" t="s">
        <v>32</v>
      </c>
      <c r="B44" s="259" t="s">
        <v>473</v>
      </c>
      <c r="C44" s="260">
        <v>1.7000000000000001E-2</v>
      </c>
      <c r="D44" s="260">
        <v>2280</v>
      </c>
      <c r="E44" s="251">
        <v>0.10501836140350876</v>
      </c>
      <c r="F44" s="261">
        <v>1.565433851945782</v>
      </c>
      <c r="G44" s="3"/>
      <c r="H44" s="3"/>
    </row>
    <row r="45" spans="1:8" x14ac:dyDescent="0.2">
      <c r="A45" s="263" t="s">
        <v>33</v>
      </c>
      <c r="B45" s="134" t="s">
        <v>474</v>
      </c>
      <c r="C45" s="253">
        <v>3.6999999999999998E-2</v>
      </c>
      <c r="D45" s="253">
        <v>963.55600000000004</v>
      </c>
      <c r="E45" s="127">
        <v>0.16439929801692896</v>
      </c>
      <c r="F45" s="254"/>
      <c r="G45" s="3"/>
      <c r="H45" s="3"/>
    </row>
    <row r="46" spans="1:8" x14ac:dyDescent="0.2">
      <c r="A46" s="264"/>
      <c r="B46" s="136" t="s">
        <v>474</v>
      </c>
      <c r="C46" s="257"/>
      <c r="D46" s="257"/>
      <c r="E46" s="249"/>
      <c r="F46" s="258"/>
      <c r="G46" s="3"/>
      <c r="H46" s="3"/>
    </row>
    <row r="47" spans="1:8" x14ac:dyDescent="0.2">
      <c r="A47" s="262" t="s">
        <v>34</v>
      </c>
      <c r="B47" s="259" t="s">
        <v>473</v>
      </c>
      <c r="C47" s="260">
        <v>1.7000000000000001E-2</v>
      </c>
      <c r="D47" s="260">
        <v>1052.75</v>
      </c>
      <c r="E47" s="251">
        <v>0.14091882688197577</v>
      </c>
      <c r="F47" s="261">
        <v>1.1673038351352318</v>
      </c>
      <c r="G47" s="3"/>
      <c r="H47" s="3"/>
    </row>
    <row r="48" spans="1:8" x14ac:dyDescent="0.2">
      <c r="A48" s="263" t="s">
        <v>35</v>
      </c>
      <c r="B48" s="134" t="s">
        <v>474</v>
      </c>
      <c r="C48" s="253">
        <v>1.7000000000000001E-2</v>
      </c>
      <c r="D48" s="253">
        <v>720.75</v>
      </c>
      <c r="E48" s="127">
        <v>0.16449508706208812</v>
      </c>
      <c r="F48" s="254"/>
      <c r="G48" s="3"/>
      <c r="H48" s="3"/>
    </row>
    <row r="49" spans="1:8" x14ac:dyDescent="0.2">
      <c r="A49" s="264"/>
      <c r="B49" s="256" t="s">
        <v>474</v>
      </c>
      <c r="C49" s="257"/>
      <c r="D49" s="257"/>
      <c r="E49" s="249"/>
      <c r="F49" s="258"/>
      <c r="G49" s="3"/>
      <c r="H49" s="3"/>
    </row>
    <row r="50" spans="1:8" x14ac:dyDescent="0.2">
      <c r="A50" s="262" t="s">
        <v>36</v>
      </c>
      <c r="B50" s="259" t="s">
        <v>473</v>
      </c>
      <c r="C50" s="260">
        <v>3.3000000000000002E-2</v>
      </c>
      <c r="D50" s="260">
        <v>845.5</v>
      </c>
      <c r="E50" s="251">
        <v>0.36144042578356</v>
      </c>
      <c r="F50" s="261">
        <v>0.79138221606260795</v>
      </c>
      <c r="G50" s="3"/>
      <c r="H50" s="3"/>
    </row>
    <row r="51" spans="1:8" x14ac:dyDescent="0.2">
      <c r="A51" s="264" t="s">
        <v>37</v>
      </c>
      <c r="B51" s="259" t="s">
        <v>472</v>
      </c>
      <c r="C51" s="260">
        <v>3.3000000000000002E-2</v>
      </c>
      <c r="D51" s="260">
        <v>565.5</v>
      </c>
      <c r="E51" s="251">
        <v>0.45672042970822291</v>
      </c>
      <c r="F51" s="261"/>
      <c r="G51" s="3"/>
      <c r="H51" s="3"/>
    </row>
    <row r="52" spans="1:8" x14ac:dyDescent="0.2">
      <c r="G52" s="3"/>
      <c r="H52" s="3"/>
    </row>
    <row r="53" spans="1:8" x14ac:dyDescent="0.2">
      <c r="A53" s="3"/>
      <c r="B53" s="3"/>
      <c r="C53" s="3"/>
      <c r="D53" s="3"/>
      <c r="E53" s="3"/>
      <c r="F53" s="3"/>
      <c r="G53" s="3"/>
      <c r="H5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EA04-9ECD-8342-97B9-B3C554D1FA7F}">
  <dimension ref="A1:J29"/>
  <sheetViews>
    <sheetView workbookViewId="0"/>
  </sheetViews>
  <sheetFormatPr baseColWidth="10" defaultRowHeight="16" x14ac:dyDescent="0.2"/>
  <cols>
    <col min="1" max="1" width="12.6640625" style="2" customWidth="1"/>
    <col min="2" max="16384" width="10.83203125" style="2"/>
  </cols>
  <sheetData>
    <row r="1" spans="1:10" ht="17" thickBot="1" x14ac:dyDescent="0.25">
      <c r="A1" s="4" t="s">
        <v>669</v>
      </c>
      <c r="B1" s="4" t="s">
        <v>645</v>
      </c>
    </row>
    <row r="2" spans="1:10" x14ac:dyDescent="0.2">
      <c r="A2" s="4" t="s">
        <v>45</v>
      </c>
      <c r="F2" s="32" t="s">
        <v>430</v>
      </c>
      <c r="G2" s="93">
        <v>2</v>
      </c>
      <c r="H2" s="95">
        <v>1</v>
      </c>
      <c r="I2" s="97">
        <v>0</v>
      </c>
    </row>
    <row r="3" spans="1:10" x14ac:dyDescent="0.2">
      <c r="A3" s="31" t="s">
        <v>646</v>
      </c>
      <c r="C3" s="4"/>
      <c r="D3" s="4"/>
      <c r="E3" s="4"/>
      <c r="F3" s="42" t="s">
        <v>309</v>
      </c>
      <c r="G3" s="2">
        <v>96.843366277328528</v>
      </c>
      <c r="H3" s="2">
        <v>2.8421683138664271</v>
      </c>
      <c r="I3" s="269">
        <v>0.31446540880503143</v>
      </c>
      <c r="J3" s="12"/>
    </row>
    <row r="4" spans="1:10" ht="17" thickBot="1" x14ac:dyDescent="0.25">
      <c r="A4" s="4" t="s">
        <v>87</v>
      </c>
      <c r="B4" s="4">
        <v>2</v>
      </c>
      <c r="C4" s="4">
        <v>1</v>
      </c>
      <c r="D4" s="4">
        <v>0</v>
      </c>
      <c r="E4" s="4"/>
      <c r="F4" s="35" t="s">
        <v>432</v>
      </c>
      <c r="G4" s="36">
        <v>2.3682437847245716</v>
      </c>
      <c r="H4" s="36">
        <v>1.8823447627756069</v>
      </c>
      <c r="I4" s="37">
        <v>0.54467006527323192</v>
      </c>
    </row>
    <row r="5" spans="1:10" x14ac:dyDescent="0.2">
      <c r="A5" s="4">
        <v>1</v>
      </c>
      <c r="B5" s="2">
        <v>100</v>
      </c>
      <c r="C5" s="2">
        <v>5</v>
      </c>
      <c r="D5" s="2">
        <v>1</v>
      </c>
      <c r="F5" s="42" t="s">
        <v>438</v>
      </c>
      <c r="G5" s="94">
        <v>2</v>
      </c>
      <c r="H5" s="96">
        <v>1</v>
      </c>
      <c r="I5" s="98">
        <v>0</v>
      </c>
    </row>
    <row r="6" spans="1:10" x14ac:dyDescent="0.2">
      <c r="A6" s="4">
        <v>2</v>
      </c>
      <c r="B6" s="2">
        <v>104</v>
      </c>
      <c r="C6" s="2">
        <v>1</v>
      </c>
      <c r="D6" s="2">
        <v>0</v>
      </c>
      <c r="F6" s="42" t="s">
        <v>309</v>
      </c>
      <c r="G6" s="2">
        <v>36.280685413323909</v>
      </c>
      <c r="H6" s="2">
        <v>50.262661698983798</v>
      </c>
      <c r="I6" s="269">
        <v>13.456652887692295</v>
      </c>
    </row>
    <row r="7" spans="1:10" ht="17" thickBot="1" x14ac:dyDescent="0.25">
      <c r="A7" s="4">
        <v>3</v>
      </c>
      <c r="B7" s="2">
        <v>102</v>
      </c>
      <c r="C7" s="2">
        <v>3</v>
      </c>
      <c r="D7" s="2">
        <v>0</v>
      </c>
      <c r="F7" s="35" t="s">
        <v>432</v>
      </c>
      <c r="G7" s="36">
        <v>4.0884087545923746</v>
      </c>
      <c r="H7" s="36">
        <v>4.5838206536147963</v>
      </c>
      <c r="I7" s="37">
        <v>3.1735311681002023</v>
      </c>
    </row>
    <row r="8" spans="1:10" x14ac:dyDescent="0.2">
      <c r="A8" s="4" t="s">
        <v>441</v>
      </c>
      <c r="B8" s="2">
        <f t="shared" ref="B8:D10" si="0">B5/($B5+$C5+$D5)*100</f>
        <v>94.339622641509436</v>
      </c>
      <c r="C8" s="2">
        <f t="shared" si="0"/>
        <v>4.716981132075472</v>
      </c>
      <c r="D8" s="2">
        <f t="shared" si="0"/>
        <v>0.94339622641509435</v>
      </c>
    </row>
    <row r="9" spans="1:10" x14ac:dyDescent="0.2">
      <c r="A9" s="4" t="s">
        <v>442</v>
      </c>
      <c r="B9" s="2">
        <f t="shared" si="0"/>
        <v>99.047619047619051</v>
      </c>
      <c r="C9" s="2">
        <f t="shared" si="0"/>
        <v>0.95238095238095244</v>
      </c>
      <c r="D9" s="2">
        <f t="shared" si="0"/>
        <v>0</v>
      </c>
    </row>
    <row r="10" spans="1:10" ht="17" thickBot="1" x14ac:dyDescent="0.25">
      <c r="A10" s="4" t="s">
        <v>443</v>
      </c>
      <c r="B10" s="2">
        <f t="shared" si="0"/>
        <v>97.142857142857139</v>
      </c>
      <c r="C10" s="2">
        <f t="shared" si="0"/>
        <v>2.8571428571428572</v>
      </c>
      <c r="D10" s="2">
        <f t="shared" si="0"/>
        <v>0</v>
      </c>
    </row>
    <row r="11" spans="1:10" x14ac:dyDescent="0.2">
      <c r="A11" s="32" t="s">
        <v>309</v>
      </c>
      <c r="B11" s="87">
        <f>(B8+B9+B10)/3</f>
        <v>96.843366277328528</v>
      </c>
      <c r="C11" s="89">
        <f>(C8+C9+C10)/3</f>
        <v>2.8421683138664271</v>
      </c>
      <c r="D11" s="91">
        <f>(D8+D9+D10)/3</f>
        <v>0.31446540880503143</v>
      </c>
    </row>
    <row r="12" spans="1:10" ht="17" thickBot="1" x14ac:dyDescent="0.25">
      <c r="A12" s="35" t="s">
        <v>432</v>
      </c>
      <c r="B12" s="88">
        <f>STDEV(B8,B9,B10)</f>
        <v>2.3682437847245716</v>
      </c>
      <c r="C12" s="90">
        <f>STDEV(C8,C9,C10)</f>
        <v>1.8823447627756069</v>
      </c>
      <c r="D12" s="92">
        <f>STDEV(D8,D9,D10)</f>
        <v>0.54467006527323192</v>
      </c>
    </row>
    <row r="17" spans="1:7" x14ac:dyDescent="0.2">
      <c r="A17" s="31" t="s">
        <v>647</v>
      </c>
    </row>
    <row r="18" spans="1:7" x14ac:dyDescent="0.2">
      <c r="A18" s="4" t="s">
        <v>87</v>
      </c>
      <c r="B18" s="4">
        <v>2</v>
      </c>
      <c r="C18" s="4">
        <v>1</v>
      </c>
      <c r="D18" s="4">
        <v>0</v>
      </c>
    </row>
    <row r="19" spans="1:7" x14ac:dyDescent="0.2">
      <c r="A19" s="4">
        <v>1</v>
      </c>
      <c r="B19" s="2">
        <v>41</v>
      </c>
      <c r="C19" s="2">
        <v>50</v>
      </c>
      <c r="D19" s="2">
        <v>11</v>
      </c>
    </row>
    <row r="20" spans="1:7" x14ac:dyDescent="0.2">
      <c r="A20" s="4">
        <v>2</v>
      </c>
      <c r="B20" s="2">
        <v>33</v>
      </c>
      <c r="C20" s="2">
        <v>57</v>
      </c>
      <c r="D20" s="2">
        <v>13</v>
      </c>
    </row>
    <row r="21" spans="1:7" x14ac:dyDescent="0.2">
      <c r="A21" s="4">
        <v>3</v>
      </c>
      <c r="B21" s="2">
        <v>41</v>
      </c>
      <c r="C21" s="2">
        <v>52</v>
      </c>
      <c r="D21" s="2">
        <v>19</v>
      </c>
    </row>
    <row r="22" spans="1:7" x14ac:dyDescent="0.2">
      <c r="A22" s="4" t="s">
        <v>441</v>
      </c>
      <c r="B22" s="2">
        <f t="shared" ref="B22:D24" si="1">B19/($B19+$C19+$D19)*100</f>
        <v>40.196078431372548</v>
      </c>
      <c r="C22" s="2">
        <f t="shared" si="1"/>
        <v>49.019607843137251</v>
      </c>
      <c r="D22" s="2">
        <f t="shared" si="1"/>
        <v>10.784313725490197</v>
      </c>
    </row>
    <row r="23" spans="1:7" x14ac:dyDescent="0.2">
      <c r="A23" s="4" t="s">
        <v>442</v>
      </c>
      <c r="B23" s="2">
        <f t="shared" si="1"/>
        <v>32.038834951456316</v>
      </c>
      <c r="C23" s="2">
        <f t="shared" si="1"/>
        <v>55.339805825242713</v>
      </c>
      <c r="D23" s="2">
        <f t="shared" si="1"/>
        <v>12.621359223300971</v>
      </c>
      <c r="E23" s="4"/>
      <c r="F23" s="4"/>
      <c r="G23" s="4"/>
    </row>
    <row r="24" spans="1:7" ht="17" thickBot="1" x14ac:dyDescent="0.25">
      <c r="A24" s="4" t="s">
        <v>443</v>
      </c>
      <c r="B24" s="2">
        <f t="shared" si="1"/>
        <v>36.607142857142854</v>
      </c>
      <c r="C24" s="2">
        <f t="shared" si="1"/>
        <v>46.428571428571431</v>
      </c>
      <c r="D24" s="2">
        <f t="shared" si="1"/>
        <v>16.964285714285715</v>
      </c>
      <c r="E24" s="4"/>
      <c r="G24" s="4"/>
    </row>
    <row r="25" spans="1:7" x14ac:dyDescent="0.2">
      <c r="A25" s="32" t="s">
        <v>309</v>
      </c>
      <c r="B25" s="87">
        <f>(B22+B23+B24)/3</f>
        <v>36.280685413323909</v>
      </c>
      <c r="C25" s="89">
        <f>(C22+C23+C24)/3</f>
        <v>50.262661698983798</v>
      </c>
      <c r="D25" s="91">
        <f>(D22+D23+D24)/3</f>
        <v>13.456652887692295</v>
      </c>
    </row>
    <row r="26" spans="1:7" ht="17" thickBot="1" x14ac:dyDescent="0.25">
      <c r="A26" s="35" t="s">
        <v>432</v>
      </c>
      <c r="B26" s="88">
        <f>STDEV(B22,B23,B24)</f>
        <v>4.0884087545923746</v>
      </c>
      <c r="C26" s="90">
        <f>STDEV(C22,C23,C24)</f>
        <v>4.5838206536147963</v>
      </c>
      <c r="D26" s="92">
        <f>STDEV(D22,D23,D24)</f>
        <v>3.1735311681002023</v>
      </c>
    </row>
    <row r="28" spans="1:7" x14ac:dyDescent="0.2">
      <c r="A28" s="4"/>
    </row>
    <row r="29" spans="1:7" x14ac:dyDescent="0.2">
      <c r="A29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859D-58C9-4A45-8623-52F223F1A152}">
  <dimension ref="A1:L14"/>
  <sheetViews>
    <sheetView workbookViewId="0"/>
  </sheetViews>
  <sheetFormatPr baseColWidth="10" defaultRowHeight="16" x14ac:dyDescent="0.2"/>
  <cols>
    <col min="1" max="1" width="24.6640625" style="2" customWidth="1"/>
    <col min="2" max="7" width="10.83203125" style="2"/>
    <col min="8" max="8" width="25.83203125" style="2" customWidth="1"/>
    <col min="9" max="16384" width="10.83203125" style="2"/>
  </cols>
  <sheetData>
    <row r="1" spans="1:12" x14ac:dyDescent="0.2">
      <c r="A1" s="4" t="s">
        <v>670</v>
      </c>
      <c r="B1" s="4" t="s">
        <v>660</v>
      </c>
    </row>
    <row r="2" spans="1:12" x14ac:dyDescent="0.2">
      <c r="A2" s="105" t="s">
        <v>84</v>
      </c>
      <c r="B2" s="4"/>
      <c r="C2" s="4" t="s">
        <v>40</v>
      </c>
      <c r="D2" s="4" t="s">
        <v>41</v>
      </c>
      <c r="E2" s="4" t="s">
        <v>42</v>
      </c>
      <c r="H2" s="112" t="s">
        <v>85</v>
      </c>
      <c r="I2" s="4"/>
      <c r="J2" s="4" t="s">
        <v>40</v>
      </c>
      <c r="K2" s="4" t="s">
        <v>41</v>
      </c>
      <c r="L2" s="4" t="s">
        <v>42</v>
      </c>
    </row>
    <row r="3" spans="1:12" x14ac:dyDescent="0.2">
      <c r="A3" s="4">
        <v>1</v>
      </c>
      <c r="B3" s="4" t="s">
        <v>74</v>
      </c>
      <c r="C3" s="2">
        <v>119</v>
      </c>
      <c r="D3" s="2">
        <v>117</v>
      </c>
      <c r="E3" s="2">
        <v>139</v>
      </c>
      <c r="H3" s="4">
        <v>1</v>
      </c>
      <c r="I3" s="4" t="s">
        <v>74</v>
      </c>
      <c r="J3" s="2">
        <v>115</v>
      </c>
      <c r="K3" s="2">
        <v>115</v>
      </c>
      <c r="L3" s="2">
        <v>112</v>
      </c>
    </row>
    <row r="4" spans="1:12" x14ac:dyDescent="0.2">
      <c r="A4" s="4"/>
      <c r="B4" s="4" t="s">
        <v>86</v>
      </c>
      <c r="C4" s="2">
        <v>0</v>
      </c>
      <c r="D4" s="2">
        <v>0</v>
      </c>
      <c r="E4" s="2">
        <v>7</v>
      </c>
      <c r="H4" s="4"/>
      <c r="I4" s="4" t="s">
        <v>86</v>
      </c>
      <c r="J4" s="2">
        <v>0</v>
      </c>
      <c r="K4" s="2">
        <v>0</v>
      </c>
      <c r="L4" s="2">
        <v>0</v>
      </c>
    </row>
    <row r="5" spans="1:12" x14ac:dyDescent="0.2">
      <c r="A5" s="4"/>
      <c r="B5" s="4" t="s">
        <v>88</v>
      </c>
      <c r="C5" s="2">
        <v>0</v>
      </c>
      <c r="D5" s="2">
        <v>0</v>
      </c>
      <c r="E5" s="2">
        <f>E4/E3*100</f>
        <v>5.0359712230215825</v>
      </c>
      <c r="H5" s="4"/>
      <c r="I5" s="4" t="s">
        <v>88</v>
      </c>
      <c r="J5" s="2">
        <v>0</v>
      </c>
      <c r="K5" s="2">
        <v>0</v>
      </c>
      <c r="L5" s="2">
        <f>L4/L3*100</f>
        <v>0</v>
      </c>
    </row>
    <row r="6" spans="1:12" x14ac:dyDescent="0.2">
      <c r="A6" s="4">
        <v>2</v>
      </c>
      <c r="B6" s="4" t="s">
        <v>74</v>
      </c>
      <c r="C6" s="2">
        <v>136</v>
      </c>
      <c r="D6" s="2">
        <v>134</v>
      </c>
      <c r="E6" s="2">
        <v>138</v>
      </c>
      <c r="H6" s="4">
        <v>2</v>
      </c>
      <c r="I6" s="4" t="s">
        <v>74</v>
      </c>
      <c r="J6" s="2">
        <v>106</v>
      </c>
      <c r="K6" s="2">
        <v>123</v>
      </c>
      <c r="L6" s="2">
        <v>116</v>
      </c>
    </row>
    <row r="7" spans="1:12" x14ac:dyDescent="0.2">
      <c r="A7" s="4"/>
      <c r="B7" s="4" t="s">
        <v>86</v>
      </c>
      <c r="C7" s="2">
        <v>0</v>
      </c>
      <c r="D7" s="2">
        <v>0</v>
      </c>
      <c r="E7" s="2">
        <v>4</v>
      </c>
      <c r="H7" s="4"/>
      <c r="I7" s="4" t="s">
        <v>86</v>
      </c>
      <c r="J7" s="2">
        <v>0</v>
      </c>
      <c r="K7" s="2">
        <v>0</v>
      </c>
      <c r="L7" s="2">
        <v>0</v>
      </c>
    </row>
    <row r="8" spans="1:12" x14ac:dyDescent="0.2">
      <c r="A8" s="4"/>
      <c r="B8" s="4" t="s">
        <v>88</v>
      </c>
      <c r="C8" s="2">
        <v>0</v>
      </c>
      <c r="D8" s="2">
        <v>0</v>
      </c>
      <c r="E8" s="2">
        <f>E7/E6*100</f>
        <v>2.8985507246376812</v>
      </c>
      <c r="H8" s="4"/>
      <c r="I8" s="4" t="s">
        <v>88</v>
      </c>
      <c r="J8" s="2">
        <v>0</v>
      </c>
      <c r="K8" s="2">
        <v>0</v>
      </c>
      <c r="L8" s="2">
        <f>L7/L6*100</f>
        <v>0</v>
      </c>
    </row>
    <row r="9" spans="1:12" x14ac:dyDescent="0.2">
      <c r="A9" s="4">
        <v>3</v>
      </c>
      <c r="B9" s="4" t="s">
        <v>74</v>
      </c>
      <c r="C9" s="2">
        <v>114</v>
      </c>
      <c r="D9" s="2">
        <v>104</v>
      </c>
      <c r="E9" s="2">
        <v>129</v>
      </c>
      <c r="H9" s="4">
        <v>3</v>
      </c>
      <c r="I9" s="4" t="s">
        <v>74</v>
      </c>
      <c r="J9" s="2">
        <v>136</v>
      </c>
      <c r="K9" s="2">
        <v>138</v>
      </c>
      <c r="L9" s="2">
        <v>136</v>
      </c>
    </row>
    <row r="10" spans="1:12" x14ac:dyDescent="0.2">
      <c r="A10" s="4"/>
      <c r="B10" s="4" t="s">
        <v>86</v>
      </c>
      <c r="C10" s="2">
        <v>0</v>
      </c>
      <c r="D10" s="2">
        <v>0</v>
      </c>
      <c r="E10" s="2">
        <v>4</v>
      </c>
      <c r="H10" s="4"/>
      <c r="I10" s="4" t="s">
        <v>86</v>
      </c>
      <c r="J10" s="2">
        <v>0</v>
      </c>
      <c r="K10" s="2">
        <v>0</v>
      </c>
      <c r="L10" s="2">
        <v>0</v>
      </c>
    </row>
    <row r="11" spans="1:12" x14ac:dyDescent="0.2">
      <c r="A11" s="4"/>
      <c r="B11" s="4" t="s">
        <v>88</v>
      </c>
      <c r="C11" s="2">
        <v>0</v>
      </c>
      <c r="D11" s="2">
        <v>0</v>
      </c>
      <c r="E11" s="2">
        <f>E10/E9*100</f>
        <v>3.1007751937984498</v>
      </c>
      <c r="H11" s="4"/>
      <c r="I11" s="4" t="s">
        <v>88</v>
      </c>
      <c r="J11" s="2">
        <v>0</v>
      </c>
      <c r="K11" s="2">
        <v>0</v>
      </c>
      <c r="L11" s="2">
        <f>L10/L9*100</f>
        <v>0</v>
      </c>
    </row>
    <row r="12" spans="1:12" ht="17" thickBot="1" x14ac:dyDescent="0.25">
      <c r="A12" s="4"/>
      <c r="B12" s="4"/>
      <c r="H12" s="4"/>
      <c r="I12" s="4"/>
    </row>
    <row r="13" spans="1:12" x14ac:dyDescent="0.2">
      <c r="A13" s="32" t="s">
        <v>433</v>
      </c>
      <c r="B13" s="99"/>
      <c r="C13" s="100">
        <f>(C5+C8+C11)/3</f>
        <v>0</v>
      </c>
      <c r="D13" s="100">
        <f>(D5+D8+D11)/3</f>
        <v>0</v>
      </c>
      <c r="E13" s="101">
        <f>(E5+E8+E11)/3</f>
        <v>3.6784323804859045</v>
      </c>
      <c r="H13" s="32" t="s">
        <v>433</v>
      </c>
      <c r="I13" s="106"/>
      <c r="J13" s="107">
        <f>(J5+J8+J11)/3</f>
        <v>0</v>
      </c>
      <c r="K13" s="107">
        <f>(K5+K8+K11)/3</f>
        <v>0</v>
      </c>
      <c r="L13" s="108">
        <f>(L5+L8+L11)/3</f>
        <v>0</v>
      </c>
    </row>
    <row r="14" spans="1:12" ht="17" thickBot="1" x14ac:dyDescent="0.25">
      <c r="A14" s="35" t="s">
        <v>434</v>
      </c>
      <c r="B14" s="102"/>
      <c r="C14" s="103">
        <f>STDEV(C5,C8,C11)</f>
        <v>0</v>
      </c>
      <c r="D14" s="103">
        <f>STDEV(D5,D8,D11)</f>
        <v>0</v>
      </c>
      <c r="E14" s="104">
        <f>STDEV(E5,E8,E11)</f>
        <v>1.1800031634392623</v>
      </c>
      <c r="H14" s="35" t="s">
        <v>434</v>
      </c>
      <c r="I14" s="109"/>
      <c r="J14" s="110">
        <f>STDEV(J5,J8,J11)</f>
        <v>0</v>
      </c>
      <c r="K14" s="110">
        <f>STDEV(K5,K8,K11)</f>
        <v>0</v>
      </c>
      <c r="L14" s="111">
        <f>STDEV(L5,L8,L11)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1A74-B016-534A-8609-CD00A840D143}">
  <dimension ref="A1:P32"/>
  <sheetViews>
    <sheetView workbookViewId="0"/>
  </sheetViews>
  <sheetFormatPr baseColWidth="10" defaultRowHeight="16" x14ac:dyDescent="0.2"/>
  <cols>
    <col min="1" max="1" width="26.1640625" style="2" customWidth="1"/>
    <col min="2" max="11" width="10.83203125" style="2"/>
    <col min="12" max="12" width="11.6640625" style="2" customWidth="1"/>
    <col min="13" max="16384" width="10.83203125" style="2"/>
  </cols>
  <sheetData>
    <row r="1" spans="1:16" ht="17" thickBot="1" x14ac:dyDescent="0.25">
      <c r="A1" s="4" t="s">
        <v>671</v>
      </c>
      <c r="B1" s="4" t="s">
        <v>661</v>
      </c>
    </row>
    <row r="2" spans="1:16" x14ac:dyDescent="0.2">
      <c r="A2" s="4" t="s">
        <v>487</v>
      </c>
      <c r="B2" s="4" t="s">
        <v>69</v>
      </c>
      <c r="C2" s="4" t="s">
        <v>70</v>
      </c>
      <c r="D2" s="4"/>
      <c r="E2" s="4"/>
      <c r="J2" s="39"/>
      <c r="K2" s="99" t="s">
        <v>71</v>
      </c>
      <c r="L2" s="120" t="s">
        <v>72</v>
      </c>
    </row>
    <row r="3" spans="1:16" x14ac:dyDescent="0.2">
      <c r="A3" s="4">
        <v>1</v>
      </c>
      <c r="B3" s="2">
        <v>0</v>
      </c>
      <c r="C3" s="2">
        <v>26</v>
      </c>
      <c r="J3" s="42" t="s">
        <v>309</v>
      </c>
      <c r="K3" s="145">
        <v>3.4838709677419359E-2</v>
      </c>
      <c r="L3" s="146">
        <v>0.96516129032258069</v>
      </c>
    </row>
    <row r="4" spans="1:16" ht="17" thickBot="1" x14ac:dyDescent="0.25">
      <c r="A4" s="4">
        <v>2</v>
      </c>
      <c r="B4" s="2">
        <v>1</v>
      </c>
      <c r="C4" s="2">
        <v>24</v>
      </c>
      <c r="J4" s="35" t="s">
        <v>432</v>
      </c>
      <c r="K4" s="147">
        <v>3.2566269584836029E-2</v>
      </c>
      <c r="L4" s="82">
        <v>3.2566269584836056E-2</v>
      </c>
    </row>
    <row r="5" spans="1:16" x14ac:dyDescent="0.2">
      <c r="A5" s="4">
        <v>3</v>
      </c>
      <c r="B5" s="2">
        <v>2</v>
      </c>
      <c r="C5" s="2">
        <v>29</v>
      </c>
    </row>
    <row r="6" spans="1:16" ht="17" thickBot="1" x14ac:dyDescent="0.25">
      <c r="A6" s="4" t="s">
        <v>441</v>
      </c>
      <c r="B6" s="41">
        <f>B3/(B3+C3)</f>
        <v>0</v>
      </c>
      <c r="C6" s="41">
        <f>C3/(B3+C3)</f>
        <v>1</v>
      </c>
      <c r="D6" s="41"/>
      <c r="E6" s="41"/>
    </row>
    <row r="7" spans="1:16" x14ac:dyDescent="0.2">
      <c r="A7" s="4" t="s">
        <v>442</v>
      </c>
      <c r="B7" s="41">
        <f>B4/(B4+C4)</f>
        <v>0.04</v>
      </c>
      <c r="C7" s="41">
        <f>C4/(B4+C4)</f>
        <v>0.96</v>
      </c>
      <c r="D7" s="41"/>
      <c r="E7" s="41"/>
      <c r="J7" s="39"/>
      <c r="K7" s="38" t="s">
        <v>47</v>
      </c>
      <c r="L7" s="38" t="s">
        <v>48</v>
      </c>
      <c r="M7" s="40" t="s">
        <v>49</v>
      </c>
    </row>
    <row r="8" spans="1:16" ht="17" thickBot="1" x14ac:dyDescent="0.25">
      <c r="A8" s="4" t="s">
        <v>443</v>
      </c>
      <c r="B8" s="41">
        <f>B5/(B5+C5)</f>
        <v>6.4516129032258063E-2</v>
      </c>
      <c r="C8" s="41">
        <f>C5/(B5+C5)</f>
        <v>0.93548387096774188</v>
      </c>
      <c r="D8" s="41"/>
      <c r="E8" s="41"/>
      <c r="J8" s="42" t="s">
        <v>309</v>
      </c>
      <c r="K8" s="66">
        <v>0.33872549019607839</v>
      </c>
      <c r="L8" s="66">
        <v>0.49203431372549017</v>
      </c>
      <c r="M8" s="67">
        <v>0.16924019607843141</v>
      </c>
    </row>
    <row r="9" spans="1:16" ht="17" thickBot="1" x14ac:dyDescent="0.25">
      <c r="A9" s="32" t="s">
        <v>309</v>
      </c>
      <c r="B9" s="139">
        <f>AVERAGE(B6:B8)</f>
        <v>3.4838709677419359E-2</v>
      </c>
      <c r="C9" s="149">
        <f>AVERAGE(C6:C8)</f>
        <v>0.96516129032258069</v>
      </c>
      <c r="J9" s="35" t="s">
        <v>432</v>
      </c>
      <c r="K9" s="68">
        <v>8.6535662705260044E-2</v>
      </c>
      <c r="L9" s="68">
        <v>2.3426744456383271E-2</v>
      </c>
      <c r="M9" s="69">
        <v>0.10136152315640254</v>
      </c>
    </row>
    <row r="10" spans="1:16" ht="17" thickBot="1" x14ac:dyDescent="0.25">
      <c r="A10" s="35" t="s">
        <v>432</v>
      </c>
      <c r="B10" s="140">
        <f>STDEV(B6:B8)</f>
        <v>3.2566269584836029E-2</v>
      </c>
      <c r="C10" s="150">
        <f>STDEV(C6:C8)</f>
        <v>3.2566269584836056E-2</v>
      </c>
      <c r="J10" s="4"/>
    </row>
    <row r="11" spans="1:16" ht="17" thickBot="1" x14ac:dyDescent="0.25">
      <c r="J11" s="4"/>
    </row>
    <row r="12" spans="1:16" x14ac:dyDescent="0.2">
      <c r="J12" s="32"/>
      <c r="K12" s="38" t="s">
        <v>50</v>
      </c>
      <c r="L12" s="38" t="s">
        <v>51</v>
      </c>
      <c r="M12" s="38" t="s">
        <v>52</v>
      </c>
      <c r="N12" s="38" t="s">
        <v>53</v>
      </c>
      <c r="O12" s="38" t="s">
        <v>54</v>
      </c>
      <c r="P12" s="40" t="s">
        <v>55</v>
      </c>
    </row>
    <row r="13" spans="1:16" x14ac:dyDescent="0.2">
      <c r="A13" s="4" t="s">
        <v>73</v>
      </c>
      <c r="B13" s="4" t="s">
        <v>47</v>
      </c>
      <c r="C13" s="4" t="s">
        <v>48</v>
      </c>
      <c r="D13" s="4" t="s">
        <v>49</v>
      </c>
      <c r="E13" s="4" t="s">
        <v>43</v>
      </c>
      <c r="J13" s="42" t="s">
        <v>309</v>
      </c>
      <c r="K13" s="66">
        <v>0.1892156862745098</v>
      </c>
      <c r="L13" s="66">
        <v>0.27499999999999997</v>
      </c>
      <c r="M13" s="66">
        <v>2.4019607843137253E-2</v>
      </c>
      <c r="N13" s="66">
        <v>0.27377450980392154</v>
      </c>
      <c r="O13" s="66">
        <v>0.16151960784313726</v>
      </c>
      <c r="P13" s="67">
        <v>7.6470588235294124E-2</v>
      </c>
    </row>
    <row r="14" spans="1:16" ht="17" thickBot="1" x14ac:dyDescent="0.25">
      <c r="A14" s="4">
        <v>1</v>
      </c>
      <c r="B14" s="2">
        <v>59</v>
      </c>
      <c r="C14" s="2">
        <v>76</v>
      </c>
      <c r="D14" s="2">
        <v>25</v>
      </c>
      <c r="E14" s="2">
        <v>160</v>
      </c>
      <c r="J14" s="35" t="s">
        <v>432</v>
      </c>
      <c r="K14" s="68">
        <v>7.244170985290814E-2</v>
      </c>
      <c r="L14" s="68">
        <v>0.12990381056766587</v>
      </c>
      <c r="M14" s="68">
        <v>1.9952546067582656E-2</v>
      </c>
      <c r="N14" s="68">
        <v>2.2786209887012659E-2</v>
      </c>
      <c r="O14" s="68">
        <v>8.0400749779882333E-2</v>
      </c>
      <c r="P14" s="69">
        <v>5.2221414425190328E-2</v>
      </c>
    </row>
    <row r="15" spans="1:16" x14ac:dyDescent="0.2">
      <c r="A15" s="4">
        <v>2</v>
      </c>
      <c r="B15" s="2">
        <v>65</v>
      </c>
      <c r="C15" s="2">
        <v>83</v>
      </c>
      <c r="D15" s="2">
        <v>12</v>
      </c>
      <c r="E15" s="2">
        <v>160</v>
      </c>
    </row>
    <row r="16" spans="1:16" x14ac:dyDescent="0.2">
      <c r="A16" s="4">
        <v>3</v>
      </c>
      <c r="B16" s="2">
        <v>41</v>
      </c>
      <c r="C16" s="2">
        <v>82</v>
      </c>
      <c r="D16" s="2">
        <v>47</v>
      </c>
      <c r="E16" s="2">
        <v>170</v>
      </c>
    </row>
    <row r="17" spans="1:8" x14ac:dyDescent="0.2">
      <c r="A17" s="4" t="s">
        <v>441</v>
      </c>
      <c r="B17" s="51">
        <v>0.36875000000000002</v>
      </c>
      <c r="C17" s="51">
        <v>0.47499999999999998</v>
      </c>
      <c r="D17" s="51">
        <v>0.15625</v>
      </c>
    </row>
    <row r="18" spans="1:8" x14ac:dyDescent="0.2">
      <c r="A18" s="4" t="s">
        <v>442</v>
      </c>
      <c r="B18" s="51">
        <v>0.40625</v>
      </c>
      <c r="C18" s="51">
        <v>0.51875000000000004</v>
      </c>
      <c r="D18" s="51">
        <v>7.4999999999999997E-2</v>
      </c>
    </row>
    <row r="19" spans="1:8" ht="17" thickBot="1" x14ac:dyDescent="0.25">
      <c r="A19" s="4" t="s">
        <v>443</v>
      </c>
      <c r="B19" s="51">
        <v>0.2411764705882353</v>
      </c>
      <c r="C19" s="51">
        <v>0.4823529411764706</v>
      </c>
      <c r="D19" s="51">
        <v>0.27647058823529413</v>
      </c>
    </row>
    <row r="20" spans="1:8" x14ac:dyDescent="0.2">
      <c r="A20" s="32" t="s">
        <v>309</v>
      </c>
      <c r="B20" s="143">
        <v>0.33872549019607839</v>
      </c>
      <c r="C20" s="143">
        <v>0.49203431372549017</v>
      </c>
      <c r="D20" s="144">
        <v>0.16924019607843141</v>
      </c>
    </row>
    <row r="21" spans="1:8" ht="17" thickBot="1" x14ac:dyDescent="0.25">
      <c r="A21" s="35" t="s">
        <v>432</v>
      </c>
      <c r="B21" s="68">
        <v>8.6535662705260044E-2</v>
      </c>
      <c r="C21" s="68">
        <v>2.3426744456383271E-2</v>
      </c>
      <c r="D21" s="69">
        <v>0.10136152315640254</v>
      </c>
    </row>
    <row r="22" spans="1:8" x14ac:dyDescent="0.2">
      <c r="B22" s="25"/>
      <c r="C22" s="25"/>
      <c r="D22" s="25"/>
    </row>
    <row r="24" spans="1:8" x14ac:dyDescent="0.2">
      <c r="A24" s="4" t="s">
        <v>73</v>
      </c>
      <c r="B24" s="4" t="s">
        <v>50</v>
      </c>
      <c r="C24" s="4" t="s">
        <v>51</v>
      </c>
      <c r="D24" s="4" t="s">
        <v>52</v>
      </c>
      <c r="E24" s="4" t="s">
        <v>53</v>
      </c>
      <c r="F24" s="4" t="s">
        <v>54</v>
      </c>
      <c r="G24" s="4" t="s">
        <v>55</v>
      </c>
      <c r="H24" s="4" t="s">
        <v>43</v>
      </c>
    </row>
    <row r="25" spans="1:8" x14ac:dyDescent="0.2">
      <c r="A25" s="4">
        <v>1</v>
      </c>
      <c r="B25" s="2">
        <v>21</v>
      </c>
      <c r="C25" s="2">
        <v>16</v>
      </c>
      <c r="D25" s="2">
        <v>1</v>
      </c>
      <c r="E25" s="2">
        <v>24</v>
      </c>
      <c r="F25" s="2">
        <v>12</v>
      </c>
      <c r="G25" s="2">
        <v>6</v>
      </c>
      <c r="H25" s="2">
        <v>80</v>
      </c>
    </row>
    <row r="26" spans="1:8" x14ac:dyDescent="0.2">
      <c r="A26" s="4">
        <v>2</v>
      </c>
      <c r="B26" s="2">
        <v>15</v>
      </c>
      <c r="C26" s="2">
        <v>34</v>
      </c>
      <c r="D26" s="2">
        <v>1</v>
      </c>
      <c r="E26" s="2">
        <v>21</v>
      </c>
      <c r="F26" s="2">
        <v>7</v>
      </c>
      <c r="G26" s="2">
        <v>2</v>
      </c>
      <c r="H26" s="2">
        <v>80</v>
      </c>
    </row>
    <row r="27" spans="1:8" x14ac:dyDescent="0.2">
      <c r="A27" s="4">
        <v>3</v>
      </c>
      <c r="B27" s="2">
        <v>10</v>
      </c>
      <c r="C27" s="2">
        <v>17</v>
      </c>
      <c r="D27" s="2">
        <v>4</v>
      </c>
      <c r="E27" s="2">
        <v>22</v>
      </c>
      <c r="F27" s="2">
        <v>21</v>
      </c>
      <c r="G27" s="2">
        <v>11</v>
      </c>
      <c r="H27" s="2">
        <v>85</v>
      </c>
    </row>
    <row r="28" spans="1:8" x14ac:dyDescent="0.2">
      <c r="A28" s="4" t="s">
        <v>441</v>
      </c>
      <c r="B28" s="51">
        <v>0.26250000000000001</v>
      </c>
      <c r="C28" s="51">
        <v>0.2</v>
      </c>
      <c r="D28" s="51">
        <v>1.2500000000000001E-2</v>
      </c>
      <c r="E28" s="51">
        <v>0.3</v>
      </c>
      <c r="F28" s="51">
        <v>0.15</v>
      </c>
      <c r="G28" s="51">
        <v>7.4999999999999997E-2</v>
      </c>
    </row>
    <row r="29" spans="1:8" x14ac:dyDescent="0.2">
      <c r="A29" s="4" t="s">
        <v>442</v>
      </c>
      <c r="B29" s="51">
        <v>0.1875</v>
      </c>
      <c r="C29" s="51">
        <v>0.42499999999999999</v>
      </c>
      <c r="D29" s="51">
        <v>1.2500000000000001E-2</v>
      </c>
      <c r="E29" s="51">
        <v>0.26250000000000001</v>
      </c>
      <c r="F29" s="51">
        <v>8.7499999999999994E-2</v>
      </c>
      <c r="G29" s="51">
        <v>2.5000000000000001E-2</v>
      </c>
    </row>
    <row r="30" spans="1:8" ht="17" thickBot="1" x14ac:dyDescent="0.25">
      <c r="A30" s="4" t="s">
        <v>443</v>
      </c>
      <c r="B30" s="51">
        <v>0.11764705882352941</v>
      </c>
      <c r="C30" s="51">
        <v>0.2</v>
      </c>
      <c r="D30" s="51">
        <v>4.7058823529411764E-2</v>
      </c>
      <c r="E30" s="51">
        <v>0.25882352941176473</v>
      </c>
      <c r="F30" s="51">
        <v>0.24705882352941178</v>
      </c>
      <c r="G30" s="51">
        <v>0.12941176470588237</v>
      </c>
    </row>
    <row r="31" spans="1:8" x14ac:dyDescent="0.2">
      <c r="A31" s="32" t="s">
        <v>309</v>
      </c>
      <c r="B31" s="143">
        <v>0.1892156862745098</v>
      </c>
      <c r="C31" s="143">
        <v>0.27499999999999997</v>
      </c>
      <c r="D31" s="143">
        <v>2.4019607843137253E-2</v>
      </c>
      <c r="E31" s="143">
        <v>0.27377450980392154</v>
      </c>
      <c r="F31" s="143">
        <v>0.16151960784313726</v>
      </c>
      <c r="G31" s="144">
        <v>7.6470588235294124E-2</v>
      </c>
    </row>
    <row r="32" spans="1:8" ht="17" thickBot="1" x14ac:dyDescent="0.25">
      <c r="A32" s="35" t="s">
        <v>432</v>
      </c>
      <c r="B32" s="68">
        <v>7.244170985290814E-2</v>
      </c>
      <c r="C32" s="68">
        <v>0.12990381056766587</v>
      </c>
      <c r="D32" s="68">
        <v>1.9952546067582656E-2</v>
      </c>
      <c r="E32" s="68">
        <v>2.2786209887012659E-2</v>
      </c>
      <c r="F32" s="68">
        <v>8.0400749779882333E-2</v>
      </c>
      <c r="G32" s="69">
        <v>5.2221414425190328E-2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1C19-ACE7-7548-B940-C378C95392C0}">
  <dimension ref="A1:M15"/>
  <sheetViews>
    <sheetView tabSelected="1" workbookViewId="0"/>
  </sheetViews>
  <sheetFormatPr baseColWidth="10" defaultRowHeight="16" x14ac:dyDescent="0.2"/>
  <cols>
    <col min="1" max="1" width="10.83203125" style="2"/>
    <col min="2" max="2" width="2.6640625" style="2" customWidth="1"/>
    <col min="3" max="3" width="14.1640625" style="2" customWidth="1"/>
    <col min="4" max="5" width="10.83203125" style="2"/>
    <col min="6" max="6" width="14.6640625" style="2" customWidth="1"/>
    <col min="7" max="12" width="10.83203125" style="2"/>
    <col min="13" max="13" width="14.1640625" style="2" customWidth="1"/>
    <col min="14" max="16384" width="10.83203125" style="2"/>
  </cols>
  <sheetData>
    <row r="1" spans="1:13" x14ac:dyDescent="0.2">
      <c r="A1" s="4" t="s">
        <v>672</v>
      </c>
    </row>
    <row r="2" spans="1:13" ht="17" thickBot="1" x14ac:dyDescent="0.25">
      <c r="A2" s="4" t="s">
        <v>488</v>
      </c>
      <c r="B2" s="4"/>
      <c r="C2" s="4" t="s">
        <v>56</v>
      </c>
      <c r="D2" s="4"/>
      <c r="E2" s="4"/>
      <c r="F2" s="4" t="s">
        <v>489</v>
      </c>
      <c r="G2" s="4"/>
      <c r="H2" s="4"/>
      <c r="I2" s="4"/>
      <c r="J2" s="4"/>
      <c r="K2" s="4"/>
      <c r="L2" s="4"/>
      <c r="M2" s="4"/>
    </row>
    <row r="3" spans="1:13" x14ac:dyDescent="0.2">
      <c r="A3" s="4" t="s">
        <v>439</v>
      </c>
      <c r="B3" s="4"/>
      <c r="C3" s="4" t="s">
        <v>57</v>
      </c>
      <c r="D3" s="4" t="s">
        <v>648</v>
      </c>
      <c r="E3" s="4" t="s">
        <v>432</v>
      </c>
      <c r="F3" s="4" t="s">
        <v>57</v>
      </c>
      <c r="G3" s="4" t="s">
        <v>648</v>
      </c>
      <c r="H3" s="4" t="s">
        <v>432</v>
      </c>
      <c r="I3" s="4"/>
      <c r="J3" s="32"/>
      <c r="K3" s="38"/>
      <c r="L3" s="38" t="s">
        <v>430</v>
      </c>
      <c r="M3" s="40" t="s">
        <v>490</v>
      </c>
    </row>
    <row r="4" spans="1:13" x14ac:dyDescent="0.2">
      <c r="A4" s="134"/>
      <c r="B4" s="270">
        <v>1</v>
      </c>
      <c r="C4" s="128">
        <v>112</v>
      </c>
      <c r="D4" s="128">
        <v>94.117647058823522</v>
      </c>
      <c r="E4" s="113">
        <v>1.066311171135246</v>
      </c>
      <c r="F4" s="113">
        <v>91</v>
      </c>
      <c r="G4" s="127">
        <v>54.491017964071851</v>
      </c>
      <c r="H4" s="113">
        <v>0.34852845655399012</v>
      </c>
      <c r="J4" s="126" t="s">
        <v>62</v>
      </c>
      <c r="K4" s="94" t="s">
        <v>309</v>
      </c>
      <c r="L4" s="2">
        <v>93.112947658402206</v>
      </c>
      <c r="M4" s="269">
        <v>54.091816367265466</v>
      </c>
    </row>
    <row r="5" spans="1:13" x14ac:dyDescent="0.2">
      <c r="A5" s="135" t="s">
        <v>58</v>
      </c>
      <c r="B5" s="271">
        <v>2</v>
      </c>
      <c r="C5" s="117">
        <v>115</v>
      </c>
      <c r="D5" s="117">
        <v>92</v>
      </c>
      <c r="E5" s="114"/>
      <c r="F5" s="114">
        <v>91</v>
      </c>
      <c r="G5" s="2">
        <v>53.846153846153847</v>
      </c>
      <c r="H5" s="114"/>
      <c r="J5" s="126"/>
      <c r="K5" s="94" t="s">
        <v>432</v>
      </c>
      <c r="L5" s="2">
        <v>1.066311171135246</v>
      </c>
      <c r="M5" s="269">
        <v>0.34852845655399012</v>
      </c>
    </row>
    <row r="6" spans="1:13" x14ac:dyDescent="0.2">
      <c r="A6" s="136"/>
      <c r="B6" s="271">
        <v>3</v>
      </c>
      <c r="C6" s="117">
        <v>111</v>
      </c>
      <c r="D6" s="119">
        <v>93.277310924369743</v>
      </c>
      <c r="E6" s="115"/>
      <c r="F6" s="115">
        <v>89</v>
      </c>
      <c r="G6" s="2">
        <v>53.939393939393945</v>
      </c>
      <c r="H6" s="115"/>
      <c r="J6" s="121" t="s">
        <v>63</v>
      </c>
      <c r="K6" s="96" t="s">
        <v>309</v>
      </c>
      <c r="L6" s="2">
        <v>4.9586776859504136</v>
      </c>
      <c r="M6" s="269">
        <v>14.570858283433132</v>
      </c>
    </row>
    <row r="7" spans="1:13" x14ac:dyDescent="0.2">
      <c r="A7" s="134"/>
      <c r="B7" s="270">
        <v>1</v>
      </c>
      <c r="C7" s="128">
        <v>5</v>
      </c>
      <c r="D7" s="128">
        <v>4.2016806722689077</v>
      </c>
      <c r="E7" s="117">
        <v>1.2692002556303028</v>
      </c>
      <c r="F7" s="116">
        <v>24</v>
      </c>
      <c r="G7" s="113">
        <v>14.37125748502994</v>
      </c>
      <c r="H7" s="117">
        <v>0.50676384816560605</v>
      </c>
      <c r="J7" s="121"/>
      <c r="K7" s="96" t="s">
        <v>432</v>
      </c>
      <c r="L7" s="2">
        <v>1.2692002556303028</v>
      </c>
      <c r="M7" s="269">
        <v>0.50676384816560605</v>
      </c>
    </row>
    <row r="8" spans="1:13" x14ac:dyDescent="0.2">
      <c r="A8" s="135" t="s">
        <v>59</v>
      </c>
      <c r="B8" s="271">
        <v>2</v>
      </c>
      <c r="C8" s="117">
        <v>8</v>
      </c>
      <c r="D8" s="117">
        <v>6.4</v>
      </c>
      <c r="E8" s="117"/>
      <c r="F8" s="116">
        <v>24</v>
      </c>
      <c r="G8" s="114">
        <v>14.201183431952662</v>
      </c>
      <c r="H8" s="117"/>
      <c r="J8" s="133" t="s">
        <v>64</v>
      </c>
      <c r="K8" s="112" t="s">
        <v>309</v>
      </c>
      <c r="L8" s="2">
        <v>1.9283746556473829</v>
      </c>
      <c r="M8" s="269">
        <v>30.538922155688624</v>
      </c>
    </row>
    <row r="9" spans="1:13" x14ac:dyDescent="0.2">
      <c r="A9" s="136"/>
      <c r="B9" s="271">
        <v>3</v>
      </c>
      <c r="C9" s="117">
        <v>5</v>
      </c>
      <c r="D9" s="119">
        <v>4.2016806722689077</v>
      </c>
      <c r="E9" s="117"/>
      <c r="F9" s="116">
        <v>25</v>
      </c>
      <c r="G9" s="115">
        <v>15.151515151515152</v>
      </c>
      <c r="H9" s="117"/>
      <c r="J9" s="133"/>
      <c r="K9" s="112" t="s">
        <v>432</v>
      </c>
      <c r="L9" s="2">
        <v>0.51005380645928389</v>
      </c>
      <c r="M9" s="269">
        <v>0.83200841215117483</v>
      </c>
    </row>
    <row r="10" spans="1:13" x14ac:dyDescent="0.2">
      <c r="A10" s="134"/>
      <c r="B10" s="270">
        <v>1</v>
      </c>
      <c r="C10" s="128">
        <v>2</v>
      </c>
      <c r="D10" s="2">
        <v>1.680672268907563</v>
      </c>
      <c r="E10" s="113">
        <v>0.51005380645928389</v>
      </c>
      <c r="F10" s="113">
        <v>51</v>
      </c>
      <c r="G10" s="2">
        <v>30.538922155688624</v>
      </c>
      <c r="H10" s="113">
        <v>0.83200841215117483</v>
      </c>
      <c r="J10" s="122" t="s">
        <v>65</v>
      </c>
      <c r="K10" s="123" t="s">
        <v>309</v>
      </c>
      <c r="L10" s="2">
        <v>0</v>
      </c>
      <c r="M10" s="269">
        <v>0.79840319361277434</v>
      </c>
    </row>
    <row r="11" spans="1:13" ht="17" thickBot="1" x14ac:dyDescent="0.25">
      <c r="A11" s="135" t="s">
        <v>60</v>
      </c>
      <c r="B11" s="271">
        <v>2</v>
      </c>
      <c r="C11" s="117">
        <v>2</v>
      </c>
      <c r="D11" s="2">
        <v>1.6</v>
      </c>
      <c r="E11" s="114"/>
      <c r="F11" s="114">
        <v>53</v>
      </c>
      <c r="G11" s="2">
        <v>31.360946745562128</v>
      </c>
      <c r="H11" s="114"/>
      <c r="J11" s="124"/>
      <c r="K11" s="125" t="s">
        <v>432</v>
      </c>
      <c r="L11" s="36">
        <v>0</v>
      </c>
      <c r="M11" s="37">
        <v>0.35616308181923761</v>
      </c>
    </row>
    <row r="12" spans="1:13" x14ac:dyDescent="0.2">
      <c r="A12" s="136"/>
      <c r="B12" s="271">
        <v>3</v>
      </c>
      <c r="C12" s="117">
        <v>3</v>
      </c>
      <c r="D12" s="2">
        <v>2.5210084033613445</v>
      </c>
      <c r="E12" s="115"/>
      <c r="F12" s="115">
        <v>49</v>
      </c>
      <c r="G12" s="2">
        <v>29.696969696969699</v>
      </c>
      <c r="H12" s="115"/>
      <c r="J12" s="4"/>
    </row>
    <row r="13" spans="1:13" x14ac:dyDescent="0.2">
      <c r="A13" s="134"/>
      <c r="B13" s="270">
        <v>1</v>
      </c>
      <c r="C13" s="128">
        <v>0</v>
      </c>
      <c r="D13" s="128">
        <v>0</v>
      </c>
      <c r="E13" s="117">
        <v>0</v>
      </c>
      <c r="F13" s="116">
        <v>1</v>
      </c>
      <c r="G13" s="113">
        <v>0.5988023952095809</v>
      </c>
      <c r="H13" s="117">
        <v>0.35616308181923761</v>
      </c>
    </row>
    <row r="14" spans="1:13" x14ac:dyDescent="0.2">
      <c r="A14" s="135" t="s">
        <v>61</v>
      </c>
      <c r="B14" s="271">
        <v>2</v>
      </c>
      <c r="C14" s="117">
        <v>0</v>
      </c>
      <c r="D14" s="117">
        <v>0</v>
      </c>
      <c r="E14" s="117"/>
      <c r="F14" s="116">
        <v>1</v>
      </c>
      <c r="G14" s="114">
        <v>0.59171597633136097</v>
      </c>
      <c r="H14" s="117"/>
    </row>
    <row r="15" spans="1:13" x14ac:dyDescent="0.2">
      <c r="A15" s="136"/>
      <c r="B15" s="272">
        <v>3</v>
      </c>
      <c r="C15" s="119">
        <v>0</v>
      </c>
      <c r="D15" s="119">
        <v>0</v>
      </c>
      <c r="E15" s="119"/>
      <c r="F15" s="118">
        <v>2</v>
      </c>
      <c r="G15" s="115">
        <v>1.2121212121212122</v>
      </c>
      <c r="H15" s="119"/>
      <c r="J15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A632-ED75-2F4C-A5E7-3D7CAF346CC3}">
  <dimension ref="A1:R28"/>
  <sheetViews>
    <sheetView workbookViewId="0"/>
  </sheetViews>
  <sheetFormatPr baseColWidth="10" defaultRowHeight="16" x14ac:dyDescent="0.2"/>
  <cols>
    <col min="1" max="1" width="15.33203125" style="2" customWidth="1"/>
    <col min="2" max="5" width="10.83203125" style="2"/>
    <col min="6" max="6" width="17.6640625" style="2" customWidth="1"/>
    <col min="7" max="7" width="14" style="2" customWidth="1"/>
    <col min="8" max="10" width="10.83203125" style="2"/>
    <col min="11" max="11" width="12.83203125" style="2" customWidth="1"/>
    <col min="12" max="16384" width="10.83203125" style="2"/>
  </cols>
  <sheetData>
    <row r="1" spans="1:18" ht="17" thickBot="1" x14ac:dyDescent="0.25">
      <c r="A1" s="4" t="s">
        <v>673</v>
      </c>
      <c r="B1" s="4" t="s">
        <v>649</v>
      </c>
    </row>
    <row r="2" spans="1:18" x14ac:dyDescent="0.2">
      <c r="A2" s="16" t="s">
        <v>493</v>
      </c>
      <c r="B2" s="137" t="s">
        <v>494</v>
      </c>
      <c r="C2" s="16" t="s">
        <v>491</v>
      </c>
      <c r="D2" s="16" t="s">
        <v>74</v>
      </c>
      <c r="E2" s="16"/>
      <c r="F2" s="16" t="s">
        <v>492</v>
      </c>
      <c r="G2" s="137" t="s">
        <v>494</v>
      </c>
      <c r="H2" s="16" t="s">
        <v>491</v>
      </c>
      <c r="I2" s="16" t="s">
        <v>74</v>
      </c>
      <c r="K2" s="32" t="s">
        <v>440</v>
      </c>
      <c r="L2" s="33"/>
      <c r="M2" s="45" t="s">
        <v>0</v>
      </c>
      <c r="N2" s="46" t="s">
        <v>75</v>
      </c>
    </row>
    <row r="3" spans="1:18" x14ac:dyDescent="0.2">
      <c r="A3" s="4">
        <v>1</v>
      </c>
      <c r="B3" s="43">
        <v>100</v>
      </c>
      <c r="C3" s="43">
        <v>7</v>
      </c>
      <c r="D3" s="43">
        <v>107</v>
      </c>
      <c r="E3" s="44"/>
      <c r="F3" s="4">
        <v>1</v>
      </c>
      <c r="G3" s="43">
        <v>41</v>
      </c>
      <c r="H3" s="43">
        <v>71</v>
      </c>
      <c r="I3" s="43">
        <v>112</v>
      </c>
      <c r="K3" s="129" t="s">
        <v>494</v>
      </c>
      <c r="L3" s="105" t="s">
        <v>309</v>
      </c>
      <c r="M3" s="130">
        <v>0.90939999999999999</v>
      </c>
      <c r="N3" s="131">
        <v>0.37230000000000002</v>
      </c>
    </row>
    <row r="4" spans="1:18" x14ac:dyDescent="0.2">
      <c r="A4" s="4">
        <v>2</v>
      </c>
      <c r="B4" s="43">
        <v>100</v>
      </c>
      <c r="C4" s="43">
        <v>11</v>
      </c>
      <c r="D4" s="43">
        <v>111</v>
      </c>
      <c r="E4" s="44"/>
      <c r="F4" s="4">
        <v>2</v>
      </c>
      <c r="G4" s="43">
        <v>35</v>
      </c>
      <c r="H4" s="43">
        <v>80</v>
      </c>
      <c r="I4" s="43">
        <v>115</v>
      </c>
      <c r="K4" s="132"/>
      <c r="L4" s="105" t="s">
        <v>432</v>
      </c>
      <c r="M4" s="130">
        <v>2.2100000000000002E-2</v>
      </c>
      <c r="N4" s="131">
        <v>7.1199999999999999E-2</v>
      </c>
    </row>
    <row r="5" spans="1:18" x14ac:dyDescent="0.2">
      <c r="A5" s="4">
        <v>3</v>
      </c>
      <c r="B5" s="43">
        <v>100</v>
      </c>
      <c r="C5" s="43">
        <v>12</v>
      </c>
      <c r="D5" s="43">
        <v>112</v>
      </c>
      <c r="E5" s="3"/>
      <c r="F5" s="4">
        <v>3</v>
      </c>
      <c r="G5" s="43">
        <v>50</v>
      </c>
      <c r="H5" s="43">
        <v>62</v>
      </c>
      <c r="I5" s="43">
        <v>112</v>
      </c>
      <c r="K5" s="275" t="s">
        <v>495</v>
      </c>
      <c r="L5" s="276" t="s">
        <v>309</v>
      </c>
      <c r="M5" s="277">
        <v>9.06E-2</v>
      </c>
      <c r="N5" s="278">
        <v>0.62770000000000004</v>
      </c>
      <c r="P5" s="3"/>
      <c r="Q5" s="3"/>
      <c r="R5" s="3"/>
    </row>
    <row r="6" spans="1:18" ht="17" thickBot="1" x14ac:dyDescent="0.25">
      <c r="A6" s="4" t="s">
        <v>441</v>
      </c>
      <c r="B6" s="44">
        <v>0.93459999999999999</v>
      </c>
      <c r="C6" s="44">
        <v>6.54E-2</v>
      </c>
      <c r="E6" s="3"/>
      <c r="F6" s="4" t="s">
        <v>441</v>
      </c>
      <c r="G6" s="44">
        <v>0.36609999999999998</v>
      </c>
      <c r="H6" s="44">
        <v>0.63390000000000002</v>
      </c>
      <c r="K6" s="279"/>
      <c r="L6" s="280" t="s">
        <v>432</v>
      </c>
      <c r="M6" s="281">
        <v>2.2100000000000002E-2</v>
      </c>
      <c r="N6" s="142">
        <v>7.1199999999999999E-2</v>
      </c>
    </row>
    <row r="7" spans="1:18" x14ac:dyDescent="0.2">
      <c r="A7" s="4" t="s">
        <v>442</v>
      </c>
      <c r="B7" s="44">
        <v>0.90090000000000003</v>
      </c>
      <c r="C7" s="44">
        <v>9.9099999999999994E-2</v>
      </c>
      <c r="D7" s="3"/>
      <c r="E7" s="3"/>
      <c r="F7" s="4" t="s">
        <v>442</v>
      </c>
      <c r="G7" s="44">
        <v>0.30430000000000001</v>
      </c>
      <c r="H7" s="44">
        <v>0.69569999999999999</v>
      </c>
      <c r="P7" s="3"/>
    </row>
    <row r="8" spans="1:18" ht="17" thickBot="1" x14ac:dyDescent="0.25">
      <c r="A8" s="16" t="s">
        <v>443</v>
      </c>
      <c r="B8" s="44">
        <v>0.89290000000000003</v>
      </c>
      <c r="C8" s="44">
        <v>0.1071</v>
      </c>
      <c r="D8" s="3"/>
      <c r="F8" s="16" t="s">
        <v>443</v>
      </c>
      <c r="G8" s="44">
        <v>0.44640000000000002</v>
      </c>
      <c r="H8" s="44">
        <v>0.55359999999999998</v>
      </c>
    </row>
    <row r="9" spans="1:18" x14ac:dyDescent="0.2">
      <c r="A9" s="32" t="s">
        <v>309</v>
      </c>
      <c r="B9" s="139">
        <v>0.90939999999999999</v>
      </c>
      <c r="C9" s="141">
        <v>9.06E-2</v>
      </c>
      <c r="D9" s="3"/>
      <c r="F9" s="32" t="s">
        <v>309</v>
      </c>
      <c r="G9" s="139">
        <v>0.37230000000000002</v>
      </c>
      <c r="H9" s="141">
        <v>0.62770000000000004</v>
      </c>
    </row>
    <row r="10" spans="1:18" ht="17" thickBot="1" x14ac:dyDescent="0.25">
      <c r="A10" s="138" t="s">
        <v>432</v>
      </c>
      <c r="B10" s="140">
        <v>2.2100000000000002E-2</v>
      </c>
      <c r="C10" s="142">
        <v>2.2100000000000002E-2</v>
      </c>
      <c r="F10" s="138" t="s">
        <v>432</v>
      </c>
      <c r="G10" s="140">
        <v>7.1199999999999999E-2</v>
      </c>
      <c r="H10" s="142">
        <v>7.1199999999999999E-2</v>
      </c>
    </row>
    <row r="13" spans="1:18" x14ac:dyDescent="0.2">
      <c r="E13" s="3"/>
      <c r="F13" s="3"/>
      <c r="G13" s="3"/>
      <c r="H13" s="3"/>
      <c r="I13" s="3"/>
    </row>
    <row r="14" spans="1:18" x14ac:dyDescent="0.2">
      <c r="E14" s="3"/>
      <c r="F14" s="3"/>
      <c r="G14" s="3"/>
      <c r="H14" s="3"/>
      <c r="I14" s="3"/>
    </row>
    <row r="15" spans="1:18" x14ac:dyDescent="0.2">
      <c r="E15" s="3"/>
      <c r="F15" s="3"/>
      <c r="G15" s="3"/>
      <c r="H15" s="3"/>
      <c r="I15" s="3"/>
    </row>
    <row r="20" spans="1:9" x14ac:dyDescent="0.2">
      <c r="D20" s="3"/>
      <c r="E20" s="3"/>
      <c r="F20" s="3"/>
      <c r="G20" s="3"/>
      <c r="H20" s="3"/>
      <c r="I20" s="3"/>
    </row>
    <row r="21" spans="1:9" x14ac:dyDescent="0.2">
      <c r="D21" s="3"/>
      <c r="E21" s="3"/>
      <c r="F21" s="3"/>
      <c r="G21" s="3"/>
      <c r="H21" s="3"/>
      <c r="I21" s="3"/>
    </row>
    <row r="22" spans="1:9" x14ac:dyDescent="0.2">
      <c r="A22" s="16"/>
      <c r="B22" s="16"/>
      <c r="C22" s="16"/>
      <c r="D22" s="16"/>
      <c r="E22" s="16"/>
      <c r="F22" s="16"/>
      <c r="G22" s="16"/>
      <c r="H22" s="16"/>
      <c r="I22" s="16"/>
    </row>
    <row r="23" spans="1:9" x14ac:dyDescent="0.2">
      <c r="A23" s="16"/>
      <c r="B23" s="43"/>
      <c r="C23" s="43"/>
      <c r="D23" s="43"/>
      <c r="E23" s="44"/>
      <c r="F23" s="44"/>
      <c r="G23" s="44"/>
      <c r="H23" s="44"/>
      <c r="I23" s="44"/>
    </row>
    <row r="24" spans="1:9" x14ac:dyDescent="0.2">
      <c r="A24" s="16"/>
      <c r="B24" s="43"/>
      <c r="C24" s="43"/>
      <c r="D24" s="43"/>
      <c r="E24" s="44"/>
      <c r="F24" s="44"/>
      <c r="G24" s="44"/>
      <c r="H24" s="44"/>
      <c r="I24" s="44"/>
    </row>
    <row r="25" spans="1:9" x14ac:dyDescent="0.2">
      <c r="A25" s="3"/>
      <c r="B25" s="43"/>
      <c r="C25" s="43"/>
      <c r="D25" s="43"/>
      <c r="E25" s="3"/>
      <c r="F25" s="3"/>
      <c r="G25" s="3"/>
      <c r="H25" s="3"/>
      <c r="I25" s="3"/>
    </row>
    <row r="28" spans="1:9" x14ac:dyDescent="0.2">
      <c r="A28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09E07-3F69-294E-BD31-0FA945BA1DBB}">
  <dimension ref="A1:J14"/>
  <sheetViews>
    <sheetView workbookViewId="0"/>
  </sheetViews>
  <sheetFormatPr baseColWidth="10" defaultRowHeight="16" x14ac:dyDescent="0.2"/>
  <cols>
    <col min="1" max="1" width="10.83203125" style="2"/>
    <col min="2" max="2" width="22.5" style="2" customWidth="1"/>
    <col min="3" max="16384" width="10.83203125" style="2"/>
  </cols>
  <sheetData>
    <row r="1" spans="1:10" ht="17" thickBot="1" x14ac:dyDescent="0.25">
      <c r="A1" s="4" t="s">
        <v>674</v>
      </c>
      <c r="B1" s="4" t="s">
        <v>651</v>
      </c>
      <c r="H1" s="25"/>
      <c r="I1" s="25"/>
      <c r="J1" s="25"/>
    </row>
    <row r="2" spans="1:10" x14ac:dyDescent="0.2">
      <c r="A2" s="21" t="s">
        <v>650</v>
      </c>
      <c r="B2" s="22"/>
      <c r="C2" s="22" t="s">
        <v>76</v>
      </c>
      <c r="D2" s="22" t="s">
        <v>40</v>
      </c>
      <c r="E2" s="22" t="s">
        <v>41</v>
      </c>
      <c r="F2" s="22" t="s">
        <v>42</v>
      </c>
      <c r="G2" s="23" t="s">
        <v>77</v>
      </c>
      <c r="H2" s="25"/>
      <c r="I2" s="25"/>
      <c r="J2" s="25"/>
    </row>
    <row r="3" spans="1:10" x14ac:dyDescent="0.2">
      <c r="A3" s="42" t="s">
        <v>309</v>
      </c>
      <c r="B3" s="158" t="s">
        <v>78</v>
      </c>
      <c r="C3" s="159">
        <v>1</v>
      </c>
      <c r="D3" s="159">
        <v>1</v>
      </c>
      <c r="E3" s="159">
        <v>1</v>
      </c>
      <c r="F3" s="159">
        <v>1</v>
      </c>
      <c r="G3" s="160">
        <v>0.91569999999999996</v>
      </c>
      <c r="H3" s="25"/>
      <c r="I3" s="25"/>
      <c r="J3" s="25"/>
    </row>
    <row r="4" spans="1:10" x14ac:dyDescent="0.2">
      <c r="A4" s="42"/>
      <c r="B4" s="28" t="s">
        <v>79</v>
      </c>
      <c r="C4" s="66">
        <v>0</v>
      </c>
      <c r="D4" s="66">
        <v>0</v>
      </c>
      <c r="E4" s="66">
        <v>0</v>
      </c>
      <c r="F4" s="66">
        <v>0</v>
      </c>
      <c r="G4" s="67">
        <v>0</v>
      </c>
      <c r="H4" s="25"/>
      <c r="I4" s="25"/>
      <c r="J4" s="25"/>
    </row>
    <row r="5" spans="1:10" x14ac:dyDescent="0.2">
      <c r="A5" s="42"/>
      <c r="B5" s="28" t="s">
        <v>80</v>
      </c>
      <c r="C5" s="66">
        <v>0</v>
      </c>
      <c r="D5" s="66">
        <v>0</v>
      </c>
      <c r="E5" s="66">
        <v>0</v>
      </c>
      <c r="F5" s="66">
        <v>0</v>
      </c>
      <c r="G5" s="67">
        <v>0</v>
      </c>
      <c r="H5" s="25"/>
      <c r="I5" s="25"/>
      <c r="J5" s="25"/>
    </row>
    <row r="6" spans="1:10" x14ac:dyDescent="0.2">
      <c r="A6" s="42"/>
      <c r="B6" s="28" t="s">
        <v>81</v>
      </c>
      <c r="C6" s="66">
        <v>0</v>
      </c>
      <c r="D6" s="66">
        <v>0</v>
      </c>
      <c r="E6" s="66">
        <v>0</v>
      </c>
      <c r="F6" s="66">
        <v>0</v>
      </c>
      <c r="G6" s="67">
        <v>0</v>
      </c>
      <c r="H6" s="25"/>
      <c r="I6" s="25"/>
      <c r="J6" s="25"/>
    </row>
    <row r="7" spans="1:10" x14ac:dyDescent="0.2">
      <c r="A7" s="42"/>
      <c r="B7" s="28" t="s">
        <v>82</v>
      </c>
      <c r="C7" s="66">
        <v>0</v>
      </c>
      <c r="D7" s="66">
        <v>0</v>
      </c>
      <c r="E7" s="66">
        <v>0</v>
      </c>
      <c r="F7" s="66">
        <v>0</v>
      </c>
      <c r="G7" s="67">
        <v>0</v>
      </c>
      <c r="H7" s="25"/>
      <c r="I7" s="25"/>
      <c r="J7" s="25"/>
    </row>
    <row r="8" spans="1:10" x14ac:dyDescent="0.2">
      <c r="A8" s="42"/>
      <c r="B8" s="152" t="s">
        <v>447</v>
      </c>
      <c r="C8" s="153">
        <v>0</v>
      </c>
      <c r="D8" s="153">
        <v>0</v>
      </c>
      <c r="E8" s="153">
        <v>0</v>
      </c>
      <c r="F8" s="153">
        <v>0</v>
      </c>
      <c r="G8" s="154">
        <v>8.43E-2</v>
      </c>
      <c r="H8" s="25"/>
      <c r="I8" s="25"/>
      <c r="J8" s="25"/>
    </row>
    <row r="9" spans="1:10" x14ac:dyDescent="0.2">
      <c r="A9" s="24" t="s">
        <v>432</v>
      </c>
      <c r="B9" s="158" t="s">
        <v>78</v>
      </c>
      <c r="C9" s="159">
        <v>0</v>
      </c>
      <c r="D9" s="159">
        <v>0</v>
      </c>
      <c r="E9" s="159">
        <v>0</v>
      </c>
      <c r="F9" s="159">
        <v>0</v>
      </c>
      <c r="G9" s="160">
        <v>3.4700000000000002E-2</v>
      </c>
      <c r="H9" s="25"/>
      <c r="I9" s="25"/>
      <c r="J9" s="25"/>
    </row>
    <row r="10" spans="1:10" x14ac:dyDescent="0.2">
      <c r="A10" s="24"/>
      <c r="B10" s="28" t="s">
        <v>79</v>
      </c>
      <c r="C10" s="66">
        <v>0</v>
      </c>
      <c r="D10" s="66">
        <v>0</v>
      </c>
      <c r="E10" s="66">
        <v>0</v>
      </c>
      <c r="F10" s="66">
        <v>0</v>
      </c>
      <c r="G10" s="67">
        <v>0</v>
      </c>
      <c r="H10" s="25"/>
      <c r="I10" s="25"/>
      <c r="J10" s="25"/>
    </row>
    <row r="11" spans="1:10" x14ac:dyDescent="0.2">
      <c r="A11" s="24"/>
      <c r="B11" s="28" t="s">
        <v>80</v>
      </c>
      <c r="C11" s="66">
        <v>0</v>
      </c>
      <c r="D11" s="66">
        <v>0</v>
      </c>
      <c r="E11" s="66">
        <v>0</v>
      </c>
      <c r="F11" s="66">
        <v>0</v>
      </c>
      <c r="G11" s="67">
        <v>0</v>
      </c>
      <c r="H11" s="25"/>
      <c r="I11" s="25"/>
      <c r="J11" s="25"/>
    </row>
    <row r="12" spans="1:10" x14ac:dyDescent="0.2">
      <c r="A12" s="24"/>
      <c r="B12" s="28" t="s">
        <v>81</v>
      </c>
      <c r="C12" s="66">
        <v>0</v>
      </c>
      <c r="D12" s="66">
        <v>0</v>
      </c>
      <c r="E12" s="66">
        <v>0</v>
      </c>
      <c r="F12" s="66">
        <v>0</v>
      </c>
      <c r="G12" s="67">
        <v>0</v>
      </c>
      <c r="H12" s="25"/>
      <c r="I12" s="25"/>
      <c r="J12" s="25"/>
    </row>
    <row r="13" spans="1:10" x14ac:dyDescent="0.2">
      <c r="A13" s="24"/>
      <c r="B13" s="28" t="s">
        <v>82</v>
      </c>
      <c r="C13" s="66">
        <v>0</v>
      </c>
      <c r="D13" s="66">
        <v>0</v>
      </c>
      <c r="E13" s="66">
        <v>0</v>
      </c>
      <c r="F13" s="66">
        <v>0</v>
      </c>
      <c r="G13" s="67">
        <v>0</v>
      </c>
      <c r="H13" s="25"/>
      <c r="I13" s="25"/>
      <c r="J13" s="25"/>
    </row>
    <row r="14" spans="1:10" ht="17" thickBot="1" x14ac:dyDescent="0.25">
      <c r="A14" s="26"/>
      <c r="B14" s="155" t="s">
        <v>447</v>
      </c>
      <c r="C14" s="156">
        <v>0</v>
      </c>
      <c r="D14" s="156">
        <v>0</v>
      </c>
      <c r="E14" s="156">
        <v>0</v>
      </c>
      <c r="F14" s="156">
        <v>0</v>
      </c>
      <c r="G14" s="157">
        <v>3.4700000000000002E-2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F48D0-E20C-DC4A-831D-9FDF130E062A}">
  <dimension ref="A1:Q91"/>
  <sheetViews>
    <sheetView workbookViewId="0">
      <selection activeCell="R21" sqref="R21"/>
    </sheetView>
  </sheetViews>
  <sheetFormatPr baseColWidth="10" defaultRowHeight="16" x14ac:dyDescent="0.2"/>
  <cols>
    <col min="1" max="16384" width="10.83203125" style="2"/>
  </cols>
  <sheetData>
    <row r="1" spans="1:17" x14ac:dyDescent="0.2">
      <c r="A1" s="4" t="s">
        <v>675</v>
      </c>
      <c r="B1" s="4" t="s">
        <v>651</v>
      </c>
    </row>
    <row r="2" spans="1:17" ht="17" thickBot="1" x14ac:dyDescent="0.25">
      <c r="A2" s="4" t="s">
        <v>496</v>
      </c>
      <c r="K2" s="4" t="s">
        <v>496</v>
      </c>
    </row>
    <row r="3" spans="1:17" x14ac:dyDescent="0.2">
      <c r="A3" s="4" t="s">
        <v>76</v>
      </c>
      <c r="B3" s="4" t="s">
        <v>66</v>
      </c>
      <c r="C3" s="4" t="s">
        <v>67</v>
      </c>
      <c r="D3" s="4" t="s">
        <v>68</v>
      </c>
      <c r="E3" s="4" t="s">
        <v>441</v>
      </c>
      <c r="F3" s="4" t="s">
        <v>442</v>
      </c>
      <c r="G3" s="4" t="s">
        <v>443</v>
      </c>
      <c r="H3" s="32" t="s">
        <v>309</v>
      </c>
      <c r="I3" s="40" t="s">
        <v>432</v>
      </c>
      <c r="J3" s="4"/>
      <c r="K3" s="32" t="s">
        <v>309</v>
      </c>
      <c r="L3" s="38" t="s">
        <v>76</v>
      </c>
      <c r="M3" s="38" t="s">
        <v>40</v>
      </c>
      <c r="N3" s="38" t="s">
        <v>41</v>
      </c>
      <c r="O3" s="38" t="s">
        <v>42</v>
      </c>
      <c r="P3" s="40" t="s">
        <v>77</v>
      </c>
      <c r="Q3" s="4"/>
    </row>
    <row r="4" spans="1:17" x14ac:dyDescent="0.2">
      <c r="A4" s="4" t="s">
        <v>78</v>
      </c>
      <c r="B4" s="2">
        <v>49</v>
      </c>
      <c r="C4" s="2">
        <v>50</v>
      </c>
      <c r="D4" s="2">
        <v>50</v>
      </c>
      <c r="E4" s="41">
        <f>49/50</f>
        <v>0.98</v>
      </c>
      <c r="F4" s="41">
        <f>50/50</f>
        <v>1</v>
      </c>
      <c r="G4" s="41">
        <f>50/50</f>
        <v>1</v>
      </c>
      <c r="H4" s="161">
        <f t="shared" ref="H4:H9" si="0">AVERAGE(E4:G4)</f>
        <v>0.99333333333333329</v>
      </c>
      <c r="I4" s="162">
        <f t="shared" ref="I4:I9" si="1">STDEV(E4:G4)</f>
        <v>1.1547005383792525E-2</v>
      </c>
      <c r="J4" s="41"/>
      <c r="K4" s="187" t="s">
        <v>78</v>
      </c>
      <c r="L4" s="188">
        <v>0.99333333333333329</v>
      </c>
      <c r="M4" s="188">
        <v>0.89131963387282542</v>
      </c>
      <c r="N4" s="188">
        <v>0.81697790227201983</v>
      </c>
      <c r="O4" s="188">
        <v>0.57308339808339814</v>
      </c>
      <c r="P4" s="162">
        <v>8.5804564705490791E-2</v>
      </c>
    </row>
    <row r="5" spans="1:17" x14ac:dyDescent="0.2">
      <c r="A5" s="4" t="s">
        <v>79</v>
      </c>
      <c r="B5" s="2">
        <v>1</v>
      </c>
      <c r="C5" s="2">
        <v>0</v>
      </c>
      <c r="D5" s="2">
        <v>0</v>
      </c>
      <c r="E5" s="41">
        <f>1/50</f>
        <v>0.02</v>
      </c>
      <c r="F5" s="41">
        <f>0/50</f>
        <v>0</v>
      </c>
      <c r="G5" s="41">
        <f>0/50%</f>
        <v>0</v>
      </c>
      <c r="H5" s="163">
        <f t="shared" si="0"/>
        <v>6.6666666666666671E-3</v>
      </c>
      <c r="I5" s="164">
        <f t="shared" si="1"/>
        <v>1.1547005383792516E-2</v>
      </c>
      <c r="K5" s="121" t="s">
        <v>79</v>
      </c>
      <c r="L5" s="186">
        <v>6.6666666666666671E-3</v>
      </c>
      <c r="M5" s="186">
        <v>9.4435351882160401E-2</v>
      </c>
      <c r="N5" s="186">
        <v>0.10667600373482726</v>
      </c>
      <c r="O5" s="186">
        <v>0.23146205646205645</v>
      </c>
      <c r="P5" s="164">
        <v>0.15001289699874357</v>
      </c>
    </row>
    <row r="6" spans="1:17" x14ac:dyDescent="0.2">
      <c r="A6" s="4" t="s">
        <v>80</v>
      </c>
      <c r="B6" s="2">
        <v>0</v>
      </c>
      <c r="C6" s="2">
        <v>0</v>
      </c>
      <c r="D6" s="2">
        <v>0</v>
      </c>
      <c r="E6" s="41">
        <f>0/50</f>
        <v>0</v>
      </c>
      <c r="F6" s="41">
        <f t="shared" ref="F6:G9" si="2">0/50</f>
        <v>0</v>
      </c>
      <c r="G6" s="41">
        <f>0/50</f>
        <v>0</v>
      </c>
      <c r="H6" s="165">
        <f t="shared" si="0"/>
        <v>0</v>
      </c>
      <c r="I6" s="166">
        <f t="shared" si="1"/>
        <v>0</v>
      </c>
      <c r="K6" s="133" t="s">
        <v>80</v>
      </c>
      <c r="L6" s="183">
        <v>0</v>
      </c>
      <c r="M6" s="183">
        <v>1.4245014245014245E-2</v>
      </c>
      <c r="N6" s="183">
        <v>7.6346093993152814E-2</v>
      </c>
      <c r="O6" s="183">
        <v>0.15960243460243462</v>
      </c>
      <c r="P6" s="166">
        <v>0.48103621144421421</v>
      </c>
    </row>
    <row r="7" spans="1:17" x14ac:dyDescent="0.2">
      <c r="A7" s="4" t="s">
        <v>81</v>
      </c>
      <c r="B7" s="2">
        <v>0</v>
      </c>
      <c r="C7" s="2">
        <v>0</v>
      </c>
      <c r="D7" s="2">
        <v>0</v>
      </c>
      <c r="E7" s="41">
        <f>0/50</f>
        <v>0</v>
      </c>
      <c r="F7" s="41">
        <f t="shared" si="2"/>
        <v>0</v>
      </c>
      <c r="G7" s="41">
        <f t="shared" si="2"/>
        <v>0</v>
      </c>
      <c r="H7" s="167">
        <f t="shared" si="0"/>
        <v>0</v>
      </c>
      <c r="I7" s="168">
        <f t="shared" si="1"/>
        <v>0</v>
      </c>
      <c r="K7" s="122" t="s">
        <v>81</v>
      </c>
      <c r="L7" s="181">
        <v>0</v>
      </c>
      <c r="M7" s="181">
        <v>0</v>
      </c>
      <c r="N7" s="181">
        <v>0</v>
      </c>
      <c r="O7" s="181">
        <v>3.1222481222481224E-2</v>
      </c>
      <c r="P7" s="168">
        <v>0.12153133138630257</v>
      </c>
    </row>
    <row r="8" spans="1:17" x14ac:dyDescent="0.2">
      <c r="A8" s="4" t="s">
        <v>82</v>
      </c>
      <c r="B8" s="2">
        <v>0</v>
      </c>
      <c r="C8" s="2">
        <v>0</v>
      </c>
      <c r="D8" s="2">
        <v>0</v>
      </c>
      <c r="E8" s="41">
        <f>0/50</f>
        <v>0</v>
      </c>
      <c r="F8" s="41">
        <f t="shared" si="2"/>
        <v>0</v>
      </c>
      <c r="G8" s="41">
        <f t="shared" si="2"/>
        <v>0</v>
      </c>
      <c r="H8" s="169">
        <f t="shared" si="0"/>
        <v>0</v>
      </c>
      <c r="I8" s="170">
        <f t="shared" si="1"/>
        <v>0</v>
      </c>
      <c r="K8" s="179" t="s">
        <v>82</v>
      </c>
      <c r="L8" s="180">
        <v>0</v>
      </c>
      <c r="M8" s="180">
        <v>0</v>
      </c>
      <c r="N8" s="180">
        <v>0</v>
      </c>
      <c r="O8" s="180">
        <v>4.6296296296296294E-3</v>
      </c>
      <c r="P8" s="170">
        <v>7.3899802800728887E-2</v>
      </c>
    </row>
    <row r="9" spans="1:17" ht="17" thickBot="1" x14ac:dyDescent="0.25">
      <c r="A9" s="4" t="s">
        <v>497</v>
      </c>
      <c r="B9" s="2">
        <v>0</v>
      </c>
      <c r="C9" s="2">
        <v>0</v>
      </c>
      <c r="D9" s="2">
        <v>0</v>
      </c>
      <c r="E9" s="41">
        <f>0/50</f>
        <v>0</v>
      </c>
      <c r="F9" s="41">
        <f t="shared" si="2"/>
        <v>0</v>
      </c>
      <c r="G9" s="41">
        <f t="shared" si="2"/>
        <v>0</v>
      </c>
      <c r="H9" s="171">
        <f t="shared" si="0"/>
        <v>0</v>
      </c>
      <c r="I9" s="172">
        <f t="shared" si="1"/>
        <v>0</v>
      </c>
      <c r="K9" s="174" t="s">
        <v>497</v>
      </c>
      <c r="L9" s="177">
        <v>0</v>
      </c>
      <c r="M9" s="177">
        <v>0</v>
      </c>
      <c r="N9" s="177">
        <v>0</v>
      </c>
      <c r="O9" s="177">
        <v>0</v>
      </c>
      <c r="P9" s="175">
        <v>8.771519266451995E-2</v>
      </c>
    </row>
    <row r="10" spans="1:17" x14ac:dyDescent="0.2">
      <c r="A10" s="4" t="s">
        <v>83</v>
      </c>
      <c r="B10" s="2">
        <v>4</v>
      </c>
      <c r="C10" s="2">
        <v>5</v>
      </c>
      <c r="D10" s="2">
        <v>5</v>
      </c>
      <c r="K10" s="42" t="s">
        <v>432</v>
      </c>
      <c r="L10" s="41"/>
      <c r="M10" s="41"/>
      <c r="N10" s="41"/>
      <c r="O10" s="41"/>
      <c r="P10" s="47"/>
    </row>
    <row r="11" spans="1:17" ht="17" thickBot="1" x14ac:dyDescent="0.25">
      <c r="A11" s="4"/>
      <c r="K11" s="187" t="s">
        <v>78</v>
      </c>
      <c r="L11" s="188">
        <v>1.1547005383792525E-2</v>
      </c>
      <c r="M11" s="188">
        <v>7.0948153406288628E-3</v>
      </c>
      <c r="N11" s="188">
        <v>3.5845718906191107E-2</v>
      </c>
      <c r="O11" s="188">
        <v>2.20995461738475E-2</v>
      </c>
      <c r="P11" s="162">
        <v>1.9883413958001073E-2</v>
      </c>
    </row>
    <row r="12" spans="1:17" x14ac:dyDescent="0.2">
      <c r="A12" s="4" t="s">
        <v>40</v>
      </c>
      <c r="B12" s="4" t="s">
        <v>66</v>
      </c>
      <c r="C12" s="4" t="s">
        <v>67</v>
      </c>
      <c r="D12" s="4" t="s">
        <v>68</v>
      </c>
      <c r="E12" s="4" t="s">
        <v>441</v>
      </c>
      <c r="F12" s="4" t="s">
        <v>442</v>
      </c>
      <c r="G12" s="4" t="s">
        <v>443</v>
      </c>
      <c r="H12" s="32" t="s">
        <v>309</v>
      </c>
      <c r="I12" s="40" t="s">
        <v>432</v>
      </c>
      <c r="K12" s="121" t="s">
        <v>79</v>
      </c>
      <c r="L12" s="186">
        <v>1.1547005383792516E-2</v>
      </c>
      <c r="M12" s="186">
        <v>1.4817283688680901E-2</v>
      </c>
      <c r="N12" s="186">
        <v>6.6161957019074666E-2</v>
      </c>
      <c r="O12" s="186">
        <v>7.2464139558359619E-2</v>
      </c>
      <c r="P12" s="164">
        <v>6.2851219600474819E-3</v>
      </c>
    </row>
    <row r="13" spans="1:17" x14ac:dyDescent="0.2">
      <c r="A13" s="4" t="s">
        <v>78</v>
      </c>
      <c r="B13" s="2">
        <v>27</v>
      </c>
      <c r="C13" s="2">
        <v>42</v>
      </c>
      <c r="D13" s="2">
        <v>103</v>
      </c>
      <c r="E13" s="41">
        <f>B13/SUM(B13:B18)</f>
        <v>0.9</v>
      </c>
      <c r="F13" s="41">
        <f>C13/SUM(C13:C18)</f>
        <v>0.8936170212765957</v>
      </c>
      <c r="G13" s="41">
        <f>D13/SUM(D13:D18)</f>
        <v>0.88034188034188032</v>
      </c>
      <c r="H13" s="161">
        <f t="shared" ref="H13:H18" si="3">AVERAGE(E13:G13)</f>
        <v>0.89131963387282542</v>
      </c>
      <c r="I13" s="162">
        <f t="shared" ref="I13:I18" si="4">STDEV(F13:H13)</f>
        <v>7.0948153406288628E-3</v>
      </c>
      <c r="K13" s="133" t="s">
        <v>80</v>
      </c>
      <c r="L13" s="183">
        <v>0</v>
      </c>
      <c r="M13" s="183">
        <v>2.1759618684500666E-2</v>
      </c>
      <c r="N13" s="183">
        <v>4.256260130009442E-2</v>
      </c>
      <c r="O13" s="183">
        <v>3.9859507185139066E-2</v>
      </c>
      <c r="P13" s="166">
        <v>3.0736060889623419E-2</v>
      </c>
    </row>
    <row r="14" spans="1:17" x14ac:dyDescent="0.2">
      <c r="A14" s="4" t="s">
        <v>79</v>
      </c>
      <c r="B14" s="2">
        <v>3</v>
      </c>
      <c r="C14" s="2">
        <v>5</v>
      </c>
      <c r="D14" s="2">
        <v>9</v>
      </c>
      <c r="E14" s="41">
        <f>B14/SUM(B13:B18)</f>
        <v>0.1</v>
      </c>
      <c r="F14" s="41">
        <f>C14/SUM(C13:C18)</f>
        <v>0.10638297872340426</v>
      </c>
      <c r="G14" s="41">
        <f>D14/SUM(D13:D18)</f>
        <v>7.6923076923076927E-2</v>
      </c>
      <c r="H14" s="163">
        <f t="shared" si="3"/>
        <v>9.4435351882160401E-2</v>
      </c>
      <c r="I14" s="164">
        <f t="shared" si="4"/>
        <v>1.4817283688680901E-2</v>
      </c>
      <c r="K14" s="122" t="s">
        <v>81</v>
      </c>
      <c r="L14" s="181">
        <v>0</v>
      </c>
      <c r="M14" s="181">
        <v>0</v>
      </c>
      <c r="N14" s="181">
        <v>0</v>
      </c>
      <c r="O14" s="181">
        <v>2.1390477649812091E-2</v>
      </c>
      <c r="P14" s="168">
        <v>2.003879454822026E-2</v>
      </c>
    </row>
    <row r="15" spans="1:17" x14ac:dyDescent="0.2">
      <c r="A15" s="4" t="s">
        <v>80</v>
      </c>
      <c r="B15" s="2">
        <v>0</v>
      </c>
      <c r="C15" s="2">
        <v>0</v>
      </c>
      <c r="D15" s="2">
        <v>5</v>
      </c>
      <c r="E15" s="41">
        <f>B15/SUM(B13:B18)</f>
        <v>0</v>
      </c>
      <c r="F15" s="41">
        <f>C15/SUM(C13:C18)</f>
        <v>0</v>
      </c>
      <c r="G15" s="41">
        <f>D15/SUM(D13:D18)</f>
        <v>4.2735042735042736E-2</v>
      </c>
      <c r="H15" s="165">
        <f t="shared" si="3"/>
        <v>1.4245014245014245E-2</v>
      </c>
      <c r="I15" s="166">
        <f t="shared" si="4"/>
        <v>2.1759618684500666E-2</v>
      </c>
      <c r="K15" s="179" t="s">
        <v>82</v>
      </c>
      <c r="L15" s="180">
        <v>0</v>
      </c>
      <c r="M15" s="180">
        <v>0</v>
      </c>
      <c r="N15" s="180">
        <v>0</v>
      </c>
      <c r="O15" s="180">
        <v>8.0187537387448032E-3</v>
      </c>
      <c r="P15" s="170">
        <v>7.6444977525903747E-3</v>
      </c>
    </row>
    <row r="16" spans="1:17" ht="17" thickBot="1" x14ac:dyDescent="0.25">
      <c r="A16" s="4" t="s">
        <v>81</v>
      </c>
      <c r="B16" s="2">
        <v>0</v>
      </c>
      <c r="C16" s="2">
        <v>0</v>
      </c>
      <c r="D16" s="2">
        <v>0</v>
      </c>
      <c r="E16" s="41">
        <f>B16/SUM(B13:B18)</f>
        <v>0</v>
      </c>
      <c r="F16" s="41">
        <f>C16/SUM(C13:C18)</f>
        <v>0</v>
      </c>
      <c r="G16" s="41">
        <f>D16/SUM(D13:D18)</f>
        <v>0</v>
      </c>
      <c r="H16" s="167">
        <f t="shared" si="3"/>
        <v>0</v>
      </c>
      <c r="I16" s="168">
        <f t="shared" si="4"/>
        <v>0</v>
      </c>
      <c r="K16" s="178" t="s">
        <v>497</v>
      </c>
      <c r="L16" s="176">
        <v>0</v>
      </c>
      <c r="M16" s="176">
        <v>0</v>
      </c>
      <c r="N16" s="176">
        <v>0</v>
      </c>
      <c r="O16" s="176">
        <v>0</v>
      </c>
      <c r="P16" s="172">
        <v>1.4827496027095764E-2</v>
      </c>
    </row>
    <row r="17" spans="1:16" x14ac:dyDescent="0.2">
      <c r="A17" s="4" t="s">
        <v>82</v>
      </c>
      <c r="B17" s="2">
        <v>0</v>
      </c>
      <c r="C17" s="2">
        <v>0</v>
      </c>
      <c r="D17" s="2">
        <v>0</v>
      </c>
      <c r="E17" s="41">
        <f>B17/SUM(B13:B18)</f>
        <v>0</v>
      </c>
      <c r="F17" s="41">
        <f>C17/SUM(C13:C18)</f>
        <v>0</v>
      </c>
      <c r="G17" s="41">
        <f>D17/SUM(D13:D18)</f>
        <v>0</v>
      </c>
      <c r="H17" s="169">
        <f t="shared" si="3"/>
        <v>0</v>
      </c>
      <c r="I17" s="170">
        <f t="shared" si="4"/>
        <v>0</v>
      </c>
      <c r="L17" s="41"/>
      <c r="M17" s="41"/>
      <c r="N17" s="41"/>
      <c r="O17" s="41"/>
      <c r="P17" s="41"/>
    </row>
    <row r="18" spans="1:16" ht="17" thickBot="1" x14ac:dyDescent="0.25">
      <c r="A18" s="4" t="s">
        <v>497</v>
      </c>
      <c r="B18" s="2">
        <v>0</v>
      </c>
      <c r="C18" s="2">
        <v>0</v>
      </c>
      <c r="D18" s="2">
        <v>0</v>
      </c>
      <c r="E18" s="41">
        <f>B18/SUM(B13:B18)</f>
        <v>0</v>
      </c>
      <c r="F18" s="41">
        <f>C18/SUM(C13:C18)</f>
        <v>0</v>
      </c>
      <c r="G18" s="41">
        <f>D18/SUM(D13:D18)</f>
        <v>0</v>
      </c>
      <c r="H18" s="171">
        <f t="shared" si="3"/>
        <v>0</v>
      </c>
      <c r="I18" s="172">
        <f t="shared" si="4"/>
        <v>0</v>
      </c>
    </row>
    <row r="19" spans="1:16" x14ac:dyDescent="0.2">
      <c r="A19" s="4" t="s">
        <v>83</v>
      </c>
    </row>
    <row r="20" spans="1:16" ht="17" thickBot="1" x14ac:dyDescent="0.25">
      <c r="K20" s="4"/>
      <c r="L20" s="4"/>
      <c r="M20" s="4"/>
      <c r="N20" s="4"/>
      <c r="O20" s="4"/>
      <c r="P20" s="4"/>
    </row>
    <row r="21" spans="1:16" x14ac:dyDescent="0.2">
      <c r="A21" s="4" t="s">
        <v>41</v>
      </c>
      <c r="B21" s="4" t="s">
        <v>66</v>
      </c>
      <c r="C21" s="4" t="s">
        <v>67</v>
      </c>
      <c r="D21" s="4" t="s">
        <v>68</v>
      </c>
      <c r="E21" s="4" t="s">
        <v>441</v>
      </c>
      <c r="F21" s="4" t="s">
        <v>442</v>
      </c>
      <c r="G21" s="4" t="s">
        <v>443</v>
      </c>
      <c r="H21" s="32" t="s">
        <v>309</v>
      </c>
      <c r="I21" s="40" t="s">
        <v>432</v>
      </c>
      <c r="K21" s="4"/>
      <c r="L21" s="41"/>
      <c r="M21" s="41"/>
      <c r="N21" s="41"/>
      <c r="O21" s="41"/>
      <c r="P21" s="41"/>
    </row>
    <row r="22" spans="1:16" x14ac:dyDescent="0.2">
      <c r="A22" s="4" t="s">
        <v>78</v>
      </c>
      <c r="B22" s="2">
        <v>48</v>
      </c>
      <c r="C22" s="2">
        <v>29</v>
      </c>
      <c r="D22" s="2">
        <v>67</v>
      </c>
      <c r="E22" s="41">
        <f t="shared" ref="E22:E27" si="5">B22/56</f>
        <v>0.8571428571428571</v>
      </c>
      <c r="F22" s="41">
        <f t="shared" ref="F22:F27" si="6">C22/36</f>
        <v>0.80555555555555558</v>
      </c>
      <c r="G22" s="41">
        <f t="shared" ref="G22:G27" si="7">D22/85</f>
        <v>0.78823529411764703</v>
      </c>
      <c r="H22" s="161">
        <f t="shared" ref="H22:H27" si="8">AVERAGE(E22:G22)</f>
        <v>0.81697790227201983</v>
      </c>
      <c r="I22" s="162">
        <f t="shared" ref="I22:I27" si="9">STDEV(E22:G22)</f>
        <v>3.5845718906191107E-2</v>
      </c>
      <c r="K22" s="4"/>
      <c r="L22" s="41"/>
      <c r="M22" s="41"/>
      <c r="N22" s="41"/>
      <c r="O22" s="41"/>
      <c r="P22" s="41"/>
    </row>
    <row r="23" spans="1:16" x14ac:dyDescent="0.2">
      <c r="A23" s="4" t="s">
        <v>79</v>
      </c>
      <c r="B23" s="2">
        <v>2</v>
      </c>
      <c r="C23" s="2">
        <v>6</v>
      </c>
      <c r="D23" s="2">
        <v>10</v>
      </c>
      <c r="E23" s="41">
        <f t="shared" si="5"/>
        <v>3.5714285714285712E-2</v>
      </c>
      <c r="F23" s="41">
        <f t="shared" si="6"/>
        <v>0.16666666666666666</v>
      </c>
      <c r="G23" s="41">
        <f t="shared" si="7"/>
        <v>0.11764705882352941</v>
      </c>
      <c r="H23" s="163">
        <f t="shared" si="8"/>
        <v>0.10667600373482726</v>
      </c>
      <c r="I23" s="164">
        <f t="shared" si="9"/>
        <v>6.6161957019074666E-2</v>
      </c>
      <c r="K23" s="4"/>
      <c r="L23" s="41"/>
      <c r="M23" s="41"/>
      <c r="N23" s="41"/>
      <c r="O23" s="41"/>
      <c r="P23" s="41"/>
    </row>
    <row r="24" spans="1:16" x14ac:dyDescent="0.2">
      <c r="A24" s="4" t="s">
        <v>80</v>
      </c>
      <c r="B24" s="2">
        <v>6</v>
      </c>
      <c r="C24" s="2">
        <v>1</v>
      </c>
      <c r="D24" s="2">
        <v>8</v>
      </c>
      <c r="E24" s="41">
        <f t="shared" si="5"/>
        <v>0.10714285714285714</v>
      </c>
      <c r="F24" s="41">
        <f t="shared" si="6"/>
        <v>2.7777777777777776E-2</v>
      </c>
      <c r="G24" s="41">
        <f t="shared" si="7"/>
        <v>9.4117647058823528E-2</v>
      </c>
      <c r="H24" s="165">
        <f t="shared" si="8"/>
        <v>7.6346093993152814E-2</v>
      </c>
      <c r="I24" s="166">
        <f t="shared" si="9"/>
        <v>4.256260130009442E-2</v>
      </c>
      <c r="K24" s="4"/>
      <c r="L24" s="41"/>
      <c r="M24" s="41"/>
      <c r="N24" s="41"/>
      <c r="O24" s="41"/>
      <c r="P24" s="41"/>
    </row>
    <row r="25" spans="1:16" x14ac:dyDescent="0.2">
      <c r="A25" s="4" t="s">
        <v>81</v>
      </c>
      <c r="B25" s="2">
        <v>0</v>
      </c>
      <c r="C25" s="2">
        <v>0</v>
      </c>
      <c r="D25" s="2">
        <v>0</v>
      </c>
      <c r="E25" s="41">
        <f t="shared" si="5"/>
        <v>0</v>
      </c>
      <c r="F25" s="41">
        <f t="shared" si="6"/>
        <v>0</v>
      </c>
      <c r="G25" s="41">
        <f t="shared" si="7"/>
        <v>0</v>
      </c>
      <c r="H25" s="167">
        <f t="shared" si="8"/>
        <v>0</v>
      </c>
      <c r="I25" s="168">
        <f t="shared" si="9"/>
        <v>0</v>
      </c>
      <c r="K25" s="4"/>
      <c r="L25" s="41"/>
      <c r="M25" s="41"/>
      <c r="N25" s="41"/>
      <c r="O25" s="41"/>
      <c r="P25" s="41"/>
    </row>
    <row r="26" spans="1:16" x14ac:dyDescent="0.2">
      <c r="A26" s="4" t="s">
        <v>82</v>
      </c>
      <c r="B26" s="2">
        <v>0</v>
      </c>
      <c r="C26" s="2">
        <v>0</v>
      </c>
      <c r="D26" s="2">
        <v>0</v>
      </c>
      <c r="E26" s="41">
        <f t="shared" si="5"/>
        <v>0</v>
      </c>
      <c r="F26" s="41">
        <f t="shared" si="6"/>
        <v>0</v>
      </c>
      <c r="G26" s="41">
        <f t="shared" si="7"/>
        <v>0</v>
      </c>
      <c r="H26" s="169">
        <f t="shared" si="8"/>
        <v>0</v>
      </c>
      <c r="I26" s="170">
        <f t="shared" si="9"/>
        <v>0</v>
      </c>
      <c r="K26" s="4"/>
      <c r="L26" s="41"/>
      <c r="M26" s="41"/>
      <c r="N26" s="41"/>
      <c r="O26" s="41"/>
      <c r="P26" s="41"/>
    </row>
    <row r="27" spans="1:16" ht="17" thickBot="1" x14ac:dyDescent="0.25">
      <c r="A27" s="4" t="s">
        <v>497</v>
      </c>
      <c r="B27" s="2">
        <v>0</v>
      </c>
      <c r="C27" s="2">
        <v>0</v>
      </c>
      <c r="D27" s="2">
        <v>0</v>
      </c>
      <c r="E27" s="41">
        <f t="shared" si="5"/>
        <v>0</v>
      </c>
      <c r="F27" s="41">
        <f t="shared" si="6"/>
        <v>0</v>
      </c>
      <c r="G27" s="41">
        <f t="shared" si="7"/>
        <v>0</v>
      </c>
      <c r="H27" s="171">
        <f t="shared" si="8"/>
        <v>0</v>
      </c>
      <c r="I27" s="172">
        <f t="shared" si="9"/>
        <v>0</v>
      </c>
      <c r="K27" s="4"/>
      <c r="L27" s="41"/>
      <c r="M27" s="41"/>
      <c r="N27" s="41"/>
      <c r="O27" s="41"/>
      <c r="P27" s="41"/>
    </row>
    <row r="28" spans="1:16" x14ac:dyDescent="0.2">
      <c r="A28" s="4" t="s">
        <v>83</v>
      </c>
      <c r="K28" s="4"/>
      <c r="L28" s="41"/>
      <c r="M28" s="41"/>
      <c r="N28" s="41"/>
      <c r="O28" s="41"/>
      <c r="P28" s="41"/>
    </row>
    <row r="29" spans="1:16" ht="17" thickBot="1" x14ac:dyDescent="0.25">
      <c r="L29" s="41"/>
      <c r="M29" s="41"/>
      <c r="N29" s="41"/>
      <c r="O29" s="41"/>
      <c r="P29" s="41"/>
    </row>
    <row r="30" spans="1:16" x14ac:dyDescent="0.2">
      <c r="A30" s="16" t="s">
        <v>42</v>
      </c>
      <c r="B30" s="16" t="s">
        <v>66</v>
      </c>
      <c r="C30" s="16" t="s">
        <v>67</v>
      </c>
      <c r="D30" s="16" t="s">
        <v>68</v>
      </c>
      <c r="E30" s="4" t="s">
        <v>441</v>
      </c>
      <c r="F30" s="4" t="s">
        <v>442</v>
      </c>
      <c r="G30" s="4" t="s">
        <v>443</v>
      </c>
      <c r="H30" s="32" t="s">
        <v>309</v>
      </c>
      <c r="I30" s="40" t="s">
        <v>432</v>
      </c>
      <c r="L30" s="41"/>
      <c r="M30" s="41"/>
      <c r="N30" s="41"/>
      <c r="O30" s="41"/>
      <c r="P30" s="41"/>
    </row>
    <row r="31" spans="1:16" x14ac:dyDescent="0.2">
      <c r="A31" s="16" t="s">
        <v>78</v>
      </c>
      <c r="B31" s="3">
        <v>25</v>
      </c>
      <c r="C31" s="3">
        <v>36</v>
      </c>
      <c r="D31" s="3">
        <v>43</v>
      </c>
      <c r="E31" s="44">
        <f t="shared" ref="E31:E36" si="10">B31/44</f>
        <v>0.56818181818181823</v>
      </c>
      <c r="F31" s="44">
        <f t="shared" ref="F31:F36" si="11">C31/65</f>
        <v>0.55384615384615388</v>
      </c>
      <c r="G31" s="44">
        <f t="shared" ref="G31:G36" si="12">D31/72</f>
        <v>0.59722222222222221</v>
      </c>
      <c r="H31" s="189">
        <f t="shared" ref="H31:H36" si="13">AVERAGE(E31:G31)</f>
        <v>0.57308339808339814</v>
      </c>
      <c r="I31" s="162">
        <f t="shared" ref="I31:I36" si="14">STDEV(E31:G31)</f>
        <v>2.20995461738475E-2</v>
      </c>
      <c r="K31" s="41"/>
      <c r="L31" s="41"/>
      <c r="M31" s="41"/>
      <c r="N31" s="41"/>
      <c r="O31" s="41"/>
      <c r="P31" s="41"/>
    </row>
    <row r="32" spans="1:16" x14ac:dyDescent="0.2">
      <c r="A32" s="16" t="s">
        <v>79</v>
      </c>
      <c r="B32" s="3">
        <v>13</v>
      </c>
      <c r="C32" s="3">
        <v>16</v>
      </c>
      <c r="D32" s="3">
        <v>11</v>
      </c>
      <c r="E32" s="44">
        <f t="shared" si="10"/>
        <v>0.29545454545454547</v>
      </c>
      <c r="F32" s="44">
        <f t="shared" si="11"/>
        <v>0.24615384615384617</v>
      </c>
      <c r="G32" s="44">
        <f t="shared" si="12"/>
        <v>0.15277777777777779</v>
      </c>
      <c r="H32" s="185">
        <f t="shared" si="13"/>
        <v>0.23146205646205645</v>
      </c>
      <c r="I32" s="164">
        <f t="shared" si="14"/>
        <v>7.2464139558359619E-2</v>
      </c>
      <c r="L32" s="41"/>
      <c r="M32" s="41"/>
      <c r="N32" s="41"/>
      <c r="O32" s="41"/>
      <c r="P32" s="41"/>
    </row>
    <row r="33" spans="1:16" x14ac:dyDescent="0.2">
      <c r="A33" s="16" t="s">
        <v>80</v>
      </c>
      <c r="B33" s="3">
        <v>5</v>
      </c>
      <c r="C33" s="3">
        <v>12</v>
      </c>
      <c r="D33" s="3">
        <v>13</v>
      </c>
      <c r="E33" s="44">
        <f t="shared" si="10"/>
        <v>0.11363636363636363</v>
      </c>
      <c r="F33" s="44">
        <f t="shared" si="11"/>
        <v>0.18461538461538463</v>
      </c>
      <c r="G33" s="44">
        <f t="shared" si="12"/>
        <v>0.18055555555555555</v>
      </c>
      <c r="H33" s="184">
        <f t="shared" si="13"/>
        <v>0.15960243460243462</v>
      </c>
      <c r="I33" s="166">
        <f t="shared" si="14"/>
        <v>3.9859507185139066E-2</v>
      </c>
      <c r="L33" s="41"/>
      <c r="M33" s="41"/>
      <c r="N33" s="41"/>
      <c r="O33" s="41"/>
      <c r="P33" s="41"/>
    </row>
    <row r="34" spans="1:16" x14ac:dyDescent="0.2">
      <c r="A34" s="16" t="s">
        <v>81</v>
      </c>
      <c r="B34" s="3">
        <v>1</v>
      </c>
      <c r="C34" s="3">
        <v>1</v>
      </c>
      <c r="D34" s="3">
        <v>4</v>
      </c>
      <c r="E34" s="44">
        <f t="shared" si="10"/>
        <v>2.2727272727272728E-2</v>
      </c>
      <c r="F34" s="44">
        <f t="shared" si="11"/>
        <v>1.5384615384615385E-2</v>
      </c>
      <c r="G34" s="44">
        <f t="shared" si="12"/>
        <v>5.5555555555555552E-2</v>
      </c>
      <c r="H34" s="182">
        <f t="shared" si="13"/>
        <v>3.1222481222481224E-2</v>
      </c>
      <c r="I34" s="168">
        <f t="shared" si="14"/>
        <v>2.1390477649812091E-2</v>
      </c>
      <c r="L34" s="41"/>
      <c r="M34" s="41"/>
      <c r="N34" s="41"/>
      <c r="O34" s="41"/>
      <c r="P34" s="41"/>
    </row>
    <row r="35" spans="1:16" x14ac:dyDescent="0.2">
      <c r="A35" s="16" t="s">
        <v>82</v>
      </c>
      <c r="B35" s="3">
        <v>0</v>
      </c>
      <c r="C35" s="3">
        <v>0</v>
      </c>
      <c r="D35" s="3">
        <v>1</v>
      </c>
      <c r="E35" s="44">
        <f t="shared" si="10"/>
        <v>0</v>
      </c>
      <c r="F35" s="44">
        <f t="shared" si="11"/>
        <v>0</v>
      </c>
      <c r="G35" s="44">
        <f t="shared" si="12"/>
        <v>1.3888888888888888E-2</v>
      </c>
      <c r="H35" s="173">
        <f t="shared" si="13"/>
        <v>4.6296296296296294E-3</v>
      </c>
      <c r="I35" s="170">
        <f t="shared" si="14"/>
        <v>8.0187537387448032E-3</v>
      </c>
      <c r="L35" s="41"/>
      <c r="M35" s="41"/>
      <c r="N35" s="41"/>
      <c r="O35" s="41"/>
      <c r="P35" s="41"/>
    </row>
    <row r="36" spans="1:16" ht="17" thickBot="1" x14ac:dyDescent="0.25">
      <c r="A36" s="4" t="s">
        <v>497</v>
      </c>
      <c r="B36" s="3">
        <v>0</v>
      </c>
      <c r="C36" s="3">
        <v>0</v>
      </c>
      <c r="D36" s="3">
        <v>0</v>
      </c>
      <c r="E36" s="44">
        <f t="shared" si="10"/>
        <v>0</v>
      </c>
      <c r="F36" s="44">
        <f t="shared" si="11"/>
        <v>0</v>
      </c>
      <c r="G36" s="41">
        <f t="shared" si="12"/>
        <v>0</v>
      </c>
      <c r="H36" s="171">
        <f t="shared" si="13"/>
        <v>0</v>
      </c>
      <c r="I36" s="172">
        <f t="shared" si="14"/>
        <v>0</v>
      </c>
      <c r="L36" s="41"/>
      <c r="M36" s="41"/>
      <c r="N36" s="41"/>
      <c r="O36" s="41"/>
      <c r="P36" s="41"/>
    </row>
    <row r="37" spans="1:16" x14ac:dyDescent="0.2">
      <c r="A37" s="4" t="s">
        <v>83</v>
      </c>
    </row>
    <row r="38" spans="1:16" ht="17" thickBot="1" x14ac:dyDescent="0.25"/>
    <row r="39" spans="1:16" x14ac:dyDescent="0.2">
      <c r="A39" s="16" t="s">
        <v>77</v>
      </c>
      <c r="B39" s="16" t="s">
        <v>66</v>
      </c>
      <c r="C39" s="16" t="s">
        <v>67</v>
      </c>
      <c r="D39" s="16" t="s">
        <v>68</v>
      </c>
      <c r="E39" s="4" t="s">
        <v>441</v>
      </c>
      <c r="F39" s="4" t="s">
        <v>442</v>
      </c>
      <c r="G39" s="4" t="s">
        <v>443</v>
      </c>
      <c r="H39" s="32" t="s">
        <v>309</v>
      </c>
      <c r="I39" s="40" t="s">
        <v>432</v>
      </c>
    </row>
    <row r="40" spans="1:16" x14ac:dyDescent="0.2">
      <c r="A40" s="16" t="s">
        <v>78</v>
      </c>
      <c r="B40" s="3">
        <v>4</v>
      </c>
      <c r="C40" s="3">
        <v>6</v>
      </c>
      <c r="D40" s="3">
        <v>8</v>
      </c>
      <c r="E40" s="44">
        <f t="shared" ref="E40:E45" si="15">B40/59</f>
        <v>6.7796610169491525E-2</v>
      </c>
      <c r="F40" s="44">
        <f t="shared" ref="F40:F45" si="16">C40/56</f>
        <v>0.10714285714285714</v>
      </c>
      <c r="G40" s="41">
        <f t="shared" ref="G40:G45" si="17">D40/97</f>
        <v>8.247422680412371E-2</v>
      </c>
      <c r="H40" s="161">
        <f t="shared" ref="H40:H45" si="18">AVERAGE(E40:G40)</f>
        <v>8.5804564705490791E-2</v>
      </c>
      <c r="I40" s="162">
        <f t="shared" ref="I40:I45" si="19">STDEV(E40:G40)</f>
        <v>1.9883413958001073E-2</v>
      </c>
    </row>
    <row r="41" spans="1:16" x14ac:dyDescent="0.2">
      <c r="A41" s="16" t="s">
        <v>79</v>
      </c>
      <c r="B41" s="3">
        <v>9</v>
      </c>
      <c r="C41" s="3">
        <v>8</v>
      </c>
      <c r="D41" s="3">
        <v>15</v>
      </c>
      <c r="E41" s="44">
        <f t="shared" si="15"/>
        <v>0.15254237288135594</v>
      </c>
      <c r="F41" s="44">
        <f t="shared" si="16"/>
        <v>0.14285714285714285</v>
      </c>
      <c r="G41" s="41">
        <f t="shared" si="17"/>
        <v>0.15463917525773196</v>
      </c>
      <c r="H41" s="163">
        <f t="shared" si="18"/>
        <v>0.15001289699874357</v>
      </c>
      <c r="I41" s="164">
        <f t="shared" si="19"/>
        <v>6.2851219600474819E-3</v>
      </c>
    </row>
    <row r="42" spans="1:16" x14ac:dyDescent="0.2">
      <c r="A42" s="16" t="s">
        <v>80</v>
      </c>
      <c r="B42" s="3">
        <v>29</v>
      </c>
      <c r="C42" s="3">
        <v>25</v>
      </c>
      <c r="D42" s="3">
        <v>49</v>
      </c>
      <c r="E42" s="44">
        <f t="shared" si="15"/>
        <v>0.49152542372881358</v>
      </c>
      <c r="F42" s="44">
        <f t="shared" si="16"/>
        <v>0.44642857142857145</v>
      </c>
      <c r="G42" s="41">
        <f t="shared" si="17"/>
        <v>0.50515463917525771</v>
      </c>
      <c r="H42" s="165">
        <f t="shared" si="18"/>
        <v>0.48103621144421421</v>
      </c>
      <c r="I42" s="166">
        <f t="shared" si="19"/>
        <v>3.0736060889623419E-2</v>
      </c>
    </row>
    <row r="43" spans="1:16" x14ac:dyDescent="0.2">
      <c r="A43" s="16" t="s">
        <v>81</v>
      </c>
      <c r="B43" s="3">
        <v>7</v>
      </c>
      <c r="C43" s="3">
        <v>8</v>
      </c>
      <c r="D43" s="3">
        <v>10</v>
      </c>
      <c r="E43" s="44">
        <f t="shared" si="15"/>
        <v>0.11864406779661017</v>
      </c>
      <c r="F43" s="44">
        <f t="shared" si="16"/>
        <v>0.14285714285714285</v>
      </c>
      <c r="G43" s="41">
        <f t="shared" si="17"/>
        <v>0.10309278350515463</v>
      </c>
      <c r="H43" s="167">
        <f t="shared" si="18"/>
        <v>0.12153133138630257</v>
      </c>
      <c r="I43" s="168">
        <f t="shared" si="19"/>
        <v>2.003879454822026E-2</v>
      </c>
    </row>
    <row r="44" spans="1:16" x14ac:dyDescent="0.2">
      <c r="A44" s="16" t="s">
        <v>82</v>
      </c>
      <c r="B44" s="3">
        <v>4</v>
      </c>
      <c r="C44" s="3">
        <v>4</v>
      </c>
      <c r="D44" s="3">
        <v>8</v>
      </c>
      <c r="E44" s="44">
        <f t="shared" si="15"/>
        <v>6.7796610169491525E-2</v>
      </c>
      <c r="F44" s="44">
        <f t="shared" si="16"/>
        <v>7.1428571428571425E-2</v>
      </c>
      <c r="G44" s="41">
        <f t="shared" si="17"/>
        <v>8.247422680412371E-2</v>
      </c>
      <c r="H44" s="169">
        <f t="shared" si="18"/>
        <v>7.3899802800728887E-2</v>
      </c>
      <c r="I44" s="170">
        <f t="shared" si="19"/>
        <v>7.6444977525903747E-3</v>
      </c>
    </row>
    <row r="45" spans="1:16" ht="17" thickBot="1" x14ac:dyDescent="0.25">
      <c r="A45" s="4" t="s">
        <v>497</v>
      </c>
      <c r="B45" s="3">
        <v>6</v>
      </c>
      <c r="C45" s="3">
        <v>5</v>
      </c>
      <c r="D45" s="3">
        <v>7</v>
      </c>
      <c r="E45" s="44">
        <f t="shared" si="15"/>
        <v>0.10169491525423729</v>
      </c>
      <c r="F45" s="44">
        <f t="shared" si="16"/>
        <v>8.9285714285714288E-2</v>
      </c>
      <c r="G45" s="41">
        <f t="shared" si="17"/>
        <v>7.2164948453608241E-2</v>
      </c>
      <c r="H45" s="171">
        <f t="shared" si="18"/>
        <v>8.771519266451995E-2</v>
      </c>
      <c r="I45" s="172">
        <f t="shared" si="19"/>
        <v>1.4827496027095764E-2</v>
      </c>
    </row>
    <row r="46" spans="1:16" x14ac:dyDescent="0.2">
      <c r="A46" s="4" t="s">
        <v>83</v>
      </c>
    </row>
    <row r="48" spans="1:16" ht="17" thickBot="1" x14ac:dyDescent="0.25">
      <c r="A48" s="4" t="s">
        <v>498</v>
      </c>
    </row>
    <row r="49" spans="1:16" ht="17" thickBot="1" x14ac:dyDescent="0.25">
      <c r="A49" s="4" t="s">
        <v>76</v>
      </c>
      <c r="B49" s="4" t="s">
        <v>66</v>
      </c>
      <c r="C49" s="4" t="s">
        <v>67</v>
      </c>
      <c r="D49" s="4" t="s">
        <v>68</v>
      </c>
      <c r="E49" s="4" t="s">
        <v>441</v>
      </c>
      <c r="F49" s="4" t="s">
        <v>442</v>
      </c>
      <c r="G49" s="4" t="s">
        <v>443</v>
      </c>
      <c r="H49" s="32" t="s">
        <v>309</v>
      </c>
      <c r="I49" s="40" t="s">
        <v>432</v>
      </c>
      <c r="K49" s="4" t="s">
        <v>498</v>
      </c>
    </row>
    <row r="50" spans="1:16" x14ac:dyDescent="0.2">
      <c r="A50" s="4" t="s">
        <v>78</v>
      </c>
      <c r="B50" s="2">
        <v>49</v>
      </c>
      <c r="C50" s="2">
        <v>50</v>
      </c>
      <c r="D50" s="2">
        <v>50</v>
      </c>
      <c r="E50" s="41">
        <f>49/50</f>
        <v>0.98</v>
      </c>
      <c r="F50" s="41">
        <f>50/50</f>
        <v>1</v>
      </c>
      <c r="G50" s="41">
        <f>50/50</f>
        <v>1</v>
      </c>
      <c r="H50" s="161">
        <f t="shared" ref="H50:H55" si="20">AVERAGE(E50:G50)</f>
        <v>0.99333333333333329</v>
      </c>
      <c r="I50" s="162">
        <f t="shared" ref="I50:I55" si="21">STDEV(E50:G50)</f>
        <v>1.1547005383792525E-2</v>
      </c>
      <c r="K50" s="32" t="s">
        <v>309</v>
      </c>
      <c r="L50" s="38" t="s">
        <v>76</v>
      </c>
      <c r="M50" s="38" t="s">
        <v>40</v>
      </c>
      <c r="N50" s="38" t="s">
        <v>41</v>
      </c>
      <c r="O50" s="38" t="s">
        <v>42</v>
      </c>
      <c r="P50" s="40" t="s">
        <v>77</v>
      </c>
    </row>
    <row r="51" spans="1:16" x14ac:dyDescent="0.2">
      <c r="A51" s="4" t="s">
        <v>79</v>
      </c>
      <c r="B51" s="2">
        <v>1</v>
      </c>
      <c r="C51" s="2">
        <v>0</v>
      </c>
      <c r="D51" s="2">
        <v>0</v>
      </c>
      <c r="E51" s="41">
        <f>1/50</f>
        <v>0.02</v>
      </c>
      <c r="F51" s="41">
        <f>0/50</f>
        <v>0</v>
      </c>
      <c r="G51" s="41">
        <f>0/50%</f>
        <v>0</v>
      </c>
      <c r="H51" s="163">
        <f t="shared" si="20"/>
        <v>6.6666666666666671E-3</v>
      </c>
      <c r="I51" s="164">
        <f t="shared" si="21"/>
        <v>1.1547005383792516E-2</v>
      </c>
      <c r="K51" s="187" t="s">
        <v>78</v>
      </c>
      <c r="L51" s="188">
        <v>0.99333333333333329</v>
      </c>
      <c r="M51" s="188">
        <v>0.89131963387282542</v>
      </c>
      <c r="N51" s="188">
        <v>0.89442297727440956</v>
      </c>
      <c r="O51" s="188">
        <v>0.91212146764891511</v>
      </c>
      <c r="P51" s="162">
        <v>0.88813963813963814</v>
      </c>
    </row>
    <row r="52" spans="1:16" x14ac:dyDescent="0.2">
      <c r="A52" s="4" t="s">
        <v>80</v>
      </c>
      <c r="B52" s="2">
        <v>0</v>
      </c>
      <c r="C52" s="2">
        <v>0</v>
      </c>
      <c r="D52" s="2">
        <v>0</v>
      </c>
      <c r="E52" s="41">
        <f>0/50</f>
        <v>0</v>
      </c>
      <c r="F52" s="41">
        <f t="shared" ref="F52:G55" si="22">0/50</f>
        <v>0</v>
      </c>
      <c r="G52" s="41">
        <f>0/50</f>
        <v>0</v>
      </c>
      <c r="H52" s="165">
        <f t="shared" si="20"/>
        <v>0</v>
      </c>
      <c r="I52" s="166">
        <f t="shared" si="21"/>
        <v>0</v>
      </c>
      <c r="K52" s="121" t="s">
        <v>79</v>
      </c>
      <c r="L52" s="186">
        <v>6.6666666666666671E-3</v>
      </c>
      <c r="M52" s="186">
        <v>9.4435351882160401E-2</v>
      </c>
      <c r="N52" s="186">
        <v>9.1290250943815224E-2</v>
      </c>
      <c r="O52" s="186">
        <v>7.7178309786455498E-2</v>
      </c>
      <c r="P52" s="164">
        <v>8.3444333444333441E-2</v>
      </c>
    </row>
    <row r="53" spans="1:16" x14ac:dyDescent="0.2">
      <c r="A53" s="4" t="s">
        <v>81</v>
      </c>
      <c r="B53" s="2">
        <v>0</v>
      </c>
      <c r="C53" s="2">
        <v>0</v>
      </c>
      <c r="D53" s="2">
        <v>0</v>
      </c>
      <c r="E53" s="41">
        <f>0/50</f>
        <v>0</v>
      </c>
      <c r="F53" s="41">
        <f t="shared" si="22"/>
        <v>0</v>
      </c>
      <c r="G53" s="41">
        <f t="shared" si="22"/>
        <v>0</v>
      </c>
      <c r="H53" s="167">
        <f t="shared" si="20"/>
        <v>0</v>
      </c>
      <c r="I53" s="168">
        <f t="shared" si="21"/>
        <v>0</v>
      </c>
      <c r="K53" s="133" t="s">
        <v>80</v>
      </c>
      <c r="L53" s="183">
        <v>0</v>
      </c>
      <c r="M53" s="183">
        <v>1.4245014245014245E-2</v>
      </c>
      <c r="N53" s="183">
        <v>1.4286771781775112E-2</v>
      </c>
      <c r="O53" s="183">
        <v>1.0700222564629344E-2</v>
      </c>
      <c r="P53" s="166">
        <v>2.8416028416028416E-2</v>
      </c>
    </row>
    <row r="54" spans="1:16" x14ac:dyDescent="0.2">
      <c r="A54" s="4" t="s">
        <v>82</v>
      </c>
      <c r="B54" s="2">
        <v>0</v>
      </c>
      <c r="C54" s="2">
        <v>0</v>
      </c>
      <c r="D54" s="2">
        <v>0</v>
      </c>
      <c r="E54" s="41">
        <f>0/50</f>
        <v>0</v>
      </c>
      <c r="F54" s="41">
        <f t="shared" si="22"/>
        <v>0</v>
      </c>
      <c r="G54" s="41">
        <f t="shared" si="22"/>
        <v>0</v>
      </c>
      <c r="H54" s="169">
        <f t="shared" si="20"/>
        <v>0</v>
      </c>
      <c r="I54" s="170">
        <f t="shared" si="21"/>
        <v>0</v>
      </c>
      <c r="K54" s="122" t="s">
        <v>81</v>
      </c>
      <c r="L54" s="181">
        <v>0</v>
      </c>
      <c r="M54" s="181">
        <v>0</v>
      </c>
      <c r="N54" s="181">
        <v>0</v>
      </c>
      <c r="O54" s="181">
        <v>0</v>
      </c>
      <c r="P54" s="168">
        <v>0</v>
      </c>
    </row>
    <row r="55" spans="1:16" ht="17" thickBot="1" x14ac:dyDescent="0.25">
      <c r="A55" s="4" t="s">
        <v>497</v>
      </c>
      <c r="B55" s="2">
        <v>0</v>
      </c>
      <c r="C55" s="2">
        <v>0</v>
      </c>
      <c r="D55" s="2">
        <v>0</v>
      </c>
      <c r="E55" s="41">
        <f>0/50</f>
        <v>0</v>
      </c>
      <c r="F55" s="41">
        <f t="shared" si="22"/>
        <v>0</v>
      </c>
      <c r="G55" s="41">
        <f t="shared" si="22"/>
        <v>0</v>
      </c>
      <c r="H55" s="171">
        <f t="shared" si="20"/>
        <v>0</v>
      </c>
      <c r="I55" s="172">
        <f t="shared" si="21"/>
        <v>0</v>
      </c>
      <c r="K55" s="179" t="s">
        <v>82</v>
      </c>
      <c r="L55" s="180">
        <v>0</v>
      </c>
      <c r="M55" s="180">
        <v>0</v>
      </c>
      <c r="N55" s="180">
        <v>0</v>
      </c>
      <c r="O55" s="180">
        <v>0</v>
      </c>
      <c r="P55" s="170">
        <v>0</v>
      </c>
    </row>
    <row r="56" spans="1:16" x14ac:dyDescent="0.2">
      <c r="A56" s="4"/>
      <c r="K56" s="174" t="s">
        <v>497</v>
      </c>
      <c r="L56" s="177">
        <v>0</v>
      </c>
      <c r="M56" s="177">
        <v>0</v>
      </c>
      <c r="N56" s="177">
        <v>0</v>
      </c>
      <c r="O56" s="177">
        <v>0</v>
      </c>
      <c r="P56" s="175">
        <v>0</v>
      </c>
    </row>
    <row r="57" spans="1:16" ht="17" thickBot="1" x14ac:dyDescent="0.25">
      <c r="A57" s="4"/>
      <c r="K57" s="42" t="s">
        <v>432</v>
      </c>
      <c r="L57" s="41"/>
      <c r="M57" s="41"/>
      <c r="N57" s="41"/>
      <c r="O57" s="41"/>
      <c r="P57" s="47"/>
    </row>
    <row r="58" spans="1:16" x14ac:dyDescent="0.2">
      <c r="A58" s="4" t="s">
        <v>40</v>
      </c>
      <c r="B58" s="4" t="s">
        <v>66</v>
      </c>
      <c r="C58" s="4" t="s">
        <v>67</v>
      </c>
      <c r="D58" s="4" t="s">
        <v>68</v>
      </c>
      <c r="E58" s="4" t="s">
        <v>441</v>
      </c>
      <c r="F58" s="4" t="s">
        <v>442</v>
      </c>
      <c r="G58" s="4" t="s">
        <v>443</v>
      </c>
      <c r="H58" s="32" t="s">
        <v>309</v>
      </c>
      <c r="I58" s="40" t="s">
        <v>432</v>
      </c>
      <c r="K58" s="187" t="s">
        <v>78</v>
      </c>
      <c r="L58" s="188">
        <v>1.1547005383792525E-2</v>
      </c>
      <c r="M58" s="188">
        <v>7.0948153406288628E-3</v>
      </c>
      <c r="N58" s="188">
        <v>2.259125591715247E-2</v>
      </c>
      <c r="O58" s="188">
        <v>2.9069042077846646E-2</v>
      </c>
      <c r="P58" s="162">
        <v>3.7519135598480483E-2</v>
      </c>
    </row>
    <row r="59" spans="1:16" x14ac:dyDescent="0.2">
      <c r="A59" s="4" t="s">
        <v>78</v>
      </c>
      <c r="B59" s="2">
        <v>27</v>
      </c>
      <c r="C59" s="2">
        <v>42</v>
      </c>
      <c r="D59" s="2">
        <v>103</v>
      </c>
      <c r="E59" s="41">
        <f>B59/SUM(B59:B64)</f>
        <v>0.9</v>
      </c>
      <c r="F59" s="41">
        <f>C59/SUM(C59:C64)</f>
        <v>0.8936170212765957</v>
      </c>
      <c r="G59" s="41">
        <f>D59/SUM(D59:D64)</f>
        <v>0.88034188034188032</v>
      </c>
      <c r="H59" s="161">
        <f t="shared" ref="H59:H64" si="23">AVERAGE(E59:G59)</f>
        <v>0.89131963387282542</v>
      </c>
      <c r="I59" s="162">
        <f t="shared" ref="I59:I64" si="24">STDEV(F59:H59)</f>
        <v>7.0948153406288628E-3</v>
      </c>
      <c r="K59" s="121" t="s">
        <v>79</v>
      </c>
      <c r="L59" s="186">
        <v>1.1547005383792516E-2</v>
      </c>
      <c r="M59" s="186">
        <v>1.4817283688680901E-2</v>
      </c>
      <c r="N59" s="186">
        <v>1.284345238411189E-2</v>
      </c>
      <c r="O59" s="186">
        <v>2.7694861261393647E-2</v>
      </c>
      <c r="P59" s="164">
        <v>3.3421184599181163E-2</v>
      </c>
    </row>
    <row r="60" spans="1:16" x14ac:dyDescent="0.2">
      <c r="A60" s="4" t="s">
        <v>79</v>
      </c>
      <c r="B60" s="2">
        <v>3</v>
      </c>
      <c r="C60" s="2">
        <v>5</v>
      </c>
      <c r="D60" s="2">
        <v>9</v>
      </c>
      <c r="E60" s="41">
        <f>B60/SUM(B59:B64)</f>
        <v>0.1</v>
      </c>
      <c r="F60" s="41">
        <f>C60/SUM(C59:C64)</f>
        <v>0.10638297872340426</v>
      </c>
      <c r="G60" s="41">
        <f>D60/SUM(D59:D64)</f>
        <v>7.6923076923076927E-2</v>
      </c>
      <c r="H60" s="163">
        <f t="shared" si="23"/>
        <v>9.4435351882160401E-2</v>
      </c>
      <c r="I60" s="164">
        <f t="shared" si="24"/>
        <v>1.4817283688680901E-2</v>
      </c>
      <c r="K60" s="133" t="s">
        <v>80</v>
      </c>
      <c r="L60" s="183">
        <v>0</v>
      </c>
      <c r="M60" s="183">
        <v>2.1759618684500666E-2</v>
      </c>
      <c r="N60" s="183">
        <v>1.2968700716963289E-2</v>
      </c>
      <c r="O60" s="183">
        <v>9.3101529121011085E-3</v>
      </c>
      <c r="P60" s="166">
        <v>8.4022116735268867E-3</v>
      </c>
    </row>
    <row r="61" spans="1:16" x14ac:dyDescent="0.2">
      <c r="A61" s="4" t="s">
        <v>80</v>
      </c>
      <c r="B61" s="2">
        <v>0</v>
      </c>
      <c r="C61" s="2">
        <v>0</v>
      </c>
      <c r="D61" s="2">
        <v>5</v>
      </c>
      <c r="E61" s="41">
        <f>B61/SUM(B59:B64)</f>
        <v>0</v>
      </c>
      <c r="F61" s="41">
        <f>C61/SUM(C59:C64)</f>
        <v>0</v>
      </c>
      <c r="G61" s="41">
        <f>D61/SUM(D59:D64)</f>
        <v>4.2735042735042736E-2</v>
      </c>
      <c r="H61" s="165">
        <f t="shared" si="23"/>
        <v>1.4245014245014245E-2</v>
      </c>
      <c r="I61" s="166">
        <f t="shared" si="24"/>
        <v>2.1759618684500666E-2</v>
      </c>
      <c r="K61" s="122" t="s">
        <v>81</v>
      </c>
      <c r="L61" s="181">
        <v>0</v>
      </c>
      <c r="M61" s="181">
        <v>0</v>
      </c>
      <c r="N61" s="181">
        <v>0</v>
      </c>
      <c r="O61" s="181">
        <v>0</v>
      </c>
      <c r="P61" s="168">
        <v>0</v>
      </c>
    </row>
    <row r="62" spans="1:16" x14ac:dyDescent="0.2">
      <c r="A62" s="4" t="s">
        <v>81</v>
      </c>
      <c r="B62" s="2">
        <v>0</v>
      </c>
      <c r="C62" s="2">
        <v>0</v>
      </c>
      <c r="D62" s="2">
        <v>0</v>
      </c>
      <c r="E62" s="41">
        <f>B62/SUM(B59:B64)</f>
        <v>0</v>
      </c>
      <c r="F62" s="41">
        <f>C62/SUM(C59:C64)</f>
        <v>0</v>
      </c>
      <c r="G62" s="41">
        <f>D62/SUM(D59:D64)</f>
        <v>0</v>
      </c>
      <c r="H62" s="167">
        <f t="shared" si="23"/>
        <v>0</v>
      </c>
      <c r="I62" s="168">
        <f t="shared" si="24"/>
        <v>0</v>
      </c>
      <c r="K62" s="179" t="s">
        <v>82</v>
      </c>
      <c r="L62" s="180">
        <v>0</v>
      </c>
      <c r="M62" s="180">
        <v>0</v>
      </c>
      <c r="N62" s="180">
        <v>0</v>
      </c>
      <c r="O62" s="180">
        <v>0</v>
      </c>
      <c r="P62" s="170">
        <v>0</v>
      </c>
    </row>
    <row r="63" spans="1:16" ht="17" thickBot="1" x14ac:dyDescent="0.25">
      <c r="A63" s="4" t="s">
        <v>82</v>
      </c>
      <c r="B63" s="2">
        <v>0</v>
      </c>
      <c r="C63" s="2">
        <v>0</v>
      </c>
      <c r="D63" s="2">
        <v>0</v>
      </c>
      <c r="E63" s="41">
        <f>B63/SUM(B59:B64)</f>
        <v>0</v>
      </c>
      <c r="F63" s="41">
        <f>C63/SUM(C59:C64)</f>
        <v>0</v>
      </c>
      <c r="G63" s="41">
        <f>D63/SUM(D59:D64)</f>
        <v>0</v>
      </c>
      <c r="H63" s="169">
        <f t="shared" si="23"/>
        <v>0</v>
      </c>
      <c r="I63" s="170">
        <f t="shared" si="24"/>
        <v>0</v>
      </c>
      <c r="K63" s="178" t="s">
        <v>497</v>
      </c>
      <c r="L63" s="176">
        <v>0</v>
      </c>
      <c r="M63" s="176">
        <v>0</v>
      </c>
      <c r="N63" s="176">
        <v>0</v>
      </c>
      <c r="O63" s="176">
        <v>0</v>
      </c>
      <c r="P63" s="172">
        <v>0</v>
      </c>
    </row>
    <row r="64" spans="1:16" ht="17" thickBot="1" x14ac:dyDescent="0.25">
      <c r="A64" s="4" t="s">
        <v>497</v>
      </c>
      <c r="B64" s="2">
        <v>0</v>
      </c>
      <c r="C64" s="2">
        <v>0</v>
      </c>
      <c r="D64" s="2">
        <v>0</v>
      </c>
      <c r="E64" s="41">
        <f>B64/SUM(B59:B64)</f>
        <v>0</v>
      </c>
      <c r="F64" s="41">
        <f>C64/SUM(C59:C64)</f>
        <v>0</v>
      </c>
      <c r="G64" s="41">
        <f>D64/SUM(D59:D64)</f>
        <v>0</v>
      </c>
      <c r="H64" s="171">
        <f t="shared" si="23"/>
        <v>0</v>
      </c>
      <c r="I64" s="172">
        <f t="shared" si="24"/>
        <v>0</v>
      </c>
    </row>
    <row r="65" spans="1:9" x14ac:dyDescent="0.2">
      <c r="A65" s="4"/>
    </row>
    <row r="66" spans="1:9" ht="17" thickBot="1" x14ac:dyDescent="0.25"/>
    <row r="67" spans="1:9" x14ac:dyDescent="0.2">
      <c r="A67" s="4" t="s">
        <v>41</v>
      </c>
      <c r="B67" s="4" t="s">
        <v>66</v>
      </c>
      <c r="C67" s="4" t="s">
        <v>67</v>
      </c>
      <c r="D67" s="4" t="s">
        <v>68</v>
      </c>
      <c r="E67" s="4" t="s">
        <v>441</v>
      </c>
      <c r="F67" s="4" t="s">
        <v>442</v>
      </c>
      <c r="G67" s="4" t="s">
        <v>443</v>
      </c>
      <c r="H67" s="32" t="s">
        <v>309</v>
      </c>
      <c r="I67" s="40" t="s">
        <v>432</v>
      </c>
    </row>
    <row r="68" spans="1:9" x14ac:dyDescent="0.2">
      <c r="A68" s="4" t="s">
        <v>78</v>
      </c>
      <c r="B68" s="2">
        <v>46</v>
      </c>
      <c r="C68" s="2">
        <v>50</v>
      </c>
      <c r="D68" s="2">
        <v>70</v>
      </c>
      <c r="E68" s="41">
        <f>B68/SUM(B68:B73)</f>
        <v>0.92</v>
      </c>
      <c r="F68" s="41">
        <f>C68/SUM(C68:C73)</f>
        <v>0.8771929824561403</v>
      </c>
      <c r="G68" s="41">
        <f>D68/SUM(D68:D73)</f>
        <v>0.88607594936708856</v>
      </c>
      <c r="H68" s="161">
        <f t="shared" ref="H68:H73" si="25">AVERAGE(E68:G68)</f>
        <v>0.89442297727440956</v>
      </c>
      <c r="I68" s="162">
        <f t="shared" ref="I68:I73" si="26">STDEV(E68:G68)</f>
        <v>2.259125591715247E-2</v>
      </c>
    </row>
    <row r="69" spans="1:9" x14ac:dyDescent="0.2">
      <c r="A69" s="4" t="s">
        <v>79</v>
      </c>
      <c r="B69" s="2">
        <v>4</v>
      </c>
      <c r="C69" s="2">
        <v>6</v>
      </c>
      <c r="D69" s="2">
        <v>7</v>
      </c>
      <c r="E69" s="41">
        <f>B69/SUM(B68:B73)</f>
        <v>0.08</v>
      </c>
      <c r="F69" s="41">
        <f>C69/SUM(C68:C73)</f>
        <v>0.10526315789473684</v>
      </c>
      <c r="G69" s="41">
        <f>D69/SUM(D68:D73)</f>
        <v>8.8607594936708861E-2</v>
      </c>
      <c r="H69" s="163">
        <f t="shared" si="25"/>
        <v>9.1290250943815224E-2</v>
      </c>
      <c r="I69" s="164">
        <f t="shared" si="26"/>
        <v>1.284345238411189E-2</v>
      </c>
    </row>
    <row r="70" spans="1:9" x14ac:dyDescent="0.2">
      <c r="A70" s="4" t="s">
        <v>80</v>
      </c>
      <c r="B70" s="2">
        <v>0</v>
      </c>
      <c r="C70" s="2">
        <v>1</v>
      </c>
      <c r="D70" s="2">
        <v>2</v>
      </c>
      <c r="E70" s="41">
        <f>B70/SUM(B68:B73)</f>
        <v>0</v>
      </c>
      <c r="F70" s="41">
        <f>C70/SUM(C68:C73)</f>
        <v>1.7543859649122806E-2</v>
      </c>
      <c r="G70" s="41">
        <f>D70/SUM(D68:D73)</f>
        <v>2.5316455696202531E-2</v>
      </c>
      <c r="H70" s="165">
        <f t="shared" si="25"/>
        <v>1.4286771781775112E-2</v>
      </c>
      <c r="I70" s="166">
        <f t="shared" si="26"/>
        <v>1.2968700716963289E-2</v>
      </c>
    </row>
    <row r="71" spans="1:9" x14ac:dyDescent="0.2">
      <c r="A71" s="4" t="s">
        <v>81</v>
      </c>
      <c r="B71" s="2">
        <v>0</v>
      </c>
      <c r="C71" s="2">
        <v>0</v>
      </c>
      <c r="D71" s="2">
        <v>0</v>
      </c>
      <c r="E71" s="41">
        <f>B71/SUM(B68:B76)</f>
        <v>0</v>
      </c>
      <c r="F71" s="41">
        <f>C71/SUM(C68:C76)</f>
        <v>0</v>
      </c>
      <c r="G71" s="41">
        <f>D71/SUM(D68:D76)</f>
        <v>0</v>
      </c>
      <c r="H71" s="167">
        <f t="shared" si="25"/>
        <v>0</v>
      </c>
      <c r="I71" s="168">
        <f t="shared" si="26"/>
        <v>0</v>
      </c>
    </row>
    <row r="72" spans="1:9" x14ac:dyDescent="0.2">
      <c r="A72" s="4" t="s">
        <v>82</v>
      </c>
      <c r="B72" s="2">
        <v>0</v>
      </c>
      <c r="C72" s="2">
        <v>0</v>
      </c>
      <c r="D72" s="2">
        <v>0</v>
      </c>
      <c r="E72" s="41">
        <f>B72/SUM(B68:B73)</f>
        <v>0</v>
      </c>
      <c r="F72" s="41">
        <f>C72/SUM(C68:C73)</f>
        <v>0</v>
      </c>
      <c r="G72" s="41">
        <f>D72/SUM(D68:D73)</f>
        <v>0</v>
      </c>
      <c r="H72" s="169">
        <f t="shared" si="25"/>
        <v>0</v>
      </c>
      <c r="I72" s="170">
        <f t="shared" si="26"/>
        <v>0</v>
      </c>
    </row>
    <row r="73" spans="1:9" ht="17" thickBot="1" x14ac:dyDescent="0.25">
      <c r="A73" s="4" t="s">
        <v>497</v>
      </c>
      <c r="B73" s="2">
        <v>0</v>
      </c>
      <c r="C73" s="2">
        <v>0</v>
      </c>
      <c r="D73" s="2">
        <v>0</v>
      </c>
      <c r="E73" s="41">
        <f>B73/SUM(B68:B73)</f>
        <v>0</v>
      </c>
      <c r="F73" s="41">
        <f>C73/SUM(C68:C73)</f>
        <v>0</v>
      </c>
      <c r="G73" s="41">
        <f>D73/SUM(D68:D73)</f>
        <v>0</v>
      </c>
      <c r="H73" s="171">
        <f t="shared" si="25"/>
        <v>0</v>
      </c>
      <c r="I73" s="172">
        <f t="shared" si="26"/>
        <v>0</v>
      </c>
    </row>
    <row r="74" spans="1:9" x14ac:dyDescent="0.2">
      <c r="A74" s="4"/>
    </row>
    <row r="75" spans="1:9" ht="17" thickBot="1" x14ac:dyDescent="0.25"/>
    <row r="76" spans="1:9" x14ac:dyDescent="0.2">
      <c r="A76" s="16" t="s">
        <v>42</v>
      </c>
      <c r="B76" s="16" t="s">
        <v>66</v>
      </c>
      <c r="C76" s="16" t="s">
        <v>67</v>
      </c>
      <c r="D76" s="16" t="s">
        <v>68</v>
      </c>
      <c r="E76" s="4" t="s">
        <v>441</v>
      </c>
      <c r="F76" s="4" t="s">
        <v>442</v>
      </c>
      <c r="G76" s="4" t="s">
        <v>443</v>
      </c>
      <c r="H76" s="32" t="s">
        <v>309</v>
      </c>
      <c r="I76" s="40" t="s">
        <v>432</v>
      </c>
    </row>
    <row r="77" spans="1:9" x14ac:dyDescent="0.2">
      <c r="A77" s="16" t="s">
        <v>78</v>
      </c>
      <c r="B77" s="3">
        <v>55</v>
      </c>
      <c r="C77" s="3">
        <v>62</v>
      </c>
      <c r="D77" s="3">
        <v>58</v>
      </c>
      <c r="E77" s="44">
        <f>B77/SUM(B77:B82)</f>
        <v>0.93220338983050843</v>
      </c>
      <c r="F77" s="44">
        <f>C77/SUM(C77:C82)</f>
        <v>0.92537313432835822</v>
      </c>
      <c r="G77" s="44">
        <f>D77/SUM(D77:D82)</f>
        <v>0.87878787878787878</v>
      </c>
      <c r="H77" s="189">
        <f t="shared" ref="H77:H82" si="27">AVERAGE(E77:G77)</f>
        <v>0.91212146764891511</v>
      </c>
      <c r="I77" s="162">
        <f t="shared" ref="I77:I82" si="28">STDEV(E77:G77)</f>
        <v>2.9069042077846646E-2</v>
      </c>
    </row>
    <row r="78" spans="1:9" x14ac:dyDescent="0.2">
      <c r="A78" s="16" t="s">
        <v>79</v>
      </c>
      <c r="B78" s="3">
        <v>3</v>
      </c>
      <c r="C78" s="3">
        <v>5</v>
      </c>
      <c r="D78" s="3">
        <v>7</v>
      </c>
      <c r="E78" s="44">
        <f>B78/SUM(B77:B82)</f>
        <v>5.0847457627118647E-2</v>
      </c>
      <c r="F78" s="44">
        <f>C78/SUM(C77:C82)</f>
        <v>7.4626865671641784E-2</v>
      </c>
      <c r="G78" s="44">
        <f>D78/SUM(D77:D82)</f>
        <v>0.10606060606060606</v>
      </c>
      <c r="H78" s="185">
        <f t="shared" si="27"/>
        <v>7.7178309786455498E-2</v>
      </c>
      <c r="I78" s="164">
        <f t="shared" si="28"/>
        <v>2.7694861261393647E-2</v>
      </c>
    </row>
    <row r="79" spans="1:9" x14ac:dyDescent="0.2">
      <c r="A79" s="16" t="s">
        <v>80</v>
      </c>
      <c r="B79" s="3">
        <v>1</v>
      </c>
      <c r="C79" s="3">
        <v>0</v>
      </c>
      <c r="D79" s="3">
        <v>1</v>
      </c>
      <c r="E79" s="44">
        <f>B79/SUM(B77:B82)</f>
        <v>1.6949152542372881E-2</v>
      </c>
      <c r="F79" s="44">
        <f>C79/SUM(C77:C82)</f>
        <v>0</v>
      </c>
      <c r="G79" s="44">
        <f>D79/SUM(D77:D82)</f>
        <v>1.5151515151515152E-2</v>
      </c>
      <c r="H79" s="184">
        <f t="shared" si="27"/>
        <v>1.0700222564629344E-2</v>
      </c>
      <c r="I79" s="166">
        <f t="shared" si="28"/>
        <v>9.3101529121011085E-3</v>
      </c>
    </row>
    <row r="80" spans="1:9" x14ac:dyDescent="0.2">
      <c r="A80" s="16" t="s">
        <v>81</v>
      </c>
      <c r="B80" s="3">
        <v>0</v>
      </c>
      <c r="C80" s="3">
        <v>0</v>
      </c>
      <c r="D80" s="3">
        <v>0</v>
      </c>
      <c r="E80" s="44">
        <f>B80/SUM(B77:B82)</f>
        <v>0</v>
      </c>
      <c r="F80" s="44">
        <f>C80/SUM(C77:C82)</f>
        <v>0</v>
      </c>
      <c r="G80" s="44">
        <f>D80/SUM(D77:D82)</f>
        <v>0</v>
      </c>
      <c r="H80" s="182">
        <f t="shared" si="27"/>
        <v>0</v>
      </c>
      <c r="I80" s="168">
        <f t="shared" si="28"/>
        <v>0</v>
      </c>
    </row>
    <row r="81" spans="1:9" x14ac:dyDescent="0.2">
      <c r="A81" s="16" t="s">
        <v>82</v>
      </c>
      <c r="B81" s="3">
        <v>0</v>
      </c>
      <c r="C81" s="3">
        <v>0</v>
      </c>
      <c r="D81" s="3">
        <v>0</v>
      </c>
      <c r="E81" s="44">
        <f>B81/SUM(B77:B82)</f>
        <v>0</v>
      </c>
      <c r="F81" s="44">
        <f>C81/SUM(C77:C82)</f>
        <v>0</v>
      </c>
      <c r="G81" s="44">
        <f>D81/SUM(D77:D82)</f>
        <v>0</v>
      </c>
      <c r="H81" s="173">
        <f t="shared" si="27"/>
        <v>0</v>
      </c>
      <c r="I81" s="170">
        <f t="shared" si="28"/>
        <v>0</v>
      </c>
    </row>
    <row r="82" spans="1:9" ht="17" thickBot="1" x14ac:dyDescent="0.25">
      <c r="A82" s="4" t="s">
        <v>497</v>
      </c>
      <c r="B82" s="3">
        <v>0</v>
      </c>
      <c r="C82" s="3">
        <v>0</v>
      </c>
      <c r="D82" s="3">
        <v>0</v>
      </c>
      <c r="E82" s="44">
        <f>B82/SUM(B77:B82)</f>
        <v>0</v>
      </c>
      <c r="F82" s="44">
        <f>C82/SUM(C77:C82)</f>
        <v>0</v>
      </c>
      <c r="G82" s="44">
        <f>D82/SUM(D77:D82)</f>
        <v>0</v>
      </c>
      <c r="H82" s="171">
        <f t="shared" si="27"/>
        <v>0</v>
      </c>
      <c r="I82" s="172">
        <f t="shared" si="28"/>
        <v>0</v>
      </c>
    </row>
    <row r="83" spans="1:9" x14ac:dyDescent="0.2">
      <c r="A83" s="4"/>
    </row>
    <row r="84" spans="1:9" ht="17" thickBot="1" x14ac:dyDescent="0.25"/>
    <row r="85" spans="1:9" x14ac:dyDescent="0.2">
      <c r="A85" s="16" t="s">
        <v>77</v>
      </c>
      <c r="B85" s="16" t="s">
        <v>66</v>
      </c>
      <c r="C85" s="16" t="s">
        <v>67</v>
      </c>
      <c r="D85" s="16" t="s">
        <v>68</v>
      </c>
      <c r="E85" s="4" t="s">
        <v>441</v>
      </c>
      <c r="F85" s="4" t="s">
        <v>442</v>
      </c>
      <c r="G85" s="4" t="s">
        <v>443</v>
      </c>
      <c r="H85" s="32" t="s">
        <v>309</v>
      </c>
      <c r="I85" s="40" t="s">
        <v>432</v>
      </c>
    </row>
    <row r="86" spans="1:9" x14ac:dyDescent="0.2">
      <c r="A86" s="16" t="s">
        <v>78</v>
      </c>
      <c r="B86" s="3">
        <v>50</v>
      </c>
      <c r="C86" s="3">
        <v>56</v>
      </c>
      <c r="D86" s="3">
        <v>48</v>
      </c>
      <c r="E86" s="44">
        <f>B86/SUM(B86:B91)</f>
        <v>0.8928571428571429</v>
      </c>
      <c r="F86" s="44">
        <f>C86/SUM(C86:C91)</f>
        <v>0.84848484848484851</v>
      </c>
      <c r="G86" s="44">
        <f>D86/SUM(D86:D91)</f>
        <v>0.92307692307692313</v>
      </c>
      <c r="H86" s="161">
        <f t="shared" ref="H86:H91" si="29">AVERAGE(E86:G86)</f>
        <v>0.88813963813963814</v>
      </c>
      <c r="I86" s="162">
        <f t="shared" ref="I86:I91" si="30">STDEV(E86:G86)</f>
        <v>3.7519135598480483E-2</v>
      </c>
    </row>
    <row r="87" spans="1:9" x14ac:dyDescent="0.2">
      <c r="A87" s="16" t="s">
        <v>79</v>
      </c>
      <c r="B87" s="3">
        <v>4</v>
      </c>
      <c r="C87" s="3">
        <v>8</v>
      </c>
      <c r="D87" s="3">
        <v>3</v>
      </c>
      <c r="E87" s="44">
        <f>B87/SUM(B86:B91)</f>
        <v>7.1428571428571425E-2</v>
      </c>
      <c r="F87" s="44">
        <f>C87/SUM(C86:C91)</f>
        <v>0.12121212121212122</v>
      </c>
      <c r="G87" s="44">
        <f>D87/SUM(D86:D91)</f>
        <v>5.7692307692307696E-2</v>
      </c>
      <c r="H87" s="163">
        <f t="shared" si="29"/>
        <v>8.3444333444333441E-2</v>
      </c>
      <c r="I87" s="164">
        <f t="shared" si="30"/>
        <v>3.3421184599181163E-2</v>
      </c>
    </row>
    <row r="88" spans="1:9" x14ac:dyDescent="0.2">
      <c r="A88" s="16" t="s">
        <v>80</v>
      </c>
      <c r="B88" s="3">
        <v>2</v>
      </c>
      <c r="C88" s="3">
        <v>2</v>
      </c>
      <c r="D88" s="3">
        <v>1</v>
      </c>
      <c r="E88" s="44">
        <f>B88/SUM(B86:B91)</f>
        <v>3.5714285714285712E-2</v>
      </c>
      <c r="F88" s="44">
        <f>C88/SUM(C86:C91)</f>
        <v>3.0303030303030304E-2</v>
      </c>
      <c r="G88" s="44">
        <f>D88/SUM(D86:D91)</f>
        <v>1.9230769230769232E-2</v>
      </c>
      <c r="H88" s="165">
        <f t="shared" si="29"/>
        <v>2.8416028416028416E-2</v>
      </c>
      <c r="I88" s="166">
        <f t="shared" si="30"/>
        <v>8.4022116735268867E-3</v>
      </c>
    </row>
    <row r="89" spans="1:9" x14ac:dyDescent="0.2">
      <c r="A89" s="16" t="s">
        <v>81</v>
      </c>
      <c r="B89" s="3">
        <v>0</v>
      </c>
      <c r="C89" s="3">
        <v>0</v>
      </c>
      <c r="D89" s="3">
        <v>0</v>
      </c>
      <c r="E89" s="44">
        <f>B89/SUM(B86:B91)</f>
        <v>0</v>
      </c>
      <c r="F89" s="44">
        <f>C89/SUM(C86:C91)</f>
        <v>0</v>
      </c>
      <c r="G89" s="44">
        <f>D89/SUM(D86:D91)</f>
        <v>0</v>
      </c>
      <c r="H89" s="167">
        <f t="shared" si="29"/>
        <v>0</v>
      </c>
      <c r="I89" s="168">
        <f t="shared" si="30"/>
        <v>0</v>
      </c>
    </row>
    <row r="90" spans="1:9" x14ac:dyDescent="0.2">
      <c r="A90" s="16" t="s">
        <v>82</v>
      </c>
      <c r="B90" s="3">
        <v>0</v>
      </c>
      <c r="C90" s="3">
        <v>0</v>
      </c>
      <c r="D90" s="3">
        <v>0</v>
      </c>
      <c r="E90" s="44">
        <f>B90/SUM(B86:B91)</f>
        <v>0</v>
      </c>
      <c r="F90" s="44">
        <f>C90/SUM(C86:C91)</f>
        <v>0</v>
      </c>
      <c r="G90" s="44">
        <f>D90/SUM(D86:D91)</f>
        <v>0</v>
      </c>
      <c r="H90" s="169">
        <f t="shared" si="29"/>
        <v>0</v>
      </c>
      <c r="I90" s="170">
        <f t="shared" si="30"/>
        <v>0</v>
      </c>
    </row>
    <row r="91" spans="1:9" ht="17" thickBot="1" x14ac:dyDescent="0.25">
      <c r="A91" s="4" t="s">
        <v>497</v>
      </c>
      <c r="B91" s="3">
        <v>0</v>
      </c>
      <c r="C91" s="3">
        <v>0</v>
      </c>
      <c r="D91" s="3">
        <v>0</v>
      </c>
      <c r="E91" s="44">
        <f>B91/SUM(B86:B91)</f>
        <v>0</v>
      </c>
      <c r="F91" s="44">
        <f>C91/SUM(C86:C91)</f>
        <v>0</v>
      </c>
      <c r="G91" s="44">
        <f>D91/SUM(D86:D91)</f>
        <v>0</v>
      </c>
      <c r="H91" s="171">
        <f t="shared" si="29"/>
        <v>0</v>
      </c>
      <c r="I91" s="172">
        <f t="shared" si="30"/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C1AE-954D-0B4B-9C68-D509E8CE177D}">
  <dimension ref="A1:J74"/>
  <sheetViews>
    <sheetView topLeftCell="A71" workbookViewId="0">
      <selection activeCell="L21" sqref="L21"/>
    </sheetView>
  </sheetViews>
  <sheetFormatPr baseColWidth="10" defaultRowHeight="16" x14ac:dyDescent="0.2"/>
  <cols>
    <col min="1" max="1" width="18.83203125" style="2" customWidth="1"/>
    <col min="2" max="2" width="17.6640625" style="2" customWidth="1"/>
    <col min="3" max="3" width="18" style="2" customWidth="1"/>
    <col min="4" max="4" width="12.5" style="2" customWidth="1"/>
    <col min="5" max="6" width="10.83203125" style="2"/>
    <col min="7" max="7" width="19.5" style="2" customWidth="1"/>
    <col min="8" max="8" width="18.1640625" style="2" customWidth="1"/>
    <col min="9" max="9" width="15.5" style="2" customWidth="1"/>
    <col min="10" max="10" width="12.6640625" style="2" customWidth="1"/>
    <col min="11" max="16384" width="10.83203125" style="2"/>
  </cols>
  <sheetData>
    <row r="1" spans="1:10" x14ac:dyDescent="0.2">
      <c r="A1" s="4" t="s">
        <v>676</v>
      </c>
    </row>
    <row r="2" spans="1:10" x14ac:dyDescent="0.2">
      <c r="A2" s="194" t="s">
        <v>499</v>
      </c>
      <c r="G2" s="194" t="s">
        <v>440</v>
      </c>
    </row>
    <row r="3" spans="1:10" ht="17" thickBot="1" x14ac:dyDescent="0.25">
      <c r="A3" s="195" t="s">
        <v>452</v>
      </c>
      <c r="B3" s="196" t="s">
        <v>451</v>
      </c>
      <c r="C3" s="197" t="s">
        <v>448</v>
      </c>
      <c r="D3" s="197" t="s">
        <v>449</v>
      </c>
      <c r="G3" s="195" t="s">
        <v>450</v>
      </c>
      <c r="H3" s="196" t="s">
        <v>453</v>
      </c>
      <c r="I3" s="197" t="s">
        <v>448</v>
      </c>
      <c r="J3" s="197" t="s">
        <v>449</v>
      </c>
    </row>
    <row r="4" spans="1:10" x14ac:dyDescent="0.2">
      <c r="A4" s="198">
        <v>1.95</v>
      </c>
      <c r="B4" s="199">
        <v>0.8</v>
      </c>
      <c r="C4" s="200">
        <f t="shared" ref="C4:C57" si="0">B4/A4</f>
        <v>0.4102564102564103</v>
      </c>
      <c r="D4" s="200">
        <v>80.31</v>
      </c>
      <c r="G4" s="198">
        <v>1.61</v>
      </c>
      <c r="H4" s="199">
        <v>0.63</v>
      </c>
      <c r="I4" s="200">
        <f t="shared" ref="I4:I67" si="1">H4/G4</f>
        <v>0.39130434782608692</v>
      </c>
      <c r="J4" s="200">
        <v>62.900000000000006</v>
      </c>
    </row>
    <row r="5" spans="1:10" x14ac:dyDescent="0.2">
      <c r="A5" s="198">
        <v>1.75</v>
      </c>
      <c r="B5" s="199">
        <v>0.67</v>
      </c>
      <c r="C5" s="201">
        <f t="shared" si="0"/>
        <v>0.3828571428571429</v>
      </c>
      <c r="D5" s="201">
        <v>85.190000000000012</v>
      </c>
      <c r="G5" s="198">
        <v>1.75</v>
      </c>
      <c r="H5" s="199">
        <v>0.62</v>
      </c>
      <c r="I5" s="201">
        <f t="shared" si="1"/>
        <v>0.35428571428571426</v>
      </c>
      <c r="J5" s="201">
        <v>91.27</v>
      </c>
    </row>
    <row r="6" spans="1:10" x14ac:dyDescent="0.2">
      <c r="A6" s="198">
        <v>1.45</v>
      </c>
      <c r="B6" s="199">
        <v>0.52</v>
      </c>
      <c r="C6" s="201">
        <f t="shared" si="0"/>
        <v>0.35862068965517246</v>
      </c>
      <c r="D6" s="201">
        <v>99.929999999999993</v>
      </c>
      <c r="G6" s="198">
        <v>1.77</v>
      </c>
      <c r="H6" s="199">
        <v>0.59</v>
      </c>
      <c r="I6" s="201">
        <f t="shared" si="1"/>
        <v>0.33333333333333331</v>
      </c>
      <c r="J6" s="201">
        <v>52.519999999999996</v>
      </c>
    </row>
    <row r="7" spans="1:10" x14ac:dyDescent="0.2">
      <c r="A7" s="198">
        <v>1.66</v>
      </c>
      <c r="B7" s="199">
        <v>0.56999999999999995</v>
      </c>
      <c r="C7" s="201">
        <f t="shared" si="0"/>
        <v>0.34337349397590361</v>
      </c>
      <c r="D7" s="201">
        <v>77.550000000000011</v>
      </c>
      <c r="G7" s="198">
        <v>1.51</v>
      </c>
      <c r="H7" s="199">
        <v>0.46</v>
      </c>
      <c r="I7" s="201">
        <f t="shared" si="1"/>
        <v>0.30463576158940397</v>
      </c>
      <c r="J7" s="201">
        <v>94.399999999999991</v>
      </c>
    </row>
    <row r="8" spans="1:10" x14ac:dyDescent="0.2">
      <c r="A8" s="198">
        <v>1.79</v>
      </c>
      <c r="B8" s="199">
        <v>0.6</v>
      </c>
      <c r="C8" s="201">
        <f t="shared" si="0"/>
        <v>0.33519553072625696</v>
      </c>
      <c r="D8" s="201">
        <v>83.35</v>
      </c>
      <c r="G8" s="198">
        <v>1.71</v>
      </c>
      <c r="H8" s="199">
        <v>0.51</v>
      </c>
      <c r="I8" s="201">
        <f t="shared" si="1"/>
        <v>0.29824561403508776</v>
      </c>
      <c r="J8" s="201">
        <v>95.889999999999986</v>
      </c>
    </row>
    <row r="9" spans="1:10" x14ac:dyDescent="0.2">
      <c r="A9" s="198">
        <v>1.88</v>
      </c>
      <c r="B9" s="199">
        <v>0.63</v>
      </c>
      <c r="C9" s="201">
        <f t="shared" si="0"/>
        <v>0.33510638297872342</v>
      </c>
      <c r="D9" s="201">
        <v>86.36</v>
      </c>
      <c r="G9" s="198">
        <v>1.77</v>
      </c>
      <c r="H9" s="199">
        <v>0.51</v>
      </c>
      <c r="I9" s="201">
        <f t="shared" si="1"/>
        <v>0.28813559322033899</v>
      </c>
      <c r="J9" s="201">
        <v>78.52</v>
      </c>
    </row>
    <row r="10" spans="1:10" x14ac:dyDescent="0.2">
      <c r="A10" s="198">
        <v>2.16</v>
      </c>
      <c r="B10" s="199">
        <v>0.72</v>
      </c>
      <c r="C10" s="201">
        <f t="shared" si="0"/>
        <v>0.33333333333333331</v>
      </c>
      <c r="D10" s="201">
        <v>92.05</v>
      </c>
      <c r="G10" s="198">
        <v>1.71</v>
      </c>
      <c r="H10" s="199">
        <v>0.49</v>
      </c>
      <c r="I10" s="201">
        <f t="shared" si="1"/>
        <v>0.28654970760233917</v>
      </c>
      <c r="J10" s="201">
        <v>114.00999999999999</v>
      </c>
    </row>
    <row r="11" spans="1:10" x14ac:dyDescent="0.2">
      <c r="A11" s="198">
        <v>1.51</v>
      </c>
      <c r="B11" s="199">
        <v>0.49</v>
      </c>
      <c r="C11" s="201">
        <f t="shared" si="0"/>
        <v>0.32450331125827814</v>
      </c>
      <c r="D11" s="201">
        <v>79.180000000000007</v>
      </c>
      <c r="G11" s="198">
        <v>1.95</v>
      </c>
      <c r="H11" s="199">
        <v>0.53</v>
      </c>
      <c r="I11" s="201">
        <f t="shared" si="1"/>
        <v>0.27179487179487183</v>
      </c>
      <c r="J11" s="201">
        <v>68.69</v>
      </c>
    </row>
    <row r="12" spans="1:10" x14ac:dyDescent="0.2">
      <c r="A12" s="198">
        <v>1.83</v>
      </c>
      <c r="B12" s="199">
        <v>0.59</v>
      </c>
      <c r="C12" s="201">
        <f t="shared" si="0"/>
        <v>0.32240437158469942</v>
      </c>
      <c r="D12" s="201">
        <v>85.16</v>
      </c>
      <c r="G12" s="198">
        <v>1.95</v>
      </c>
      <c r="H12" s="199">
        <v>0.52</v>
      </c>
      <c r="I12" s="201">
        <f t="shared" si="1"/>
        <v>0.26666666666666666</v>
      </c>
      <c r="J12" s="201">
        <v>79.440000000000012</v>
      </c>
    </row>
    <row r="13" spans="1:10" x14ac:dyDescent="0.2">
      <c r="A13" s="198">
        <v>1.52</v>
      </c>
      <c r="B13" s="199">
        <v>0.49</v>
      </c>
      <c r="C13" s="201">
        <f t="shared" si="0"/>
        <v>0.32236842105263158</v>
      </c>
      <c r="D13" s="201">
        <v>83.570000000000007</v>
      </c>
      <c r="G13" s="198">
        <v>1.56</v>
      </c>
      <c r="H13" s="199">
        <v>0.38</v>
      </c>
      <c r="I13" s="201">
        <f t="shared" si="1"/>
        <v>0.24358974358974358</v>
      </c>
      <c r="J13" s="201">
        <v>89.179999999999993</v>
      </c>
    </row>
    <row r="14" spans="1:10" x14ac:dyDescent="0.2">
      <c r="A14" s="198">
        <v>2.02</v>
      </c>
      <c r="B14" s="199">
        <v>0.65</v>
      </c>
      <c r="C14" s="201">
        <f t="shared" si="0"/>
        <v>0.32178217821782179</v>
      </c>
      <c r="D14" s="201">
        <v>78.960000000000008</v>
      </c>
      <c r="G14" s="198">
        <v>1.24</v>
      </c>
      <c r="H14" s="199">
        <v>0.3</v>
      </c>
      <c r="I14" s="201">
        <f t="shared" si="1"/>
        <v>0.24193548387096772</v>
      </c>
      <c r="J14" s="201">
        <v>91</v>
      </c>
    </row>
    <row r="15" spans="1:10" x14ac:dyDescent="0.2">
      <c r="A15" s="198">
        <v>1.87</v>
      </c>
      <c r="B15" s="199">
        <v>0.6</v>
      </c>
      <c r="C15" s="201">
        <f t="shared" si="0"/>
        <v>0.32085561497326198</v>
      </c>
      <c r="D15" s="201">
        <v>79.64</v>
      </c>
      <c r="G15" s="198">
        <v>6.02</v>
      </c>
      <c r="H15" s="199">
        <v>1.41</v>
      </c>
      <c r="I15" s="201">
        <f t="shared" si="1"/>
        <v>0.23421926910299004</v>
      </c>
      <c r="J15" s="201">
        <v>69.059999999999974</v>
      </c>
    </row>
    <row r="16" spans="1:10" x14ac:dyDescent="0.2">
      <c r="A16" s="198">
        <v>1.99</v>
      </c>
      <c r="B16" s="199">
        <v>0.63</v>
      </c>
      <c r="C16" s="201">
        <f t="shared" si="0"/>
        <v>0.3165829145728643</v>
      </c>
      <c r="D16" s="201">
        <v>87.11</v>
      </c>
      <c r="G16" s="198">
        <v>1.53</v>
      </c>
      <c r="H16" s="199">
        <v>0.35</v>
      </c>
      <c r="I16" s="201">
        <f t="shared" si="1"/>
        <v>0.22875816993464052</v>
      </c>
      <c r="J16" s="201">
        <v>91</v>
      </c>
    </row>
    <row r="17" spans="1:10" x14ac:dyDescent="0.2">
      <c r="A17" s="198">
        <v>1.71</v>
      </c>
      <c r="B17" s="199">
        <v>0.54</v>
      </c>
      <c r="C17" s="201">
        <f t="shared" si="0"/>
        <v>0.31578947368421056</v>
      </c>
      <c r="D17" s="201">
        <v>80.269999999999982</v>
      </c>
      <c r="G17" s="198">
        <v>1.7</v>
      </c>
      <c r="H17" s="199">
        <v>0.38</v>
      </c>
      <c r="I17" s="201">
        <f t="shared" si="1"/>
        <v>0.22352941176470589</v>
      </c>
      <c r="J17" s="201">
        <v>111.22</v>
      </c>
    </row>
    <row r="18" spans="1:10" x14ac:dyDescent="0.2">
      <c r="A18" s="198">
        <v>1.89</v>
      </c>
      <c r="B18" s="199">
        <v>0.59</v>
      </c>
      <c r="C18" s="201">
        <f t="shared" si="0"/>
        <v>0.31216931216931215</v>
      </c>
      <c r="D18" s="201">
        <v>95.36</v>
      </c>
      <c r="G18" s="198">
        <v>1.38</v>
      </c>
      <c r="H18" s="199">
        <v>0.3</v>
      </c>
      <c r="I18" s="201">
        <f t="shared" si="1"/>
        <v>0.21739130434782611</v>
      </c>
      <c r="J18" s="201">
        <v>86.600000000000009</v>
      </c>
    </row>
    <row r="19" spans="1:10" x14ac:dyDescent="0.2">
      <c r="A19" s="198">
        <v>1.56</v>
      </c>
      <c r="B19" s="199">
        <v>0.48</v>
      </c>
      <c r="C19" s="201">
        <f t="shared" si="0"/>
        <v>0.30769230769230765</v>
      </c>
      <c r="D19" s="201">
        <v>84.110000000000014</v>
      </c>
      <c r="G19" s="198">
        <v>1.57</v>
      </c>
      <c r="H19" s="199">
        <v>0.32</v>
      </c>
      <c r="I19" s="201">
        <f t="shared" si="1"/>
        <v>0.2038216560509554</v>
      </c>
      <c r="J19" s="201">
        <v>111.39</v>
      </c>
    </row>
    <row r="20" spans="1:10" x14ac:dyDescent="0.2">
      <c r="A20" s="198">
        <v>2.09</v>
      </c>
      <c r="B20" s="199">
        <v>0.63</v>
      </c>
      <c r="C20" s="201">
        <f t="shared" si="0"/>
        <v>0.30143540669856461</v>
      </c>
      <c r="D20" s="201">
        <v>82.8</v>
      </c>
      <c r="G20" s="198">
        <v>1.78</v>
      </c>
      <c r="H20" s="199">
        <v>0.36</v>
      </c>
      <c r="I20" s="201">
        <f t="shared" si="1"/>
        <v>0.20224719101123595</v>
      </c>
      <c r="J20" s="201">
        <v>94.82</v>
      </c>
    </row>
    <row r="21" spans="1:10" x14ac:dyDescent="0.2">
      <c r="A21" s="198">
        <v>1.54</v>
      </c>
      <c r="B21" s="199">
        <v>0.46</v>
      </c>
      <c r="C21" s="201">
        <f t="shared" si="0"/>
        <v>0.29870129870129869</v>
      </c>
      <c r="D21" s="201">
        <v>80.27</v>
      </c>
      <c r="G21" s="198">
        <v>1.51</v>
      </c>
      <c r="H21" s="199">
        <v>0.3</v>
      </c>
      <c r="I21" s="201">
        <f t="shared" si="1"/>
        <v>0.19867549668874171</v>
      </c>
      <c r="J21" s="201">
        <v>94.45</v>
      </c>
    </row>
    <row r="22" spans="1:10" x14ac:dyDescent="0.2">
      <c r="A22" s="198">
        <v>1.36</v>
      </c>
      <c r="B22" s="199">
        <v>0.4</v>
      </c>
      <c r="C22" s="201">
        <f t="shared" si="0"/>
        <v>0.29411764705882354</v>
      </c>
      <c r="D22" s="201">
        <v>104.19</v>
      </c>
      <c r="G22" s="198">
        <v>1.83</v>
      </c>
      <c r="H22" s="199">
        <v>0.36</v>
      </c>
      <c r="I22" s="201">
        <f t="shared" si="1"/>
        <v>0.19672131147540983</v>
      </c>
      <c r="J22" s="201">
        <v>91.29</v>
      </c>
    </row>
    <row r="23" spans="1:10" x14ac:dyDescent="0.2">
      <c r="A23" s="198">
        <v>2.17</v>
      </c>
      <c r="B23" s="199">
        <v>0.62</v>
      </c>
      <c r="C23" s="201">
        <f t="shared" si="0"/>
        <v>0.2857142857142857</v>
      </c>
      <c r="D23" s="201">
        <v>63.580000000000013</v>
      </c>
      <c r="G23" s="198">
        <v>1.54</v>
      </c>
      <c r="H23" s="199">
        <v>0.28999999999999998</v>
      </c>
      <c r="I23" s="201">
        <f t="shared" si="1"/>
        <v>0.18831168831168829</v>
      </c>
      <c r="J23" s="201">
        <v>88</v>
      </c>
    </row>
    <row r="24" spans="1:10" x14ac:dyDescent="0.2">
      <c r="A24" s="198">
        <v>1.73</v>
      </c>
      <c r="B24" s="199">
        <v>0.49</v>
      </c>
      <c r="C24" s="201">
        <f t="shared" si="0"/>
        <v>0.2832369942196532</v>
      </c>
      <c r="D24" s="201">
        <v>85.97999999999999</v>
      </c>
      <c r="G24" s="198">
        <v>1.54</v>
      </c>
      <c r="H24" s="199">
        <v>0.28000000000000003</v>
      </c>
      <c r="I24" s="201">
        <f t="shared" si="1"/>
        <v>0.18181818181818182</v>
      </c>
      <c r="J24" s="201">
        <v>82.04</v>
      </c>
    </row>
    <row r="25" spans="1:10" x14ac:dyDescent="0.2">
      <c r="A25" s="198">
        <v>1.98</v>
      </c>
      <c r="B25" s="199">
        <v>0.56000000000000005</v>
      </c>
      <c r="C25" s="201">
        <f t="shared" si="0"/>
        <v>0.28282828282828287</v>
      </c>
      <c r="D25" s="201">
        <v>93.67</v>
      </c>
      <c r="G25" s="198">
        <v>1.6</v>
      </c>
      <c r="H25" s="199">
        <v>0.28999999999999998</v>
      </c>
      <c r="I25" s="201">
        <f t="shared" si="1"/>
        <v>0.18124999999999997</v>
      </c>
      <c r="J25" s="201">
        <v>109.65</v>
      </c>
    </row>
    <row r="26" spans="1:10" x14ac:dyDescent="0.2">
      <c r="A26" s="198">
        <v>1.85</v>
      </c>
      <c r="B26" s="199">
        <v>0.52</v>
      </c>
      <c r="C26" s="201">
        <f t="shared" si="0"/>
        <v>0.2810810810810811</v>
      </c>
      <c r="D26" s="201">
        <v>84.11</v>
      </c>
      <c r="G26" s="198">
        <v>1.28</v>
      </c>
      <c r="H26" s="199">
        <v>0.22</v>
      </c>
      <c r="I26" s="201">
        <f t="shared" si="1"/>
        <v>0.171875</v>
      </c>
      <c r="J26" s="201">
        <v>104.94000000000001</v>
      </c>
    </row>
    <row r="27" spans="1:10" x14ac:dyDescent="0.2">
      <c r="A27" s="198">
        <v>2.21</v>
      </c>
      <c r="B27" s="199">
        <v>0.62</v>
      </c>
      <c r="C27" s="201">
        <f t="shared" si="0"/>
        <v>0.28054298642533937</v>
      </c>
      <c r="D27" s="201">
        <v>69.38</v>
      </c>
      <c r="G27" s="198">
        <v>1.38</v>
      </c>
      <c r="H27" s="199">
        <v>0.22</v>
      </c>
      <c r="I27" s="201">
        <f t="shared" si="1"/>
        <v>0.15942028985507248</v>
      </c>
      <c r="J27" s="201">
        <v>103.66999999999999</v>
      </c>
    </row>
    <row r="28" spans="1:10" x14ac:dyDescent="0.2">
      <c r="A28" s="198">
        <v>2.3199999999999998</v>
      </c>
      <c r="B28" s="199">
        <v>0.64</v>
      </c>
      <c r="C28" s="201">
        <f t="shared" si="0"/>
        <v>0.27586206896551729</v>
      </c>
      <c r="D28" s="201">
        <v>88.730000000000018</v>
      </c>
      <c r="G28" s="198">
        <v>1.38</v>
      </c>
      <c r="H28" s="199">
        <v>0.21</v>
      </c>
      <c r="I28" s="201">
        <f t="shared" si="1"/>
        <v>0.15217391304347827</v>
      </c>
      <c r="J28" s="201">
        <v>103.66999999999999</v>
      </c>
    </row>
    <row r="29" spans="1:10" x14ac:dyDescent="0.2">
      <c r="A29" s="198">
        <v>1.88</v>
      </c>
      <c r="B29" s="199">
        <v>0.49</v>
      </c>
      <c r="C29" s="201">
        <f t="shared" si="0"/>
        <v>0.26063829787234044</v>
      </c>
      <c r="D29" s="201">
        <v>88.449999999999989</v>
      </c>
      <c r="G29" s="198">
        <v>2.04</v>
      </c>
      <c r="H29" s="199">
        <v>0.31</v>
      </c>
      <c r="I29" s="201">
        <f t="shared" si="1"/>
        <v>0.15196078431372548</v>
      </c>
      <c r="J29" s="201">
        <v>93.72</v>
      </c>
    </row>
    <row r="30" spans="1:10" x14ac:dyDescent="0.2">
      <c r="A30" s="198">
        <v>2.08</v>
      </c>
      <c r="B30" s="199">
        <v>0.54</v>
      </c>
      <c r="C30" s="201">
        <f t="shared" si="0"/>
        <v>0.25961538461538464</v>
      </c>
      <c r="D30" s="201">
        <v>81.05</v>
      </c>
      <c r="G30" s="198">
        <v>1.21</v>
      </c>
      <c r="H30" s="199">
        <v>0.18</v>
      </c>
      <c r="I30" s="201">
        <f t="shared" si="1"/>
        <v>0.1487603305785124</v>
      </c>
      <c r="J30" s="201">
        <v>87.96</v>
      </c>
    </row>
    <row r="31" spans="1:10" x14ac:dyDescent="0.2">
      <c r="A31" s="198">
        <v>1.86</v>
      </c>
      <c r="B31" s="199">
        <v>0.48</v>
      </c>
      <c r="C31" s="201">
        <f t="shared" si="0"/>
        <v>0.25806451612903225</v>
      </c>
      <c r="D31" s="201">
        <v>109.45000000000002</v>
      </c>
      <c r="G31" s="198">
        <v>1.23</v>
      </c>
      <c r="H31" s="199">
        <v>0.17</v>
      </c>
      <c r="I31" s="201">
        <f t="shared" si="1"/>
        <v>0.13821138211382114</v>
      </c>
      <c r="J31" s="201">
        <v>111.24</v>
      </c>
    </row>
    <row r="32" spans="1:10" x14ac:dyDescent="0.2">
      <c r="A32" s="198">
        <v>2.31</v>
      </c>
      <c r="B32" s="199">
        <v>0.59</v>
      </c>
      <c r="C32" s="201">
        <f t="shared" si="0"/>
        <v>0.25541125541125537</v>
      </c>
      <c r="D32" s="201">
        <v>87.859999999999985</v>
      </c>
      <c r="G32" s="198">
        <v>1.24</v>
      </c>
      <c r="H32" s="199">
        <v>0.17</v>
      </c>
      <c r="I32" s="201">
        <f t="shared" si="1"/>
        <v>0.1370967741935484</v>
      </c>
      <c r="J32" s="201">
        <v>95.61</v>
      </c>
    </row>
    <row r="33" spans="1:10" x14ac:dyDescent="0.2">
      <c r="A33" s="198">
        <v>2.17</v>
      </c>
      <c r="B33" s="199">
        <v>0.54</v>
      </c>
      <c r="C33" s="201">
        <f t="shared" si="0"/>
        <v>0.24884792626728114</v>
      </c>
      <c r="D33" s="201">
        <v>94.41</v>
      </c>
      <c r="G33" s="198">
        <v>1.25</v>
      </c>
      <c r="H33" s="199">
        <v>0.16</v>
      </c>
      <c r="I33" s="201">
        <f t="shared" si="1"/>
        <v>0.128</v>
      </c>
      <c r="J33" s="201">
        <v>95.61</v>
      </c>
    </row>
    <row r="34" spans="1:10" x14ac:dyDescent="0.2">
      <c r="A34" s="198">
        <v>1.9</v>
      </c>
      <c r="B34" s="199">
        <v>0.47</v>
      </c>
      <c r="C34" s="201">
        <f t="shared" si="0"/>
        <v>0.24736842105263157</v>
      </c>
      <c r="D34" s="201">
        <v>83.63</v>
      </c>
      <c r="G34" s="198">
        <v>1.65</v>
      </c>
      <c r="H34" s="199">
        <v>0.21</v>
      </c>
      <c r="I34" s="201">
        <f t="shared" si="1"/>
        <v>0.12727272727272729</v>
      </c>
      <c r="J34" s="201">
        <v>99.61</v>
      </c>
    </row>
    <row r="35" spans="1:10" x14ac:dyDescent="0.2">
      <c r="A35" s="198">
        <v>1.66</v>
      </c>
      <c r="B35" s="199">
        <v>0.41</v>
      </c>
      <c r="C35" s="201">
        <f t="shared" si="0"/>
        <v>0.24698795180722891</v>
      </c>
      <c r="D35" s="201">
        <v>86.910000000000011</v>
      </c>
      <c r="G35" s="198">
        <v>1.65</v>
      </c>
      <c r="H35" s="199">
        <v>0.2</v>
      </c>
      <c r="I35" s="201">
        <f t="shared" si="1"/>
        <v>0.12121212121212123</v>
      </c>
      <c r="J35" s="201">
        <v>99.61</v>
      </c>
    </row>
    <row r="36" spans="1:10" x14ac:dyDescent="0.2">
      <c r="A36" s="198">
        <v>2.2799999999999998</v>
      </c>
      <c r="B36" s="199">
        <v>0.53</v>
      </c>
      <c r="C36" s="201">
        <f t="shared" si="0"/>
        <v>0.23245614035087722</v>
      </c>
      <c r="D36" s="201">
        <v>87.68</v>
      </c>
      <c r="G36" s="198">
        <v>1.9</v>
      </c>
      <c r="H36" s="199">
        <v>0.22</v>
      </c>
      <c r="I36" s="201">
        <f t="shared" si="1"/>
        <v>0.11578947368421053</v>
      </c>
      <c r="J36" s="201">
        <v>94.85</v>
      </c>
    </row>
    <row r="37" spans="1:10" x14ac:dyDescent="0.2">
      <c r="A37" s="198">
        <v>1.5</v>
      </c>
      <c r="B37" s="199">
        <v>0.34</v>
      </c>
      <c r="C37" s="201">
        <f t="shared" si="0"/>
        <v>0.22666666666666668</v>
      </c>
      <c r="D37" s="201">
        <v>100.71</v>
      </c>
      <c r="G37" s="198">
        <v>1.33</v>
      </c>
      <c r="H37" s="199">
        <v>0.15</v>
      </c>
      <c r="I37" s="201">
        <f t="shared" si="1"/>
        <v>0.11278195488721804</v>
      </c>
      <c r="J37" s="201">
        <v>135.45999999999998</v>
      </c>
    </row>
    <row r="38" spans="1:10" x14ac:dyDescent="0.2">
      <c r="A38" s="198">
        <v>2.15</v>
      </c>
      <c r="B38" s="199">
        <v>0.48</v>
      </c>
      <c r="C38" s="201">
        <f t="shared" si="0"/>
        <v>0.22325581395348837</v>
      </c>
      <c r="D38" s="201">
        <v>80.220000000000013</v>
      </c>
      <c r="G38" s="198">
        <v>1.36</v>
      </c>
      <c r="H38" s="199">
        <v>0.15</v>
      </c>
      <c r="I38" s="201">
        <f t="shared" si="1"/>
        <v>0.11029411764705881</v>
      </c>
      <c r="J38" s="201">
        <v>89.710000000000008</v>
      </c>
    </row>
    <row r="39" spans="1:10" x14ac:dyDescent="0.2">
      <c r="A39" s="198">
        <v>1.73</v>
      </c>
      <c r="B39" s="199">
        <v>0.38</v>
      </c>
      <c r="C39" s="201">
        <f t="shared" si="0"/>
        <v>0.21965317919075145</v>
      </c>
      <c r="D39" s="201">
        <v>105.41</v>
      </c>
      <c r="G39" s="198">
        <v>1.92</v>
      </c>
      <c r="H39" s="199">
        <v>0.21</v>
      </c>
      <c r="I39" s="201">
        <f t="shared" si="1"/>
        <v>0.109375</v>
      </c>
      <c r="J39" s="201">
        <v>94.85</v>
      </c>
    </row>
    <row r="40" spans="1:10" x14ac:dyDescent="0.2">
      <c r="A40" s="198">
        <v>1.89</v>
      </c>
      <c r="B40" s="199">
        <v>0.41</v>
      </c>
      <c r="C40" s="201">
        <f t="shared" si="0"/>
        <v>0.21693121693121692</v>
      </c>
      <c r="D40" s="201">
        <v>86.62</v>
      </c>
      <c r="G40" s="198">
        <v>1.97</v>
      </c>
      <c r="H40" s="199">
        <v>0.21</v>
      </c>
      <c r="I40" s="201">
        <f t="shared" si="1"/>
        <v>0.1065989847715736</v>
      </c>
      <c r="J40" s="201">
        <v>108.29</v>
      </c>
    </row>
    <row r="41" spans="1:10" x14ac:dyDescent="0.2">
      <c r="A41" s="198">
        <v>1.63</v>
      </c>
      <c r="B41" s="199">
        <v>0.34</v>
      </c>
      <c r="C41" s="201">
        <f t="shared" si="0"/>
        <v>0.20858895705521474</v>
      </c>
      <c r="D41" s="201">
        <v>81.600000000000009</v>
      </c>
      <c r="G41" s="198">
        <v>1.32</v>
      </c>
      <c r="H41" s="199">
        <v>0.14000000000000001</v>
      </c>
      <c r="I41" s="201">
        <f t="shared" si="1"/>
        <v>0.10606060606060606</v>
      </c>
      <c r="J41" s="201">
        <v>125.46</v>
      </c>
    </row>
    <row r="42" spans="1:10" x14ac:dyDescent="0.2">
      <c r="A42" s="198">
        <v>1.78</v>
      </c>
      <c r="B42" s="199">
        <v>0.37</v>
      </c>
      <c r="C42" s="201">
        <f t="shared" si="0"/>
        <v>0.20786516853932585</v>
      </c>
      <c r="D42" s="201">
        <v>95.260000000000019</v>
      </c>
      <c r="G42" s="198">
        <v>1.8</v>
      </c>
      <c r="H42" s="199">
        <v>0.16</v>
      </c>
      <c r="I42" s="201">
        <f t="shared" si="1"/>
        <v>8.8888888888888892E-2</v>
      </c>
      <c r="J42" s="201">
        <v>96.350000000000009</v>
      </c>
    </row>
    <row r="43" spans="1:10" x14ac:dyDescent="0.2">
      <c r="A43" s="198">
        <v>1.5</v>
      </c>
      <c r="B43" s="199">
        <v>0.3</v>
      </c>
      <c r="C43" s="201">
        <f t="shared" si="0"/>
        <v>0.19999999999999998</v>
      </c>
      <c r="D43" s="201">
        <v>91.94</v>
      </c>
      <c r="G43" s="198">
        <v>1.81</v>
      </c>
      <c r="H43" s="199">
        <v>0.16</v>
      </c>
      <c r="I43" s="201">
        <f t="shared" si="1"/>
        <v>8.8397790055248615E-2</v>
      </c>
      <c r="J43" s="201">
        <v>116.35</v>
      </c>
    </row>
    <row r="44" spans="1:10" x14ac:dyDescent="0.2">
      <c r="A44" s="198">
        <v>1.66</v>
      </c>
      <c r="B44" s="199">
        <v>0.33</v>
      </c>
      <c r="C44" s="201">
        <f t="shared" si="0"/>
        <v>0.1987951807228916</v>
      </c>
      <c r="D44" s="201">
        <v>72.2</v>
      </c>
      <c r="G44" s="198">
        <v>1.81</v>
      </c>
      <c r="H44" s="199">
        <v>0.15</v>
      </c>
      <c r="I44" s="201">
        <f t="shared" si="1"/>
        <v>8.2872928176795577E-2</v>
      </c>
      <c r="J44" s="201">
        <v>96.350000000000009</v>
      </c>
    </row>
    <row r="45" spans="1:10" x14ac:dyDescent="0.2">
      <c r="A45" s="198">
        <v>1.94</v>
      </c>
      <c r="B45" s="199">
        <v>0.38</v>
      </c>
      <c r="C45" s="201">
        <f t="shared" si="0"/>
        <v>0.19587628865979381</v>
      </c>
      <c r="D45" s="201">
        <v>100.21000000000001</v>
      </c>
      <c r="G45" s="198">
        <v>1.61</v>
      </c>
      <c r="H45" s="199">
        <v>0.13</v>
      </c>
      <c r="I45" s="201">
        <f t="shared" si="1"/>
        <v>8.0745341614906832E-2</v>
      </c>
      <c r="J45" s="201">
        <v>122.22</v>
      </c>
    </row>
    <row r="46" spans="1:10" x14ac:dyDescent="0.2">
      <c r="A46" s="198">
        <v>1.6</v>
      </c>
      <c r="B46" s="199">
        <v>0.28999999999999998</v>
      </c>
      <c r="C46" s="201">
        <f t="shared" si="0"/>
        <v>0.18124999999999997</v>
      </c>
      <c r="D46" s="201">
        <v>100.97999999999999</v>
      </c>
      <c r="G46" s="198">
        <v>1.26</v>
      </c>
      <c r="H46" s="199">
        <v>0.1</v>
      </c>
      <c r="I46" s="201">
        <f t="shared" si="1"/>
        <v>7.9365079365079375E-2</v>
      </c>
      <c r="J46" s="201">
        <v>92</v>
      </c>
    </row>
    <row r="47" spans="1:10" x14ac:dyDescent="0.2">
      <c r="A47" s="198">
        <v>1.66</v>
      </c>
      <c r="B47" s="199">
        <v>0.27</v>
      </c>
      <c r="C47" s="201">
        <f t="shared" si="0"/>
        <v>0.16265060240963858</v>
      </c>
      <c r="D47" s="201">
        <v>102.36</v>
      </c>
      <c r="G47" s="198">
        <v>1.26</v>
      </c>
      <c r="H47" s="199">
        <v>0.09</v>
      </c>
      <c r="I47" s="201">
        <f t="shared" si="1"/>
        <v>7.1428571428571425E-2</v>
      </c>
      <c r="J47" s="201">
        <v>92</v>
      </c>
    </row>
    <row r="48" spans="1:10" x14ac:dyDescent="0.2">
      <c r="A48" s="198">
        <v>2.0699999999999998</v>
      </c>
      <c r="B48" s="199">
        <v>0.33</v>
      </c>
      <c r="C48" s="201">
        <f t="shared" si="0"/>
        <v>0.15942028985507248</v>
      </c>
      <c r="D48" s="201">
        <v>95.67</v>
      </c>
      <c r="G48" s="198">
        <v>1.02</v>
      </c>
      <c r="H48" s="199">
        <v>0.05</v>
      </c>
      <c r="I48" s="201">
        <f t="shared" si="1"/>
        <v>4.9019607843137254E-2</v>
      </c>
      <c r="J48" s="201">
        <v>153.46</v>
      </c>
    </row>
    <row r="49" spans="1:10" x14ac:dyDescent="0.2">
      <c r="A49" s="198">
        <v>1.79</v>
      </c>
      <c r="B49" s="199">
        <v>0.28000000000000003</v>
      </c>
      <c r="C49" s="201">
        <f t="shared" si="0"/>
        <v>0.15642458100558659</v>
      </c>
      <c r="D49" s="201">
        <v>90.860000000000014</v>
      </c>
      <c r="G49" s="198">
        <v>1.04</v>
      </c>
      <c r="H49" s="199">
        <v>0.05</v>
      </c>
      <c r="I49" s="201">
        <f t="shared" si="1"/>
        <v>4.807692307692308E-2</v>
      </c>
      <c r="J49" s="201">
        <v>153.46</v>
      </c>
    </row>
    <row r="50" spans="1:10" x14ac:dyDescent="0.2">
      <c r="A50" s="198">
        <v>2.2599999999999998</v>
      </c>
      <c r="B50" s="199">
        <v>0.34</v>
      </c>
      <c r="C50" s="201">
        <f t="shared" si="0"/>
        <v>0.15044247787610621</v>
      </c>
      <c r="D50" s="201">
        <v>88.04</v>
      </c>
      <c r="G50" s="198">
        <v>1.8</v>
      </c>
      <c r="H50" s="199">
        <v>0.08</v>
      </c>
      <c r="I50" s="201">
        <f t="shared" si="1"/>
        <v>4.4444444444444446E-2</v>
      </c>
      <c r="J50" s="201">
        <v>103.16</v>
      </c>
    </row>
    <row r="51" spans="1:10" x14ac:dyDescent="0.2">
      <c r="A51" s="198">
        <v>2.0099999999999998</v>
      </c>
      <c r="B51" s="199">
        <v>0.3</v>
      </c>
      <c r="C51" s="201">
        <f t="shared" si="0"/>
        <v>0.1492537313432836</v>
      </c>
      <c r="D51" s="201">
        <v>102.17</v>
      </c>
      <c r="G51" s="198">
        <v>1.38</v>
      </c>
      <c r="H51" s="199">
        <v>0.06</v>
      </c>
      <c r="I51" s="201">
        <f t="shared" si="1"/>
        <v>4.3478260869565216E-2</v>
      </c>
      <c r="J51" s="201">
        <v>129.41</v>
      </c>
    </row>
    <row r="52" spans="1:10" x14ac:dyDescent="0.2">
      <c r="A52" s="198">
        <v>1.63</v>
      </c>
      <c r="B52" s="199">
        <v>0.21</v>
      </c>
      <c r="C52" s="201">
        <f t="shared" si="0"/>
        <v>0.12883435582822086</v>
      </c>
      <c r="D52" s="201">
        <v>93.22</v>
      </c>
      <c r="G52" s="198">
        <v>1.8</v>
      </c>
      <c r="H52" s="199">
        <v>0.06</v>
      </c>
      <c r="I52" s="201">
        <f t="shared" si="1"/>
        <v>3.3333333333333333E-2</v>
      </c>
      <c r="J52" s="201">
        <v>115.07</v>
      </c>
    </row>
    <row r="53" spans="1:10" x14ac:dyDescent="0.2">
      <c r="A53" s="198">
        <v>1.6</v>
      </c>
      <c r="B53" s="199">
        <v>0.2</v>
      </c>
      <c r="C53" s="201">
        <f t="shared" si="0"/>
        <v>0.125</v>
      </c>
      <c r="D53" s="201">
        <v>81.149999999999991</v>
      </c>
      <c r="G53" s="198">
        <v>2.25</v>
      </c>
      <c r="H53" s="199">
        <v>0.02</v>
      </c>
      <c r="I53" s="201">
        <f t="shared" si="1"/>
        <v>8.8888888888888889E-3</v>
      </c>
      <c r="J53" s="201">
        <v>103.71</v>
      </c>
    </row>
    <row r="54" spans="1:10" x14ac:dyDescent="0.2">
      <c r="A54" s="198">
        <v>2.44</v>
      </c>
      <c r="B54" s="199">
        <v>0.28999999999999998</v>
      </c>
      <c r="C54" s="201">
        <f t="shared" si="0"/>
        <v>0.11885245901639344</v>
      </c>
      <c r="D54" s="201">
        <v>92.84</v>
      </c>
      <c r="G54" s="198">
        <v>1.43</v>
      </c>
      <c r="H54" s="199">
        <v>0.01</v>
      </c>
      <c r="I54" s="201">
        <f t="shared" si="1"/>
        <v>6.9930069930069939E-3</v>
      </c>
      <c r="J54" s="201">
        <v>120.50999999999999</v>
      </c>
    </row>
    <row r="55" spans="1:10" x14ac:dyDescent="0.2">
      <c r="A55" s="198">
        <v>1.55</v>
      </c>
      <c r="B55" s="199">
        <v>0.17</v>
      </c>
      <c r="C55" s="201">
        <f t="shared" si="0"/>
        <v>0.10967741935483871</v>
      </c>
      <c r="D55" s="201">
        <v>91.44</v>
      </c>
      <c r="G55" s="198">
        <v>1.41</v>
      </c>
      <c r="H55" s="199">
        <v>0</v>
      </c>
      <c r="I55" s="201">
        <f t="shared" si="1"/>
        <v>0</v>
      </c>
      <c r="J55" s="201">
        <v>120.50999999999999</v>
      </c>
    </row>
    <row r="56" spans="1:10" x14ac:dyDescent="0.2">
      <c r="A56" s="198">
        <v>1.77</v>
      </c>
      <c r="B56" s="199">
        <v>0.15</v>
      </c>
      <c r="C56" s="201">
        <f t="shared" si="0"/>
        <v>8.4745762711864403E-2</v>
      </c>
      <c r="D56" s="201">
        <v>106.25999999999999</v>
      </c>
      <c r="G56" s="198">
        <v>2.2599999999999998</v>
      </c>
      <c r="H56" s="199">
        <v>-0.02</v>
      </c>
      <c r="I56" s="201">
        <f t="shared" si="1"/>
        <v>-8.8495575221238954E-3</v>
      </c>
      <c r="J56" s="201">
        <v>134.71</v>
      </c>
    </row>
    <row r="57" spans="1:10" ht="17" thickBot="1" x14ac:dyDescent="0.25">
      <c r="A57" s="198">
        <v>1.87</v>
      </c>
      <c r="B57" s="199">
        <v>0.14000000000000001</v>
      </c>
      <c r="C57" s="202">
        <f t="shared" si="0"/>
        <v>7.4866310160427815E-2</v>
      </c>
      <c r="D57" s="202">
        <v>101.34</v>
      </c>
      <c r="G57" s="198">
        <v>1.55</v>
      </c>
      <c r="H57" s="199">
        <v>-0.03</v>
      </c>
      <c r="I57" s="201">
        <f t="shared" si="1"/>
        <v>-1.9354838709677417E-2</v>
      </c>
      <c r="J57" s="201">
        <v>171.40000000000003</v>
      </c>
    </row>
    <row r="58" spans="1:10" ht="17" thickBot="1" x14ac:dyDescent="0.25">
      <c r="G58" s="198">
        <v>1.63</v>
      </c>
      <c r="H58" s="199">
        <v>-0.05</v>
      </c>
      <c r="I58" s="201">
        <f t="shared" si="1"/>
        <v>-3.0674846625766874E-2</v>
      </c>
      <c r="J58" s="201">
        <v>121.34</v>
      </c>
    </row>
    <row r="59" spans="1:10" x14ac:dyDescent="0.2">
      <c r="B59" s="32" t="s">
        <v>309</v>
      </c>
      <c r="C59" s="33">
        <f>AVERAGE(C4:C57)</f>
        <v>0.2491639128790368</v>
      </c>
      <c r="D59" s="34">
        <f>AVERAGE(D4:D57)</f>
        <v>88.717592592592595</v>
      </c>
      <c r="G59" s="198">
        <v>1.8</v>
      </c>
      <c r="H59" s="199">
        <v>-0.08</v>
      </c>
      <c r="I59" s="201">
        <f t="shared" si="1"/>
        <v>-4.4444444444444446E-2</v>
      </c>
      <c r="J59" s="201">
        <v>127.16</v>
      </c>
    </row>
    <row r="60" spans="1:10" ht="17" thickBot="1" x14ac:dyDescent="0.25">
      <c r="B60" s="35" t="s">
        <v>432</v>
      </c>
      <c r="C60" s="36">
        <f>STDEV(C4:C57)</f>
        <v>7.8955801384217053E-2</v>
      </c>
      <c r="D60" s="37">
        <f>STDEV(D4:D57)</f>
        <v>9.6452721696753319</v>
      </c>
      <c r="G60" s="198">
        <v>1.36</v>
      </c>
      <c r="H60" s="199">
        <v>-7.0000000000000007E-2</v>
      </c>
      <c r="I60" s="201">
        <f t="shared" si="1"/>
        <v>-5.1470588235294122E-2</v>
      </c>
      <c r="J60" s="201">
        <v>103.28999999999999</v>
      </c>
    </row>
    <row r="61" spans="1:10" x14ac:dyDescent="0.2">
      <c r="G61" s="198">
        <v>1.62</v>
      </c>
      <c r="H61" s="199">
        <v>-0.11</v>
      </c>
      <c r="I61" s="201">
        <f t="shared" si="1"/>
        <v>-6.7901234567901231E-2</v>
      </c>
      <c r="J61" s="201">
        <v>148.62</v>
      </c>
    </row>
    <row r="62" spans="1:10" x14ac:dyDescent="0.2">
      <c r="G62" s="198">
        <v>1.75</v>
      </c>
      <c r="H62" s="199">
        <v>-0.13</v>
      </c>
      <c r="I62" s="201">
        <f t="shared" si="1"/>
        <v>-7.4285714285714288E-2</v>
      </c>
      <c r="J62" s="201">
        <v>125.75999999999999</v>
      </c>
    </row>
    <row r="63" spans="1:10" x14ac:dyDescent="0.2">
      <c r="G63" s="198">
        <v>1.32</v>
      </c>
      <c r="H63" s="199">
        <v>-0.1</v>
      </c>
      <c r="I63" s="201">
        <f t="shared" si="1"/>
        <v>-7.575757575757576E-2</v>
      </c>
      <c r="J63" s="201">
        <v>122.13</v>
      </c>
    </row>
    <row r="64" spans="1:10" x14ac:dyDescent="0.2">
      <c r="G64" s="198">
        <v>1.97</v>
      </c>
      <c r="H64" s="199">
        <v>-0.22</v>
      </c>
      <c r="I64" s="201">
        <f t="shared" si="1"/>
        <v>-0.1116751269035533</v>
      </c>
      <c r="J64" s="201">
        <v>128.29</v>
      </c>
    </row>
    <row r="65" spans="7:10" x14ac:dyDescent="0.2">
      <c r="G65" s="198">
        <v>1.24</v>
      </c>
      <c r="H65" s="199">
        <v>-0.15</v>
      </c>
      <c r="I65" s="201">
        <f t="shared" si="1"/>
        <v>-0.12096774193548386</v>
      </c>
      <c r="J65" s="201">
        <v>139.52000000000001</v>
      </c>
    </row>
    <row r="66" spans="7:10" x14ac:dyDescent="0.2">
      <c r="G66" s="198">
        <v>1.64</v>
      </c>
      <c r="H66" s="199">
        <v>-0.21</v>
      </c>
      <c r="I66" s="201">
        <f t="shared" si="1"/>
        <v>-0.12804878048780488</v>
      </c>
      <c r="J66" s="201">
        <v>128.44</v>
      </c>
    </row>
    <row r="67" spans="7:10" x14ac:dyDescent="0.2">
      <c r="G67" s="198">
        <v>1.22</v>
      </c>
      <c r="H67" s="199">
        <v>-0.16</v>
      </c>
      <c r="I67" s="201">
        <f t="shared" si="1"/>
        <v>-0.13114754098360656</v>
      </c>
      <c r="J67" s="201">
        <v>93.24</v>
      </c>
    </row>
    <row r="68" spans="7:10" x14ac:dyDescent="0.2">
      <c r="G68" s="198">
        <v>1.54</v>
      </c>
      <c r="H68" s="199">
        <v>-0.26</v>
      </c>
      <c r="I68" s="201">
        <f t="shared" ref="I68:I71" si="2">H68/G68</f>
        <v>-0.16883116883116883</v>
      </c>
      <c r="J68" s="201">
        <v>151.35</v>
      </c>
    </row>
    <row r="69" spans="7:10" x14ac:dyDescent="0.2">
      <c r="G69" s="198">
        <v>1.41</v>
      </c>
      <c r="H69" s="199">
        <v>-0.25</v>
      </c>
      <c r="I69" s="201">
        <f t="shared" si="2"/>
        <v>-0.1773049645390071</v>
      </c>
      <c r="J69" s="201">
        <v>141.58999999999997</v>
      </c>
    </row>
    <row r="70" spans="7:10" x14ac:dyDescent="0.2">
      <c r="G70" s="198">
        <v>2.2599999999999998</v>
      </c>
      <c r="H70" s="199">
        <v>-0.42</v>
      </c>
      <c r="I70" s="201">
        <f t="shared" si="2"/>
        <v>-0.18584070796460178</v>
      </c>
      <c r="J70" s="201">
        <v>172.98</v>
      </c>
    </row>
    <row r="71" spans="7:10" ht="17" thickBot="1" x14ac:dyDescent="0.25">
      <c r="G71" s="198">
        <v>1.31</v>
      </c>
      <c r="H71" s="199">
        <v>-0.28999999999999998</v>
      </c>
      <c r="I71" s="202">
        <f t="shared" si="2"/>
        <v>-0.2213740458015267</v>
      </c>
      <c r="J71" s="202">
        <v>110.50999999999999</v>
      </c>
    </row>
    <row r="72" spans="7:10" ht="17" thickBot="1" x14ac:dyDescent="0.25"/>
    <row r="73" spans="7:10" x14ac:dyDescent="0.2">
      <c r="H73" s="32" t="s">
        <v>309</v>
      </c>
      <c r="I73" s="33">
        <f>AVERAGE(I4:I71)</f>
        <v>9.9148649490266777E-2</v>
      </c>
      <c r="J73" s="34">
        <f>AVERAGE(J4:J71)</f>
        <v>107.74249999999999</v>
      </c>
    </row>
    <row r="74" spans="7:10" ht="17" thickBot="1" x14ac:dyDescent="0.25">
      <c r="H74" s="35" t="s">
        <v>432</v>
      </c>
      <c r="I74" s="36">
        <f>STDEV(I4:I71)</f>
        <v>0.14222051015732234</v>
      </c>
      <c r="J74" s="37">
        <f>STDEV(J4:J71)</f>
        <v>24.210176494514048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ABC0-FB95-3E47-8A15-837F20A5F269}">
  <dimension ref="A1"/>
  <sheetViews>
    <sheetView topLeftCell="B1" workbookViewId="0">
      <selection activeCell="K21" sqref="K2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3FA6-C0C4-184B-97D0-03CF5D5C931D}">
  <dimension ref="A1:CH117"/>
  <sheetViews>
    <sheetView topLeftCell="C7" workbookViewId="0">
      <selection activeCell="A2" sqref="A2"/>
    </sheetView>
  </sheetViews>
  <sheetFormatPr baseColWidth="10" defaultRowHeight="16" x14ac:dyDescent="0.2"/>
  <cols>
    <col min="1" max="3" width="10.83203125" style="2"/>
    <col min="4" max="4" width="11.33203125" style="2" customWidth="1"/>
    <col min="5" max="16384" width="10.83203125" style="2"/>
  </cols>
  <sheetData>
    <row r="1" spans="1:86" x14ac:dyDescent="0.2">
      <c r="A1" s="4" t="s">
        <v>677</v>
      </c>
      <c r="B1" s="4" t="s">
        <v>663</v>
      </c>
    </row>
    <row r="2" spans="1:86" x14ac:dyDescent="0.2">
      <c r="A2" s="203" t="s">
        <v>501</v>
      </c>
      <c r="B2" s="4"/>
      <c r="C2" s="4"/>
      <c r="D2" s="4"/>
      <c r="E2" s="4"/>
      <c r="F2" s="4"/>
      <c r="G2" s="203" t="s">
        <v>501</v>
      </c>
      <c r="H2" s="4"/>
      <c r="I2" s="4"/>
      <c r="J2" s="4"/>
      <c r="K2" s="4"/>
      <c r="L2" s="4"/>
      <c r="M2" s="203" t="s">
        <v>501</v>
      </c>
      <c r="N2" s="4"/>
      <c r="O2" s="4"/>
      <c r="P2" s="4"/>
      <c r="Q2" s="4"/>
      <c r="R2" s="4"/>
      <c r="S2" s="203" t="s">
        <v>501</v>
      </c>
      <c r="T2" s="4"/>
      <c r="U2" s="4"/>
      <c r="V2" s="4"/>
      <c r="W2" s="4"/>
      <c r="X2" s="4"/>
      <c r="Y2" s="4"/>
      <c r="Z2" s="4"/>
      <c r="AA2" s="203" t="s">
        <v>502</v>
      </c>
      <c r="AB2" s="4"/>
      <c r="AC2" s="4"/>
      <c r="AD2" s="4"/>
      <c r="AE2" s="4"/>
      <c r="AF2" s="4"/>
      <c r="AG2" s="203" t="s">
        <v>502</v>
      </c>
      <c r="AH2" s="4"/>
      <c r="AI2" s="4"/>
      <c r="AJ2" s="4"/>
      <c r="AK2" s="4"/>
      <c r="AL2" s="4"/>
      <c r="AM2" s="203" t="s">
        <v>502</v>
      </c>
      <c r="AN2" s="4"/>
      <c r="AO2" s="4"/>
      <c r="AP2" s="4"/>
      <c r="AQ2" s="4"/>
      <c r="AR2" s="4"/>
      <c r="AS2" s="4"/>
      <c r="AT2" s="4"/>
      <c r="AU2" s="203" t="s">
        <v>502</v>
      </c>
      <c r="AV2" s="4"/>
      <c r="AW2" s="4"/>
      <c r="AX2" s="4"/>
      <c r="AY2" s="4"/>
      <c r="AZ2" s="4"/>
      <c r="BA2" s="4"/>
      <c r="BB2" s="4"/>
      <c r="BC2" s="203" t="s">
        <v>503</v>
      </c>
      <c r="BD2" s="4"/>
      <c r="BE2" s="4"/>
      <c r="BF2" s="4"/>
      <c r="BG2" s="4"/>
      <c r="BH2" s="4"/>
      <c r="BI2" s="4"/>
      <c r="BJ2" s="4"/>
      <c r="BK2" s="203" t="s">
        <v>503</v>
      </c>
      <c r="BL2" s="4"/>
      <c r="BM2" s="4"/>
      <c r="BN2" s="4"/>
      <c r="BO2" s="4"/>
      <c r="BP2" s="4"/>
      <c r="BQ2" s="4"/>
      <c r="BR2" s="4"/>
      <c r="BS2" s="203" t="s">
        <v>503</v>
      </c>
      <c r="BT2" s="4"/>
      <c r="BU2" s="4"/>
      <c r="BV2" s="4"/>
      <c r="BW2" s="4"/>
      <c r="BX2" s="4"/>
      <c r="BY2" s="4"/>
      <c r="BZ2" s="4"/>
      <c r="CA2" s="203" t="s">
        <v>503</v>
      </c>
      <c r="CB2" s="4"/>
      <c r="CC2" s="4"/>
      <c r="CD2" s="4"/>
      <c r="CE2" s="4"/>
      <c r="CF2" s="4"/>
      <c r="CG2" s="4"/>
      <c r="CH2" s="4"/>
    </row>
    <row r="3" spans="1:86" x14ac:dyDescent="0.2">
      <c r="A3" s="4" t="s">
        <v>401</v>
      </c>
      <c r="B3" s="4"/>
      <c r="C3" s="4"/>
      <c r="D3" s="4"/>
      <c r="E3" s="4"/>
      <c r="F3" s="4"/>
      <c r="G3" s="4" t="s">
        <v>500</v>
      </c>
      <c r="H3" s="4"/>
      <c r="I3" s="4"/>
      <c r="J3" s="4"/>
      <c r="K3" s="4"/>
      <c r="L3" s="4"/>
      <c r="M3" s="4" t="s">
        <v>414</v>
      </c>
      <c r="N3" s="4"/>
      <c r="O3" s="4"/>
      <c r="P3" s="4"/>
      <c r="Q3" s="4"/>
      <c r="R3" s="4"/>
      <c r="S3" s="4" t="s">
        <v>415</v>
      </c>
      <c r="T3" s="4"/>
      <c r="U3" s="4"/>
      <c r="V3" s="4"/>
      <c r="W3" s="4"/>
      <c r="X3" s="4"/>
      <c r="Y3" s="4"/>
      <c r="Z3" s="4"/>
      <c r="AA3" s="4" t="s">
        <v>401</v>
      </c>
      <c r="AB3" s="4"/>
      <c r="AC3" s="4"/>
      <c r="AD3" s="4"/>
      <c r="AE3" s="4"/>
      <c r="AF3" s="4"/>
      <c r="AG3" s="4" t="s">
        <v>500</v>
      </c>
      <c r="AH3" s="4"/>
      <c r="AI3" s="4"/>
      <c r="AJ3" s="4"/>
      <c r="AK3" s="4"/>
      <c r="AL3" s="4"/>
      <c r="AM3" s="4" t="s">
        <v>414</v>
      </c>
      <c r="AN3" s="4"/>
      <c r="AO3" s="4"/>
      <c r="AP3" s="4"/>
      <c r="AQ3" s="4"/>
      <c r="AR3" s="4"/>
      <c r="AS3" s="4"/>
      <c r="AT3" s="4"/>
      <c r="AU3" s="4" t="s">
        <v>415</v>
      </c>
      <c r="AV3" s="4"/>
      <c r="AW3" s="4"/>
      <c r="AX3" s="4"/>
      <c r="AY3" s="4"/>
      <c r="AZ3" s="4"/>
      <c r="BA3" s="4"/>
      <c r="BB3" s="4"/>
      <c r="BC3" s="4" t="s">
        <v>401</v>
      </c>
      <c r="BD3" s="4"/>
      <c r="BE3" s="4"/>
      <c r="BF3" s="4"/>
      <c r="BG3" s="4"/>
      <c r="BH3" s="4"/>
      <c r="BI3" s="4"/>
      <c r="BJ3" s="4"/>
      <c r="BK3" s="4" t="s">
        <v>500</v>
      </c>
      <c r="BL3" s="4"/>
      <c r="BM3" s="4"/>
      <c r="BN3" s="4"/>
      <c r="BO3" s="4"/>
      <c r="BP3" s="4"/>
      <c r="BQ3" s="4"/>
      <c r="BR3" s="4"/>
      <c r="BS3" s="4" t="s">
        <v>414</v>
      </c>
      <c r="BT3" s="4"/>
      <c r="BU3" s="4"/>
      <c r="BV3" s="4"/>
      <c r="BW3" s="4"/>
      <c r="BX3" s="4"/>
      <c r="BY3" s="4"/>
      <c r="BZ3" s="4"/>
      <c r="CA3" s="4" t="s">
        <v>415</v>
      </c>
      <c r="CB3" s="4"/>
      <c r="CC3" s="4"/>
      <c r="CD3" s="4"/>
      <c r="CE3" s="4"/>
      <c r="CF3" s="4"/>
      <c r="CG3" s="4"/>
      <c r="CH3" s="4"/>
    </row>
    <row r="4" spans="1:86" ht="17" thickBot="1" x14ac:dyDescent="0.25">
      <c r="A4" s="4" t="s">
        <v>307</v>
      </c>
      <c r="B4" s="4" t="s">
        <v>308</v>
      </c>
      <c r="C4" s="4" t="s">
        <v>309</v>
      </c>
      <c r="D4" s="4" t="s">
        <v>398</v>
      </c>
      <c r="E4" s="4" t="s">
        <v>399</v>
      </c>
      <c r="F4" s="4"/>
      <c r="G4" s="4" t="s">
        <v>307</v>
      </c>
      <c r="H4" s="4" t="s">
        <v>308</v>
      </c>
      <c r="I4" s="4" t="s">
        <v>309</v>
      </c>
      <c r="J4" s="4" t="s">
        <v>398</v>
      </c>
      <c r="K4" s="4" t="s">
        <v>399</v>
      </c>
      <c r="L4" s="4"/>
      <c r="M4" s="4" t="s">
        <v>307</v>
      </c>
      <c r="N4" s="4" t="s">
        <v>308</v>
      </c>
      <c r="O4" s="4" t="s">
        <v>309</v>
      </c>
      <c r="P4" s="4" t="s">
        <v>398</v>
      </c>
      <c r="Q4" s="4" t="s">
        <v>399</v>
      </c>
      <c r="R4" s="4"/>
      <c r="S4" s="4" t="s">
        <v>307</v>
      </c>
      <c r="T4" s="4" t="s">
        <v>308</v>
      </c>
      <c r="U4" s="4" t="s">
        <v>309</v>
      </c>
      <c r="V4" s="4" t="s">
        <v>416</v>
      </c>
      <c r="W4" s="4" t="s">
        <v>398</v>
      </c>
      <c r="X4" s="4" t="s">
        <v>399</v>
      </c>
      <c r="Y4" s="4" t="s">
        <v>417</v>
      </c>
      <c r="Z4" s="4"/>
      <c r="AA4" s="4" t="s">
        <v>307</v>
      </c>
      <c r="AB4" s="4" t="s">
        <v>308</v>
      </c>
      <c r="AC4" s="4" t="s">
        <v>309</v>
      </c>
      <c r="AD4" s="4" t="s">
        <v>398</v>
      </c>
      <c r="AE4" s="4" t="s">
        <v>399</v>
      </c>
      <c r="AF4" s="4"/>
      <c r="AG4" s="4" t="s">
        <v>307</v>
      </c>
      <c r="AH4" s="4" t="s">
        <v>308</v>
      </c>
      <c r="AI4" s="4" t="s">
        <v>309</v>
      </c>
      <c r="AJ4" s="4" t="s">
        <v>398</v>
      </c>
      <c r="AK4" s="4" t="s">
        <v>399</v>
      </c>
      <c r="AL4" s="4"/>
      <c r="AM4" s="4" t="s">
        <v>307</v>
      </c>
      <c r="AN4" s="4" t="s">
        <v>308</v>
      </c>
      <c r="AO4" s="4" t="s">
        <v>309</v>
      </c>
      <c r="AP4" s="4" t="s">
        <v>416</v>
      </c>
      <c r="AQ4" s="4" t="s">
        <v>398</v>
      </c>
      <c r="AR4" s="4" t="s">
        <v>399</v>
      </c>
      <c r="AS4" s="4" t="s">
        <v>446</v>
      </c>
      <c r="AT4" s="4"/>
      <c r="AU4" s="4" t="s">
        <v>307</v>
      </c>
      <c r="AV4" s="4" t="s">
        <v>308</v>
      </c>
      <c r="AW4" s="4" t="s">
        <v>309</v>
      </c>
      <c r="AX4" s="4" t="s">
        <v>416</v>
      </c>
      <c r="AY4" s="4" t="s">
        <v>398</v>
      </c>
      <c r="AZ4" s="4" t="s">
        <v>399</v>
      </c>
      <c r="BA4" s="4" t="s">
        <v>446</v>
      </c>
      <c r="BB4" s="4"/>
      <c r="BC4" s="4" t="s">
        <v>307</v>
      </c>
      <c r="BD4" s="4" t="s">
        <v>308</v>
      </c>
      <c r="BE4" s="4" t="s">
        <v>309</v>
      </c>
      <c r="BF4" s="4" t="s">
        <v>416</v>
      </c>
      <c r="BG4" s="4" t="s">
        <v>398</v>
      </c>
      <c r="BH4" s="4" t="s">
        <v>399</v>
      </c>
      <c r="BI4" s="4" t="s">
        <v>446</v>
      </c>
      <c r="BJ4" s="4"/>
      <c r="BK4" s="4" t="s">
        <v>307</v>
      </c>
      <c r="BL4" s="4" t="s">
        <v>308</v>
      </c>
      <c r="BM4" s="4" t="s">
        <v>309</v>
      </c>
      <c r="BN4" s="4" t="s">
        <v>416</v>
      </c>
      <c r="BO4" s="4" t="s">
        <v>398</v>
      </c>
      <c r="BP4" s="4" t="s">
        <v>399</v>
      </c>
      <c r="BQ4" s="4" t="s">
        <v>417</v>
      </c>
      <c r="BR4" s="4"/>
      <c r="BS4" s="4" t="s">
        <v>307</v>
      </c>
      <c r="BT4" s="4" t="s">
        <v>308</v>
      </c>
      <c r="BU4" s="4" t="s">
        <v>309</v>
      </c>
      <c r="BV4" s="4" t="s">
        <v>416</v>
      </c>
      <c r="BW4" s="4" t="s">
        <v>398</v>
      </c>
      <c r="BX4" s="4" t="s">
        <v>399</v>
      </c>
      <c r="BY4" s="4" t="s">
        <v>417</v>
      </c>
      <c r="BZ4" s="4"/>
      <c r="CA4" s="4" t="s">
        <v>307</v>
      </c>
      <c r="CB4" s="4" t="s">
        <v>308</v>
      </c>
      <c r="CC4" s="4" t="s">
        <v>309</v>
      </c>
      <c r="CD4" s="4" t="s">
        <v>416</v>
      </c>
      <c r="CE4" s="4" t="s">
        <v>398</v>
      </c>
      <c r="CF4" s="4" t="s">
        <v>399</v>
      </c>
      <c r="CG4" s="4" t="s">
        <v>417</v>
      </c>
      <c r="CH4" s="4"/>
    </row>
    <row r="5" spans="1:86" x14ac:dyDescent="0.2">
      <c r="A5" s="2" t="s">
        <v>312</v>
      </c>
      <c r="B5" s="2">
        <v>37.356999999999999</v>
      </c>
      <c r="C5" s="2">
        <v>253.76400000000001</v>
      </c>
      <c r="E5" s="6"/>
      <c r="G5" s="2" t="s">
        <v>312</v>
      </c>
      <c r="H5" s="2">
        <v>69.263999999999996</v>
      </c>
      <c r="I5" s="2">
        <v>273.14800000000002</v>
      </c>
      <c r="K5" s="6"/>
      <c r="M5" s="2" t="s">
        <v>312</v>
      </c>
      <c r="N5" s="2">
        <v>36.508000000000003</v>
      </c>
      <c r="O5" s="2">
        <v>465.07900000000001</v>
      </c>
      <c r="Q5" s="6"/>
      <c r="S5" s="2" t="s">
        <v>312</v>
      </c>
      <c r="T5" s="2">
        <v>19.579999999999998</v>
      </c>
      <c r="U5" s="2">
        <v>361.54700000000003</v>
      </c>
      <c r="X5" s="6"/>
      <c r="AA5" s="2" t="s">
        <v>312</v>
      </c>
      <c r="AB5" s="2">
        <v>43.73</v>
      </c>
      <c r="AC5" s="2">
        <v>284.13</v>
      </c>
      <c r="AE5" s="6"/>
      <c r="AG5" s="2" t="s">
        <v>312</v>
      </c>
      <c r="AH5" s="2">
        <v>85.113</v>
      </c>
      <c r="AI5" s="2">
        <v>302.59199999999998</v>
      </c>
      <c r="AK5" s="6"/>
      <c r="AM5" s="2" t="s">
        <v>312</v>
      </c>
      <c r="AN5" s="2">
        <v>19.254999999999999</v>
      </c>
      <c r="AO5" s="2">
        <v>475.03100000000001</v>
      </c>
      <c r="AR5" s="6"/>
      <c r="AU5" s="2" t="s">
        <v>312</v>
      </c>
      <c r="AV5" s="2">
        <v>14.632999999999999</v>
      </c>
      <c r="AW5" s="2">
        <v>366.24900000000002</v>
      </c>
      <c r="AZ5" s="6"/>
      <c r="BC5" s="2" t="s">
        <v>312</v>
      </c>
      <c r="BD5" s="2">
        <v>44.527000000000001</v>
      </c>
      <c r="BE5" s="2">
        <v>237.887</v>
      </c>
      <c r="BF5" s="2">
        <f>BE5/1.79</f>
        <v>132.89776536312849</v>
      </c>
      <c r="BI5" s="6"/>
      <c r="BK5" s="2" t="s">
        <v>312</v>
      </c>
      <c r="BL5" s="2">
        <v>22.326000000000001</v>
      </c>
      <c r="BM5" s="2">
        <v>240.75399999999999</v>
      </c>
      <c r="BN5" s="2">
        <f>BM5/1.79</f>
        <v>134.49944134078211</v>
      </c>
      <c r="BQ5" s="6"/>
      <c r="BS5" s="2" t="s">
        <v>312</v>
      </c>
      <c r="BT5" s="2">
        <v>17.431000000000001</v>
      </c>
      <c r="BU5" s="2">
        <v>293.17</v>
      </c>
      <c r="BV5" s="2">
        <f>BU5/1.79</f>
        <v>163.78212290502793</v>
      </c>
      <c r="BY5" s="6"/>
      <c r="CA5" s="2" t="s">
        <v>312</v>
      </c>
      <c r="CB5" s="2">
        <v>10.314</v>
      </c>
      <c r="CC5" s="2">
        <v>383.26900000000001</v>
      </c>
      <c r="CD5" s="2">
        <f>CC5/1.79</f>
        <v>214.1167597765363</v>
      </c>
      <c r="CG5" s="6"/>
    </row>
    <row r="6" spans="1:86" x14ac:dyDescent="0.2">
      <c r="A6" s="2" t="s">
        <v>355</v>
      </c>
      <c r="B6" s="2">
        <v>0</v>
      </c>
      <c r="C6" s="2" t="s">
        <v>310</v>
      </c>
      <c r="D6" s="2">
        <v>0</v>
      </c>
      <c r="E6" s="10">
        <f>D6/C5</f>
        <v>0</v>
      </c>
      <c r="G6" s="2" t="s">
        <v>355</v>
      </c>
      <c r="H6" s="2">
        <v>0.44</v>
      </c>
      <c r="I6" s="2">
        <v>607.42899999999997</v>
      </c>
      <c r="J6" s="2">
        <f>H6*I6</f>
        <v>267.26875999999999</v>
      </c>
      <c r="K6" s="10">
        <f>J6/I5</f>
        <v>0.97847599103782545</v>
      </c>
      <c r="M6" s="2" t="s">
        <v>355</v>
      </c>
      <c r="N6" s="2">
        <v>6.1</v>
      </c>
      <c r="O6" s="2">
        <v>1114.4970000000001</v>
      </c>
      <c r="P6" s="2">
        <f>N6*O6</f>
        <v>6798.4317000000001</v>
      </c>
      <c r="Q6" s="10">
        <f>P6/O5</f>
        <v>14.617799771651697</v>
      </c>
      <c r="S6" s="2" t="s">
        <v>355</v>
      </c>
      <c r="T6" s="2">
        <v>0.01</v>
      </c>
      <c r="U6" s="2">
        <v>646</v>
      </c>
      <c r="W6" s="2">
        <f>T6*U6</f>
        <v>6.46</v>
      </c>
      <c r="X6" s="10">
        <f>W6/U5</f>
        <v>1.7867663125402781E-2</v>
      </c>
      <c r="AA6" s="2" t="s">
        <v>355</v>
      </c>
      <c r="AB6" s="2">
        <v>5.1999999999999998E-2</v>
      </c>
      <c r="AC6" s="2">
        <v>765.8</v>
      </c>
      <c r="AD6" s="2">
        <f>AB6*AC6</f>
        <v>39.821599999999997</v>
      </c>
      <c r="AE6" s="10">
        <f>AD6/AC5</f>
        <v>0.14015274698201527</v>
      </c>
      <c r="AG6" s="2" t="s">
        <v>355</v>
      </c>
      <c r="AH6" s="2">
        <v>2.3690000000000002</v>
      </c>
      <c r="AI6" s="2">
        <v>900.02700000000004</v>
      </c>
      <c r="AJ6" s="2">
        <f>AH6*AI6</f>
        <v>2132.1639630000004</v>
      </c>
      <c r="AK6" s="10">
        <f>AJ6/AI5</f>
        <v>7.0463328937975902</v>
      </c>
      <c r="AM6" s="2" t="s">
        <v>355</v>
      </c>
      <c r="AN6" s="2">
        <v>8.5009999999999994</v>
      </c>
      <c r="AO6" s="2">
        <v>1332.1110000000001</v>
      </c>
      <c r="AQ6" s="2">
        <f>AN6*AO6</f>
        <v>11324.275611000001</v>
      </c>
      <c r="AR6" s="10">
        <f>AQ6/AO5</f>
        <v>23.839024423669194</v>
      </c>
      <c r="AU6" s="2" t="s">
        <v>355</v>
      </c>
      <c r="AV6" s="2">
        <v>0.70199999999999996</v>
      </c>
      <c r="AW6" s="2">
        <v>864.149</v>
      </c>
      <c r="AY6" s="2">
        <f>AV6*AW6</f>
        <v>606.63259799999992</v>
      </c>
      <c r="AZ6" s="10">
        <f>AY6/AW5</f>
        <v>1.6563392609945689</v>
      </c>
      <c r="BC6" s="2" t="s">
        <v>355</v>
      </c>
      <c r="BD6" s="2">
        <v>0.126</v>
      </c>
      <c r="BE6" s="2">
        <v>363.08300000000003</v>
      </c>
      <c r="BG6" s="2">
        <f>BD6*BE6</f>
        <v>45.748458000000007</v>
      </c>
      <c r="BH6" s="2">
        <f>BG6/BE5</f>
        <v>0.19231171942981334</v>
      </c>
      <c r="BI6" s="10">
        <f>BG6/BF5</f>
        <v>0.34423797777936588</v>
      </c>
      <c r="BK6" s="2" t="s">
        <v>355</v>
      </c>
      <c r="BL6" s="2">
        <v>3.5430000000000001</v>
      </c>
      <c r="BM6" s="2">
        <v>596.73099999999999</v>
      </c>
      <c r="BO6" s="2">
        <f>BL6*BM6</f>
        <v>2114.2179329999999</v>
      </c>
      <c r="BP6" s="2">
        <f>BO6/BM5</f>
        <v>8.7816523629929311</v>
      </c>
      <c r="BQ6" s="10">
        <f>BO6/BN5</f>
        <v>15.719157729757345</v>
      </c>
      <c r="BS6" s="2" t="s">
        <v>355</v>
      </c>
      <c r="BT6" s="2">
        <v>5.1680000000000001</v>
      </c>
      <c r="BU6" s="2">
        <v>478.11</v>
      </c>
      <c r="BW6" s="2">
        <f>BT6*BU6</f>
        <v>2470.87248</v>
      </c>
      <c r="BX6" s="2">
        <f>BW6/BU5</f>
        <v>8.4281218405703164</v>
      </c>
      <c r="BY6" s="10">
        <f>BW6/BV5</f>
        <v>15.086338094620869</v>
      </c>
      <c r="CA6" s="2" t="s">
        <v>355</v>
      </c>
      <c r="CB6" s="2">
        <v>3.1E-2</v>
      </c>
      <c r="CC6" s="2">
        <v>486.33300000000003</v>
      </c>
      <c r="CE6" s="2">
        <f>CB6*CC6</f>
        <v>15.076323</v>
      </c>
      <c r="CF6" s="2">
        <f>CE6/CC5</f>
        <v>3.9336139891303495E-2</v>
      </c>
      <c r="CG6" s="10">
        <f>CE6/CD5</f>
        <v>7.0411690405433269E-2</v>
      </c>
    </row>
    <row r="7" spans="1:86" x14ac:dyDescent="0.2">
      <c r="A7" s="2" t="s">
        <v>313</v>
      </c>
      <c r="B7" s="2">
        <v>12.494</v>
      </c>
      <c r="C7" s="2">
        <v>246.517</v>
      </c>
      <c r="E7" s="10"/>
      <c r="G7" s="2" t="s">
        <v>313</v>
      </c>
      <c r="H7" s="2">
        <v>137.01900000000001</v>
      </c>
      <c r="I7" s="2">
        <v>252.833</v>
      </c>
      <c r="K7" s="10"/>
      <c r="M7" s="2" t="s">
        <v>313</v>
      </c>
      <c r="N7" s="2">
        <v>41.036000000000001</v>
      </c>
      <c r="O7" s="2">
        <v>289.05799999999999</v>
      </c>
      <c r="Q7" s="10"/>
      <c r="S7" s="2" t="s">
        <v>313</v>
      </c>
      <c r="T7" s="2">
        <v>10.356</v>
      </c>
      <c r="U7" s="2">
        <v>317.50900000000001</v>
      </c>
      <c r="X7" s="10"/>
      <c r="AA7" s="2" t="s">
        <v>313</v>
      </c>
      <c r="AB7" s="2">
        <v>27.713999999999999</v>
      </c>
      <c r="AC7" s="2">
        <v>298.14499999999998</v>
      </c>
      <c r="AE7" s="10"/>
      <c r="AG7" s="2" t="s">
        <v>313</v>
      </c>
      <c r="AH7" s="2">
        <v>32.158000000000001</v>
      </c>
      <c r="AI7" s="2">
        <v>313.75799999999998</v>
      </c>
      <c r="AK7" s="10"/>
      <c r="AM7" s="2" t="s">
        <v>313</v>
      </c>
      <c r="AN7" s="2">
        <v>74.253</v>
      </c>
      <c r="AO7" s="2">
        <v>503.51299999999998</v>
      </c>
      <c r="AR7" s="10"/>
      <c r="AU7" s="2" t="s">
        <v>313</v>
      </c>
      <c r="AV7" s="2">
        <v>25.66</v>
      </c>
      <c r="AW7" s="2">
        <v>353.851</v>
      </c>
      <c r="AZ7" s="10"/>
      <c r="BC7" s="2" t="s">
        <v>313</v>
      </c>
      <c r="BD7" s="2">
        <v>29.454000000000001</v>
      </c>
      <c r="BE7" s="2">
        <v>245.56700000000001</v>
      </c>
      <c r="BF7" s="2">
        <f>BE7/1.79</f>
        <v>137.18826815642458</v>
      </c>
      <c r="BI7" s="10"/>
      <c r="BK7" s="2" t="s">
        <v>313</v>
      </c>
      <c r="BL7" s="2">
        <v>28.091000000000001</v>
      </c>
      <c r="BM7" s="2">
        <v>243.98099999999999</v>
      </c>
      <c r="BN7" s="2">
        <f>BM7/1.79</f>
        <v>136.3022346368715</v>
      </c>
      <c r="BQ7" s="10"/>
      <c r="BS7" s="2" t="s">
        <v>313</v>
      </c>
      <c r="BT7" s="2">
        <v>31.561</v>
      </c>
      <c r="BU7" s="2">
        <v>258.13</v>
      </c>
      <c r="BV7" s="2">
        <f>BU7/1.79</f>
        <v>144.20670391061452</v>
      </c>
      <c r="BY7" s="10"/>
      <c r="CA7" s="2" t="s">
        <v>313</v>
      </c>
      <c r="CB7" s="2">
        <v>13.564</v>
      </c>
      <c r="CC7" s="2">
        <v>312.15199999999999</v>
      </c>
      <c r="CD7" s="2">
        <f>CC7/1.79</f>
        <v>174.38659217877094</v>
      </c>
      <c r="CG7" s="10"/>
    </row>
    <row r="8" spans="1:86" x14ac:dyDescent="0.2">
      <c r="A8" s="2" t="s">
        <v>356</v>
      </c>
      <c r="B8" s="2">
        <v>0</v>
      </c>
      <c r="C8" s="2" t="s">
        <v>310</v>
      </c>
      <c r="D8" s="2">
        <v>0</v>
      </c>
      <c r="E8" s="10">
        <f>D8/C7</f>
        <v>0</v>
      </c>
      <c r="G8" s="2" t="s">
        <v>356</v>
      </c>
      <c r="H8" s="2">
        <v>6.9080000000000004</v>
      </c>
      <c r="I8" s="2">
        <v>575.68100000000004</v>
      </c>
      <c r="J8" s="2">
        <f>H8*I8</f>
        <v>3976.8043480000006</v>
      </c>
      <c r="K8" s="10">
        <f>J8/I7</f>
        <v>15.728976628841965</v>
      </c>
      <c r="M8" s="2" t="s">
        <v>356</v>
      </c>
      <c r="N8" s="2">
        <v>3.0289999999999999</v>
      </c>
      <c r="O8" s="2">
        <v>707.03499999999997</v>
      </c>
      <c r="P8" s="2">
        <f>N8*O8</f>
        <v>2141.609015</v>
      </c>
      <c r="Q8" s="10">
        <f>P8/O7</f>
        <v>7.4089249043444569</v>
      </c>
      <c r="S8" s="2" t="s">
        <v>356</v>
      </c>
      <c r="T8" s="2">
        <v>0</v>
      </c>
      <c r="U8" s="2" t="s">
        <v>310</v>
      </c>
      <c r="W8" s="2">
        <v>0</v>
      </c>
      <c r="X8" s="10">
        <f>W8/U7</f>
        <v>0</v>
      </c>
      <c r="AA8" s="2" t="s">
        <v>356</v>
      </c>
      <c r="AB8" s="2">
        <v>0.13600000000000001</v>
      </c>
      <c r="AC8" s="2">
        <v>761</v>
      </c>
      <c r="AD8" s="2">
        <f>AB8*AC8</f>
        <v>103.49600000000001</v>
      </c>
      <c r="AE8" s="10">
        <f>AD8/AC7</f>
        <v>0.34713310637441519</v>
      </c>
      <c r="AG8" s="2" t="s">
        <v>356</v>
      </c>
      <c r="AH8" s="2">
        <v>6.1319999999999997</v>
      </c>
      <c r="AI8" s="2">
        <v>820.947</v>
      </c>
      <c r="AJ8" s="2">
        <f>AH8*AI8</f>
        <v>5034.047004</v>
      </c>
      <c r="AK8" s="10">
        <f>AJ8/AI7</f>
        <v>16.044362228214101</v>
      </c>
      <c r="AM8" s="2" t="s">
        <v>356</v>
      </c>
      <c r="AN8" s="2">
        <v>9.8949999999999996</v>
      </c>
      <c r="AO8" s="2">
        <v>1156.702</v>
      </c>
      <c r="AQ8" s="2">
        <f>AN8*AO8</f>
        <v>11445.566289999999</v>
      </c>
      <c r="AR8" s="10">
        <f>AQ8/AO7</f>
        <v>22.731421611755803</v>
      </c>
      <c r="AU8" s="2" t="s">
        <v>356</v>
      </c>
      <c r="AV8" s="2">
        <v>0.81799999999999995</v>
      </c>
      <c r="AW8" s="2">
        <v>807.87199999999996</v>
      </c>
      <c r="AY8" s="2">
        <f>AV8*AW8</f>
        <v>660.83929599999988</v>
      </c>
      <c r="AZ8" s="10">
        <f>AY8/AW7</f>
        <v>1.86756373727925</v>
      </c>
      <c r="BC8" s="2" t="s">
        <v>356</v>
      </c>
      <c r="BD8" s="2">
        <v>0.105</v>
      </c>
      <c r="BE8" s="2">
        <v>357.6</v>
      </c>
      <c r="BG8" s="2">
        <f>BD8*BE8</f>
        <v>37.548000000000002</v>
      </c>
      <c r="BH8" s="2">
        <f>BG8/BE7</f>
        <v>0.15290328097830735</v>
      </c>
      <c r="BI8" s="10">
        <f>BG8/BF7</f>
        <v>0.27369687295117018</v>
      </c>
      <c r="BK8" s="2" t="s">
        <v>356</v>
      </c>
      <c r="BL8" s="2">
        <v>4.3600000000000003</v>
      </c>
      <c r="BM8" s="2">
        <v>530.726</v>
      </c>
      <c r="BO8" s="2">
        <f>BL8*BM8</f>
        <v>2313.9653600000001</v>
      </c>
      <c r="BP8" s="2">
        <f>BO8/BM7</f>
        <v>9.4842031141769247</v>
      </c>
      <c r="BQ8" s="10">
        <f>BO8/BN7</f>
        <v>16.976723574376695</v>
      </c>
      <c r="BS8" s="2" t="s">
        <v>356</v>
      </c>
      <c r="BT8" s="2">
        <v>5.1890000000000001</v>
      </c>
      <c r="BU8" s="2">
        <v>387.89699999999999</v>
      </c>
      <c r="BW8" s="2">
        <f>BT8*BU8</f>
        <v>2012.7975329999999</v>
      </c>
      <c r="BX8" s="2">
        <f>BW8/BU7</f>
        <v>7.797611796381668</v>
      </c>
      <c r="BY8" s="10">
        <f>BW8/BV7</f>
        <v>13.957725115523186</v>
      </c>
      <c r="CA8" s="2" t="s">
        <v>356</v>
      </c>
      <c r="CB8" s="2">
        <v>2.1800000000000002</v>
      </c>
      <c r="CC8" s="2">
        <v>467.875</v>
      </c>
      <c r="CE8" s="2">
        <f>CB8*CC8</f>
        <v>1019.9675000000001</v>
      </c>
      <c r="CF8" s="2">
        <f>CE8/CC7</f>
        <v>3.2675347266716219</v>
      </c>
      <c r="CG8" s="10">
        <f>CE8/CD7</f>
        <v>5.8488871607422031</v>
      </c>
    </row>
    <row r="9" spans="1:86" x14ac:dyDescent="0.2">
      <c r="A9" s="2" t="s">
        <v>314</v>
      </c>
      <c r="B9" s="2">
        <v>35.595999999999997</v>
      </c>
      <c r="C9" s="2">
        <v>242</v>
      </c>
      <c r="E9" s="10"/>
      <c r="G9" s="2" t="s">
        <v>314</v>
      </c>
      <c r="H9" s="2">
        <v>73.120999999999995</v>
      </c>
      <c r="I9" s="2">
        <v>260.27999999999997</v>
      </c>
      <c r="K9" s="10"/>
      <c r="M9" s="2" t="s">
        <v>314</v>
      </c>
      <c r="N9" s="2">
        <v>32.451999999999998</v>
      </c>
      <c r="O9" s="2">
        <v>342.93599999999998</v>
      </c>
      <c r="Q9" s="10"/>
      <c r="S9" s="2" t="s">
        <v>314</v>
      </c>
      <c r="T9" s="2">
        <v>19.119</v>
      </c>
      <c r="U9" s="2">
        <v>311.02</v>
      </c>
      <c r="X9" s="10"/>
      <c r="AA9" s="2" t="s">
        <v>314</v>
      </c>
      <c r="AB9" s="2">
        <v>20.838000000000001</v>
      </c>
      <c r="AC9" s="2">
        <v>302.53399999999999</v>
      </c>
      <c r="AE9" s="10"/>
      <c r="AG9" s="2" t="s">
        <v>314</v>
      </c>
      <c r="AH9" s="2">
        <v>28.216999999999999</v>
      </c>
      <c r="AI9" s="2">
        <v>292.00400000000002</v>
      </c>
      <c r="AK9" s="10"/>
      <c r="AM9" s="2" t="s">
        <v>314</v>
      </c>
      <c r="AN9" s="2">
        <v>21.298999999999999</v>
      </c>
      <c r="AO9" s="2">
        <v>532.02700000000004</v>
      </c>
      <c r="AR9" s="10"/>
      <c r="AU9" s="2" t="s">
        <v>314</v>
      </c>
      <c r="AV9" s="2">
        <v>13.207000000000001</v>
      </c>
      <c r="AW9" s="2">
        <v>379.21300000000002</v>
      </c>
      <c r="AZ9" s="10"/>
      <c r="BC9" s="2" t="s">
        <v>314</v>
      </c>
      <c r="BD9" s="2">
        <v>40.207999999999998</v>
      </c>
      <c r="BE9" s="2">
        <v>227.417</v>
      </c>
      <c r="BF9" s="2">
        <f>BE9/1.79</f>
        <v>127.04860335195531</v>
      </c>
      <c r="BI9" s="10"/>
      <c r="BK9" s="2" t="s">
        <v>314</v>
      </c>
      <c r="BL9" s="2">
        <v>6.9180000000000001</v>
      </c>
      <c r="BM9" s="2">
        <v>240.12299999999999</v>
      </c>
      <c r="BN9" s="2">
        <f>BM9/1.79</f>
        <v>134.14692737430167</v>
      </c>
      <c r="BQ9" s="10"/>
      <c r="BS9" s="2" t="s">
        <v>314</v>
      </c>
      <c r="BT9" s="2">
        <v>10.031000000000001</v>
      </c>
      <c r="BU9" s="2">
        <v>266.05200000000002</v>
      </c>
      <c r="BV9" s="2">
        <f>BU9/1.79</f>
        <v>148.63240223463688</v>
      </c>
      <c r="BY9" s="10"/>
      <c r="CA9" s="2" t="s">
        <v>314</v>
      </c>
      <c r="CB9" s="2">
        <v>15.597</v>
      </c>
      <c r="CC9" s="2">
        <v>286.04399999999998</v>
      </c>
      <c r="CD9" s="2">
        <f>CC9/1.79</f>
        <v>159.80111731843573</v>
      </c>
      <c r="CG9" s="10"/>
    </row>
    <row r="10" spans="1:86" x14ac:dyDescent="0.2">
      <c r="A10" s="2" t="s">
        <v>357</v>
      </c>
      <c r="B10" s="2">
        <v>0.01</v>
      </c>
      <c r="C10" s="2">
        <v>518</v>
      </c>
      <c r="D10" s="2">
        <f>B10*C10</f>
        <v>5.18</v>
      </c>
      <c r="E10" s="10">
        <f>D10/C9</f>
        <v>2.1404958677685951E-2</v>
      </c>
      <c r="G10" s="2" t="s">
        <v>357</v>
      </c>
      <c r="H10" s="2">
        <v>5.1890000000000001</v>
      </c>
      <c r="I10" s="2">
        <v>607.63199999999995</v>
      </c>
      <c r="J10" s="2">
        <f>H10*I10</f>
        <v>3153.0024479999997</v>
      </c>
      <c r="K10" s="10">
        <f>J10/I9</f>
        <v>12.113886768095897</v>
      </c>
      <c r="M10" s="2" t="s">
        <v>357</v>
      </c>
      <c r="N10" s="2">
        <v>2.903</v>
      </c>
      <c r="O10" s="2">
        <v>789.798</v>
      </c>
      <c r="P10" s="2">
        <f>N10*O10</f>
        <v>2292.783594</v>
      </c>
      <c r="Q10" s="10">
        <f>P10/O9</f>
        <v>6.6857477605150821</v>
      </c>
      <c r="S10" s="2" t="s">
        <v>357</v>
      </c>
      <c r="T10" s="2">
        <v>0</v>
      </c>
      <c r="U10" s="2" t="s">
        <v>310</v>
      </c>
      <c r="W10" s="2">
        <v>0</v>
      </c>
      <c r="X10" s="10">
        <f>W10/U9</f>
        <v>0</v>
      </c>
      <c r="AA10" s="2" t="s">
        <v>357</v>
      </c>
      <c r="AB10" s="2">
        <v>0</v>
      </c>
      <c r="AC10" s="2" t="s">
        <v>310</v>
      </c>
      <c r="AD10" s="2">
        <v>0</v>
      </c>
      <c r="AE10" s="10">
        <f>AD10/AC9</f>
        <v>0</v>
      </c>
      <c r="AG10" s="2" t="s">
        <v>357</v>
      </c>
      <c r="AH10" s="2">
        <v>3.742</v>
      </c>
      <c r="AI10" s="2">
        <v>803.43700000000001</v>
      </c>
      <c r="AJ10" s="2">
        <f>AH10*AI10</f>
        <v>3006.4612539999998</v>
      </c>
      <c r="AK10" s="10">
        <f>AJ10/AI9</f>
        <v>10.295959144395281</v>
      </c>
      <c r="AM10" s="2" t="s">
        <v>357</v>
      </c>
      <c r="AN10" s="2">
        <v>6.7919999999999998</v>
      </c>
      <c r="AO10" s="2">
        <v>1447.059</v>
      </c>
      <c r="AQ10" s="2">
        <f>AN10*AO10</f>
        <v>9828.424728</v>
      </c>
      <c r="AR10" s="10">
        <f>AQ10/AO9</f>
        <v>18.473545004294895</v>
      </c>
      <c r="AU10" s="2" t="s">
        <v>357</v>
      </c>
      <c r="AV10" s="2">
        <v>0.19900000000000001</v>
      </c>
      <c r="AW10" s="2">
        <v>890.73699999999997</v>
      </c>
      <c r="AY10" s="2">
        <f>AV10*AW10</f>
        <v>177.256663</v>
      </c>
      <c r="AZ10" s="10">
        <f>AY10/AW9</f>
        <v>0.46743298093683494</v>
      </c>
      <c r="BC10" s="2" t="s">
        <v>357</v>
      </c>
      <c r="BD10" s="2">
        <v>0.17799999999999999</v>
      </c>
      <c r="BE10" s="2">
        <v>419.11799999999999</v>
      </c>
      <c r="BG10" s="2">
        <f>BD10*BE10</f>
        <v>74.603003999999999</v>
      </c>
      <c r="BH10" s="2">
        <f>BG10/BE9</f>
        <v>0.32804497465009214</v>
      </c>
      <c r="BI10" s="10">
        <f>BG10/BF9</f>
        <v>0.58720050462366491</v>
      </c>
      <c r="BK10" s="2" t="s">
        <v>357</v>
      </c>
      <c r="BL10" s="2">
        <v>4.476</v>
      </c>
      <c r="BM10" s="2">
        <v>383.29300000000001</v>
      </c>
      <c r="BO10" s="2">
        <f>BL10*BM10</f>
        <v>1715.6194680000001</v>
      </c>
      <c r="BP10" s="2">
        <f>BO10/BM9</f>
        <v>7.1447527642083442</v>
      </c>
      <c r="BQ10" s="10">
        <f>BO10/BN9</f>
        <v>12.789107447932937</v>
      </c>
      <c r="BS10" s="2" t="s">
        <v>357</v>
      </c>
      <c r="BT10" s="2">
        <v>4.1189999999999998</v>
      </c>
      <c r="BU10" s="2">
        <v>425.392</v>
      </c>
      <c r="BW10" s="2">
        <f>BT10*BU10</f>
        <v>1752.1896479999998</v>
      </c>
      <c r="BX10" s="2">
        <f>BW10/BU9</f>
        <v>6.5858916602769373</v>
      </c>
      <c r="BY10" s="10">
        <f>BW10/BV9</f>
        <v>11.788746071895718</v>
      </c>
      <c r="CA10" s="2" t="s">
        <v>357</v>
      </c>
      <c r="CB10" s="2">
        <v>0.53500000000000003</v>
      </c>
      <c r="CC10" s="2">
        <v>330.56900000000002</v>
      </c>
      <c r="CE10" s="2">
        <f>CB10*CC10</f>
        <v>176.85441500000002</v>
      </c>
      <c r="CF10" s="2">
        <f>CE10/CC9</f>
        <v>0.61827696088713635</v>
      </c>
      <c r="CG10" s="10">
        <f>CE10/CD9</f>
        <v>1.1067157599879742</v>
      </c>
    </row>
    <row r="11" spans="1:86" x14ac:dyDescent="0.2">
      <c r="A11" s="2" t="s">
        <v>315</v>
      </c>
      <c r="B11" s="2">
        <v>28.427</v>
      </c>
      <c r="C11" s="2">
        <v>267.67399999999998</v>
      </c>
      <c r="E11" s="10"/>
      <c r="G11" s="2" t="s">
        <v>315</v>
      </c>
      <c r="H11" s="2">
        <v>95.93</v>
      </c>
      <c r="I11" s="2">
        <v>245.03200000000001</v>
      </c>
      <c r="K11" s="10"/>
      <c r="M11" s="2" t="s">
        <v>315</v>
      </c>
      <c r="N11" s="2">
        <v>23.27</v>
      </c>
      <c r="O11" s="2">
        <v>524.28899999999999</v>
      </c>
      <c r="Q11" s="10"/>
      <c r="S11" s="2" t="s">
        <v>315</v>
      </c>
      <c r="T11" s="2">
        <v>14.381</v>
      </c>
      <c r="U11" s="2">
        <v>487.46499999999997</v>
      </c>
      <c r="X11" s="10"/>
      <c r="AA11" s="2" t="s">
        <v>315</v>
      </c>
      <c r="AB11" s="2">
        <v>49.642000000000003</v>
      </c>
      <c r="AC11" s="2">
        <v>250.928</v>
      </c>
      <c r="AE11" s="10"/>
      <c r="AG11" s="2" t="s">
        <v>315</v>
      </c>
      <c r="AH11" s="2">
        <v>20.167000000000002</v>
      </c>
      <c r="AI11" s="2">
        <v>264.74700000000001</v>
      </c>
      <c r="AK11" s="10"/>
      <c r="AM11" s="2" t="s">
        <v>315</v>
      </c>
      <c r="AN11" s="2">
        <v>20.984999999999999</v>
      </c>
      <c r="AO11" s="2">
        <v>482.87200000000001</v>
      </c>
      <c r="AR11" s="10"/>
      <c r="AU11" s="2" t="s">
        <v>315</v>
      </c>
      <c r="AV11" s="2">
        <v>7.5469999999999997</v>
      </c>
      <c r="AW11" s="2">
        <v>548.21500000000003</v>
      </c>
      <c r="AZ11" s="10"/>
      <c r="BC11" s="2" t="s">
        <v>315</v>
      </c>
      <c r="BD11" s="2">
        <v>53.29</v>
      </c>
      <c r="BE11" s="2">
        <v>239.44200000000001</v>
      </c>
      <c r="BF11" s="2">
        <f>BE11/1.79</f>
        <v>133.76648044692737</v>
      </c>
      <c r="BI11" s="10"/>
      <c r="BK11" s="2" t="s">
        <v>315</v>
      </c>
      <c r="BL11" s="2">
        <v>16.184000000000001</v>
      </c>
      <c r="BM11" s="2">
        <v>238.67599999999999</v>
      </c>
      <c r="BN11" s="2">
        <f>BM11/1.79</f>
        <v>133.33854748603352</v>
      </c>
      <c r="BQ11" s="10"/>
      <c r="BS11" s="2" t="s">
        <v>315</v>
      </c>
      <c r="BT11" s="2">
        <v>12.494</v>
      </c>
      <c r="BU11" s="2">
        <v>250.71899999999999</v>
      </c>
      <c r="BV11" s="2">
        <f>BU11/1.79</f>
        <v>140.06648044692736</v>
      </c>
      <c r="BY11" s="10"/>
      <c r="CA11" s="2" t="s">
        <v>315</v>
      </c>
      <c r="CB11" s="2">
        <v>12.285</v>
      </c>
      <c r="CC11" s="2">
        <v>271.90100000000001</v>
      </c>
      <c r="CD11" s="2">
        <f>CC11/1.79</f>
        <v>151.9</v>
      </c>
      <c r="CG11" s="10"/>
    </row>
    <row r="12" spans="1:86" x14ac:dyDescent="0.2">
      <c r="A12" s="2" t="s">
        <v>358</v>
      </c>
      <c r="B12" s="2">
        <v>0</v>
      </c>
      <c r="C12" s="2" t="s">
        <v>310</v>
      </c>
      <c r="D12" s="2">
        <v>0</v>
      </c>
      <c r="E12" s="10">
        <f>D12/C11</f>
        <v>0</v>
      </c>
      <c r="G12" s="2" t="s">
        <v>358</v>
      </c>
      <c r="H12" s="2">
        <v>7.2320000000000002</v>
      </c>
      <c r="I12" s="2">
        <v>582.61</v>
      </c>
      <c r="J12" s="2">
        <f>H12*I12</f>
        <v>4213.43552</v>
      </c>
      <c r="K12" s="10">
        <f>J12/I11</f>
        <v>17.195450063665152</v>
      </c>
      <c r="M12" s="2" t="s">
        <v>358</v>
      </c>
      <c r="N12" s="2">
        <v>4.8010000000000002</v>
      </c>
      <c r="O12" s="2">
        <v>1280.347</v>
      </c>
      <c r="P12" s="2">
        <f>N12*O12</f>
        <v>6146.9459470000002</v>
      </c>
      <c r="Q12" s="10">
        <f>P12/O11</f>
        <v>11.724346585566359</v>
      </c>
      <c r="S12" s="2" t="s">
        <v>358</v>
      </c>
      <c r="T12" s="2">
        <v>0.01</v>
      </c>
      <c r="U12" s="2">
        <v>963</v>
      </c>
      <c r="W12" s="2">
        <f>T12*U12</f>
        <v>9.6300000000000008</v>
      </c>
      <c r="X12" s="10">
        <f>W12/U11</f>
        <v>1.9755264480526811E-2</v>
      </c>
      <c r="AA12" s="2" t="s">
        <v>358</v>
      </c>
      <c r="AB12" s="2">
        <v>0.33500000000000002</v>
      </c>
      <c r="AC12" s="2">
        <v>582.09400000000005</v>
      </c>
      <c r="AD12" s="2">
        <f>AB12*AC12</f>
        <v>195.00149000000002</v>
      </c>
      <c r="AE12" s="10">
        <f>AD12/AC11</f>
        <v>0.77712128578715811</v>
      </c>
      <c r="AG12" s="2" t="s">
        <v>358</v>
      </c>
      <c r="AH12" s="2">
        <v>9.8109999999999999</v>
      </c>
      <c r="AI12" s="2">
        <v>766.32500000000005</v>
      </c>
      <c r="AJ12" s="2">
        <f>AH12*AI12</f>
        <v>7518.4145750000007</v>
      </c>
      <c r="AK12" s="10">
        <f>AJ12/AI11</f>
        <v>28.398488273710374</v>
      </c>
      <c r="AM12" s="2" t="s">
        <v>358</v>
      </c>
      <c r="AN12" s="2">
        <v>6.8869999999999996</v>
      </c>
      <c r="AO12" s="2">
        <v>1233.104</v>
      </c>
      <c r="AQ12" s="2">
        <f>AN12*AO12</f>
        <v>8492.3872479999991</v>
      </c>
      <c r="AR12" s="10">
        <f>AQ12/AO11</f>
        <v>17.587243095478716</v>
      </c>
      <c r="AU12" s="2" t="s">
        <v>358</v>
      </c>
      <c r="AV12" s="2">
        <v>0</v>
      </c>
      <c r="AW12" s="2" t="s">
        <v>310</v>
      </c>
      <c r="AY12" s="2">
        <v>0</v>
      </c>
      <c r="AZ12" s="10">
        <f>AY12/AW11</f>
        <v>0</v>
      </c>
      <c r="BC12" s="2" t="s">
        <v>358</v>
      </c>
      <c r="BD12" s="2">
        <v>0.17799999999999999</v>
      </c>
      <c r="BE12" s="2">
        <v>495.05900000000003</v>
      </c>
      <c r="BG12" s="2">
        <f>BD12*BE12</f>
        <v>88.120502000000002</v>
      </c>
      <c r="BH12" s="2">
        <f>BG12/BE11</f>
        <v>0.3680244150984372</v>
      </c>
      <c r="BI12" s="10">
        <f>BG12/BF11</f>
        <v>0.65876370302620257</v>
      </c>
      <c r="BK12" s="2" t="s">
        <v>358</v>
      </c>
      <c r="BL12" s="2">
        <v>4.109</v>
      </c>
      <c r="BM12" s="2">
        <v>418.36700000000002</v>
      </c>
      <c r="BO12" s="2">
        <f>BL12*BM12</f>
        <v>1719.070003</v>
      </c>
      <c r="BP12" s="2">
        <f>BO12/BM11</f>
        <v>7.2025256121269008</v>
      </c>
      <c r="BQ12" s="10">
        <f>BO12/BN11</f>
        <v>12.892520845707152</v>
      </c>
      <c r="BS12" s="2" t="s">
        <v>358</v>
      </c>
      <c r="BT12" s="2">
        <v>7.0019999999999998</v>
      </c>
      <c r="BU12" s="2">
        <v>515.048</v>
      </c>
      <c r="BW12" s="2">
        <f>BT12*BU12</f>
        <v>3606.3660959999997</v>
      </c>
      <c r="BX12" s="2">
        <f>BW12/BU11</f>
        <v>14.384095724695774</v>
      </c>
      <c r="BY12" s="10">
        <f>BW12/BV11</f>
        <v>25.747531347205438</v>
      </c>
      <c r="CA12" s="2" t="s">
        <v>358</v>
      </c>
      <c r="CB12" s="2">
        <v>0.45100000000000001</v>
      </c>
      <c r="CC12" s="2">
        <v>328.04700000000003</v>
      </c>
      <c r="CE12" s="2">
        <f>CB12*CC12</f>
        <v>147.94919700000003</v>
      </c>
      <c r="CF12" s="2">
        <f>CE12/CC11</f>
        <v>0.54412891824597931</v>
      </c>
      <c r="CG12" s="10">
        <f>CE12/CD11</f>
        <v>0.97399076366030302</v>
      </c>
    </row>
    <row r="13" spans="1:86" x14ac:dyDescent="0.2">
      <c r="A13" s="2" t="s">
        <v>316</v>
      </c>
      <c r="B13" s="2">
        <v>31.193999999999999</v>
      </c>
      <c r="C13" s="2">
        <v>247.376</v>
      </c>
      <c r="E13" s="10"/>
      <c r="G13" s="2" t="s">
        <v>316</v>
      </c>
      <c r="H13" s="2">
        <v>210.685</v>
      </c>
      <c r="I13" s="2">
        <v>257.77199999999999</v>
      </c>
      <c r="K13" s="10"/>
      <c r="M13" s="2" t="s">
        <v>316</v>
      </c>
      <c r="N13" s="2">
        <v>33.960999999999999</v>
      </c>
      <c r="O13" s="2">
        <v>340.72399999999999</v>
      </c>
      <c r="Q13" s="10"/>
      <c r="S13" s="2" t="s">
        <v>316</v>
      </c>
      <c r="T13" s="2">
        <v>9.0559999999999992</v>
      </c>
      <c r="U13" s="2">
        <v>512.48699999999997</v>
      </c>
      <c r="X13" s="10"/>
      <c r="AA13" s="2" t="s">
        <v>316</v>
      </c>
      <c r="AB13" s="2">
        <v>21.09</v>
      </c>
      <c r="AC13" s="2">
        <v>262.54599999999999</v>
      </c>
      <c r="AE13" s="10"/>
      <c r="AG13" s="2" t="s">
        <v>316</v>
      </c>
      <c r="AH13" s="2">
        <v>38.993000000000002</v>
      </c>
      <c r="AI13" s="2">
        <v>283.82499999999999</v>
      </c>
      <c r="AK13" s="10"/>
      <c r="AM13" s="2" t="s">
        <v>316</v>
      </c>
      <c r="AN13" s="2">
        <v>33.752000000000002</v>
      </c>
      <c r="AO13" s="2">
        <v>365.11799999999999</v>
      </c>
      <c r="AR13" s="10"/>
      <c r="AU13" s="2" t="s">
        <v>316</v>
      </c>
      <c r="AV13" s="2">
        <v>4.3600000000000003</v>
      </c>
      <c r="AW13" s="2">
        <v>487.471</v>
      </c>
      <c r="AZ13" s="10"/>
      <c r="BC13" s="2" t="s">
        <v>316</v>
      </c>
      <c r="BD13" s="2">
        <v>34.758000000000003</v>
      </c>
      <c r="BE13" s="2">
        <v>234.53800000000001</v>
      </c>
      <c r="BF13" s="2">
        <f>BE13/1.79</f>
        <v>131.0268156424581</v>
      </c>
      <c r="BI13" s="10"/>
      <c r="BK13" s="2" t="s">
        <v>316</v>
      </c>
      <c r="BL13" s="2">
        <v>7.4210000000000003</v>
      </c>
      <c r="BM13" s="2">
        <v>250.17400000000001</v>
      </c>
      <c r="BN13" s="2">
        <f>BM13/1.79</f>
        <v>139.76201117318436</v>
      </c>
      <c r="BQ13" s="10"/>
      <c r="BS13" s="2" t="s">
        <v>316</v>
      </c>
      <c r="BT13" s="2">
        <v>15.250999999999999</v>
      </c>
      <c r="BU13" s="2">
        <v>297.89800000000002</v>
      </c>
      <c r="BV13" s="2">
        <f>BU13/1.79</f>
        <v>166.42346368715084</v>
      </c>
      <c r="BY13" s="10"/>
      <c r="CA13" s="2" t="s">
        <v>316</v>
      </c>
      <c r="CB13" s="2">
        <v>22.725000000000001</v>
      </c>
      <c r="CC13" s="2">
        <v>317.19299999999998</v>
      </c>
      <c r="CD13" s="2">
        <f>CC13/1.79</f>
        <v>177.20279329608937</v>
      </c>
      <c r="CG13" s="10"/>
    </row>
    <row r="14" spans="1:86" x14ac:dyDescent="0.2">
      <c r="A14" s="2" t="s">
        <v>359</v>
      </c>
      <c r="B14" s="2">
        <v>0</v>
      </c>
      <c r="C14" s="2" t="s">
        <v>310</v>
      </c>
      <c r="D14" s="2">
        <v>0</v>
      </c>
      <c r="E14" s="10">
        <f>D14/C13</f>
        <v>0</v>
      </c>
      <c r="G14" s="2" t="s">
        <v>359</v>
      </c>
      <c r="H14" s="2">
        <v>6.1950000000000003</v>
      </c>
      <c r="I14" s="2">
        <v>594.274</v>
      </c>
      <c r="J14" s="2">
        <f>H14*I14</f>
        <v>3681.5274300000001</v>
      </c>
      <c r="K14" s="10">
        <f>J14/I13</f>
        <v>14.282107560169452</v>
      </c>
      <c r="M14" s="2" t="s">
        <v>359</v>
      </c>
      <c r="N14" s="2">
        <v>4.8949999999999996</v>
      </c>
      <c r="O14" s="2">
        <v>802.72799999999995</v>
      </c>
      <c r="P14" s="2">
        <f>N14*O14</f>
        <v>3929.3535599999996</v>
      </c>
      <c r="Q14" s="10">
        <f>P14/O13</f>
        <v>11.532365081414868</v>
      </c>
      <c r="S14" s="2" t="s">
        <v>359</v>
      </c>
      <c r="T14" s="2">
        <v>0.01</v>
      </c>
      <c r="U14" s="2">
        <v>925</v>
      </c>
      <c r="W14" s="2">
        <f>T14*U14</f>
        <v>9.25</v>
      </c>
      <c r="X14" s="10">
        <f>W14/U13</f>
        <v>1.8049238322142808E-2</v>
      </c>
      <c r="AA14" s="2" t="s">
        <v>359</v>
      </c>
      <c r="AB14" s="2">
        <v>0</v>
      </c>
      <c r="AC14" s="2" t="s">
        <v>310</v>
      </c>
      <c r="AD14" s="2">
        <v>0</v>
      </c>
      <c r="AE14" s="10">
        <f>AD14/AC13</f>
        <v>0</v>
      </c>
      <c r="AG14" s="2" t="s">
        <v>359</v>
      </c>
      <c r="AH14" s="2">
        <v>8.8149999999999995</v>
      </c>
      <c r="AI14" s="2">
        <v>826.40099999999995</v>
      </c>
      <c r="AJ14" s="2">
        <f>AH14*AI14</f>
        <v>7284.7248149999996</v>
      </c>
      <c r="AK14" s="10">
        <f>AJ14/AI13</f>
        <v>25.666254963445784</v>
      </c>
      <c r="AM14" s="2" t="s">
        <v>359</v>
      </c>
      <c r="AN14" s="2">
        <v>5.1150000000000002</v>
      </c>
      <c r="AO14" s="2">
        <v>877.97500000000002</v>
      </c>
      <c r="AQ14" s="2">
        <f>AN14*AO14</f>
        <v>4490.8421250000001</v>
      </c>
      <c r="AR14" s="10">
        <f>AQ14/AO13</f>
        <v>12.299700713194092</v>
      </c>
      <c r="AU14" s="2" t="s">
        <v>359</v>
      </c>
      <c r="AV14" s="2">
        <v>0.01</v>
      </c>
      <c r="AW14" s="2">
        <v>1011</v>
      </c>
      <c r="AY14" s="2">
        <f>AV14*AW14</f>
        <v>10.11</v>
      </c>
      <c r="AZ14" s="10">
        <f>AY14/AW13</f>
        <v>2.0739695284437431E-2</v>
      </c>
      <c r="BC14" s="2" t="s">
        <v>359</v>
      </c>
      <c r="BD14" s="2">
        <v>0</v>
      </c>
      <c r="BE14" s="2" t="s">
        <v>310</v>
      </c>
      <c r="BG14" s="2">
        <v>0</v>
      </c>
      <c r="BH14" s="2">
        <v>0</v>
      </c>
      <c r="BI14" s="10">
        <f>BG14/BF13</f>
        <v>0</v>
      </c>
      <c r="BK14" s="2" t="s">
        <v>359</v>
      </c>
      <c r="BL14" s="2">
        <v>2.589</v>
      </c>
      <c r="BM14" s="2">
        <v>399.834</v>
      </c>
      <c r="BO14" s="2">
        <f>BL14*BM14</f>
        <v>1035.170226</v>
      </c>
      <c r="BP14" s="2">
        <f>BO14/BM13</f>
        <v>4.1378009945078222</v>
      </c>
      <c r="BQ14" s="10">
        <f>BO14/BN13</f>
        <v>7.4066637801690014</v>
      </c>
      <c r="BS14" s="2" t="s">
        <v>359</v>
      </c>
      <c r="BT14" s="2">
        <v>6.415</v>
      </c>
      <c r="BU14" s="2">
        <v>568.20100000000002</v>
      </c>
      <c r="BW14" s="2">
        <f>BT14*BU14</f>
        <v>3645.009415</v>
      </c>
      <c r="BX14" s="2">
        <f>BW14/BU13</f>
        <v>12.235763298175884</v>
      </c>
      <c r="BY14" s="10">
        <f>BW14/BV13</f>
        <v>21.902016303734836</v>
      </c>
      <c r="CA14" s="2" t="s">
        <v>359</v>
      </c>
      <c r="CB14" s="2">
        <v>0.29299999999999998</v>
      </c>
      <c r="CC14" s="2">
        <v>387.464</v>
      </c>
      <c r="CE14" s="2">
        <f>CB14*CC14</f>
        <v>113.52695199999999</v>
      </c>
      <c r="CF14" s="2">
        <f>CE14/CC13</f>
        <v>0.35791127799163286</v>
      </c>
      <c r="CG14" s="10">
        <f>CE14/CD13</f>
        <v>0.64066118760502289</v>
      </c>
    </row>
    <row r="15" spans="1:86" x14ac:dyDescent="0.2">
      <c r="A15" s="2" t="s">
        <v>317</v>
      </c>
      <c r="B15" s="2">
        <v>80.248999999999995</v>
      </c>
      <c r="C15" s="2">
        <v>257.80700000000002</v>
      </c>
      <c r="E15" s="10"/>
      <c r="G15" s="2" t="s">
        <v>317</v>
      </c>
      <c r="H15" s="2">
        <v>114.58799999999999</v>
      </c>
      <c r="I15" s="2">
        <v>273.95999999999998</v>
      </c>
      <c r="K15" s="10"/>
      <c r="M15" s="2" t="s">
        <v>317</v>
      </c>
      <c r="N15" s="2">
        <v>16.414999999999999</v>
      </c>
      <c r="O15" s="2">
        <v>479.51</v>
      </c>
      <c r="Q15" s="10"/>
      <c r="S15" s="2" t="s">
        <v>317</v>
      </c>
      <c r="T15" s="2">
        <v>14.632999999999999</v>
      </c>
      <c r="U15" s="2">
        <v>528.72</v>
      </c>
      <c r="X15" s="10"/>
      <c r="AA15" s="2" t="s">
        <v>317</v>
      </c>
      <c r="AB15" s="2">
        <v>22.18</v>
      </c>
      <c r="AC15" s="2">
        <v>250.83799999999999</v>
      </c>
      <c r="AE15" s="10"/>
      <c r="AG15" s="2" t="s">
        <v>317</v>
      </c>
      <c r="AH15" s="2">
        <v>69.558000000000007</v>
      </c>
      <c r="AI15" s="2">
        <v>305.46100000000001</v>
      </c>
      <c r="AK15" s="10"/>
      <c r="AM15" s="2" t="s">
        <v>317</v>
      </c>
      <c r="AN15" s="2">
        <v>58.110999999999997</v>
      </c>
      <c r="AO15" s="2">
        <v>663.77</v>
      </c>
      <c r="AR15" s="10"/>
      <c r="AU15" s="2" t="s">
        <v>317</v>
      </c>
      <c r="AV15" s="2">
        <v>40.920999999999999</v>
      </c>
      <c r="AW15" s="2">
        <v>340.041</v>
      </c>
      <c r="AZ15" s="10"/>
      <c r="BC15" s="2" t="s">
        <v>317</v>
      </c>
      <c r="BD15" s="2">
        <v>13.92</v>
      </c>
      <c r="BE15" s="2">
        <v>238.179</v>
      </c>
      <c r="BF15" s="2">
        <f>BE15/1.79</f>
        <v>133.0608938547486</v>
      </c>
      <c r="BI15" s="10"/>
      <c r="BK15" s="2" t="s">
        <v>317</v>
      </c>
      <c r="BL15" s="2">
        <v>11.237</v>
      </c>
      <c r="BM15" s="2">
        <v>245.81</v>
      </c>
      <c r="BN15" s="2">
        <f>BM15/1.79</f>
        <v>137.32402234636871</v>
      </c>
      <c r="BQ15" s="10"/>
      <c r="BS15" s="2" t="s">
        <v>317</v>
      </c>
      <c r="BT15" s="2">
        <v>37.965000000000003</v>
      </c>
      <c r="BU15" s="2">
        <v>354.298</v>
      </c>
      <c r="BV15" s="2">
        <f>BU15/1.79</f>
        <v>197.93184357541898</v>
      </c>
      <c r="BY15" s="10"/>
      <c r="CA15" s="2" t="s">
        <v>317</v>
      </c>
      <c r="CB15" s="2">
        <v>11.865</v>
      </c>
      <c r="CC15" s="2">
        <v>292.48399999999998</v>
      </c>
      <c r="CD15" s="2">
        <f>CC15/1.79</f>
        <v>163.39888268156423</v>
      </c>
      <c r="CG15" s="10"/>
    </row>
    <row r="16" spans="1:86" x14ac:dyDescent="0.2">
      <c r="A16" s="2" t="s">
        <v>360</v>
      </c>
      <c r="B16" s="2">
        <v>0</v>
      </c>
      <c r="C16" s="2" t="s">
        <v>310</v>
      </c>
      <c r="D16" s="2">
        <v>0</v>
      </c>
      <c r="E16" s="10">
        <f>D16/C15</f>
        <v>0</v>
      </c>
      <c r="G16" s="2" t="s">
        <v>360</v>
      </c>
      <c r="H16" s="2">
        <v>2.0539999999999998</v>
      </c>
      <c r="I16" s="2">
        <v>635.76499999999999</v>
      </c>
      <c r="J16" s="2">
        <f>H16*I16</f>
        <v>1305.8613099999998</v>
      </c>
      <c r="K16" s="10">
        <f>J16/I15</f>
        <v>4.7666130457001019</v>
      </c>
      <c r="M16" s="2" t="s">
        <v>360</v>
      </c>
      <c r="N16" s="2">
        <v>3.2069999999999999</v>
      </c>
      <c r="O16" s="2">
        <v>1207.1759999999999</v>
      </c>
      <c r="P16" s="2">
        <f>N16*O16</f>
        <v>3871.4134319999994</v>
      </c>
      <c r="Q16" s="10">
        <f>P16/O15</f>
        <v>8.0736865383412226</v>
      </c>
      <c r="S16" s="2" t="s">
        <v>360</v>
      </c>
      <c r="T16" s="2">
        <v>0</v>
      </c>
      <c r="U16" s="2" t="s">
        <v>310</v>
      </c>
      <c r="W16" s="2">
        <v>0</v>
      </c>
      <c r="X16" s="10">
        <f>W16/U15</f>
        <v>0</v>
      </c>
      <c r="AA16" s="2" t="s">
        <v>360</v>
      </c>
      <c r="AB16" s="2">
        <v>2.1000000000000001E-2</v>
      </c>
      <c r="AC16" s="2">
        <v>544</v>
      </c>
      <c r="AD16" s="2">
        <f>AB16*AC16</f>
        <v>11.424000000000001</v>
      </c>
      <c r="AE16" s="10">
        <f>AD16/AC15</f>
        <v>4.5543338728581802E-2</v>
      </c>
      <c r="AG16" s="2" t="s">
        <v>360</v>
      </c>
      <c r="AH16" s="2">
        <v>7.0860000000000003</v>
      </c>
      <c r="AI16" s="2">
        <v>832.154</v>
      </c>
      <c r="AJ16" s="2">
        <f>AH16*AI16</f>
        <v>5896.6432439999999</v>
      </c>
      <c r="AK16" s="10">
        <f>AJ16/AI15</f>
        <v>19.30407889714235</v>
      </c>
      <c r="AM16" s="2" t="s">
        <v>360</v>
      </c>
      <c r="AN16" s="2">
        <v>9.2029999999999994</v>
      </c>
      <c r="AO16" s="2">
        <v>1525.9090000000001</v>
      </c>
      <c r="AQ16" s="2">
        <f>AN16*AO16</f>
        <v>14042.940527000001</v>
      </c>
      <c r="AR16" s="10">
        <f>AQ16/AO15</f>
        <v>21.156335066363351</v>
      </c>
      <c r="AU16" s="2" t="s">
        <v>360</v>
      </c>
      <c r="AV16" s="2">
        <v>8.4000000000000005E-2</v>
      </c>
      <c r="AW16" s="2">
        <v>737.375</v>
      </c>
      <c r="AY16" s="2">
        <f>AV16*AW16</f>
        <v>61.939500000000002</v>
      </c>
      <c r="AZ16" s="10">
        <f>AY16/AW15</f>
        <v>0.18215303448701775</v>
      </c>
      <c r="BC16" s="2" t="s">
        <v>360</v>
      </c>
      <c r="BD16" s="2">
        <v>6.3E-2</v>
      </c>
      <c r="BE16" s="2">
        <v>414.83300000000003</v>
      </c>
      <c r="BG16" s="2">
        <f>BD16*BE16</f>
        <v>26.134479000000002</v>
      </c>
      <c r="BH16" s="2">
        <f>BG16/BE15</f>
        <v>0.10972621011928005</v>
      </c>
      <c r="BI16" s="10">
        <f>BG16/BF15</f>
        <v>0.1964099161135113</v>
      </c>
      <c r="BK16" s="2" t="s">
        <v>360</v>
      </c>
      <c r="BL16" s="2">
        <v>5.1680000000000001</v>
      </c>
      <c r="BM16" s="2">
        <v>461.61700000000002</v>
      </c>
      <c r="BO16" s="2">
        <f>BL16*BM16</f>
        <v>2385.6366560000001</v>
      </c>
      <c r="BP16" s="2">
        <f>BO16/BM15</f>
        <v>9.7052058744558813</v>
      </c>
      <c r="BQ16" s="10">
        <f>BO16/BN15</f>
        <v>17.372318515276028</v>
      </c>
      <c r="BS16" s="2" t="s">
        <v>360</v>
      </c>
      <c r="BT16" s="2">
        <v>8.2490000000000006</v>
      </c>
      <c r="BU16" s="2">
        <v>593.60500000000002</v>
      </c>
      <c r="BW16" s="2">
        <f>BT16*BU16</f>
        <v>4896.6476450000009</v>
      </c>
      <c r="BX16" s="2">
        <f>BW16/BU15</f>
        <v>13.820703602617009</v>
      </c>
      <c r="BY16" s="10">
        <f>BW16/BV15</f>
        <v>24.739059448684447</v>
      </c>
      <c r="CA16" s="2" t="s">
        <v>360</v>
      </c>
      <c r="CB16" s="2">
        <v>1.4990000000000001</v>
      </c>
      <c r="CC16" s="2">
        <v>409.476</v>
      </c>
      <c r="CE16" s="2">
        <f>CB16*CC16</f>
        <v>613.80452400000001</v>
      </c>
      <c r="CF16" s="2">
        <f>CE16/CC15</f>
        <v>2.0985917998933279</v>
      </c>
      <c r="CG16" s="10">
        <f>CE16/CD15</f>
        <v>3.7564793218090569</v>
      </c>
    </row>
    <row r="17" spans="1:85" x14ac:dyDescent="0.2">
      <c r="A17" s="2" t="s">
        <v>318</v>
      </c>
      <c r="B17" s="2">
        <v>99.578000000000003</v>
      </c>
      <c r="C17" s="2">
        <v>248.89699999999999</v>
      </c>
      <c r="E17" s="10"/>
      <c r="G17" s="2" t="s">
        <v>318</v>
      </c>
      <c r="H17" s="2">
        <v>112.70099999999999</v>
      </c>
      <c r="I17" s="2">
        <v>247.84299999999999</v>
      </c>
      <c r="K17" s="10"/>
      <c r="M17" s="2" t="s">
        <v>318</v>
      </c>
      <c r="N17" s="2">
        <v>35.281999999999996</v>
      </c>
      <c r="O17" s="2">
        <v>444.834</v>
      </c>
      <c r="Q17" s="10"/>
      <c r="S17" s="2" t="s">
        <v>318</v>
      </c>
      <c r="T17" s="2">
        <v>14.004</v>
      </c>
      <c r="U17" s="2">
        <v>535.58799999999997</v>
      </c>
      <c r="X17" s="10"/>
      <c r="AA17" s="2" t="s">
        <v>318</v>
      </c>
      <c r="AB17" s="2">
        <v>88.76</v>
      </c>
      <c r="AC17" s="2">
        <v>248.18600000000001</v>
      </c>
      <c r="AE17" s="10"/>
      <c r="AG17" s="2" t="s">
        <v>318</v>
      </c>
      <c r="AH17" s="2">
        <v>14.8</v>
      </c>
      <c r="AI17" s="2">
        <v>263.69200000000001</v>
      </c>
      <c r="AK17" s="10"/>
      <c r="AM17" s="2" t="s">
        <v>318</v>
      </c>
      <c r="AN17" s="2">
        <v>20.544</v>
      </c>
      <c r="AO17" s="2">
        <v>434.99700000000001</v>
      </c>
      <c r="AR17" s="10"/>
      <c r="AU17" s="2" t="s">
        <v>318</v>
      </c>
      <c r="AV17" s="2">
        <v>3.48</v>
      </c>
      <c r="AW17" s="2">
        <v>619.39800000000002</v>
      </c>
      <c r="AZ17" s="10"/>
      <c r="BC17" s="2" t="s">
        <v>318</v>
      </c>
      <c r="BD17" s="2">
        <v>37.819000000000003</v>
      </c>
      <c r="BE17" s="2">
        <v>243.251</v>
      </c>
      <c r="BF17" s="2">
        <f>BE17/1.79</f>
        <v>135.89441340782122</v>
      </c>
      <c r="BI17" s="10"/>
      <c r="BK17" s="2" t="s">
        <v>318</v>
      </c>
      <c r="BL17" s="2">
        <v>12.243</v>
      </c>
      <c r="BM17" s="2">
        <v>246.99600000000001</v>
      </c>
      <c r="BN17" s="2">
        <f>BM17/1.79</f>
        <v>137.98659217877096</v>
      </c>
      <c r="BQ17" s="10"/>
      <c r="BS17" s="2" t="s">
        <v>318</v>
      </c>
      <c r="BT17" s="2">
        <v>7.641</v>
      </c>
      <c r="BU17" s="2">
        <v>300.27300000000002</v>
      </c>
      <c r="BV17" s="2">
        <f>BU17/1.79</f>
        <v>167.75027932960896</v>
      </c>
      <c r="BY17" s="10"/>
      <c r="CA17" s="2" t="s">
        <v>318</v>
      </c>
      <c r="CB17" s="2">
        <v>18.867000000000001</v>
      </c>
      <c r="CC17" s="2">
        <v>302.24400000000003</v>
      </c>
      <c r="CD17" s="2">
        <f>CC17/1.79</f>
        <v>168.8513966480447</v>
      </c>
      <c r="CG17" s="10"/>
    </row>
    <row r="18" spans="1:85" x14ac:dyDescent="0.2">
      <c r="A18" s="2" t="s">
        <v>361</v>
      </c>
      <c r="B18" s="2">
        <v>4.2000000000000003E-2</v>
      </c>
      <c r="C18" s="2">
        <v>540.5</v>
      </c>
      <c r="D18" s="2">
        <f>B18*C18</f>
        <v>22.701000000000001</v>
      </c>
      <c r="E18" s="10">
        <f>D18/C17</f>
        <v>9.1206402648485119E-2</v>
      </c>
      <c r="G18" s="2" t="s">
        <v>361</v>
      </c>
      <c r="H18" s="2">
        <v>3.407</v>
      </c>
      <c r="I18" s="2">
        <v>567.08000000000004</v>
      </c>
      <c r="J18" s="2">
        <f>H18*I18</f>
        <v>1932.0415600000001</v>
      </c>
      <c r="K18" s="10">
        <f>J18/I17</f>
        <v>7.7954251683525468</v>
      </c>
      <c r="M18" s="2" t="s">
        <v>361</v>
      </c>
      <c r="N18" s="2">
        <v>3.952</v>
      </c>
      <c r="O18" s="2">
        <v>1007.188</v>
      </c>
      <c r="P18" s="2">
        <f>N18*O18</f>
        <v>3980.4069759999998</v>
      </c>
      <c r="Q18" s="10">
        <f>P18/O17</f>
        <v>8.9480727102694484</v>
      </c>
      <c r="S18" s="2" t="s">
        <v>361</v>
      </c>
      <c r="T18" s="2">
        <v>0.01</v>
      </c>
      <c r="U18" s="2">
        <v>1101</v>
      </c>
      <c r="W18" s="2">
        <f>T18*U18</f>
        <v>11.01</v>
      </c>
      <c r="X18" s="10">
        <f>W18/U17</f>
        <v>2.05568459338148E-2</v>
      </c>
      <c r="AA18" s="2" t="s">
        <v>361</v>
      </c>
      <c r="AB18" s="2">
        <v>0</v>
      </c>
      <c r="AC18" s="2" t="s">
        <v>310</v>
      </c>
      <c r="AD18" s="2">
        <v>0</v>
      </c>
      <c r="AE18" s="10">
        <f>AD18/AC17</f>
        <v>0</v>
      </c>
      <c r="AG18" s="2" t="s">
        <v>361</v>
      </c>
      <c r="AH18" s="2">
        <v>6.7919999999999998</v>
      </c>
      <c r="AI18" s="2">
        <v>758.09299999999996</v>
      </c>
      <c r="AJ18" s="2">
        <f>AH18*AI18</f>
        <v>5148.9676559999998</v>
      </c>
      <c r="AK18" s="10">
        <f>AJ18/AI17</f>
        <v>19.526446217556845</v>
      </c>
      <c r="AM18" s="2" t="s">
        <v>361</v>
      </c>
      <c r="AN18" s="2">
        <v>10.073</v>
      </c>
      <c r="AO18" s="2">
        <v>1285.259</v>
      </c>
      <c r="AQ18" s="2">
        <f>AN18*AO18</f>
        <v>12946.413907</v>
      </c>
      <c r="AR18" s="10">
        <f>AQ18/AO17</f>
        <v>29.762076306273375</v>
      </c>
      <c r="AU18" s="2" t="s">
        <v>361</v>
      </c>
      <c r="AV18" s="2">
        <v>0</v>
      </c>
      <c r="AW18" s="2" t="s">
        <v>310</v>
      </c>
      <c r="AY18" s="2">
        <v>0</v>
      </c>
      <c r="AZ18" s="10">
        <f>AY18/AW17</f>
        <v>0</v>
      </c>
      <c r="BC18" s="2" t="s">
        <v>361</v>
      </c>
      <c r="BD18" s="2">
        <v>0</v>
      </c>
      <c r="BE18" s="2" t="s">
        <v>310</v>
      </c>
      <c r="BG18" s="2">
        <v>0</v>
      </c>
      <c r="BH18" s="2">
        <v>0</v>
      </c>
      <c r="BI18" s="10">
        <f>BG18/BF17</f>
        <v>0</v>
      </c>
      <c r="BK18" s="2" t="s">
        <v>361</v>
      </c>
      <c r="BL18" s="2">
        <v>10.954000000000001</v>
      </c>
      <c r="BM18" s="2">
        <v>451.42899999999997</v>
      </c>
      <c r="BO18" s="2">
        <f>BL18*BM18</f>
        <v>4944.9532660000004</v>
      </c>
      <c r="BP18" s="2">
        <f>BO18/BM17</f>
        <v>20.020377925148587</v>
      </c>
      <c r="BQ18" s="10">
        <f>BO18/BN17</f>
        <v>35.836476486015968</v>
      </c>
      <c r="BS18" s="2" t="s">
        <v>361</v>
      </c>
      <c r="BT18" s="2">
        <v>5.3879999999999999</v>
      </c>
      <c r="BU18" s="2">
        <v>607.39099999999996</v>
      </c>
      <c r="BW18" s="2">
        <f>BT18*BU18</f>
        <v>3272.6227079999999</v>
      </c>
      <c r="BX18" s="2">
        <f>BW18/BU17</f>
        <v>10.89882442976891</v>
      </c>
      <c r="BY18" s="10">
        <f>BW18/BV17</f>
        <v>19.508895729286348</v>
      </c>
      <c r="CA18" s="2" t="s">
        <v>361</v>
      </c>
      <c r="CB18" s="2">
        <v>0.30399999999999999</v>
      </c>
      <c r="CC18" s="2">
        <v>447.10300000000001</v>
      </c>
      <c r="CE18" s="2">
        <f>CB18*CC18</f>
        <v>135.91931199999999</v>
      </c>
      <c r="CF18" s="2">
        <f>CE18/CC17</f>
        <v>0.44970061274996354</v>
      </c>
      <c r="CG18" s="10">
        <f>CE18/CD17</f>
        <v>0.80496409682243475</v>
      </c>
    </row>
    <row r="19" spans="1:85" x14ac:dyDescent="0.2">
      <c r="A19" s="2" t="s">
        <v>319</v>
      </c>
      <c r="B19" s="2">
        <v>100.081</v>
      </c>
      <c r="C19" s="2">
        <v>261.99299999999999</v>
      </c>
      <c r="E19" s="10"/>
      <c r="G19" s="2" t="s">
        <v>319</v>
      </c>
      <c r="H19" s="2">
        <v>43.94</v>
      </c>
      <c r="I19" s="2">
        <v>274.87599999999998</v>
      </c>
      <c r="K19" s="10"/>
      <c r="M19" s="2" t="s">
        <v>319</v>
      </c>
      <c r="N19" s="2">
        <v>39.003</v>
      </c>
      <c r="O19" s="2">
        <v>458.363</v>
      </c>
      <c r="Q19" s="10"/>
      <c r="S19" s="2" t="s">
        <v>319</v>
      </c>
      <c r="T19" s="2">
        <v>14.004</v>
      </c>
      <c r="U19" s="2">
        <v>525.36199999999997</v>
      </c>
      <c r="X19" s="10"/>
      <c r="AA19" s="2" t="s">
        <v>319</v>
      </c>
      <c r="AB19" s="2">
        <v>22.934000000000001</v>
      </c>
      <c r="AC19" s="2">
        <v>297.62799999999999</v>
      </c>
      <c r="AE19" s="10"/>
      <c r="AG19" s="2" t="s">
        <v>319</v>
      </c>
      <c r="AH19" s="2">
        <v>50.061</v>
      </c>
      <c r="AI19" s="2">
        <v>262.589</v>
      </c>
      <c r="AK19" s="10"/>
      <c r="AM19" s="2" t="s">
        <v>319</v>
      </c>
      <c r="AN19" s="2">
        <v>13.164999999999999</v>
      </c>
      <c r="AO19" s="2">
        <v>544.42200000000003</v>
      </c>
      <c r="AR19" s="10"/>
      <c r="AU19" s="2" t="s">
        <v>319</v>
      </c>
      <c r="AV19" s="2">
        <v>4.4020000000000001</v>
      </c>
      <c r="AW19" s="2">
        <v>755.26199999999994</v>
      </c>
      <c r="AZ19" s="10"/>
      <c r="BC19" s="2" t="s">
        <v>319</v>
      </c>
      <c r="BD19" s="2">
        <v>45.637999999999998</v>
      </c>
      <c r="BE19" s="2">
        <v>234.381</v>
      </c>
      <c r="BF19" s="2">
        <f>BE19/1.79</f>
        <v>130.9391061452514</v>
      </c>
      <c r="BI19" s="10"/>
      <c r="BK19" s="2" t="s">
        <v>319</v>
      </c>
      <c r="BL19" s="2">
        <v>17.818999999999999</v>
      </c>
      <c r="BM19" s="2">
        <v>247.148</v>
      </c>
      <c r="BN19" s="2">
        <f>BM19/1.79</f>
        <v>138.07150837988826</v>
      </c>
      <c r="BQ19" s="10"/>
      <c r="BS19" s="2" t="s">
        <v>319</v>
      </c>
      <c r="BT19" s="2">
        <v>16.184000000000001</v>
      </c>
      <c r="BU19" s="2">
        <v>228.255</v>
      </c>
      <c r="BV19" s="2">
        <f>BU19/1.79</f>
        <v>127.5167597765363</v>
      </c>
      <c r="BY19" s="10"/>
      <c r="CA19" s="2" t="s">
        <v>319</v>
      </c>
      <c r="CB19" s="2">
        <v>20.209</v>
      </c>
      <c r="CC19" s="2">
        <v>260.47899999999998</v>
      </c>
      <c r="CD19" s="2">
        <f>CC19/1.79</f>
        <v>145.5189944134078</v>
      </c>
      <c r="CG19" s="10"/>
    </row>
    <row r="20" spans="1:85" ht="17" thickBot="1" x14ac:dyDescent="0.25">
      <c r="A20" s="2" t="s">
        <v>362</v>
      </c>
      <c r="B20" s="2">
        <v>0</v>
      </c>
      <c r="C20" s="2" t="s">
        <v>310</v>
      </c>
      <c r="D20" s="2">
        <v>0</v>
      </c>
      <c r="E20" s="10">
        <f>D20/C19</f>
        <v>0</v>
      </c>
      <c r="G20" s="2" t="s">
        <v>362</v>
      </c>
      <c r="H20" s="2">
        <v>0.47199999999999998</v>
      </c>
      <c r="I20" s="2">
        <v>603.26700000000005</v>
      </c>
      <c r="J20" s="2">
        <f>H20*I20</f>
        <v>284.74202400000001</v>
      </c>
      <c r="K20" s="10">
        <f>J20/I19</f>
        <v>1.0358926352246105</v>
      </c>
      <c r="M20" s="2" t="s">
        <v>362</v>
      </c>
      <c r="N20" s="2">
        <v>3.5009999999999999</v>
      </c>
      <c r="O20" s="2">
        <v>1108.1559999999999</v>
      </c>
      <c r="P20" s="2">
        <f>N20*O20</f>
        <v>3879.6541559999996</v>
      </c>
      <c r="Q20" s="10">
        <f>P20/O19</f>
        <v>8.4641521152449037</v>
      </c>
      <c r="S20" s="2" t="s">
        <v>362</v>
      </c>
      <c r="T20" s="2">
        <v>0.01</v>
      </c>
      <c r="U20" s="2">
        <v>864</v>
      </c>
      <c r="W20" s="2">
        <f>T20*U20</f>
        <v>8.64</v>
      </c>
      <c r="X20" s="10">
        <f>W20/U19</f>
        <v>1.644580308434946E-2</v>
      </c>
      <c r="AA20" s="2" t="s">
        <v>362</v>
      </c>
      <c r="AB20" s="2">
        <v>0.115</v>
      </c>
      <c r="AC20" s="2">
        <v>682.90899999999999</v>
      </c>
      <c r="AD20" s="2">
        <f>AB20*AC20</f>
        <v>78.534535000000005</v>
      </c>
      <c r="AE20" s="10">
        <f>AD20/AC19</f>
        <v>0.26386810044753856</v>
      </c>
      <c r="AG20" s="2" t="s">
        <v>362</v>
      </c>
      <c r="AH20" s="2">
        <v>1.6879999999999999</v>
      </c>
      <c r="AI20" s="2">
        <v>744.68899999999996</v>
      </c>
      <c r="AJ20" s="2">
        <f>AH20*AI20</f>
        <v>1257.035032</v>
      </c>
      <c r="AK20" s="10">
        <f>AJ20/AI19</f>
        <v>4.7870818351111435</v>
      </c>
      <c r="AM20" s="2" t="s">
        <v>362</v>
      </c>
      <c r="AN20" s="2">
        <v>5.0309999999999997</v>
      </c>
      <c r="AO20" s="2">
        <v>1252.271</v>
      </c>
      <c r="AQ20" s="2">
        <f>AN20*AO20</f>
        <v>6300.1754009999995</v>
      </c>
      <c r="AR20" s="13">
        <f>AQ20/AO19</f>
        <v>11.572227795717291</v>
      </c>
      <c r="AU20" s="2" t="s">
        <v>362</v>
      </c>
      <c r="AV20" s="2">
        <v>0.01</v>
      </c>
      <c r="AW20" s="2">
        <v>1397</v>
      </c>
      <c r="AY20" s="2">
        <f>AV20*AW20</f>
        <v>13.97</v>
      </c>
      <c r="AZ20" s="10">
        <f>AY20/AW19</f>
        <v>1.8496892469103438E-2</v>
      </c>
      <c r="BC20" s="2" t="s">
        <v>362</v>
      </c>
      <c r="BD20" s="2">
        <v>0.17799999999999999</v>
      </c>
      <c r="BE20" s="2">
        <v>412.17599999999999</v>
      </c>
      <c r="BG20" s="2">
        <f>BD20*BE20</f>
        <v>73.367328000000001</v>
      </c>
      <c r="BH20" s="2">
        <f>BG20/BE19</f>
        <v>0.31302591933646501</v>
      </c>
      <c r="BI20" s="10">
        <f>BG20/BF19</f>
        <v>0.56031639561227231</v>
      </c>
      <c r="BK20" s="2" t="s">
        <v>362</v>
      </c>
      <c r="BL20" s="2">
        <v>5.2930000000000001</v>
      </c>
      <c r="BM20" s="2">
        <v>603.91700000000003</v>
      </c>
      <c r="BO20" s="2">
        <f>BL20*BM20</f>
        <v>3196.5326810000001</v>
      </c>
      <c r="BP20" s="2">
        <f>BO20/BM19</f>
        <v>12.933678124039037</v>
      </c>
      <c r="BQ20" s="10">
        <f>BO20/BN19</f>
        <v>23.15128384202988</v>
      </c>
      <c r="BS20" s="2" t="s">
        <v>362</v>
      </c>
      <c r="BT20" s="2">
        <v>11.875999999999999</v>
      </c>
      <c r="BU20" s="2">
        <v>355.47899999999998</v>
      </c>
      <c r="BW20" s="2">
        <f>BT20*BU20</f>
        <v>4221.6686039999995</v>
      </c>
      <c r="BX20" s="2">
        <f>BW20/BU19</f>
        <v>18.495404718407045</v>
      </c>
      <c r="BY20" s="10">
        <f>BW20/BV19</f>
        <v>33.106774445948609</v>
      </c>
      <c r="CA20" s="2" t="s">
        <v>362</v>
      </c>
      <c r="CB20" s="2">
        <v>0.13600000000000001</v>
      </c>
      <c r="CC20" s="2">
        <v>347.23099999999999</v>
      </c>
      <c r="CE20" s="2">
        <f>CB20*CC20</f>
        <v>47.223416</v>
      </c>
      <c r="CF20" s="2">
        <f>CE20/CC19</f>
        <v>0.18129452278302666</v>
      </c>
      <c r="CG20" s="10">
        <f>CE20/CD19</f>
        <v>0.32451719578161775</v>
      </c>
    </row>
    <row r="21" spans="1:85" x14ac:dyDescent="0.2">
      <c r="A21" s="2" t="s">
        <v>320</v>
      </c>
      <c r="B21" s="2">
        <v>69.599999999999994</v>
      </c>
      <c r="C21" s="2">
        <v>254.624</v>
      </c>
      <c r="E21" s="10"/>
      <c r="G21" s="2" t="s">
        <v>320</v>
      </c>
      <c r="H21" s="2">
        <v>41.173000000000002</v>
      </c>
      <c r="I21" s="2">
        <v>296.91399999999999</v>
      </c>
      <c r="K21" s="10"/>
      <c r="M21" s="2" t="s">
        <v>320</v>
      </c>
      <c r="N21" s="2">
        <v>21.802</v>
      </c>
      <c r="O21" s="2">
        <v>377.005</v>
      </c>
      <c r="Q21" s="10"/>
      <c r="S21" s="2" t="s">
        <v>320</v>
      </c>
      <c r="T21" s="2">
        <v>11.782</v>
      </c>
      <c r="U21" s="2">
        <v>489.84199999999998</v>
      </c>
      <c r="X21" s="10"/>
      <c r="AA21" s="2" t="s">
        <v>320</v>
      </c>
      <c r="AB21" s="2">
        <v>64.861999999999995</v>
      </c>
      <c r="AC21" s="2">
        <v>265.07</v>
      </c>
      <c r="AE21" s="10"/>
      <c r="AG21" s="2" t="s">
        <v>320</v>
      </c>
      <c r="AH21" s="2">
        <v>30.23</v>
      </c>
      <c r="AI21" s="2">
        <v>309.02800000000002</v>
      </c>
      <c r="AK21" s="10"/>
      <c r="AM21" s="2" t="s">
        <v>320</v>
      </c>
      <c r="AN21" s="2">
        <v>10.23</v>
      </c>
      <c r="AO21" s="2">
        <v>285.09199999999998</v>
      </c>
      <c r="AP21" s="2">
        <f>AO21/1.79</f>
        <v>159.26927374301675</v>
      </c>
      <c r="AS21" s="6"/>
      <c r="AU21" s="2" t="s">
        <v>320</v>
      </c>
      <c r="AV21" s="2">
        <v>7.0019999999999998</v>
      </c>
      <c r="AW21" s="2">
        <v>690.476</v>
      </c>
      <c r="AZ21" s="10"/>
      <c r="BC21" s="2" t="s">
        <v>320</v>
      </c>
      <c r="BD21" s="2">
        <v>67.063000000000002</v>
      </c>
      <c r="BE21" s="2">
        <v>235.249</v>
      </c>
      <c r="BF21" s="2">
        <f>BE21/1.79</f>
        <v>131.4240223463687</v>
      </c>
      <c r="BI21" s="10"/>
      <c r="BK21" s="2" t="s">
        <v>320</v>
      </c>
      <c r="BL21" s="2">
        <v>17.044</v>
      </c>
      <c r="BM21" s="2">
        <v>247.756</v>
      </c>
      <c r="BN21" s="2">
        <f>BM21/1.79</f>
        <v>138.41117318435755</v>
      </c>
      <c r="BQ21" s="10"/>
      <c r="BS21" s="2" t="s">
        <v>320</v>
      </c>
      <c r="BT21" s="2">
        <v>7.0650000000000004</v>
      </c>
      <c r="BU21" s="2">
        <v>243.82599999999999</v>
      </c>
      <c r="BV21" s="2">
        <f>BU21/1.79</f>
        <v>136.21564245810055</v>
      </c>
      <c r="BY21" s="10"/>
      <c r="CA21" s="2" t="s">
        <v>320</v>
      </c>
      <c r="CB21" s="2">
        <v>15.89</v>
      </c>
      <c r="CC21" s="2">
        <v>274.87299999999999</v>
      </c>
      <c r="CD21" s="2">
        <f>CC21/1.79</f>
        <v>153.56033519553071</v>
      </c>
      <c r="CG21" s="10"/>
    </row>
    <row r="22" spans="1:85" x14ac:dyDescent="0.2">
      <c r="A22" s="2" t="s">
        <v>363</v>
      </c>
      <c r="B22" s="2">
        <v>0</v>
      </c>
      <c r="C22" s="2" t="s">
        <v>310</v>
      </c>
      <c r="D22" s="2">
        <v>0</v>
      </c>
      <c r="E22" s="10">
        <f>D22/C21</f>
        <v>0</v>
      </c>
      <c r="G22" s="2" t="s">
        <v>363</v>
      </c>
      <c r="H22" s="2">
        <v>2.673</v>
      </c>
      <c r="I22" s="2">
        <v>691.2</v>
      </c>
      <c r="J22" s="2">
        <f>H22*I22</f>
        <v>1847.5776000000001</v>
      </c>
      <c r="K22" s="10">
        <f>J22/I21</f>
        <v>6.2226018308331712</v>
      </c>
      <c r="M22" s="2" t="s">
        <v>363</v>
      </c>
      <c r="N22" s="2">
        <v>3.008</v>
      </c>
      <c r="O22" s="2">
        <v>957.59900000000005</v>
      </c>
      <c r="P22" s="2">
        <f>N22*O22</f>
        <v>2880.4577920000002</v>
      </c>
      <c r="Q22" s="10">
        <f>P22/O21</f>
        <v>7.6403702656463448</v>
      </c>
      <c r="S22" s="2" t="s">
        <v>363</v>
      </c>
      <c r="T22" s="2">
        <v>6.3E-2</v>
      </c>
      <c r="U22" s="2">
        <v>1024.6669999999999</v>
      </c>
      <c r="W22" s="2">
        <f>T22*U22</f>
        <v>64.554020999999992</v>
      </c>
      <c r="X22" s="10">
        <f>W22/U21</f>
        <v>0.13178539406584164</v>
      </c>
      <c r="AA22" s="2" t="s">
        <v>363</v>
      </c>
      <c r="AB22" s="2">
        <v>0.46100000000000002</v>
      </c>
      <c r="AC22" s="2">
        <v>645.72699999999998</v>
      </c>
      <c r="AD22" s="2">
        <f>AB22*AC22</f>
        <v>297.68014699999998</v>
      </c>
      <c r="AE22" s="10">
        <f>AD22/AC21</f>
        <v>1.1230246614101935</v>
      </c>
      <c r="AG22" s="2" t="s">
        <v>363</v>
      </c>
      <c r="AH22" s="2">
        <v>2.044</v>
      </c>
      <c r="AI22" s="2">
        <v>838.83100000000002</v>
      </c>
      <c r="AJ22" s="2">
        <f>AH22*AI22</f>
        <v>1714.5705640000001</v>
      </c>
      <c r="AK22" s="10">
        <f>AJ22/AI21</f>
        <v>5.548269295986124</v>
      </c>
      <c r="AM22" s="2" t="s">
        <v>363</v>
      </c>
      <c r="AN22" s="2">
        <v>8.0500000000000007</v>
      </c>
      <c r="AO22" s="2">
        <v>421.85700000000003</v>
      </c>
      <c r="AQ22" s="2">
        <v>3395.9488500000007</v>
      </c>
      <c r="AR22" s="2">
        <v>11.911764798731641</v>
      </c>
      <c r="AS22" s="10">
        <v>21.322058989729637</v>
      </c>
      <c r="AU22" s="2" t="s">
        <v>363</v>
      </c>
      <c r="AV22" s="2">
        <v>0</v>
      </c>
      <c r="AW22" s="2" t="s">
        <v>310</v>
      </c>
      <c r="AY22" s="2">
        <v>0</v>
      </c>
      <c r="AZ22" s="10">
        <f>AY22/AW21</f>
        <v>0</v>
      </c>
      <c r="BC22" s="2" t="s">
        <v>363</v>
      </c>
      <c r="BD22" s="2">
        <v>6.3E-2</v>
      </c>
      <c r="BE22" s="2">
        <v>351.33300000000003</v>
      </c>
      <c r="BG22" s="2">
        <f>BD22*BE22</f>
        <v>22.133979</v>
      </c>
      <c r="BH22" s="2">
        <f>BG22/BE21</f>
        <v>9.4087452018924628E-2</v>
      </c>
      <c r="BI22" s="10">
        <f>BG22/BF21</f>
        <v>0.16841653911387511</v>
      </c>
      <c r="BK22" s="2" t="s">
        <v>363</v>
      </c>
      <c r="BL22" s="2">
        <v>2.2850000000000001</v>
      </c>
      <c r="BM22" s="2">
        <v>485.303</v>
      </c>
      <c r="BO22" s="2">
        <f>BL22*BM22</f>
        <v>1108.917355</v>
      </c>
      <c r="BP22" s="2">
        <f>BO22/BM21</f>
        <v>4.4758446011398316</v>
      </c>
      <c r="BQ22" s="10">
        <f>BO22/BN21</f>
        <v>8.0117618360402982</v>
      </c>
      <c r="BS22" s="2" t="s">
        <v>363</v>
      </c>
      <c r="BT22" s="2">
        <v>9.8949999999999996</v>
      </c>
      <c r="BU22" s="2">
        <v>474.233</v>
      </c>
      <c r="BW22" s="2">
        <f>BT22*BU22</f>
        <v>4692.535535</v>
      </c>
      <c r="BX22" s="2">
        <f>BW22/BU21</f>
        <v>19.245427210387735</v>
      </c>
      <c r="BY22" s="10">
        <f>BW22/BV21</f>
        <v>34.449314706594052</v>
      </c>
      <c r="CA22" s="2" t="s">
        <v>363</v>
      </c>
      <c r="CB22" s="2">
        <v>0.105</v>
      </c>
      <c r="CC22" s="2">
        <v>337.1</v>
      </c>
      <c r="CE22" s="2">
        <f>CB22*CC22</f>
        <v>35.395499999999998</v>
      </c>
      <c r="CF22" s="2">
        <f>CE22/CC21</f>
        <v>0.12877037759256094</v>
      </c>
      <c r="CG22" s="10">
        <f>CE22/CD21</f>
        <v>0.23049897589068408</v>
      </c>
    </row>
    <row r="23" spans="1:85" x14ac:dyDescent="0.2">
      <c r="A23" s="2" t="s">
        <v>321</v>
      </c>
      <c r="B23" s="2">
        <v>92.575999999999993</v>
      </c>
      <c r="C23" s="2">
        <v>266.29300000000001</v>
      </c>
      <c r="E23" s="10"/>
      <c r="G23" s="2" t="s">
        <v>321</v>
      </c>
      <c r="H23" s="2">
        <v>139.11500000000001</v>
      </c>
      <c r="I23" s="2">
        <v>252.12899999999999</v>
      </c>
      <c r="K23" s="10"/>
      <c r="M23" s="2" t="s">
        <v>321</v>
      </c>
      <c r="N23" s="2">
        <v>58.363</v>
      </c>
      <c r="O23" s="2">
        <v>320.84199999999998</v>
      </c>
      <c r="Q23" s="10"/>
      <c r="S23" s="2" t="s">
        <v>321</v>
      </c>
      <c r="T23" s="2">
        <v>20.628</v>
      </c>
      <c r="U23" s="2">
        <v>588.33199999999999</v>
      </c>
      <c r="X23" s="10"/>
      <c r="AA23" s="2" t="s">
        <v>321</v>
      </c>
      <c r="AB23" s="2">
        <v>63.478000000000002</v>
      </c>
      <c r="AC23" s="2">
        <v>275.08699999999999</v>
      </c>
      <c r="AE23" s="10"/>
      <c r="AG23" s="2" t="s">
        <v>321</v>
      </c>
      <c r="AH23" s="2">
        <v>22.222000000000001</v>
      </c>
      <c r="AI23" s="2">
        <v>274.15100000000001</v>
      </c>
      <c r="AK23" s="10"/>
      <c r="AM23" s="2" t="s">
        <v>321</v>
      </c>
      <c r="AN23" s="2">
        <v>6.7080000000000002</v>
      </c>
      <c r="AO23" s="2">
        <v>276.709</v>
      </c>
      <c r="AP23" s="2">
        <f>AO23/1.79</f>
        <v>154.58603351955307</v>
      </c>
      <c r="AS23" s="10"/>
      <c r="AU23" s="2" t="s">
        <v>321</v>
      </c>
      <c r="AV23" s="2">
        <v>2.0960000000000001</v>
      </c>
      <c r="AW23" s="2">
        <v>738.57</v>
      </c>
      <c r="AZ23" s="10"/>
      <c r="BC23" s="2" t="s">
        <v>321</v>
      </c>
      <c r="BD23" s="2">
        <v>58.017000000000003</v>
      </c>
      <c r="BE23" s="2">
        <v>229.14699999999999</v>
      </c>
      <c r="BF23" s="2">
        <f>BE23/1.79</f>
        <v>128.01508379888267</v>
      </c>
      <c r="BI23" s="10"/>
      <c r="BK23" s="2" t="s">
        <v>321</v>
      </c>
      <c r="BL23" s="2">
        <v>10.356</v>
      </c>
      <c r="BM23" s="2">
        <v>252.40700000000001</v>
      </c>
      <c r="BN23" s="2">
        <f>BM23/1.79</f>
        <v>141.00949720670391</v>
      </c>
      <c r="BQ23" s="10"/>
      <c r="BS23" s="2" t="s">
        <v>321</v>
      </c>
      <c r="BT23" s="2">
        <v>19.579999999999998</v>
      </c>
      <c r="BU23" s="2">
        <v>269.00299999999999</v>
      </c>
      <c r="BV23" s="2">
        <f>BU23/1.79</f>
        <v>150.28100558659216</v>
      </c>
      <c r="BY23" s="10"/>
      <c r="CA23" s="2" t="s">
        <v>321</v>
      </c>
      <c r="CB23" s="2">
        <v>9.1189999999999998</v>
      </c>
      <c r="CC23" s="2">
        <v>283.738</v>
      </c>
      <c r="CD23" s="2">
        <f>CC23/1.79</f>
        <v>158.51284916201118</v>
      </c>
      <c r="CG23" s="10"/>
    </row>
    <row r="24" spans="1:85" x14ac:dyDescent="0.2">
      <c r="A24" s="2" t="s">
        <v>364</v>
      </c>
      <c r="B24" s="2">
        <v>0</v>
      </c>
      <c r="C24" s="2" t="s">
        <v>310</v>
      </c>
      <c r="D24" s="2">
        <v>0</v>
      </c>
      <c r="E24" s="10">
        <f>D24/C23</f>
        <v>0</v>
      </c>
      <c r="G24" s="2" t="s">
        <v>364</v>
      </c>
      <c r="H24" s="2">
        <v>2.2330000000000001</v>
      </c>
      <c r="I24" s="2">
        <v>555.39</v>
      </c>
      <c r="J24" s="2">
        <f>H24*I24</f>
        <v>1240.18587</v>
      </c>
      <c r="K24" s="10">
        <f>J24/I23</f>
        <v>4.9188545149506799</v>
      </c>
      <c r="M24" s="2" t="s">
        <v>364</v>
      </c>
      <c r="N24" s="2">
        <v>4.056</v>
      </c>
      <c r="O24" s="2">
        <v>747.11599999999999</v>
      </c>
      <c r="P24" s="2">
        <f>N24*O24</f>
        <v>3030.3024959999998</v>
      </c>
      <c r="Q24" s="10">
        <f>P24/O23</f>
        <v>9.4448435553948666</v>
      </c>
      <c r="S24" s="2" t="s">
        <v>364</v>
      </c>
      <c r="T24" s="2">
        <v>0.01</v>
      </c>
      <c r="U24" s="2">
        <v>794</v>
      </c>
      <c r="W24" s="2">
        <f>T24*U24</f>
        <v>7.94</v>
      </c>
      <c r="X24" s="10">
        <f>W24/U23</f>
        <v>1.349578129355534E-2</v>
      </c>
      <c r="AA24" s="2" t="s">
        <v>364</v>
      </c>
      <c r="AB24" s="2">
        <v>2.1000000000000001E-2</v>
      </c>
      <c r="AC24" s="2">
        <v>557.5</v>
      </c>
      <c r="AD24" s="2">
        <f>AB24*AC24</f>
        <v>11.707500000000001</v>
      </c>
      <c r="AE24" s="10">
        <f>AD24/AC23</f>
        <v>4.2559263069501654E-2</v>
      </c>
      <c r="AG24" s="2" t="s">
        <v>364</v>
      </c>
      <c r="AH24" s="2">
        <v>10.733000000000001</v>
      </c>
      <c r="AI24" s="2">
        <v>859.98299999999995</v>
      </c>
      <c r="AJ24" s="2">
        <f>AH24*AI24</f>
        <v>9230.1975390000007</v>
      </c>
      <c r="AK24" s="10">
        <f>AJ24/AI23</f>
        <v>33.668297905169048</v>
      </c>
      <c r="AM24" s="2" t="s">
        <v>364</v>
      </c>
      <c r="AN24" s="2">
        <v>7.4630000000000001</v>
      </c>
      <c r="AO24" s="2">
        <v>359.31599999999997</v>
      </c>
      <c r="AQ24" s="2">
        <v>2681.5753079999999</v>
      </c>
      <c r="AR24" s="2">
        <v>9.6909580389506669</v>
      </c>
      <c r="AS24" s="10">
        <v>17.346814889721692</v>
      </c>
      <c r="AU24" s="2" t="s">
        <v>364</v>
      </c>
      <c r="AV24" s="2">
        <v>0</v>
      </c>
      <c r="AW24" s="2" t="s">
        <v>310</v>
      </c>
      <c r="AY24" s="2">
        <v>0</v>
      </c>
      <c r="AZ24" s="10">
        <f>AY24/AW23</f>
        <v>0</v>
      </c>
      <c r="BC24" s="2" t="s">
        <v>364</v>
      </c>
      <c r="BD24" s="2">
        <v>2.1000000000000001E-2</v>
      </c>
      <c r="BE24" s="2">
        <v>354</v>
      </c>
      <c r="BG24" s="2">
        <f>BD24*BE24</f>
        <v>7.4340000000000002</v>
      </c>
      <c r="BH24" s="2">
        <f>BG24/BE23</f>
        <v>3.2442056845605659E-2</v>
      </c>
      <c r="BI24" s="10">
        <f>BG24/BF23</f>
        <v>5.8071281753634137E-2</v>
      </c>
      <c r="BK24" s="2" t="s">
        <v>364</v>
      </c>
      <c r="BL24" s="2">
        <v>3.2810000000000001</v>
      </c>
      <c r="BM24" s="2">
        <v>498.59699999999998</v>
      </c>
      <c r="BO24" s="2">
        <f>BL24*BM24</f>
        <v>1635.896757</v>
      </c>
      <c r="BP24" s="2">
        <f>BO24/BM23</f>
        <v>6.4811861675785529</v>
      </c>
      <c r="BQ24" s="10">
        <f>BO24/BN23</f>
        <v>11.601323239965611</v>
      </c>
      <c r="BS24" s="2" t="s">
        <v>364</v>
      </c>
      <c r="BT24" s="2">
        <v>6.1319999999999997</v>
      </c>
      <c r="BU24" s="2">
        <v>434.47699999999998</v>
      </c>
      <c r="BW24" s="2">
        <f>BT24*BU24</f>
        <v>2664.2129639999998</v>
      </c>
      <c r="BX24" s="2">
        <f>BW24/BU23</f>
        <v>9.904026958807151</v>
      </c>
      <c r="BY24" s="10">
        <f>BW24/BV23</f>
        <v>17.7282082562648</v>
      </c>
      <c r="CA24" s="2" t="s">
        <v>364</v>
      </c>
      <c r="CB24" s="2">
        <v>0.28299999999999997</v>
      </c>
      <c r="CC24" s="2">
        <v>435.185</v>
      </c>
      <c r="CE24" s="2">
        <f>CB24*CC24</f>
        <v>123.157355</v>
      </c>
      <c r="CF24" s="2">
        <f>CE24/CC23</f>
        <v>0.43405308770767398</v>
      </c>
      <c r="CG24" s="10">
        <f>CE24/CD23</f>
        <v>0.77695502699673635</v>
      </c>
    </row>
    <row r="25" spans="1:85" x14ac:dyDescent="0.2">
      <c r="A25" s="2" t="s">
        <v>322</v>
      </c>
      <c r="B25" s="2">
        <v>43.604999999999997</v>
      </c>
      <c r="C25" s="2">
        <v>353.72500000000002</v>
      </c>
      <c r="E25" s="10"/>
      <c r="G25" s="2" t="s">
        <v>322</v>
      </c>
      <c r="H25" s="2">
        <v>118.361</v>
      </c>
      <c r="I25" s="2">
        <v>261.61799999999999</v>
      </c>
      <c r="K25" s="10"/>
      <c r="M25" s="2" t="s">
        <v>322</v>
      </c>
      <c r="N25" s="2">
        <v>24.736999999999998</v>
      </c>
      <c r="O25" s="2">
        <v>320.32400000000001</v>
      </c>
      <c r="Q25" s="10"/>
      <c r="S25" s="2" t="s">
        <v>322</v>
      </c>
      <c r="T25" s="2">
        <v>10.733000000000001</v>
      </c>
      <c r="U25" s="2">
        <v>528.40800000000002</v>
      </c>
      <c r="X25" s="10"/>
      <c r="AA25" s="2" t="s">
        <v>322</v>
      </c>
      <c r="AB25" s="2">
        <v>130.52000000000001</v>
      </c>
      <c r="AC25" s="2">
        <v>256.88600000000002</v>
      </c>
      <c r="AE25" s="10"/>
      <c r="AG25" s="2" t="s">
        <v>322</v>
      </c>
      <c r="AH25" s="2">
        <v>30.103999999999999</v>
      </c>
      <c r="AI25" s="2">
        <v>277.423</v>
      </c>
      <c r="AK25" s="10"/>
      <c r="AM25" s="2" t="s">
        <v>322</v>
      </c>
      <c r="AN25" s="2">
        <v>11.372999999999999</v>
      </c>
      <c r="AO25" s="2">
        <v>270.37799999999999</v>
      </c>
      <c r="AP25" s="2">
        <f>AO25/1.79</f>
        <v>151.04916201117317</v>
      </c>
      <c r="AS25" s="10"/>
      <c r="AU25" s="2" t="s">
        <v>322</v>
      </c>
      <c r="AV25" s="2">
        <v>6.2469999999999999</v>
      </c>
      <c r="AW25" s="2">
        <v>629.971</v>
      </c>
      <c r="AZ25" s="10"/>
      <c r="BC25" s="2" t="s">
        <v>322</v>
      </c>
      <c r="BD25" s="2">
        <v>36.393000000000001</v>
      </c>
      <c r="BE25" s="2">
        <v>234.62700000000001</v>
      </c>
      <c r="BF25" s="2">
        <f>BE25/1.79</f>
        <v>131.07653631284916</v>
      </c>
      <c r="BI25" s="10"/>
      <c r="BK25" s="2" t="s">
        <v>322</v>
      </c>
      <c r="BL25" s="2">
        <v>17.064</v>
      </c>
      <c r="BM25" s="2">
        <v>249.55500000000001</v>
      </c>
      <c r="BN25" s="2">
        <f>BM25/1.79</f>
        <v>139.41620111731845</v>
      </c>
      <c r="BQ25" s="10"/>
      <c r="BS25" s="2" t="s">
        <v>322</v>
      </c>
      <c r="BT25" s="2">
        <v>28.510999999999999</v>
      </c>
      <c r="BU25" s="2">
        <v>237.06399999999999</v>
      </c>
      <c r="BV25" s="2">
        <f>BU25/1.79</f>
        <v>132.43798882681563</v>
      </c>
      <c r="BY25" s="10"/>
      <c r="CA25" s="2" t="s">
        <v>322</v>
      </c>
      <c r="CB25" s="2">
        <v>15.597</v>
      </c>
      <c r="CC25" s="2">
        <v>283.85199999999998</v>
      </c>
      <c r="CD25" s="2">
        <f>CC25/1.79</f>
        <v>158.57653631284916</v>
      </c>
      <c r="CG25" s="10"/>
    </row>
    <row r="26" spans="1:85" ht="17" thickBot="1" x14ac:dyDescent="0.25">
      <c r="A26" s="2" t="s">
        <v>365</v>
      </c>
      <c r="B26" s="2">
        <v>0.01</v>
      </c>
      <c r="C26" s="2">
        <v>755</v>
      </c>
      <c r="D26" s="2">
        <f>B26*C26</f>
        <v>7.55</v>
      </c>
      <c r="E26" s="10">
        <f>D26/C25</f>
        <v>2.1344264612340094E-2</v>
      </c>
      <c r="G26" s="2" t="s">
        <v>365</v>
      </c>
      <c r="H26" s="2">
        <v>0.98499999999999999</v>
      </c>
      <c r="I26" s="2">
        <v>572.72299999999996</v>
      </c>
      <c r="J26" s="2">
        <f>H26*I26</f>
        <v>564.1321549999999</v>
      </c>
      <c r="K26" s="10">
        <f>J26/I25</f>
        <v>2.1563201117660098</v>
      </c>
      <c r="M26" s="2" t="s">
        <v>365</v>
      </c>
      <c r="N26" s="2">
        <v>4.8010000000000002</v>
      </c>
      <c r="O26" s="2">
        <v>758.55700000000002</v>
      </c>
      <c r="P26" s="2">
        <f>N26*O26</f>
        <v>3641.8321570000003</v>
      </c>
      <c r="Q26" s="10">
        <f>P26/O25</f>
        <v>11.369214161286697</v>
      </c>
      <c r="S26" s="2" t="s">
        <v>365</v>
      </c>
      <c r="T26" s="2">
        <v>0</v>
      </c>
      <c r="U26" s="2" t="s">
        <v>310</v>
      </c>
      <c r="W26" s="2">
        <v>0</v>
      </c>
      <c r="X26" s="10">
        <f>W26/U25</f>
        <v>0</v>
      </c>
      <c r="AA26" s="2" t="s">
        <v>365</v>
      </c>
      <c r="AB26" s="2">
        <v>0.28299999999999997</v>
      </c>
      <c r="AC26" s="2">
        <v>608.92600000000004</v>
      </c>
      <c r="AD26" s="2">
        <f>AB26*AC26</f>
        <v>172.32605799999999</v>
      </c>
      <c r="AE26" s="10">
        <f>AD26/AC25</f>
        <v>0.67082697383275058</v>
      </c>
      <c r="AG26" s="2" t="s">
        <v>365</v>
      </c>
      <c r="AH26" s="2">
        <v>11.289</v>
      </c>
      <c r="AI26" s="2">
        <v>794.32399999999996</v>
      </c>
      <c r="AJ26" s="2">
        <f>AH26*AI26</f>
        <v>8967.1236359999984</v>
      </c>
      <c r="AK26" s="10">
        <f>AJ26/AI25</f>
        <v>32.322927933156222</v>
      </c>
      <c r="AM26" s="2" t="s">
        <v>365</v>
      </c>
      <c r="AN26" s="2">
        <v>5.8490000000000002</v>
      </c>
      <c r="AO26" s="2">
        <v>362.59699999999998</v>
      </c>
      <c r="AQ26" s="2">
        <v>2120.8298529999997</v>
      </c>
      <c r="AR26" s="2">
        <v>7.8439438600773723</v>
      </c>
      <c r="AS26" s="10">
        <v>14.040659509538498</v>
      </c>
      <c r="AU26" s="2" t="s">
        <v>365</v>
      </c>
      <c r="AV26" s="2">
        <v>0</v>
      </c>
      <c r="AW26" s="2" t="s">
        <v>310</v>
      </c>
      <c r="AY26" s="2">
        <v>0</v>
      </c>
      <c r="AZ26" s="10">
        <f>AY26/AW25</f>
        <v>0</v>
      </c>
      <c r="BC26" s="2" t="s">
        <v>365</v>
      </c>
      <c r="BD26" s="2">
        <v>0.44</v>
      </c>
      <c r="BE26" s="2">
        <v>477.07100000000003</v>
      </c>
      <c r="BG26" s="2">
        <f>BD26*BE26</f>
        <v>209.91124000000002</v>
      </c>
      <c r="BH26" s="2">
        <f>BG26/BE25</f>
        <v>0.894659352930396</v>
      </c>
      <c r="BI26" s="10">
        <f>BG26/BF25</f>
        <v>1.6014402417454088</v>
      </c>
      <c r="BK26" s="2" t="s">
        <v>365</v>
      </c>
      <c r="BL26" s="2">
        <v>4.266</v>
      </c>
      <c r="BM26" s="2">
        <v>482.80799999999999</v>
      </c>
      <c r="BO26" s="2">
        <f>BL26*BM26</f>
        <v>2059.6589279999998</v>
      </c>
      <c r="BP26" s="2">
        <f>BO26/BM25</f>
        <v>8.2533266334074646</v>
      </c>
      <c r="BQ26" s="10">
        <f>BO26/BN25</f>
        <v>14.77345467379936</v>
      </c>
      <c r="BS26" s="2" t="s">
        <v>365</v>
      </c>
      <c r="BT26" s="2">
        <v>11.215999999999999</v>
      </c>
      <c r="BU26" s="2">
        <v>381.13799999999998</v>
      </c>
      <c r="BW26" s="2">
        <f>BT26*BU26</f>
        <v>4274.8438079999996</v>
      </c>
      <c r="BX26" s="2">
        <f>BW26/BU25</f>
        <v>18.032446124253365</v>
      </c>
      <c r="BY26" s="13">
        <f>BW26/BV25</f>
        <v>32.278078562413526</v>
      </c>
      <c r="CA26" s="2" t="s">
        <v>365</v>
      </c>
      <c r="CB26" s="2">
        <v>0.26200000000000001</v>
      </c>
      <c r="CC26" s="2">
        <v>344.12</v>
      </c>
      <c r="CE26" s="2">
        <f>CB26*CC26</f>
        <v>90.159440000000004</v>
      </c>
      <c r="CF26" s="2">
        <f>CE26/CC25</f>
        <v>0.31762834153009317</v>
      </c>
      <c r="CG26" s="10">
        <f>CE26/CD25</f>
        <v>0.5685547313388668</v>
      </c>
    </row>
    <row r="27" spans="1:85" x14ac:dyDescent="0.2">
      <c r="A27" s="2" t="s">
        <v>323</v>
      </c>
      <c r="B27" s="2">
        <v>113.372</v>
      </c>
      <c r="C27" s="2">
        <v>261.15499999999997</v>
      </c>
      <c r="E27" s="10"/>
      <c r="G27" s="2" t="s">
        <v>323</v>
      </c>
      <c r="H27" s="2">
        <v>18.28</v>
      </c>
      <c r="I27" s="2">
        <v>256.67899999999997</v>
      </c>
      <c r="K27" s="10"/>
      <c r="M27" s="2" t="s">
        <v>323</v>
      </c>
      <c r="N27" s="2">
        <v>17.358000000000001</v>
      </c>
      <c r="O27" s="2">
        <v>465.87599999999998</v>
      </c>
      <c r="Q27" s="10"/>
      <c r="S27" s="2" t="s">
        <v>323</v>
      </c>
      <c r="T27" s="2">
        <v>15.22</v>
      </c>
      <c r="U27" s="2">
        <v>383.62799999999999</v>
      </c>
      <c r="X27" s="10"/>
      <c r="AA27" s="2" t="s">
        <v>323</v>
      </c>
      <c r="AB27" s="2">
        <v>70.353999999999999</v>
      </c>
      <c r="AC27" s="2">
        <v>261.59100000000001</v>
      </c>
      <c r="AE27" s="10"/>
      <c r="AG27" s="2" t="s">
        <v>323</v>
      </c>
      <c r="AH27" s="2">
        <v>45.448999999999998</v>
      </c>
      <c r="AI27" s="2">
        <v>313.90699999999998</v>
      </c>
      <c r="AK27" s="10"/>
      <c r="AM27" s="2" t="s">
        <v>323</v>
      </c>
      <c r="AN27" s="2">
        <v>9.5589999999999993</v>
      </c>
      <c r="AO27" s="2">
        <v>258.11799999999999</v>
      </c>
      <c r="AP27" s="2">
        <f t="shared" ref="AP27" si="0">AO27/1.79</f>
        <v>144.19999999999999</v>
      </c>
      <c r="AS27" s="10"/>
      <c r="AU27" s="2" t="s">
        <v>323</v>
      </c>
      <c r="AV27" s="2">
        <v>12.452</v>
      </c>
      <c r="AW27" s="2">
        <v>418.20400000000001</v>
      </c>
      <c r="AZ27" s="10"/>
      <c r="BC27" s="2" t="s">
        <v>323</v>
      </c>
      <c r="BD27" s="2">
        <v>82.796000000000006</v>
      </c>
      <c r="BE27" s="2">
        <v>228.22</v>
      </c>
      <c r="BF27" s="2">
        <f>BE27/1.79</f>
        <v>127.49720670391061</v>
      </c>
      <c r="BI27" s="10"/>
      <c r="BK27" s="2" t="s">
        <v>323</v>
      </c>
      <c r="BL27" s="2">
        <v>11.289</v>
      </c>
      <c r="BM27" s="2">
        <v>237.73500000000001</v>
      </c>
      <c r="BN27" s="2">
        <f>BM27/1.79</f>
        <v>132.81284916201119</v>
      </c>
      <c r="BQ27" s="10"/>
      <c r="BS27" s="2" t="s">
        <v>323</v>
      </c>
      <c r="BT27" s="2">
        <v>20.376999999999999</v>
      </c>
      <c r="BU27" s="2">
        <v>449.25200000000001</v>
      </c>
      <c r="BX27" s="6"/>
      <c r="CA27" s="2" t="s">
        <v>323</v>
      </c>
      <c r="CB27" s="2">
        <v>10.691000000000001</v>
      </c>
      <c r="CC27" s="2">
        <v>292.291</v>
      </c>
      <c r="CD27" s="2">
        <f>CC27/1.79</f>
        <v>163.29106145251396</v>
      </c>
      <c r="CG27" s="10"/>
    </row>
    <row r="28" spans="1:85" x14ac:dyDescent="0.2">
      <c r="A28" s="2" t="s">
        <v>366</v>
      </c>
      <c r="B28" s="2">
        <v>0</v>
      </c>
      <c r="C28" s="2" t="s">
        <v>310</v>
      </c>
      <c r="D28" s="2">
        <v>0</v>
      </c>
      <c r="E28" s="10">
        <f>D28/C27</f>
        <v>0</v>
      </c>
      <c r="G28" s="2" t="s">
        <v>366</v>
      </c>
      <c r="H28" s="2">
        <v>2.2330000000000001</v>
      </c>
      <c r="I28" s="2">
        <v>578.803</v>
      </c>
      <c r="J28" s="2">
        <f>H28*I28</f>
        <v>1292.467099</v>
      </c>
      <c r="K28" s="10">
        <f>J28/I27</f>
        <v>5.0353441419048695</v>
      </c>
      <c r="M28" s="2" t="s">
        <v>366</v>
      </c>
      <c r="N28" s="2">
        <v>6.2789999999999999</v>
      </c>
      <c r="O28" s="2">
        <v>1107.576</v>
      </c>
      <c r="P28" s="2">
        <f>N28*O28</f>
        <v>6954.4697040000001</v>
      </c>
      <c r="Q28" s="10">
        <f>P28/O27</f>
        <v>14.927726914457926</v>
      </c>
      <c r="S28" s="2" t="s">
        <v>366</v>
      </c>
      <c r="T28" s="2">
        <v>0</v>
      </c>
      <c r="U28" s="2" t="s">
        <v>310</v>
      </c>
      <c r="W28" s="2">
        <v>0</v>
      </c>
      <c r="X28" s="10">
        <f>W28/U27</f>
        <v>0</v>
      </c>
      <c r="AA28" s="2" t="s">
        <v>366</v>
      </c>
      <c r="AB28" s="2">
        <v>4.2000000000000003E-2</v>
      </c>
      <c r="AC28" s="2">
        <v>534.25</v>
      </c>
      <c r="AD28" s="2">
        <f>AB28*AC28</f>
        <v>22.438500000000001</v>
      </c>
      <c r="AE28" s="10">
        <f>AD28/AC27</f>
        <v>8.5777033613541748E-2</v>
      </c>
      <c r="AG28" s="2" t="s">
        <v>366</v>
      </c>
      <c r="AH28" s="2">
        <v>2.1800000000000002</v>
      </c>
      <c r="AI28" s="2">
        <v>876.572</v>
      </c>
      <c r="AJ28" s="2">
        <f>AH28*AI28</f>
        <v>1910.9269600000002</v>
      </c>
      <c r="AK28" s="10">
        <f>AJ28/AI27</f>
        <v>6.0875576524257191</v>
      </c>
      <c r="AM28" s="2" t="s">
        <v>366</v>
      </c>
      <c r="AN28" s="2">
        <v>6.8129999999999997</v>
      </c>
      <c r="AO28" s="2">
        <v>407.32</v>
      </c>
      <c r="AQ28" s="2">
        <v>2775.07116</v>
      </c>
      <c r="AR28" s="2">
        <v>10.75117256448601</v>
      </c>
      <c r="AS28" s="10">
        <v>19.244598890429959</v>
      </c>
      <c r="AU28" s="2" t="s">
        <v>366</v>
      </c>
      <c r="AV28" s="2">
        <v>6.3E-2</v>
      </c>
      <c r="AW28" s="2">
        <v>895.5</v>
      </c>
      <c r="AY28" s="2">
        <f>AV28*AW28</f>
        <v>56.416499999999999</v>
      </c>
      <c r="AZ28" s="10">
        <f>AY28/AW27</f>
        <v>0.13490186607492993</v>
      </c>
      <c r="BC28" s="2" t="s">
        <v>366</v>
      </c>
      <c r="BD28" s="2">
        <v>0.13600000000000001</v>
      </c>
      <c r="BE28" s="2">
        <v>368.53800000000001</v>
      </c>
      <c r="BG28" s="2">
        <f>BD28*BE28</f>
        <v>50.121168000000004</v>
      </c>
      <c r="BH28" s="2">
        <f>BG28/BE27</f>
        <v>0.21961777232494964</v>
      </c>
      <c r="BI28" s="10">
        <f>BG28/BF27</f>
        <v>0.39311581246165989</v>
      </c>
      <c r="BK28" s="2" t="s">
        <v>366</v>
      </c>
      <c r="BL28" s="2">
        <v>1.048</v>
      </c>
      <c r="BM28" s="2">
        <v>343.66</v>
      </c>
      <c r="BO28" s="2">
        <f>BL28*BM28</f>
        <v>360.15568000000002</v>
      </c>
      <c r="BP28" s="2">
        <f>BO28/BM27</f>
        <v>1.5149459692514775</v>
      </c>
      <c r="BQ28" s="10">
        <f>BO28/BN27</f>
        <v>2.7117532849601447</v>
      </c>
      <c r="BS28" s="2" t="s">
        <v>366</v>
      </c>
      <c r="BT28" s="2">
        <v>7.5780000000000003</v>
      </c>
      <c r="BU28" s="2">
        <v>716.65800000000002</v>
      </c>
      <c r="BW28" s="2">
        <v>5430.8343240000004</v>
      </c>
      <c r="BX28" s="10">
        <v>12.088614683963566</v>
      </c>
      <c r="CA28" s="2" t="s">
        <v>366</v>
      </c>
      <c r="CB28" s="2">
        <v>0.49299999999999999</v>
      </c>
      <c r="CC28" s="2">
        <v>415.78699999999998</v>
      </c>
      <c r="CE28" s="2">
        <f>CB28*CC28</f>
        <v>204.982991</v>
      </c>
      <c r="CF28" s="2">
        <f>CE28/CC27</f>
        <v>0.70129764857624766</v>
      </c>
      <c r="CG28" s="10">
        <f>CE28/CD27</f>
        <v>1.2553227909514832</v>
      </c>
    </row>
    <row r="29" spans="1:85" x14ac:dyDescent="0.2">
      <c r="A29" s="2" t="s">
        <v>324</v>
      </c>
      <c r="B29" s="2">
        <v>42.137</v>
      </c>
      <c r="C29" s="2">
        <v>276.01</v>
      </c>
      <c r="E29" s="10"/>
      <c r="G29" s="2" t="s">
        <v>324</v>
      </c>
      <c r="H29" s="2">
        <v>36.267000000000003</v>
      </c>
      <c r="I29" s="2">
        <v>256.35399999999998</v>
      </c>
      <c r="K29" s="10"/>
      <c r="M29" s="2" t="s">
        <v>324</v>
      </c>
      <c r="N29" s="2">
        <v>22.138000000000002</v>
      </c>
      <c r="O29" s="2">
        <v>409.572</v>
      </c>
      <c r="Q29" s="10"/>
      <c r="S29" s="2" t="s">
        <v>324</v>
      </c>
      <c r="T29" s="2">
        <v>18.783000000000001</v>
      </c>
      <c r="U29" s="2">
        <v>437.64699999999999</v>
      </c>
      <c r="X29" s="10"/>
      <c r="AA29" s="2" t="s">
        <v>324</v>
      </c>
      <c r="AB29" s="2">
        <v>116.642</v>
      </c>
      <c r="AC29" s="2">
        <v>266.54199999999997</v>
      </c>
      <c r="AE29" s="10"/>
      <c r="AG29" s="2" t="s">
        <v>324</v>
      </c>
      <c r="AH29" s="2">
        <v>31.32</v>
      </c>
      <c r="AI29" s="2">
        <v>310.416</v>
      </c>
      <c r="AK29" s="10"/>
      <c r="AM29" s="2" t="s">
        <v>324</v>
      </c>
      <c r="AN29" s="2">
        <v>6.1529999999999996</v>
      </c>
      <c r="AO29" s="2">
        <v>259.65100000000001</v>
      </c>
      <c r="AP29" s="2">
        <f>AO29/1.79</f>
        <v>145.05642458100559</v>
      </c>
      <c r="AS29" s="10"/>
      <c r="AU29" s="2" t="s">
        <v>324</v>
      </c>
      <c r="AV29" s="2">
        <v>10.566000000000001</v>
      </c>
      <c r="AW29" s="2">
        <v>373.41399999999999</v>
      </c>
      <c r="AZ29" s="10"/>
      <c r="BC29" s="2" t="s">
        <v>324</v>
      </c>
      <c r="BD29" s="2">
        <v>80.091999999999999</v>
      </c>
      <c r="BE29" s="2">
        <v>234.101</v>
      </c>
      <c r="BF29" s="2">
        <f>BE29/1.79</f>
        <v>130.78268156424582</v>
      </c>
      <c r="BI29" s="10"/>
      <c r="BK29" s="2" t="s">
        <v>324</v>
      </c>
      <c r="BL29" s="2">
        <v>9.7270000000000003</v>
      </c>
      <c r="BM29" s="2">
        <v>242.441</v>
      </c>
      <c r="BN29" s="2">
        <f>BM29/1.79</f>
        <v>135.44189944134078</v>
      </c>
      <c r="BQ29" s="10"/>
      <c r="BS29" s="2" t="s">
        <v>324</v>
      </c>
      <c r="BT29" s="2">
        <v>16.352</v>
      </c>
      <c r="BU29" s="2">
        <v>376.625</v>
      </c>
      <c r="BX29" s="10"/>
      <c r="CA29" s="2" t="s">
        <v>324</v>
      </c>
      <c r="CB29" s="2">
        <v>10.901</v>
      </c>
      <c r="CC29" s="2">
        <v>318.69200000000001</v>
      </c>
      <c r="CD29" s="2">
        <f>CC29/1.79</f>
        <v>178.04022346368714</v>
      </c>
      <c r="CG29" s="10"/>
    </row>
    <row r="30" spans="1:85" x14ac:dyDescent="0.2">
      <c r="A30" s="2" t="s">
        <v>367</v>
      </c>
      <c r="B30" s="2">
        <v>0</v>
      </c>
      <c r="C30" s="2" t="s">
        <v>310</v>
      </c>
      <c r="D30" s="2">
        <v>0</v>
      </c>
      <c r="E30" s="10">
        <f>D30/C29</f>
        <v>0</v>
      </c>
      <c r="G30" s="2" t="s">
        <v>367</v>
      </c>
      <c r="H30" s="2">
        <v>0.13600000000000001</v>
      </c>
      <c r="I30" s="2">
        <v>540.846</v>
      </c>
      <c r="J30" s="2">
        <f>H30*I30</f>
        <v>73.555056000000008</v>
      </c>
      <c r="K30" s="10">
        <f>J30/I29</f>
        <v>0.28692767033087063</v>
      </c>
      <c r="M30" s="2" t="s">
        <v>367</v>
      </c>
      <c r="N30" s="2">
        <v>4.444</v>
      </c>
      <c r="O30" s="2">
        <v>946.726</v>
      </c>
      <c r="P30" s="2">
        <f>N30*O30</f>
        <v>4207.250344</v>
      </c>
      <c r="Q30" s="10">
        <f>P30/O29</f>
        <v>10.272309493813054</v>
      </c>
      <c r="S30" s="2" t="s">
        <v>367</v>
      </c>
      <c r="T30" s="2">
        <v>0.01</v>
      </c>
      <c r="U30" s="2">
        <v>926</v>
      </c>
      <c r="W30" s="2">
        <f>T30*U30</f>
        <v>9.26</v>
      </c>
      <c r="X30" s="10">
        <f>W30/U29</f>
        <v>2.1158604994436156E-2</v>
      </c>
      <c r="AA30" s="2" t="s">
        <v>367</v>
      </c>
      <c r="AB30" s="2">
        <v>0.16800000000000001</v>
      </c>
      <c r="AC30" s="2">
        <v>566.5</v>
      </c>
      <c r="AD30" s="2">
        <f>AB30*AC30</f>
        <v>95.172000000000011</v>
      </c>
      <c r="AE30" s="10">
        <f>AD30/AC29</f>
        <v>0.35706192645061574</v>
      </c>
      <c r="AG30" s="2" t="s">
        <v>367</v>
      </c>
      <c r="AH30" s="2">
        <v>7.4109999999999996</v>
      </c>
      <c r="AI30" s="2">
        <v>941.31100000000004</v>
      </c>
      <c r="AJ30" s="2">
        <f>AH30*AI30</f>
        <v>6976.0558209999999</v>
      </c>
      <c r="AK30" s="10">
        <f>AJ30/AI29</f>
        <v>22.473248224962632</v>
      </c>
      <c r="AM30" s="2" t="s">
        <v>367</v>
      </c>
      <c r="AN30" s="2">
        <v>7.641</v>
      </c>
      <c r="AO30" s="2">
        <v>359.27600000000001</v>
      </c>
      <c r="AQ30" s="2">
        <v>2745.2279160000003</v>
      </c>
      <c r="AR30" s="2">
        <v>10.572760805850931</v>
      </c>
      <c r="AS30" s="10">
        <v>18.925241842473167</v>
      </c>
      <c r="AU30" s="2" t="s">
        <v>367</v>
      </c>
      <c r="AV30" s="2">
        <v>0</v>
      </c>
      <c r="AW30" s="2" t="s">
        <v>310</v>
      </c>
      <c r="AY30" s="2">
        <v>0</v>
      </c>
      <c r="AZ30" s="10">
        <f>AY30/AW29</f>
        <v>0</v>
      </c>
      <c r="BC30" s="2" t="s">
        <v>367</v>
      </c>
      <c r="BD30" s="2">
        <v>0</v>
      </c>
      <c r="BE30" s="2" t="s">
        <v>310</v>
      </c>
      <c r="BG30" s="2">
        <v>0</v>
      </c>
      <c r="BH30" s="2">
        <v>0</v>
      </c>
      <c r="BI30" s="10">
        <f>BG30/BF29</f>
        <v>0</v>
      </c>
      <c r="BK30" s="2" t="s">
        <v>367</v>
      </c>
      <c r="BL30" s="2">
        <v>1.95</v>
      </c>
      <c r="BM30" s="2">
        <v>419.67700000000002</v>
      </c>
      <c r="BO30" s="2">
        <f>BL30*BM30</f>
        <v>818.37014999999997</v>
      </c>
      <c r="BP30" s="2">
        <f>BO30/BM29</f>
        <v>3.375543534303191</v>
      </c>
      <c r="BQ30" s="10">
        <f>BO30/BN29</f>
        <v>6.0422229264027125</v>
      </c>
      <c r="BS30" s="2" t="s">
        <v>367</v>
      </c>
      <c r="BT30" s="2">
        <v>9.6120000000000001</v>
      </c>
      <c r="BU30" s="2">
        <v>769.83900000000006</v>
      </c>
      <c r="BW30" s="2">
        <v>7399.6924680000002</v>
      </c>
      <c r="BX30" s="10">
        <v>19.647374624626618</v>
      </c>
      <c r="CA30" s="2" t="s">
        <v>367</v>
      </c>
      <c r="CB30" s="2">
        <v>0.44</v>
      </c>
      <c r="CC30" s="2">
        <v>401.59500000000003</v>
      </c>
      <c r="CE30" s="2">
        <f>CB30*CC30</f>
        <v>176.70180000000002</v>
      </c>
      <c r="CF30" s="2">
        <f>CE30/CC29</f>
        <v>0.55445947811680252</v>
      </c>
      <c r="CG30" s="10">
        <f>CE30/CD29</f>
        <v>0.99248246582907651</v>
      </c>
    </row>
    <row r="31" spans="1:85" x14ac:dyDescent="0.2">
      <c r="A31" s="2" t="s">
        <v>325</v>
      </c>
      <c r="B31" s="2">
        <v>79.200999999999993</v>
      </c>
      <c r="C31" s="2">
        <v>263.85300000000001</v>
      </c>
      <c r="E31" s="10"/>
      <c r="G31" s="2" t="s">
        <v>325</v>
      </c>
      <c r="H31" s="2">
        <v>53.332000000000001</v>
      </c>
      <c r="I31" s="2">
        <v>246.43799999999999</v>
      </c>
      <c r="K31" s="10"/>
      <c r="M31" s="2" t="s">
        <v>325</v>
      </c>
      <c r="N31" s="2">
        <v>103.393</v>
      </c>
      <c r="O31" s="2">
        <v>286.69299999999998</v>
      </c>
      <c r="Q31" s="10"/>
      <c r="S31" s="2" t="s">
        <v>325</v>
      </c>
      <c r="T31" s="2">
        <v>10.272</v>
      </c>
      <c r="U31" s="2">
        <v>371.77300000000002</v>
      </c>
      <c r="X31" s="10"/>
      <c r="AA31" s="2" t="s">
        <v>325</v>
      </c>
      <c r="AB31" s="2">
        <v>63.771999999999998</v>
      </c>
      <c r="AC31" s="2">
        <v>259.53500000000003</v>
      </c>
      <c r="AE31" s="10"/>
      <c r="AG31" s="2" t="s">
        <v>325</v>
      </c>
      <c r="AH31" s="2">
        <v>31.613</v>
      </c>
      <c r="AI31" s="2">
        <v>262.3</v>
      </c>
      <c r="AK31" s="10"/>
      <c r="AM31" s="2" t="s">
        <v>325</v>
      </c>
      <c r="AN31" s="2">
        <v>13.542999999999999</v>
      </c>
      <c r="AO31" s="2">
        <v>250.17699999999999</v>
      </c>
      <c r="AP31" s="2">
        <f t="shared" ref="AP31" si="1">AO31/1.79</f>
        <v>139.763687150838</v>
      </c>
      <c r="AS31" s="10"/>
      <c r="AU31" s="2" t="s">
        <v>325</v>
      </c>
      <c r="AV31" s="2">
        <v>8.3019999999999996</v>
      </c>
      <c r="AW31" s="2">
        <v>471.54700000000003</v>
      </c>
      <c r="AZ31" s="10"/>
      <c r="BC31" s="2" t="s">
        <v>325</v>
      </c>
      <c r="BD31" s="2">
        <v>75.835999999999999</v>
      </c>
      <c r="BE31" s="2">
        <v>236.43799999999999</v>
      </c>
      <c r="BF31" s="2">
        <f>BE31/1.79</f>
        <v>132.08826815642456</v>
      </c>
      <c r="BI31" s="10"/>
      <c r="BK31" s="2" t="s">
        <v>325</v>
      </c>
      <c r="BL31" s="2">
        <v>15.429</v>
      </c>
      <c r="BM31" s="2">
        <v>255.726</v>
      </c>
      <c r="BN31" s="2">
        <f>BM31/1.79</f>
        <v>142.86368715083799</v>
      </c>
      <c r="BQ31" s="10"/>
      <c r="BS31" s="2" t="s">
        <v>325</v>
      </c>
      <c r="BT31" s="2">
        <v>23.478999999999999</v>
      </c>
      <c r="BU31" s="2">
        <v>558.75199999999995</v>
      </c>
      <c r="BX31" s="10"/>
      <c r="CA31" s="2" t="s">
        <v>325</v>
      </c>
      <c r="CB31" s="2">
        <v>5.1260000000000003</v>
      </c>
      <c r="CC31" s="2">
        <v>314.95100000000002</v>
      </c>
      <c r="CD31" s="2">
        <f>CC31/1.79</f>
        <v>175.95027932960895</v>
      </c>
      <c r="CG31" s="10"/>
    </row>
    <row r="32" spans="1:85" x14ac:dyDescent="0.2">
      <c r="A32" s="2" t="s">
        <v>368</v>
      </c>
      <c r="B32" s="2">
        <v>0</v>
      </c>
      <c r="C32" s="2" t="s">
        <v>310</v>
      </c>
      <c r="D32" s="2">
        <v>0</v>
      </c>
      <c r="E32" s="10">
        <f>D32/C31</f>
        <v>0</v>
      </c>
      <c r="G32" s="2" t="s">
        <v>368</v>
      </c>
      <c r="H32" s="2">
        <v>0.26200000000000001</v>
      </c>
      <c r="I32" s="2">
        <v>537.44000000000005</v>
      </c>
      <c r="J32" s="2">
        <f>H32*I32</f>
        <v>140.80928000000003</v>
      </c>
      <c r="K32" s="10">
        <f>J32/I31</f>
        <v>0.57137811538804906</v>
      </c>
      <c r="M32" s="2" t="s">
        <v>368</v>
      </c>
      <c r="N32" s="2">
        <v>6.7919999999999998</v>
      </c>
      <c r="O32" s="2">
        <v>660.44</v>
      </c>
      <c r="P32" s="2">
        <f>N32*O32</f>
        <v>4485.7084800000002</v>
      </c>
      <c r="Q32" s="10">
        <f>P32/O31</f>
        <v>15.646382995050457</v>
      </c>
      <c r="S32" s="2" t="s">
        <v>368</v>
      </c>
      <c r="T32" s="2">
        <v>5.1999999999999998E-2</v>
      </c>
      <c r="U32" s="2">
        <v>802.8</v>
      </c>
      <c r="W32" s="2">
        <f>T32*U32</f>
        <v>41.745599999999996</v>
      </c>
      <c r="X32" s="10">
        <f>W32/U31</f>
        <v>0.11228787459013967</v>
      </c>
      <c r="AA32" s="2" t="s">
        <v>368</v>
      </c>
      <c r="AB32" s="2">
        <v>0.91200000000000003</v>
      </c>
      <c r="AC32" s="2">
        <v>821.27599999999995</v>
      </c>
      <c r="AD32" s="2">
        <f>AB32*AC32</f>
        <v>749.00371199999995</v>
      </c>
      <c r="AE32" s="10">
        <f>AD32/AC31</f>
        <v>2.8859449091644667</v>
      </c>
      <c r="AG32" s="2" t="s">
        <v>368</v>
      </c>
      <c r="AH32" s="2">
        <v>9.9789999999999992</v>
      </c>
      <c r="AI32" s="2">
        <v>784.178</v>
      </c>
      <c r="AJ32" s="2">
        <f>AH32*AI32</f>
        <v>7825.3122619999995</v>
      </c>
      <c r="AK32" s="10">
        <f>AJ32/AI31</f>
        <v>29.833443621807088</v>
      </c>
      <c r="AM32" s="2" t="s">
        <v>368</v>
      </c>
      <c r="AN32" s="2">
        <v>6.75</v>
      </c>
      <c r="AO32" s="2">
        <v>329.43599999999998</v>
      </c>
      <c r="AQ32" s="2">
        <v>2223.6929999999998</v>
      </c>
      <c r="AR32" s="2">
        <v>8.8884789568985152</v>
      </c>
      <c r="AS32" s="10">
        <v>15.910377332848341</v>
      </c>
      <c r="AU32" s="2" t="s">
        <v>368</v>
      </c>
      <c r="AV32" s="2">
        <v>0</v>
      </c>
      <c r="AW32" s="2" t="s">
        <v>310</v>
      </c>
      <c r="AY32" s="2">
        <v>0</v>
      </c>
      <c r="AZ32" s="10">
        <f>AY32/AW31</f>
        <v>0</v>
      </c>
      <c r="BC32" s="2" t="s">
        <v>368</v>
      </c>
      <c r="BD32" s="2">
        <v>0</v>
      </c>
      <c r="BE32" s="2" t="s">
        <v>310</v>
      </c>
      <c r="BG32" s="2">
        <v>0</v>
      </c>
      <c r="BH32" s="2">
        <v>0</v>
      </c>
      <c r="BI32" s="10">
        <f>BG32/BF31</f>
        <v>0</v>
      </c>
      <c r="BK32" s="2" t="s">
        <v>368</v>
      </c>
      <c r="BL32" s="2">
        <v>2.7360000000000002</v>
      </c>
      <c r="BM32" s="2">
        <v>409.23399999999998</v>
      </c>
      <c r="BO32" s="2">
        <f>BL32*BM32</f>
        <v>1119.6642240000001</v>
      </c>
      <c r="BP32" s="2">
        <f>BO32/BM31</f>
        <v>4.3783746040684175</v>
      </c>
      <c r="BQ32" s="10">
        <f>BO32/BN31</f>
        <v>7.8372905412824672</v>
      </c>
      <c r="BS32" s="2" t="s">
        <v>368</v>
      </c>
      <c r="BT32" s="2">
        <v>22.85</v>
      </c>
      <c r="BU32" s="2">
        <v>1257.404</v>
      </c>
      <c r="BW32" s="2">
        <v>28731.681400000001</v>
      </c>
      <c r="BX32" s="10">
        <v>51.421169678139862</v>
      </c>
      <c r="CA32" s="2" t="s">
        <v>368</v>
      </c>
      <c r="CB32" s="2">
        <v>1.101</v>
      </c>
      <c r="CC32" s="2">
        <v>437.38099999999997</v>
      </c>
      <c r="CE32" s="2">
        <f>CB32*CC32</f>
        <v>481.55648099999996</v>
      </c>
      <c r="CF32" s="2">
        <f>CE32/CC31</f>
        <v>1.5289885760007109</v>
      </c>
      <c r="CG32" s="10">
        <f>CE32/CD31</f>
        <v>2.7368895510412727</v>
      </c>
    </row>
    <row r="33" spans="1:85" x14ac:dyDescent="0.2">
      <c r="A33" s="2" t="s">
        <v>326</v>
      </c>
      <c r="B33" s="2">
        <v>80.668000000000006</v>
      </c>
      <c r="C33" s="2">
        <v>253.923</v>
      </c>
      <c r="E33" s="10"/>
      <c r="G33" s="2" t="s">
        <v>326</v>
      </c>
      <c r="H33" s="2">
        <v>108.508</v>
      </c>
      <c r="I33" s="2">
        <v>247.16300000000001</v>
      </c>
      <c r="K33" s="10"/>
      <c r="M33" s="2" t="s">
        <v>326</v>
      </c>
      <c r="N33" s="2">
        <v>10.272</v>
      </c>
      <c r="O33" s="2">
        <v>440.20400000000001</v>
      </c>
      <c r="Q33" s="10"/>
      <c r="S33" s="2" t="s">
        <v>326</v>
      </c>
      <c r="T33" s="2">
        <v>33.752000000000002</v>
      </c>
      <c r="U33" s="2">
        <v>355.81900000000002</v>
      </c>
      <c r="X33" s="10"/>
      <c r="AA33" s="2" t="s">
        <v>326</v>
      </c>
      <c r="AB33" s="2">
        <v>47.085000000000001</v>
      </c>
      <c r="AC33" s="2">
        <v>276.84300000000002</v>
      </c>
      <c r="AE33" s="10"/>
      <c r="AG33" s="2" t="s">
        <v>326</v>
      </c>
      <c r="AH33" s="2">
        <v>22.18</v>
      </c>
      <c r="AI33" s="2">
        <v>299.95400000000001</v>
      </c>
      <c r="AK33" s="10"/>
      <c r="AM33" s="2" t="s">
        <v>326</v>
      </c>
      <c r="AN33" s="2">
        <v>11.372999999999999</v>
      </c>
      <c r="AO33" s="2">
        <v>281.25599999999997</v>
      </c>
      <c r="AP33" s="2">
        <f t="shared" ref="AP33" si="2">AO33/1.79</f>
        <v>157.12625698324021</v>
      </c>
      <c r="AS33" s="10"/>
      <c r="AU33" s="2" t="s">
        <v>326</v>
      </c>
      <c r="AV33" s="2">
        <v>16.058</v>
      </c>
      <c r="AW33" s="2">
        <v>577.649</v>
      </c>
      <c r="AZ33" s="10"/>
      <c r="BC33" s="2" t="s">
        <v>326</v>
      </c>
      <c r="BD33" s="2">
        <v>17.756</v>
      </c>
      <c r="BE33" s="2">
        <v>238.31100000000001</v>
      </c>
      <c r="BF33" s="2">
        <f>BE33/1.79</f>
        <v>133.13463687150838</v>
      </c>
      <c r="BI33" s="10"/>
      <c r="BK33" s="2" t="s">
        <v>326</v>
      </c>
      <c r="BL33" s="2">
        <v>7.2320000000000002</v>
      </c>
      <c r="BM33" s="2">
        <v>256.91199999999998</v>
      </c>
      <c r="BN33" s="2">
        <f>BM33/1.79</f>
        <v>143.52625698324022</v>
      </c>
      <c r="BQ33" s="10"/>
      <c r="BS33" s="2" t="s">
        <v>326</v>
      </c>
      <c r="BT33" s="2">
        <v>47.441000000000003</v>
      </c>
      <c r="BU33" s="2">
        <v>355.37200000000001</v>
      </c>
      <c r="BX33" s="10"/>
      <c r="CA33" s="2" t="s">
        <v>326</v>
      </c>
      <c r="CB33" s="2">
        <v>10.566000000000001</v>
      </c>
      <c r="CC33" s="2">
        <v>334.15</v>
      </c>
      <c r="CD33" s="2">
        <f>CC33/1.79</f>
        <v>186.67597765363126</v>
      </c>
      <c r="CG33" s="10"/>
    </row>
    <row r="34" spans="1:85" x14ac:dyDescent="0.2">
      <c r="A34" s="2" t="s">
        <v>369</v>
      </c>
      <c r="B34" s="2">
        <v>6.3E-2</v>
      </c>
      <c r="C34" s="2">
        <v>533.5</v>
      </c>
      <c r="D34" s="2">
        <f>B34*C34</f>
        <v>33.610500000000002</v>
      </c>
      <c r="E34" s="10">
        <f>D34/C33</f>
        <v>0.13236492952587989</v>
      </c>
      <c r="G34" s="2" t="s">
        <v>369</v>
      </c>
      <c r="H34" s="2">
        <v>0.32500000000000001</v>
      </c>
      <c r="I34" s="2">
        <v>540.09699999999998</v>
      </c>
      <c r="J34" s="2">
        <f>H34*I34</f>
        <v>175.53152499999999</v>
      </c>
      <c r="K34" s="10">
        <f>J34/I33</f>
        <v>0.71018528258679492</v>
      </c>
      <c r="M34" s="2" t="s">
        <v>369</v>
      </c>
      <c r="N34" s="2">
        <v>5.0209999999999999</v>
      </c>
      <c r="O34" s="2">
        <v>1203.933</v>
      </c>
      <c r="P34" s="2">
        <f>N34*O34</f>
        <v>6044.9475929999999</v>
      </c>
      <c r="Q34" s="10">
        <f>P34/O33</f>
        <v>13.732150532480395</v>
      </c>
      <c r="S34" s="2" t="s">
        <v>369</v>
      </c>
      <c r="T34" s="2">
        <v>0.16800000000000001</v>
      </c>
      <c r="U34" s="2">
        <v>771.06200000000001</v>
      </c>
      <c r="W34" s="2">
        <f>T34*U34</f>
        <v>129.53841600000001</v>
      </c>
      <c r="X34" s="10">
        <f>W34/U33</f>
        <v>0.36405705147842021</v>
      </c>
      <c r="AA34" s="2" t="s">
        <v>369</v>
      </c>
      <c r="AB34" s="2">
        <v>1.101</v>
      </c>
      <c r="AC34" s="2">
        <v>773.43799999999999</v>
      </c>
      <c r="AD34" s="2">
        <f>AB34*AC34</f>
        <v>851.55523799999992</v>
      </c>
      <c r="AE34" s="10">
        <f>AD34/AC33</f>
        <v>3.0759500438876906</v>
      </c>
      <c r="AG34" s="2" t="s">
        <v>369</v>
      </c>
      <c r="AH34" s="2">
        <v>7.7359999999999998</v>
      </c>
      <c r="AI34" s="2">
        <v>817.80600000000004</v>
      </c>
      <c r="AJ34" s="2">
        <f>AH34*AI34</f>
        <v>6326.5472159999999</v>
      </c>
      <c r="AK34" s="10">
        <f>AJ34/AI33</f>
        <v>21.091724784466951</v>
      </c>
      <c r="AM34" s="2" t="s">
        <v>369</v>
      </c>
      <c r="AN34" s="2">
        <v>6.383</v>
      </c>
      <c r="AO34" s="2">
        <v>342.39600000000002</v>
      </c>
      <c r="AQ34" s="2">
        <v>2185.5136680000001</v>
      </c>
      <c r="AR34" s="2">
        <v>7.7705494922774987</v>
      </c>
      <c r="AS34" s="10">
        <v>13.909283591176724</v>
      </c>
      <c r="AU34" s="2" t="s">
        <v>369</v>
      </c>
      <c r="AV34" s="2">
        <v>8.4000000000000005E-2</v>
      </c>
      <c r="AW34" s="2">
        <v>1192.125</v>
      </c>
      <c r="AY34" s="2">
        <f>AV34*AW34</f>
        <v>100.13850000000001</v>
      </c>
      <c r="AZ34" s="10">
        <f>AY34/AW33</f>
        <v>0.17335527283869617</v>
      </c>
      <c r="BC34" s="2" t="s">
        <v>369</v>
      </c>
      <c r="BD34" s="2">
        <v>0.29299999999999998</v>
      </c>
      <c r="BE34" s="2">
        <v>358.964</v>
      </c>
      <c r="BG34" s="2">
        <f>BD34*BE34</f>
        <v>105.176452</v>
      </c>
      <c r="BH34" s="2">
        <f>BG34/BE33</f>
        <v>0.44134115504529792</v>
      </c>
      <c r="BI34" s="10">
        <f>BG34/BF33</f>
        <v>0.79000066753108333</v>
      </c>
      <c r="BK34" s="2" t="s">
        <v>369</v>
      </c>
      <c r="BL34" s="2">
        <v>8.1229999999999993</v>
      </c>
      <c r="BM34" s="2">
        <v>517.67499999999995</v>
      </c>
      <c r="BO34" s="2">
        <f>BL34*BM34</f>
        <v>4205.074024999999</v>
      </c>
      <c r="BP34" s="2">
        <f>BO34/BM33</f>
        <v>16.367760264214983</v>
      </c>
      <c r="BQ34" s="10">
        <f>BO34/BN33</f>
        <v>29.298290872944815</v>
      </c>
      <c r="BS34" s="2" t="s">
        <v>369</v>
      </c>
      <c r="BT34" s="2">
        <v>6.6139999999999999</v>
      </c>
      <c r="BU34" s="2">
        <v>726.77200000000005</v>
      </c>
      <c r="BW34" s="2">
        <v>4806.8700079999999</v>
      </c>
      <c r="BX34" s="10">
        <v>13.52630485238004</v>
      </c>
      <c r="CA34" s="2" t="s">
        <v>369</v>
      </c>
      <c r="CB34" s="2">
        <v>0.17799999999999999</v>
      </c>
      <c r="CC34" s="2">
        <v>382.58800000000002</v>
      </c>
      <c r="CE34" s="2">
        <f>CB34*CC34</f>
        <v>68.100663999999995</v>
      </c>
      <c r="CF34" s="2">
        <f>CE34/CC33</f>
        <v>0.20380267544515937</v>
      </c>
      <c r="CG34" s="10">
        <f>CE34/CD33</f>
        <v>0.36480678904683528</v>
      </c>
    </row>
    <row r="35" spans="1:85" x14ac:dyDescent="0.2">
      <c r="A35" s="2" t="s">
        <v>327</v>
      </c>
      <c r="B35" s="2">
        <v>106.621</v>
      </c>
      <c r="C35" s="2">
        <v>262.08800000000002</v>
      </c>
      <c r="E35" s="10"/>
      <c r="G35" s="2" t="s">
        <v>327</v>
      </c>
      <c r="H35" s="2">
        <v>85.7</v>
      </c>
      <c r="I35" s="2">
        <v>262.60899999999998</v>
      </c>
      <c r="K35" s="10"/>
      <c r="M35" s="2" t="s">
        <v>327</v>
      </c>
      <c r="N35" s="2">
        <v>35.973999999999997</v>
      </c>
      <c r="O35" s="2">
        <v>460.47300000000001</v>
      </c>
      <c r="Q35" s="10"/>
      <c r="S35" s="2" t="s">
        <v>327</v>
      </c>
      <c r="T35" s="2">
        <v>10.021000000000001</v>
      </c>
      <c r="U35" s="2">
        <v>437.34</v>
      </c>
      <c r="X35" s="10"/>
      <c r="AA35" s="2" t="s">
        <v>327</v>
      </c>
      <c r="AB35" s="2">
        <v>103.477</v>
      </c>
      <c r="AC35" s="2">
        <v>265.70699999999999</v>
      </c>
      <c r="AE35" s="10"/>
      <c r="AG35" s="2" t="s">
        <v>327</v>
      </c>
      <c r="AH35" s="2">
        <v>34.716000000000001</v>
      </c>
      <c r="AI35" s="2">
        <v>303.91500000000002</v>
      </c>
      <c r="AK35" s="10"/>
      <c r="AM35" s="2" t="s">
        <v>327</v>
      </c>
      <c r="AN35" s="2">
        <v>7.9450000000000003</v>
      </c>
      <c r="AO35" s="2">
        <v>267.49200000000002</v>
      </c>
      <c r="AP35" s="2">
        <f t="shared" ref="AP35" si="3">AO35/1.79</f>
        <v>149.43687150837991</v>
      </c>
      <c r="AS35" s="10"/>
      <c r="AU35" s="2" t="s">
        <v>327</v>
      </c>
      <c r="AV35" s="2">
        <v>10.566000000000001</v>
      </c>
      <c r="AW35" s="2">
        <v>522.66099999999994</v>
      </c>
      <c r="AZ35" s="10"/>
      <c r="BC35" s="2" t="s">
        <v>327</v>
      </c>
      <c r="BD35" s="2">
        <v>30.859000000000002</v>
      </c>
      <c r="BE35" s="2">
        <v>244.36099999999999</v>
      </c>
      <c r="BF35" s="2">
        <f>BE35/1.79</f>
        <v>136.51452513966478</v>
      </c>
      <c r="BI35" s="10"/>
      <c r="BK35" s="2" t="s">
        <v>327</v>
      </c>
      <c r="BL35" s="2">
        <v>10.23</v>
      </c>
      <c r="BM35" s="2">
        <v>248.02</v>
      </c>
      <c r="BN35" s="2">
        <f>BM35/1.79</f>
        <v>138.55865921787711</v>
      </c>
      <c r="BQ35" s="10"/>
      <c r="BS35" s="2" t="s">
        <v>327</v>
      </c>
      <c r="BT35" s="2">
        <v>51.445</v>
      </c>
      <c r="BU35" s="2">
        <v>386.88200000000001</v>
      </c>
      <c r="BX35" s="10"/>
      <c r="CA35" s="2" t="s">
        <v>327</v>
      </c>
      <c r="CB35" s="2">
        <v>6.1840000000000002</v>
      </c>
      <c r="CC35" s="2">
        <v>291.91000000000003</v>
      </c>
      <c r="CD35" s="2">
        <f>CC35/1.79</f>
        <v>163.07821229050279</v>
      </c>
      <c r="CG35" s="10"/>
    </row>
    <row r="36" spans="1:85" ht="17" thickBot="1" x14ac:dyDescent="0.25">
      <c r="A36" s="2" t="s">
        <v>370</v>
      </c>
      <c r="B36" s="2">
        <v>0.01</v>
      </c>
      <c r="C36" s="2">
        <v>537</v>
      </c>
      <c r="D36" s="2">
        <f>B36*C36</f>
        <v>5.37</v>
      </c>
      <c r="E36" s="10">
        <f>D36/C35</f>
        <v>2.0489301303379018E-2</v>
      </c>
      <c r="G36" s="2" t="s">
        <v>370</v>
      </c>
      <c r="H36" s="2">
        <v>5.1999999999999998E-2</v>
      </c>
      <c r="I36" s="2">
        <v>564.79999999999995</v>
      </c>
      <c r="J36" s="2">
        <f>H36*I36</f>
        <v>29.369599999999995</v>
      </c>
      <c r="K36" s="10">
        <f>J36/I35</f>
        <v>0.11183775118141419</v>
      </c>
      <c r="M36" s="2" t="s">
        <v>370</v>
      </c>
      <c r="N36" s="2">
        <v>6.2889999999999997</v>
      </c>
      <c r="O36" s="2">
        <v>1085.617</v>
      </c>
      <c r="P36" s="2">
        <f>N36*O36</f>
        <v>6827.4453129999993</v>
      </c>
      <c r="Q36" s="13">
        <f>P36/O35</f>
        <v>14.827026368538435</v>
      </c>
      <c r="S36" s="2" t="s">
        <v>370</v>
      </c>
      <c r="T36" s="2">
        <v>0</v>
      </c>
      <c r="U36" s="2" t="s">
        <v>310</v>
      </c>
      <c r="W36" s="2">
        <v>0</v>
      </c>
      <c r="X36" s="10">
        <f>W36/U35</f>
        <v>0</v>
      </c>
      <c r="AA36" s="2" t="s">
        <v>370</v>
      </c>
      <c r="AB36" s="2">
        <v>0.78600000000000003</v>
      </c>
      <c r="AC36" s="2">
        <v>582.02700000000004</v>
      </c>
      <c r="AD36" s="2">
        <f>AB36*AC36</f>
        <v>457.47322200000008</v>
      </c>
      <c r="AE36" s="10">
        <f>AD36/AC35</f>
        <v>1.7217206245977716</v>
      </c>
      <c r="AG36" s="2" t="s">
        <v>370</v>
      </c>
      <c r="AH36" s="2">
        <v>8.4689999999999994</v>
      </c>
      <c r="AI36" s="2">
        <v>1011.144</v>
      </c>
      <c r="AJ36" s="2">
        <f>AH36*AI36</f>
        <v>8563.3785360000002</v>
      </c>
      <c r="AK36" s="10">
        <f>AJ36/AI35</f>
        <v>28.176886747939388</v>
      </c>
      <c r="AM36" s="2" t="s">
        <v>370</v>
      </c>
      <c r="AN36" s="2">
        <v>8.3230000000000004</v>
      </c>
      <c r="AO36" s="2">
        <v>382.16899999999998</v>
      </c>
      <c r="AQ36" s="2">
        <v>3180.7925869999999</v>
      </c>
      <c r="AR36" s="2">
        <v>11.891169033092577</v>
      </c>
      <c r="AS36" s="10">
        <v>21.285192569235711</v>
      </c>
      <c r="AU36" s="2" t="s">
        <v>370</v>
      </c>
      <c r="AV36" s="2">
        <v>3.1E-2</v>
      </c>
      <c r="AW36" s="2">
        <v>1076</v>
      </c>
      <c r="AY36" s="2">
        <v>33.356000000000002</v>
      </c>
      <c r="AZ36" s="13">
        <f>AY36/AW35</f>
        <v>6.3819569472373119E-2</v>
      </c>
      <c r="BC36" s="2" t="s">
        <v>370</v>
      </c>
      <c r="BD36" s="2">
        <v>0.14699999999999999</v>
      </c>
      <c r="BE36" s="2">
        <v>381.85700000000003</v>
      </c>
      <c r="BG36" s="2">
        <f>BD36*BE36</f>
        <v>56.132978999999999</v>
      </c>
      <c r="BH36" s="2">
        <f>BG36/BE35</f>
        <v>0.2297133298685142</v>
      </c>
      <c r="BI36" s="10">
        <f>BG36/BF35</f>
        <v>0.41118686046464048</v>
      </c>
      <c r="BK36" s="2" t="s">
        <v>370</v>
      </c>
      <c r="BL36" s="2">
        <v>3.637</v>
      </c>
      <c r="BM36" s="2">
        <v>429.26799999999997</v>
      </c>
      <c r="BO36" s="2">
        <f>BL36*BM36</f>
        <v>1561.2477159999999</v>
      </c>
      <c r="BP36" s="2">
        <f>BO36/BM35</f>
        <v>6.2948460446738155</v>
      </c>
      <c r="BQ36" s="10">
        <f>BO36/BN35</f>
        <v>11.26777441996613</v>
      </c>
      <c r="BS36" s="2" t="s">
        <v>370</v>
      </c>
      <c r="BT36" s="2">
        <v>20.010000000000002</v>
      </c>
      <c r="BU36" s="2">
        <v>873.78</v>
      </c>
      <c r="BW36" s="2">
        <v>17484.337800000001</v>
      </c>
      <c r="BX36" s="10">
        <v>45.192947203540101</v>
      </c>
      <c r="CA36" s="2" t="s">
        <v>370</v>
      </c>
      <c r="CB36" s="2">
        <v>2.641</v>
      </c>
      <c r="CC36" s="2">
        <v>437.76600000000002</v>
      </c>
      <c r="CE36" s="2">
        <f>CB36*CC36</f>
        <v>1156.1400060000001</v>
      </c>
      <c r="CF36" s="2">
        <f>CE36/CC35</f>
        <v>3.9606043163988902</v>
      </c>
      <c r="CG36" s="10">
        <f>CE36/CD35</f>
        <v>7.0894817263540135</v>
      </c>
    </row>
    <row r="37" spans="1:85" ht="17" thickBot="1" x14ac:dyDescent="0.25">
      <c r="A37" s="2" t="s">
        <v>328</v>
      </c>
      <c r="B37" s="2">
        <v>102.21899999999999</v>
      </c>
      <c r="C37" s="2">
        <v>263.14800000000002</v>
      </c>
      <c r="E37" s="10"/>
      <c r="G37" s="2" t="s">
        <v>328</v>
      </c>
      <c r="H37" s="2">
        <v>77.188000000000002</v>
      </c>
      <c r="I37" s="2">
        <v>242.65</v>
      </c>
      <c r="K37" s="10"/>
      <c r="S37" s="2" t="s">
        <v>328</v>
      </c>
      <c r="T37" s="2">
        <v>7.8819999999999997</v>
      </c>
      <c r="U37" s="2">
        <v>462.40699999999998</v>
      </c>
      <c r="X37" s="10"/>
      <c r="AA37" s="2" t="s">
        <v>328</v>
      </c>
      <c r="AB37" s="2">
        <v>62.304000000000002</v>
      </c>
      <c r="AC37" s="2">
        <v>269.27800000000002</v>
      </c>
      <c r="AE37" s="10"/>
      <c r="AG37" s="2" t="s">
        <v>328</v>
      </c>
      <c r="AH37" s="2">
        <v>34.506</v>
      </c>
      <c r="AI37" s="2">
        <v>312.15300000000002</v>
      </c>
      <c r="AK37" s="10"/>
      <c r="AM37" s="2" t="s">
        <v>328</v>
      </c>
      <c r="AN37" s="2">
        <v>17.023</v>
      </c>
      <c r="AO37" s="2">
        <v>255.35499999999999</v>
      </c>
      <c r="AP37" s="2">
        <f t="shared" ref="AP37" si="4">AO37/1.79</f>
        <v>142.65642458100558</v>
      </c>
      <c r="AS37" s="10"/>
      <c r="AU37" s="2" t="s">
        <v>328</v>
      </c>
      <c r="AV37" s="2">
        <v>9.0139999999999993</v>
      </c>
      <c r="AW37" s="2">
        <v>253.59</v>
      </c>
      <c r="AX37" s="2">
        <f>AW37/1.79</f>
        <v>141.67039106145251</v>
      </c>
      <c r="BA37" s="6"/>
      <c r="BC37" s="2" t="s">
        <v>328</v>
      </c>
      <c r="BD37" s="2">
        <v>21.09</v>
      </c>
      <c r="BE37" s="2">
        <v>240.536</v>
      </c>
      <c r="BF37" s="2">
        <f>BE37/1.79</f>
        <v>134.37765363128491</v>
      </c>
      <c r="BI37" s="10"/>
      <c r="BK37" s="2" t="s">
        <v>328</v>
      </c>
      <c r="BL37" s="2">
        <v>12.494</v>
      </c>
      <c r="BM37" s="2">
        <v>237.345</v>
      </c>
      <c r="BN37" s="2">
        <f>BM37/1.79</f>
        <v>132.59497206703909</v>
      </c>
      <c r="BQ37" s="10"/>
      <c r="BS37" s="2" t="s">
        <v>328</v>
      </c>
      <c r="BT37" s="2">
        <v>15.135999999999999</v>
      </c>
      <c r="BU37" s="2">
        <v>497.13400000000001</v>
      </c>
      <c r="BX37" s="10"/>
      <c r="CA37" s="2" t="s">
        <v>328</v>
      </c>
      <c r="CB37" s="2">
        <v>8.9830000000000005</v>
      </c>
      <c r="CC37" s="2">
        <v>303.66699999999997</v>
      </c>
      <c r="CD37" s="2">
        <f>CC37/1.79</f>
        <v>169.64636871508378</v>
      </c>
      <c r="CG37" s="10"/>
    </row>
    <row r="38" spans="1:85" x14ac:dyDescent="0.2">
      <c r="A38" s="2" t="s">
        <v>371</v>
      </c>
      <c r="B38" s="2">
        <v>0</v>
      </c>
      <c r="C38" s="2" t="s">
        <v>310</v>
      </c>
      <c r="D38" s="2">
        <v>0</v>
      </c>
      <c r="E38" s="10">
        <f>D38/C37</f>
        <v>0</v>
      </c>
      <c r="G38" s="2" t="s">
        <v>371</v>
      </c>
      <c r="H38" s="2">
        <v>0.41899999999999998</v>
      </c>
      <c r="I38" s="2">
        <v>546.42499999999995</v>
      </c>
      <c r="J38" s="2">
        <f>H38*I38</f>
        <v>228.95207499999998</v>
      </c>
      <c r="K38" s="10">
        <f>J38/I37</f>
        <v>0.94354862971357911</v>
      </c>
      <c r="P38" s="4" t="s">
        <v>309</v>
      </c>
      <c r="Q38" s="6">
        <f>AVERAGE(Q5:Q36)</f>
        <v>10.957194984626014</v>
      </c>
      <c r="S38" s="2" t="s">
        <v>371</v>
      </c>
      <c r="T38" s="2">
        <v>0.01</v>
      </c>
      <c r="U38" s="2">
        <v>733</v>
      </c>
      <c r="W38" s="2">
        <f>T38*U38</f>
        <v>7.33</v>
      </c>
      <c r="X38" s="10">
        <f>W38/U37</f>
        <v>1.5851836152999416E-2</v>
      </c>
      <c r="AA38" s="2" t="s">
        <v>371</v>
      </c>
      <c r="AB38" s="2">
        <v>0.23100000000000001</v>
      </c>
      <c r="AC38" s="2">
        <v>653.04499999999996</v>
      </c>
      <c r="AD38" s="2">
        <f>AB38*AC38</f>
        <v>150.85339500000001</v>
      </c>
      <c r="AE38" s="10">
        <f>AD38/AC37</f>
        <v>0.5602143323999732</v>
      </c>
      <c r="AG38" s="2" t="s">
        <v>371</v>
      </c>
      <c r="AH38" s="2">
        <v>5.3250000000000002</v>
      </c>
      <c r="AI38" s="2">
        <v>997.36</v>
      </c>
      <c r="AJ38" s="2">
        <f>AH38*AI38</f>
        <v>5310.942</v>
      </c>
      <c r="AK38" s="10">
        <f>AJ38/AI37</f>
        <v>17.013906641935204</v>
      </c>
      <c r="AM38" s="2" t="s">
        <v>371</v>
      </c>
      <c r="AN38" s="2">
        <v>11.897</v>
      </c>
      <c r="AO38" s="2">
        <v>352.839</v>
      </c>
      <c r="AQ38" s="2">
        <v>4197.7255830000004</v>
      </c>
      <c r="AR38" s="2">
        <v>16.438783587554582</v>
      </c>
      <c r="AS38" s="10">
        <v>29.425422621722703</v>
      </c>
      <c r="AU38" s="2" t="s">
        <v>371</v>
      </c>
      <c r="AV38" s="2">
        <v>0</v>
      </c>
      <c r="AW38" s="2" t="s">
        <v>310</v>
      </c>
      <c r="AZ38" s="2">
        <v>0</v>
      </c>
      <c r="BA38" s="10">
        <v>0</v>
      </c>
      <c r="BC38" s="2" t="s">
        <v>371</v>
      </c>
      <c r="BD38" s="2">
        <v>0.27300000000000002</v>
      </c>
      <c r="BE38" s="2">
        <v>355.61500000000001</v>
      </c>
      <c r="BG38" s="2">
        <f>BD38*BE38</f>
        <v>97.082895000000008</v>
      </c>
      <c r="BH38" s="2">
        <f>BG38/BE37</f>
        <v>0.40361066534739087</v>
      </c>
      <c r="BI38" s="10">
        <f>BG38/BF37</f>
        <v>0.72246309097182959</v>
      </c>
      <c r="BK38" s="2" t="s">
        <v>371</v>
      </c>
      <c r="BL38" s="2">
        <v>5.3040000000000003</v>
      </c>
      <c r="BM38" s="2">
        <v>376.32799999999997</v>
      </c>
      <c r="BO38" s="2">
        <f>BL38*BM38</f>
        <v>1996.0437119999999</v>
      </c>
      <c r="BP38" s="2">
        <f>BO38/BM37</f>
        <v>8.4098831321494032</v>
      </c>
      <c r="BQ38" s="10">
        <f>BO38/BN37</f>
        <v>15.053690806547431</v>
      </c>
      <c r="BS38" s="2" t="s">
        <v>371</v>
      </c>
      <c r="BT38" s="2">
        <v>14.276</v>
      </c>
      <c r="BU38" s="2">
        <v>968.221</v>
      </c>
      <c r="BW38" s="2">
        <v>13822.322995999999</v>
      </c>
      <c r="BX38" s="10">
        <v>27.804018626768634</v>
      </c>
      <c r="CA38" s="2" t="s">
        <v>371</v>
      </c>
      <c r="CB38" s="2">
        <v>0.43</v>
      </c>
      <c r="CC38" s="2">
        <v>358.56099999999998</v>
      </c>
      <c r="CE38" s="2">
        <f>CB38*CC38</f>
        <v>154.18123</v>
      </c>
      <c r="CF38" s="2">
        <f>CE38/CC37</f>
        <v>0.50773126483944586</v>
      </c>
      <c r="CG38" s="10">
        <f>CE38/CD37</f>
        <v>0.90883896406260811</v>
      </c>
    </row>
    <row r="39" spans="1:85" ht="17" thickBot="1" x14ac:dyDescent="0.25">
      <c r="A39" s="2" t="s">
        <v>329</v>
      </c>
      <c r="B39" s="2">
        <v>132.82599999999999</v>
      </c>
      <c r="C39" s="2">
        <v>253.23400000000001</v>
      </c>
      <c r="E39" s="10"/>
      <c r="G39" s="2" t="s">
        <v>329</v>
      </c>
      <c r="H39" s="2">
        <v>63.351999999999997</v>
      </c>
      <c r="I39" s="2">
        <v>275.47500000000002</v>
      </c>
      <c r="K39" s="10"/>
      <c r="P39" s="4" t="s">
        <v>432</v>
      </c>
      <c r="Q39" s="13">
        <f>STDEV(Q5:Q36)</f>
        <v>3.0340099959550719</v>
      </c>
      <c r="S39" s="2" t="s">
        <v>329</v>
      </c>
      <c r="T39" s="2">
        <v>17.442</v>
      </c>
      <c r="U39" s="2">
        <v>423.39600000000002</v>
      </c>
      <c r="X39" s="10"/>
      <c r="AA39" s="2" t="s">
        <v>329</v>
      </c>
      <c r="AB39" s="2">
        <v>48.844999999999999</v>
      </c>
      <c r="AC39" s="2">
        <v>253.07300000000001</v>
      </c>
      <c r="AE39" s="10"/>
      <c r="AG39" s="2" t="s">
        <v>329</v>
      </c>
      <c r="AH39" s="2">
        <v>13.207000000000001</v>
      </c>
      <c r="AI39" s="2">
        <v>319.40499999999997</v>
      </c>
      <c r="AK39" s="10"/>
      <c r="AM39" s="2" t="s">
        <v>329</v>
      </c>
      <c r="AN39" s="2">
        <v>27.012</v>
      </c>
      <c r="AO39" s="2">
        <v>259.61599999999999</v>
      </c>
      <c r="AP39" s="2">
        <f t="shared" ref="AP39" si="5">AO39/1.79</f>
        <v>145.03687150837987</v>
      </c>
      <c r="AS39" s="10"/>
      <c r="AU39" s="2" t="s">
        <v>329</v>
      </c>
      <c r="AV39" s="2">
        <v>5.3040000000000003</v>
      </c>
      <c r="AW39" s="2">
        <v>286.93299999999999</v>
      </c>
      <c r="AX39" s="2">
        <f t="shared" ref="AX39" si="6">AW39/1.79</f>
        <v>160.29776536312849</v>
      </c>
      <c r="BA39" s="10"/>
      <c r="BC39" s="2" t="s">
        <v>329</v>
      </c>
      <c r="BD39" s="2">
        <v>13.836</v>
      </c>
      <c r="BE39" s="2">
        <v>243.678</v>
      </c>
      <c r="BF39" s="2">
        <f>BE39/1.79</f>
        <v>136.13296089385474</v>
      </c>
      <c r="BI39" s="10"/>
      <c r="BK39" s="2" t="s">
        <v>329</v>
      </c>
      <c r="BL39" s="2">
        <v>13.122999999999999</v>
      </c>
      <c r="BM39" s="2">
        <v>254.62799999999999</v>
      </c>
      <c r="BN39" s="2">
        <f>BM39/1.79</f>
        <v>142.25027932960893</v>
      </c>
      <c r="BQ39" s="10"/>
      <c r="BS39" s="2" t="s">
        <v>329</v>
      </c>
      <c r="BT39" s="2">
        <v>9.8320000000000007</v>
      </c>
      <c r="BU39" s="2">
        <v>597.57399999999996</v>
      </c>
      <c r="BX39" s="10"/>
      <c r="CA39" s="2" t="s">
        <v>329</v>
      </c>
      <c r="CB39" s="2">
        <v>8.6999999999999993</v>
      </c>
      <c r="CC39" s="2">
        <v>320.66300000000001</v>
      </c>
      <c r="CD39" s="2">
        <f>CC39/1.79</f>
        <v>179.14134078212291</v>
      </c>
      <c r="CG39" s="10"/>
    </row>
    <row r="40" spans="1:85" x14ac:dyDescent="0.2">
      <c r="A40" s="2" t="s">
        <v>372</v>
      </c>
      <c r="B40" s="2">
        <v>4.2000000000000003E-2</v>
      </c>
      <c r="C40" s="2">
        <v>532.5</v>
      </c>
      <c r="D40" s="2">
        <f>B40*C40</f>
        <v>22.365000000000002</v>
      </c>
      <c r="E40" s="10">
        <f>D40/C39</f>
        <v>8.8317524503028821E-2</v>
      </c>
      <c r="G40" s="2" t="s">
        <v>372</v>
      </c>
      <c r="H40" s="2">
        <v>0.87</v>
      </c>
      <c r="I40" s="2">
        <v>598.50599999999997</v>
      </c>
      <c r="J40" s="2">
        <f>H40*I40</f>
        <v>520.70021999999994</v>
      </c>
      <c r="K40" s="10">
        <f>J40/I39</f>
        <v>1.890190471004628</v>
      </c>
      <c r="S40" s="2" t="s">
        <v>372</v>
      </c>
      <c r="T40" s="2">
        <v>0</v>
      </c>
      <c r="U40" s="2" t="s">
        <v>310</v>
      </c>
      <c r="W40" s="2">
        <v>0</v>
      </c>
      <c r="X40" s="10">
        <f>W40/U39</f>
        <v>0</v>
      </c>
      <c r="AA40" s="2" t="s">
        <v>372</v>
      </c>
      <c r="AB40" s="2">
        <v>0</v>
      </c>
      <c r="AC40" s="2" t="s">
        <v>310</v>
      </c>
      <c r="AD40" s="2">
        <v>0</v>
      </c>
      <c r="AE40" s="10">
        <f>AD40/AC39</f>
        <v>0</v>
      </c>
      <c r="AG40" s="2" t="s">
        <v>372</v>
      </c>
      <c r="AH40" s="2">
        <v>2.4209999999999998</v>
      </c>
      <c r="AI40" s="2">
        <v>1014.2809999999999</v>
      </c>
      <c r="AJ40" s="2">
        <f>AH40*AI40</f>
        <v>2455.5743009999997</v>
      </c>
      <c r="AK40" s="10">
        <f>AJ40/AI39</f>
        <v>7.6879644996164735</v>
      </c>
      <c r="AM40" s="2" t="s">
        <v>372</v>
      </c>
      <c r="AN40" s="2">
        <v>9.4130000000000003</v>
      </c>
      <c r="AO40" s="2">
        <v>385.53800000000001</v>
      </c>
      <c r="AQ40" s="2">
        <v>3629.0691940000002</v>
      </c>
      <c r="AR40" s="2">
        <v>13.978603760939235</v>
      </c>
      <c r="AS40" s="10">
        <v>25.021700732081232</v>
      </c>
      <c r="AU40" s="2" t="s">
        <v>372</v>
      </c>
      <c r="AV40" s="2">
        <v>0</v>
      </c>
      <c r="AW40" s="2" t="s">
        <v>310</v>
      </c>
      <c r="AZ40" s="2">
        <v>0</v>
      </c>
      <c r="BA40" s="10">
        <v>0</v>
      </c>
      <c r="BC40" s="2" t="s">
        <v>372</v>
      </c>
      <c r="BD40" s="2">
        <v>0.126</v>
      </c>
      <c r="BE40" s="2">
        <v>376.08300000000003</v>
      </c>
      <c r="BG40" s="2">
        <f>BD40*BE40</f>
        <v>47.386458000000005</v>
      </c>
      <c r="BH40" s="2">
        <f>BG40/BE39</f>
        <v>0.19446342304188316</v>
      </c>
      <c r="BI40" s="10">
        <f>BG40/BF39</f>
        <v>0.34808952724497089</v>
      </c>
      <c r="BK40" s="2" t="s">
        <v>372</v>
      </c>
      <c r="BL40" s="2">
        <v>6.1630000000000003</v>
      </c>
      <c r="BM40" s="2">
        <v>413.315</v>
      </c>
      <c r="BO40" s="2">
        <f>BL40*BM40</f>
        <v>2547.2603450000001</v>
      </c>
      <c r="BP40" s="2">
        <f>BO40/BM39</f>
        <v>10.003850106822503</v>
      </c>
      <c r="BQ40" s="10">
        <f>BO40/BN39</f>
        <v>17.90689169121228</v>
      </c>
      <c r="BS40" s="2" t="s">
        <v>372</v>
      </c>
      <c r="BT40" s="2">
        <v>8.8469999999999995</v>
      </c>
      <c r="BU40" s="2">
        <v>1131.3820000000001</v>
      </c>
      <c r="BW40" s="2">
        <v>10009.336554</v>
      </c>
      <c r="BX40" s="10">
        <v>16.749953234243794</v>
      </c>
      <c r="CA40" s="2" t="s">
        <v>372</v>
      </c>
      <c r="CB40" s="2">
        <v>0.629</v>
      </c>
      <c r="CC40" s="2">
        <v>400</v>
      </c>
      <c r="CE40" s="2">
        <f>CB40*CC40</f>
        <v>251.6</v>
      </c>
      <c r="CF40" s="2">
        <f>CE40/CC39</f>
        <v>0.78462435641155981</v>
      </c>
      <c r="CG40" s="10">
        <f>CE40/CD39</f>
        <v>1.4044775979766919</v>
      </c>
    </row>
    <row r="41" spans="1:85" x14ac:dyDescent="0.2">
      <c r="A41" s="2" t="s">
        <v>330</v>
      </c>
      <c r="B41" s="2">
        <v>91.778999999999996</v>
      </c>
      <c r="C41" s="2">
        <v>243.13900000000001</v>
      </c>
      <c r="E41" s="10"/>
      <c r="G41" s="2" t="s">
        <v>330</v>
      </c>
      <c r="H41" s="2">
        <v>34.673999999999999</v>
      </c>
      <c r="I41" s="2">
        <v>269.89600000000002</v>
      </c>
      <c r="K41" s="10"/>
      <c r="S41" s="2" t="s">
        <v>330</v>
      </c>
      <c r="T41" s="2">
        <v>16.896999999999998</v>
      </c>
      <c r="U41" s="2">
        <v>390.59899999999999</v>
      </c>
      <c r="X41" s="10"/>
      <c r="AA41" s="2" t="s">
        <v>330</v>
      </c>
      <c r="AB41" s="2">
        <v>38.993000000000002</v>
      </c>
      <c r="AC41" s="2">
        <v>270.96199999999999</v>
      </c>
      <c r="AE41" s="10"/>
      <c r="AG41" s="2" t="s">
        <v>330</v>
      </c>
      <c r="AH41" s="2">
        <v>12.577999999999999</v>
      </c>
      <c r="AI41" s="2">
        <v>318.947</v>
      </c>
      <c r="AK41" s="10"/>
      <c r="AM41" s="2" t="s">
        <v>330</v>
      </c>
      <c r="AN41" s="2">
        <v>28.091000000000001</v>
      </c>
      <c r="AO41" s="2">
        <v>260.84800000000001</v>
      </c>
      <c r="AP41" s="2">
        <f t="shared" ref="AP41" si="7">AO41/1.79</f>
        <v>145.72513966480449</v>
      </c>
      <c r="AS41" s="10"/>
      <c r="AU41" s="2" t="s">
        <v>330</v>
      </c>
      <c r="AV41" s="2">
        <v>6.4359999999999999</v>
      </c>
      <c r="AW41" s="2">
        <v>241.428</v>
      </c>
      <c r="AX41" s="2">
        <f t="shared" ref="AX41" si="8">AW41/1.79</f>
        <v>134.87597765363128</v>
      </c>
      <c r="BA41" s="10"/>
      <c r="BC41" s="2" t="s">
        <v>330</v>
      </c>
      <c r="BD41" s="2">
        <v>19.329000000000001</v>
      </c>
      <c r="BE41" s="2">
        <v>240.78899999999999</v>
      </c>
      <c r="BF41" s="2">
        <f>BE41/1.79</f>
        <v>134.51899441340782</v>
      </c>
      <c r="BI41" s="10"/>
      <c r="BK41" s="2" t="s">
        <v>330</v>
      </c>
      <c r="BL41" s="2">
        <v>15.262</v>
      </c>
      <c r="BM41" s="2">
        <v>249.22399999999999</v>
      </c>
      <c r="BN41" s="2">
        <f>BM41/1.79</f>
        <v>139.2312849162011</v>
      </c>
      <c r="BQ41" s="10"/>
      <c r="BS41" s="2" t="s">
        <v>330</v>
      </c>
      <c r="BT41" s="2">
        <v>30.576000000000001</v>
      </c>
      <c r="BU41" s="2">
        <v>312.35199999999998</v>
      </c>
      <c r="BX41" s="10"/>
      <c r="CA41" s="2" t="s">
        <v>330</v>
      </c>
      <c r="CB41" s="2">
        <v>11.237</v>
      </c>
      <c r="CC41" s="2">
        <v>300.06599999999997</v>
      </c>
      <c r="CD41" s="2">
        <f>CC41/1.79</f>
        <v>167.63463687150835</v>
      </c>
      <c r="CG41" s="10"/>
    </row>
    <row r="42" spans="1:85" x14ac:dyDescent="0.2">
      <c r="A42" s="2" t="s">
        <v>373</v>
      </c>
      <c r="B42" s="2">
        <v>0</v>
      </c>
      <c r="C42" s="2" t="s">
        <v>310</v>
      </c>
      <c r="D42" s="2">
        <v>0</v>
      </c>
      <c r="E42" s="10">
        <f>D42/C41</f>
        <v>0</v>
      </c>
      <c r="G42" s="2" t="s">
        <v>373</v>
      </c>
      <c r="H42" s="2">
        <v>3.794</v>
      </c>
      <c r="I42" s="2">
        <v>630.50599999999997</v>
      </c>
      <c r="J42" s="2">
        <f>H42*I42</f>
        <v>2392.139764</v>
      </c>
      <c r="K42" s="10">
        <f>J42/I41</f>
        <v>8.8631908735216527</v>
      </c>
      <c r="S42" s="2" t="s">
        <v>373</v>
      </c>
      <c r="T42" s="2">
        <v>0</v>
      </c>
      <c r="U42" s="2" t="s">
        <v>310</v>
      </c>
      <c r="W42" s="2">
        <v>0</v>
      </c>
      <c r="X42" s="10">
        <f>W42/U41</f>
        <v>0</v>
      </c>
      <c r="AA42" s="2" t="s">
        <v>373</v>
      </c>
      <c r="AB42" s="2">
        <v>0.13600000000000001</v>
      </c>
      <c r="AC42" s="2">
        <v>614.154</v>
      </c>
      <c r="AD42" s="2">
        <f>AB42*AC42</f>
        <v>83.524944000000005</v>
      </c>
      <c r="AE42" s="10">
        <f>AD42/AC41</f>
        <v>0.30825334917811359</v>
      </c>
      <c r="AG42" s="2" t="s">
        <v>373</v>
      </c>
      <c r="AH42" s="2">
        <v>4.7380000000000004</v>
      </c>
      <c r="AI42" s="2">
        <v>820.41800000000001</v>
      </c>
      <c r="AJ42" s="2">
        <f>AH42*AI42</f>
        <v>3887.1404840000005</v>
      </c>
      <c r="AK42" s="10">
        <f>AJ42/AI41</f>
        <v>12.187418235631627</v>
      </c>
      <c r="AM42" s="2" t="s">
        <v>373</v>
      </c>
      <c r="AN42" s="2">
        <v>8.4060000000000006</v>
      </c>
      <c r="AO42" s="2">
        <v>326.8</v>
      </c>
      <c r="AQ42" s="2">
        <v>2747.0808000000002</v>
      </c>
      <c r="AR42" s="2">
        <v>10.531346991351285</v>
      </c>
      <c r="AS42" s="10">
        <v>18.851111114518798</v>
      </c>
      <c r="AU42" s="2" t="s">
        <v>373</v>
      </c>
      <c r="AV42" s="2">
        <v>0</v>
      </c>
      <c r="AW42" s="2" t="s">
        <v>310</v>
      </c>
      <c r="AZ42" s="2">
        <v>0</v>
      </c>
      <c r="BA42" s="10">
        <v>0</v>
      </c>
      <c r="BC42" s="2" t="s">
        <v>373</v>
      </c>
      <c r="BD42" s="2">
        <v>0.44</v>
      </c>
      <c r="BE42" s="2">
        <v>409.5</v>
      </c>
      <c r="BG42" s="2">
        <f>BD42*BE42</f>
        <v>180.18</v>
      </c>
      <c r="BH42" s="2">
        <f>BG42/BE41</f>
        <v>0.748289996636059</v>
      </c>
      <c r="BI42" s="10">
        <f>BG42/BF41</f>
        <v>1.3394390939785457</v>
      </c>
      <c r="BK42" s="2" t="s">
        <v>373</v>
      </c>
      <c r="BL42" s="2">
        <v>4.1820000000000004</v>
      </c>
      <c r="BM42" s="2">
        <v>530.471</v>
      </c>
      <c r="BO42" s="2">
        <f>BL42*BM42</f>
        <v>2218.4297220000003</v>
      </c>
      <c r="BP42" s="2">
        <f>BO42/BM41</f>
        <v>8.9013486742849821</v>
      </c>
      <c r="BQ42" s="10">
        <f>BO42/BN41</f>
        <v>15.933414126970119</v>
      </c>
      <c r="BS42" s="2" t="s">
        <v>373</v>
      </c>
      <c r="BT42" s="2">
        <v>10.545</v>
      </c>
      <c r="BU42" s="2">
        <v>641.57500000000005</v>
      </c>
      <c r="BW42" s="2">
        <v>6765.4083750000009</v>
      </c>
      <c r="BX42" s="10">
        <v>21.659564769875018</v>
      </c>
      <c r="CA42" s="2" t="s">
        <v>373</v>
      </c>
      <c r="CB42" s="2">
        <v>0.36699999999999999</v>
      </c>
      <c r="CC42" s="2">
        <v>399.286</v>
      </c>
      <c r="CE42" s="2">
        <f>CB42*CC42</f>
        <v>146.53796199999999</v>
      </c>
      <c r="CF42" s="2">
        <f>CE42/CC41</f>
        <v>0.48835243579745791</v>
      </c>
      <c r="CG42" s="10">
        <f>CE42/CD41</f>
        <v>0.8741508600774498</v>
      </c>
    </row>
    <row r="43" spans="1:85" x14ac:dyDescent="0.2">
      <c r="A43" s="2" t="s">
        <v>331</v>
      </c>
      <c r="B43" s="2">
        <v>129.482</v>
      </c>
      <c r="C43" s="2">
        <v>265.35000000000002</v>
      </c>
      <c r="E43" s="10"/>
      <c r="G43" s="2" t="s">
        <v>331</v>
      </c>
      <c r="H43" s="2">
        <v>85.406000000000006</v>
      </c>
      <c r="I43" s="2">
        <v>247.94800000000001</v>
      </c>
      <c r="K43" s="10"/>
      <c r="S43" s="2" t="s">
        <v>331</v>
      </c>
      <c r="T43" s="2">
        <v>13.752000000000001</v>
      </c>
      <c r="U43" s="2">
        <v>380.55599999999998</v>
      </c>
      <c r="X43" s="10"/>
      <c r="AA43" s="2" t="s">
        <v>331</v>
      </c>
      <c r="AB43" s="2">
        <v>87.125</v>
      </c>
      <c r="AC43" s="2">
        <v>259.07</v>
      </c>
      <c r="AE43" s="10"/>
      <c r="AG43" s="2" t="s">
        <v>331</v>
      </c>
      <c r="AH43" s="2">
        <v>39.999000000000002</v>
      </c>
      <c r="AI43" s="2">
        <v>288.303</v>
      </c>
      <c r="AK43" s="10"/>
      <c r="AM43" s="2" t="s">
        <v>331</v>
      </c>
      <c r="AN43" s="2">
        <v>23.92</v>
      </c>
      <c r="AO43" s="2">
        <v>248.048</v>
      </c>
      <c r="AP43" s="2">
        <f t="shared" ref="AP43" si="9">AO43/1.79</f>
        <v>138.57430167597767</v>
      </c>
      <c r="AS43" s="10"/>
      <c r="AU43" s="2" t="s">
        <v>331</v>
      </c>
      <c r="AV43" s="2">
        <v>6.625</v>
      </c>
      <c r="AW43" s="2">
        <v>331.58100000000002</v>
      </c>
      <c r="AX43" s="2">
        <f t="shared" ref="AX43" si="10">AW43/1.79</f>
        <v>185.24078212290505</v>
      </c>
      <c r="BA43" s="10"/>
      <c r="BC43" s="2" t="s">
        <v>331</v>
      </c>
      <c r="BD43" s="2">
        <v>29.013999999999999</v>
      </c>
      <c r="BE43" s="2">
        <v>224.54300000000001</v>
      </c>
      <c r="BF43" s="2">
        <f>BE43/1.79</f>
        <v>125.44301675977654</v>
      </c>
      <c r="BI43" s="10"/>
      <c r="BK43" s="2" t="s">
        <v>331</v>
      </c>
      <c r="BL43" s="2">
        <v>13.48</v>
      </c>
      <c r="BM43" s="2">
        <v>242.72300000000001</v>
      </c>
      <c r="BN43" s="2">
        <f>BM43/1.79</f>
        <v>135.59944134078214</v>
      </c>
      <c r="BQ43" s="10"/>
      <c r="BS43" s="2" t="s">
        <v>331</v>
      </c>
      <c r="BT43" s="2">
        <v>20.838000000000001</v>
      </c>
      <c r="BU43" s="2">
        <v>470.27800000000002</v>
      </c>
      <c r="BX43" s="10"/>
      <c r="CA43" s="2" t="s">
        <v>331</v>
      </c>
      <c r="CB43" s="2">
        <v>6.6870000000000003</v>
      </c>
      <c r="CC43" s="2">
        <v>315.87599999999998</v>
      </c>
      <c r="CD43" s="2">
        <f>CC43/1.79</f>
        <v>176.46703910614522</v>
      </c>
      <c r="CG43" s="10"/>
    </row>
    <row r="44" spans="1:85" ht="17" thickBot="1" x14ac:dyDescent="0.25">
      <c r="A44" s="2" t="s">
        <v>374</v>
      </c>
      <c r="B44" s="2">
        <v>0</v>
      </c>
      <c r="C44" s="2" t="s">
        <v>310</v>
      </c>
      <c r="D44" s="2">
        <v>0</v>
      </c>
      <c r="E44" s="10">
        <f>D44/C43</f>
        <v>0</v>
      </c>
      <c r="G44" s="2" t="s">
        <v>374</v>
      </c>
      <c r="H44" s="2">
        <v>5.0309999999999997</v>
      </c>
      <c r="I44" s="2">
        <v>566.69600000000003</v>
      </c>
      <c r="J44" s="2">
        <f>H44*I44</f>
        <v>2851.0475759999999</v>
      </c>
      <c r="K44" s="10">
        <f>J44/I43</f>
        <v>11.498570571248809</v>
      </c>
      <c r="S44" s="2" t="s">
        <v>374</v>
      </c>
      <c r="T44" s="2">
        <v>0.01</v>
      </c>
      <c r="U44" s="2">
        <v>588</v>
      </c>
      <c r="W44" s="2">
        <f>T44*U44</f>
        <v>5.88</v>
      </c>
      <c r="X44" s="10">
        <f>W44/U43</f>
        <v>1.54510768454577E-2</v>
      </c>
      <c r="AA44" s="2" t="s">
        <v>374</v>
      </c>
      <c r="AB44" s="2">
        <v>0.996</v>
      </c>
      <c r="AC44" s="2">
        <v>602.21100000000001</v>
      </c>
      <c r="AD44" s="2">
        <f>AB44*AC44</f>
        <v>599.80215599999997</v>
      </c>
      <c r="AE44" s="10">
        <f>AD44/AC43</f>
        <v>2.3152127069903887</v>
      </c>
      <c r="AG44" s="2" t="s">
        <v>374</v>
      </c>
      <c r="AH44" s="2">
        <v>4.5389999999999997</v>
      </c>
      <c r="AI44" s="2">
        <v>829.02099999999996</v>
      </c>
      <c r="AJ44" s="2">
        <f>AH44*AI44</f>
        <v>3762.9263189999997</v>
      </c>
      <c r="AK44" s="10">
        <f>AJ44/AI43</f>
        <v>13.051984609941623</v>
      </c>
      <c r="AM44" s="2" t="s">
        <v>374</v>
      </c>
      <c r="AN44" s="2">
        <v>5.1779999999999999</v>
      </c>
      <c r="AO44" s="2">
        <v>409.99599999999998</v>
      </c>
      <c r="AQ44" s="2">
        <v>2122.959288</v>
      </c>
      <c r="AR44" s="2">
        <v>8.5586631942204736</v>
      </c>
      <c r="AS44" s="10">
        <v>15.320007117654646</v>
      </c>
      <c r="AU44" s="2" t="s">
        <v>374</v>
      </c>
      <c r="AV44" s="2">
        <v>1.226</v>
      </c>
      <c r="AW44" s="2">
        <v>366.49599999999998</v>
      </c>
      <c r="AY44" s="2">
        <v>449.32409599999994</v>
      </c>
      <c r="AZ44" s="2">
        <v>1.3550960278182402</v>
      </c>
      <c r="BA44" s="10">
        <v>2.42562188979465</v>
      </c>
      <c r="BC44" s="2" t="s">
        <v>374</v>
      </c>
      <c r="BD44" s="2">
        <v>2.1000000000000001E-2</v>
      </c>
      <c r="BE44" s="2">
        <v>356</v>
      </c>
      <c r="BG44" s="2">
        <f>BD44*BE44</f>
        <v>7.4760000000000009</v>
      </c>
      <c r="BH44" s="2">
        <f>BG44/BE43</f>
        <v>3.3294291071197947E-2</v>
      </c>
      <c r="BI44" s="10">
        <f>BG44/BF43</f>
        <v>5.9596781017444325E-2</v>
      </c>
      <c r="BK44" s="2" t="s">
        <v>374</v>
      </c>
      <c r="BL44" s="2">
        <v>2.1589999999999998</v>
      </c>
      <c r="BM44" s="2">
        <v>379.238</v>
      </c>
      <c r="BO44" s="2">
        <f>BL44*BM44</f>
        <v>818.77484199999992</v>
      </c>
      <c r="BP44" s="2">
        <f>BO44/BM43</f>
        <v>3.3732890661371187</v>
      </c>
      <c r="BQ44" s="10">
        <f>BO44/BN43</f>
        <v>6.0381874283854424</v>
      </c>
      <c r="BS44" s="2" t="s">
        <v>374</v>
      </c>
      <c r="BT44" s="2">
        <v>13.144</v>
      </c>
      <c r="BU44" s="2">
        <v>943.41099999999994</v>
      </c>
      <c r="BW44" s="2">
        <v>12400.194184</v>
      </c>
      <c r="BX44" s="10">
        <v>26.36779561025606</v>
      </c>
      <c r="CA44" s="2" t="s">
        <v>374</v>
      </c>
      <c r="CB44" s="2">
        <v>0.94299999999999995</v>
      </c>
      <c r="CC44" s="2">
        <v>389.87799999999999</v>
      </c>
      <c r="CE44" s="2">
        <f>CB44*CC44</f>
        <v>367.65495399999998</v>
      </c>
      <c r="CF44" s="2">
        <f>CE44/CC43</f>
        <v>1.1639217731008371</v>
      </c>
      <c r="CG44" s="13">
        <f>CE44/CD43</f>
        <v>2.0834199738504986</v>
      </c>
    </row>
    <row r="45" spans="1:85" ht="17" thickBot="1" x14ac:dyDescent="0.25">
      <c r="A45" s="2" t="s">
        <v>332</v>
      </c>
      <c r="B45" s="2">
        <v>23.731000000000002</v>
      </c>
      <c r="C45" s="2">
        <v>289.45</v>
      </c>
      <c r="E45" s="10"/>
      <c r="G45" s="2" t="s">
        <v>332</v>
      </c>
      <c r="H45" s="2">
        <v>55.218000000000004</v>
      </c>
      <c r="I45" s="2">
        <v>242.35599999999999</v>
      </c>
      <c r="K45" s="10"/>
      <c r="S45" s="2" t="s">
        <v>332</v>
      </c>
      <c r="T45" s="2">
        <v>10.566000000000001</v>
      </c>
      <c r="U45" s="2">
        <v>421.14600000000002</v>
      </c>
      <c r="X45" s="10"/>
      <c r="AA45" s="2" t="s">
        <v>332</v>
      </c>
      <c r="AB45" s="2">
        <v>79.411000000000001</v>
      </c>
      <c r="AC45" s="2">
        <v>260.94200000000001</v>
      </c>
      <c r="AE45" s="10"/>
      <c r="AG45" s="2" t="s">
        <v>332</v>
      </c>
      <c r="AH45" s="2">
        <v>72.786000000000001</v>
      </c>
      <c r="AI45" s="2">
        <v>281.565</v>
      </c>
      <c r="AK45" s="10"/>
      <c r="AM45" s="2" t="s">
        <v>332</v>
      </c>
      <c r="AN45" s="2">
        <v>49.348999999999997</v>
      </c>
      <c r="AO45" s="2">
        <v>251.489</v>
      </c>
      <c r="AP45" s="2">
        <f t="shared" ref="AP45" si="11">AO45/1.79</f>
        <v>140.49664804469273</v>
      </c>
      <c r="AS45" s="10"/>
      <c r="AU45" s="2" t="s">
        <v>332</v>
      </c>
      <c r="AV45" s="2">
        <v>5.88</v>
      </c>
      <c r="AW45" s="2">
        <v>298.05200000000002</v>
      </c>
      <c r="AX45" s="2">
        <f t="shared" ref="AX45" si="12">AW45/1.79</f>
        <v>166.50949720670391</v>
      </c>
      <c r="BA45" s="10"/>
      <c r="BC45" s="2" t="s">
        <v>332</v>
      </c>
      <c r="BD45" s="2">
        <v>18.824999999999999</v>
      </c>
      <c r="BE45" s="2">
        <v>228.88800000000001</v>
      </c>
      <c r="BF45" s="2">
        <f>BE45/1.79</f>
        <v>127.87039106145251</v>
      </c>
      <c r="BI45" s="10"/>
      <c r="BK45" s="2" t="s">
        <v>332</v>
      </c>
      <c r="BL45" s="2">
        <v>8.532</v>
      </c>
      <c r="BM45" s="2">
        <v>262.06900000000002</v>
      </c>
      <c r="BN45" s="2">
        <f>BM45/1.79</f>
        <v>146.4072625698324</v>
      </c>
      <c r="BQ45" s="10"/>
      <c r="BS45" s="2" t="s">
        <v>332</v>
      </c>
      <c r="BT45" s="2">
        <v>17.442</v>
      </c>
      <c r="BU45" s="2">
        <v>633.18100000000004</v>
      </c>
      <c r="BX45" s="10"/>
    </row>
    <row r="46" spans="1:85" x14ac:dyDescent="0.2">
      <c r="A46" s="2" t="s">
        <v>375</v>
      </c>
      <c r="B46" s="2">
        <v>0.189</v>
      </c>
      <c r="C46" s="2">
        <v>684.33299999999997</v>
      </c>
      <c r="D46" s="2">
        <f>B46*C46</f>
        <v>129.33893699999999</v>
      </c>
      <c r="E46" s="10">
        <f>D46/C45</f>
        <v>0.44684379685610637</v>
      </c>
      <c r="G46" s="2" t="s">
        <v>375</v>
      </c>
      <c r="H46" s="2">
        <v>2.883</v>
      </c>
      <c r="I46" s="2">
        <v>582.97799999999995</v>
      </c>
      <c r="J46" s="2">
        <f>H46*I46</f>
        <v>1680.7255739999998</v>
      </c>
      <c r="K46" s="10">
        <f>J46/I45</f>
        <v>6.9349451798181185</v>
      </c>
      <c r="S46" s="2" t="s">
        <v>375</v>
      </c>
      <c r="T46" s="2">
        <v>0.105</v>
      </c>
      <c r="U46" s="2">
        <v>920.1</v>
      </c>
      <c r="W46" s="2">
        <f>T46*U46</f>
        <v>96.610500000000002</v>
      </c>
      <c r="X46" s="10">
        <f>W46/U45</f>
        <v>0.2293990682566141</v>
      </c>
      <c r="AA46" s="2" t="s">
        <v>375</v>
      </c>
      <c r="AB46" s="2">
        <v>0.115</v>
      </c>
      <c r="AC46" s="2">
        <v>550.72699999999998</v>
      </c>
      <c r="AD46" s="2">
        <f>AB46*AC46</f>
        <v>63.333604999999999</v>
      </c>
      <c r="AE46" s="10">
        <f>AD46/AC45</f>
        <v>0.24271142629396569</v>
      </c>
      <c r="AG46" s="2" t="s">
        <v>375</v>
      </c>
      <c r="AH46" s="2">
        <v>5.702</v>
      </c>
      <c r="AI46" s="2">
        <v>821.25900000000001</v>
      </c>
      <c r="AJ46" s="2">
        <f>AH46*AI46</f>
        <v>4682.8188179999997</v>
      </c>
      <c r="AK46" s="10">
        <f>AJ46/AI45</f>
        <v>16.631395301262586</v>
      </c>
      <c r="AM46" s="2" t="s">
        <v>375</v>
      </c>
      <c r="AN46" s="2">
        <v>7.2119999999999997</v>
      </c>
      <c r="AO46" s="2">
        <v>416.42200000000003</v>
      </c>
      <c r="AQ46" s="2">
        <v>3003.2354639999999</v>
      </c>
      <c r="AR46" s="2">
        <v>11.941816397536273</v>
      </c>
      <c r="AS46" s="10">
        <v>21.37585135158993</v>
      </c>
      <c r="AU46" s="2" t="s">
        <v>375</v>
      </c>
      <c r="AV46" s="2">
        <v>5.1999999999999998E-2</v>
      </c>
      <c r="AW46" s="2">
        <v>398.4</v>
      </c>
      <c r="AY46" s="2">
        <v>20.716799999999999</v>
      </c>
      <c r="AZ46" s="2">
        <v>6.950733429066068E-2</v>
      </c>
      <c r="BA46" s="10">
        <v>0.12441812838028263</v>
      </c>
      <c r="BC46" s="2" t="s">
        <v>375</v>
      </c>
      <c r="BD46" s="2">
        <v>0.19900000000000001</v>
      </c>
      <c r="BE46" s="2">
        <v>316.36799999999999</v>
      </c>
      <c r="BG46" s="2">
        <f>BD46*BE46</f>
        <v>62.957232000000005</v>
      </c>
      <c r="BH46" s="2">
        <f>BG46/BE45</f>
        <v>0.27505693614344134</v>
      </c>
      <c r="BI46" s="10">
        <f>BG46/BF45</f>
        <v>0.49235191569676007</v>
      </c>
      <c r="BK46" s="2" t="s">
        <v>375</v>
      </c>
      <c r="BL46" s="2">
        <v>5.7960000000000003</v>
      </c>
      <c r="BM46" s="2">
        <v>525.42899999999997</v>
      </c>
      <c r="BO46" s="2">
        <f>BL46*BM46</f>
        <v>3045.3864840000001</v>
      </c>
      <c r="BP46" s="2">
        <f>BO46/BM45</f>
        <v>11.620552159927348</v>
      </c>
      <c r="BQ46" s="10">
        <f>BO46/BN45</f>
        <v>20.800788366269952</v>
      </c>
      <c r="BS46" s="2" t="s">
        <v>375</v>
      </c>
      <c r="BT46" s="2">
        <v>9.9890000000000008</v>
      </c>
      <c r="BU46" s="2">
        <v>1070.0830000000001</v>
      </c>
      <c r="BW46" s="2">
        <v>10689.059087000001</v>
      </c>
      <c r="BX46" s="10">
        <v>16.881522166647454</v>
      </c>
      <c r="CF46" s="4" t="s">
        <v>309</v>
      </c>
      <c r="CG46" s="6">
        <f>AVERAGE(CG5:CG44)</f>
        <v>1.6406253315115129</v>
      </c>
    </row>
    <row r="47" spans="1:85" ht="17" thickBot="1" x14ac:dyDescent="0.25">
      <c r="A47" s="2" t="s">
        <v>333</v>
      </c>
      <c r="B47" s="2">
        <v>68.257999999999996</v>
      </c>
      <c r="C47" s="2">
        <v>259.30900000000003</v>
      </c>
      <c r="E47" s="10"/>
      <c r="G47" s="2" t="s">
        <v>333</v>
      </c>
      <c r="H47" s="2">
        <v>119.82899999999999</v>
      </c>
      <c r="I47" s="2">
        <v>245.48699999999999</v>
      </c>
      <c r="K47" s="10"/>
      <c r="S47" s="2" t="s">
        <v>333</v>
      </c>
      <c r="T47" s="2">
        <v>16.058</v>
      </c>
      <c r="U47" s="2">
        <v>295.851</v>
      </c>
      <c r="X47" s="10"/>
      <c r="AA47" s="2" t="s">
        <v>333</v>
      </c>
      <c r="AB47" s="2">
        <v>43.395000000000003</v>
      </c>
      <c r="AC47" s="2">
        <v>274.23899999999998</v>
      </c>
      <c r="AE47" s="10"/>
      <c r="AG47" s="2" t="s">
        <v>333</v>
      </c>
      <c r="AH47" s="2">
        <v>50.816000000000003</v>
      </c>
      <c r="AI47" s="2">
        <v>292.096</v>
      </c>
      <c r="AK47" s="10"/>
      <c r="AM47" s="2" t="s">
        <v>333</v>
      </c>
      <c r="AN47" s="2">
        <v>23.113</v>
      </c>
      <c r="AO47" s="2">
        <v>247.81</v>
      </c>
      <c r="AP47" s="2">
        <f t="shared" ref="AP47" si="13">AO47/1.79</f>
        <v>138.44134078212289</v>
      </c>
      <c r="AS47" s="10"/>
      <c r="AU47" s="2" t="s">
        <v>333</v>
      </c>
      <c r="AV47" s="2">
        <v>5.492</v>
      </c>
      <c r="AW47" s="2">
        <v>274.37400000000002</v>
      </c>
      <c r="AX47" s="2">
        <f t="shared" ref="AX47" si="14">AW47/1.79</f>
        <v>153.28156424581007</v>
      </c>
      <c r="BA47" s="10"/>
      <c r="BC47" s="2" t="s">
        <v>333</v>
      </c>
      <c r="BD47" s="2">
        <v>21.006</v>
      </c>
      <c r="BE47" s="2">
        <v>225.589</v>
      </c>
      <c r="BF47" s="2">
        <f>BE47/1.79</f>
        <v>126.02737430167598</v>
      </c>
      <c r="BI47" s="10"/>
      <c r="BK47" s="2" t="s">
        <v>333</v>
      </c>
      <c r="BL47" s="2">
        <v>18.951000000000001</v>
      </c>
      <c r="BM47" s="2">
        <v>245.768</v>
      </c>
      <c r="BN47" s="2">
        <f>BM47/1.79</f>
        <v>137.30055865921787</v>
      </c>
      <c r="BQ47" s="10"/>
      <c r="BS47" s="2" t="s">
        <v>333</v>
      </c>
      <c r="BT47" s="2">
        <v>18.28</v>
      </c>
      <c r="BU47" s="2">
        <v>407.20800000000003</v>
      </c>
      <c r="BX47" s="10"/>
      <c r="CF47" s="4" t="s">
        <v>432</v>
      </c>
      <c r="CG47" s="13">
        <f>STDEV(CG5:CG44)</f>
        <v>1.8800668112838856</v>
      </c>
    </row>
    <row r="48" spans="1:85" ht="17" thickBot="1" x14ac:dyDescent="0.25">
      <c r="A48" s="2" t="s">
        <v>376</v>
      </c>
      <c r="B48" s="2">
        <v>2.1000000000000001E-2</v>
      </c>
      <c r="C48" s="2">
        <v>535.5</v>
      </c>
      <c r="D48" s="2">
        <f>B48*C48</f>
        <v>11.2455</v>
      </c>
      <c r="E48" s="10">
        <f>D48/C47</f>
        <v>4.3367179696809595E-2</v>
      </c>
      <c r="G48" s="2" t="s">
        <v>376</v>
      </c>
      <c r="H48" s="2">
        <v>0.66</v>
      </c>
      <c r="I48" s="2">
        <v>528.71400000000006</v>
      </c>
      <c r="J48" s="2">
        <f>H48*I48</f>
        <v>348.95124000000004</v>
      </c>
      <c r="K48" s="10">
        <f>J48/I47</f>
        <v>1.4214652507057401</v>
      </c>
      <c r="S48" s="2" t="s">
        <v>376</v>
      </c>
      <c r="T48" s="2">
        <v>0.01</v>
      </c>
      <c r="U48" s="2">
        <v>609</v>
      </c>
      <c r="W48" s="2">
        <f>T48*U48</f>
        <v>6.09</v>
      </c>
      <c r="X48" s="10">
        <f>W48/U47</f>
        <v>2.0584686210288288E-2</v>
      </c>
      <c r="AA48" s="2" t="s">
        <v>376</v>
      </c>
      <c r="AB48" s="2">
        <v>8.4000000000000005E-2</v>
      </c>
      <c r="AC48" s="2">
        <v>724.375</v>
      </c>
      <c r="AD48" s="2">
        <f>AB48*AC48</f>
        <v>60.847500000000004</v>
      </c>
      <c r="AE48" s="10">
        <f>AD48/AC47</f>
        <v>0.22187763228424845</v>
      </c>
      <c r="AG48" s="2" t="s">
        <v>376</v>
      </c>
      <c r="AH48" s="2">
        <v>4.2030000000000003</v>
      </c>
      <c r="AI48" s="2">
        <v>873.50099999999998</v>
      </c>
      <c r="AJ48" s="2">
        <f>AH48*AI48</f>
        <v>3671.3247030000002</v>
      </c>
      <c r="AK48" s="10">
        <f>AJ48/AI47</f>
        <v>12.568897564499343</v>
      </c>
      <c r="AM48" s="2" t="s">
        <v>376</v>
      </c>
      <c r="AN48" s="2">
        <v>7.2119999999999997</v>
      </c>
      <c r="AO48" s="2">
        <v>406.18900000000002</v>
      </c>
      <c r="AQ48" s="2">
        <v>2929.4350680000002</v>
      </c>
      <c r="AR48" s="2">
        <v>11.821294814575683</v>
      </c>
      <c r="AS48" s="13">
        <v>21.160117718090476</v>
      </c>
      <c r="AU48" s="2" t="s">
        <v>376</v>
      </c>
      <c r="AV48" s="2">
        <v>0.58699999999999997</v>
      </c>
      <c r="AW48" s="2">
        <v>370.911</v>
      </c>
      <c r="AY48" s="2">
        <v>217.72475699999998</v>
      </c>
      <c r="AZ48" s="2">
        <v>0.79353275820595237</v>
      </c>
      <c r="BA48" s="10">
        <v>1.4204236371886547</v>
      </c>
      <c r="BC48" s="2" t="s">
        <v>376</v>
      </c>
      <c r="BD48" s="2">
        <v>6.3E-2</v>
      </c>
      <c r="BE48" s="2">
        <v>388.16699999999997</v>
      </c>
      <c r="BG48" s="2">
        <f>BD48*BE48</f>
        <v>24.454521</v>
      </c>
      <c r="BH48" s="2">
        <f>BG48/BE47</f>
        <v>0.10840298507462687</v>
      </c>
      <c r="BI48" s="10">
        <f>BG48/BF47</f>
        <v>0.19404134328358208</v>
      </c>
      <c r="BK48" s="2" t="s">
        <v>376</v>
      </c>
      <c r="BL48" s="2">
        <v>7.8819999999999997</v>
      </c>
      <c r="BM48" s="2">
        <v>512.63400000000001</v>
      </c>
      <c r="BO48" s="2">
        <f>BL48*BM48</f>
        <v>4040.5811880000001</v>
      </c>
      <c r="BP48" s="2">
        <f>BO48/BM47</f>
        <v>16.440631766544058</v>
      </c>
      <c r="BQ48" s="10">
        <f>BO48/BN47</f>
        <v>29.428730862113866</v>
      </c>
      <c r="BS48" s="2" t="s">
        <v>376</v>
      </c>
      <c r="BT48" s="2">
        <v>6.75</v>
      </c>
      <c r="BU48" s="2">
        <v>812.29499999999996</v>
      </c>
      <c r="BW48" s="2">
        <v>5482.99125</v>
      </c>
      <c r="BX48" s="10">
        <v>13.464841677963104</v>
      </c>
    </row>
    <row r="49" spans="1:76" ht="17" thickBot="1" x14ac:dyDescent="0.25">
      <c r="A49" s="2" t="s">
        <v>334</v>
      </c>
      <c r="B49" s="2">
        <v>116.432</v>
      </c>
      <c r="C49" s="2">
        <v>258.346</v>
      </c>
      <c r="E49" s="10"/>
      <c r="G49" s="2" t="s">
        <v>334</v>
      </c>
      <c r="H49" s="2">
        <v>109.137</v>
      </c>
      <c r="I49" s="2">
        <v>258.18099999999998</v>
      </c>
      <c r="K49" s="10"/>
      <c r="S49" s="2" t="s">
        <v>334</v>
      </c>
      <c r="T49" s="2">
        <v>14.632999999999999</v>
      </c>
      <c r="U49" s="2">
        <v>303.33</v>
      </c>
      <c r="X49" s="10"/>
      <c r="AA49" s="2" t="s">
        <v>334</v>
      </c>
      <c r="AB49" s="2">
        <v>89.012</v>
      </c>
      <c r="AC49" s="2">
        <v>245.786</v>
      </c>
      <c r="AE49" s="10"/>
      <c r="AG49" s="2" t="s">
        <v>334</v>
      </c>
      <c r="AH49" s="2">
        <v>36.015999999999998</v>
      </c>
      <c r="AI49" s="2">
        <v>294.17</v>
      </c>
      <c r="AK49" s="10"/>
      <c r="AU49" s="2" t="s">
        <v>334</v>
      </c>
      <c r="AV49" s="2">
        <v>2.4</v>
      </c>
      <c r="AW49" s="2">
        <v>299.51100000000002</v>
      </c>
      <c r="AX49" s="2">
        <f t="shared" ref="AX49" si="15">AW49/1.79</f>
        <v>167.32458100558659</v>
      </c>
      <c r="BA49" s="10"/>
      <c r="BC49" s="2" t="s">
        <v>334</v>
      </c>
      <c r="BD49" s="2">
        <v>55.334000000000003</v>
      </c>
      <c r="BE49" s="2">
        <v>221.74</v>
      </c>
      <c r="BF49" s="2">
        <f>BE49/1.79</f>
        <v>123.87709497206704</v>
      </c>
      <c r="BI49" s="10"/>
      <c r="BK49" s="2" t="s">
        <v>334</v>
      </c>
      <c r="BL49" s="2">
        <v>15.22</v>
      </c>
      <c r="BM49" s="2">
        <v>242.023</v>
      </c>
      <c r="BN49" s="2">
        <f>BM49/1.79</f>
        <v>135.20837988826815</v>
      </c>
      <c r="BQ49" s="10"/>
      <c r="BS49" s="2" t="s">
        <v>334</v>
      </c>
      <c r="BT49" s="2">
        <v>15.618</v>
      </c>
      <c r="BU49" s="2">
        <v>399.12900000000002</v>
      </c>
      <c r="BX49" s="10"/>
    </row>
    <row r="50" spans="1:76" x14ac:dyDescent="0.2">
      <c r="A50" s="2" t="s">
        <v>377</v>
      </c>
      <c r="B50" s="2">
        <v>0</v>
      </c>
      <c r="C50" s="2" t="s">
        <v>310</v>
      </c>
      <c r="D50" s="2">
        <v>0</v>
      </c>
      <c r="E50" s="10">
        <f>D50/C49</f>
        <v>0</v>
      </c>
      <c r="G50" s="2" t="s">
        <v>377</v>
      </c>
      <c r="H50" s="2">
        <v>0.39800000000000002</v>
      </c>
      <c r="I50" s="2">
        <v>565.65800000000002</v>
      </c>
      <c r="J50" s="2">
        <f>H50*I50</f>
        <v>225.13188400000001</v>
      </c>
      <c r="K50" s="10">
        <f>J50/I49</f>
        <v>0.87199245490566701</v>
      </c>
      <c r="S50" s="2" t="s">
        <v>377</v>
      </c>
      <c r="T50" s="2">
        <v>2.1000000000000001E-2</v>
      </c>
      <c r="U50" s="2">
        <v>638.5</v>
      </c>
      <c r="W50" s="2">
        <f>T50*U50</f>
        <v>13.4085</v>
      </c>
      <c r="X50" s="10">
        <f>W50/U49</f>
        <v>4.4204331915735341E-2</v>
      </c>
      <c r="AA50" s="2" t="s">
        <v>377</v>
      </c>
      <c r="AB50" s="2">
        <v>0.28299999999999997</v>
      </c>
      <c r="AC50" s="2">
        <v>525.03700000000003</v>
      </c>
      <c r="AD50" s="2">
        <f>AB50*AC50</f>
        <v>148.58547099999998</v>
      </c>
      <c r="AE50" s="10">
        <f>AD50/AC49</f>
        <v>0.60453187325559621</v>
      </c>
      <c r="AG50" s="2" t="s">
        <v>377</v>
      </c>
      <c r="AH50" s="2">
        <v>3.532</v>
      </c>
      <c r="AI50" s="2">
        <v>844.03300000000002</v>
      </c>
      <c r="AJ50" s="2">
        <f>AH50*AI50</f>
        <v>2981.1245560000002</v>
      </c>
      <c r="AK50" s="10">
        <f>AJ50/AI49</f>
        <v>10.134019634904988</v>
      </c>
      <c r="AR50" s="4" t="s">
        <v>309</v>
      </c>
      <c r="AS50" s="6">
        <f>AVERAGE(AR5:AR20,AS21:AS48)</f>
        <v>19.570909649434466</v>
      </c>
      <c r="AU50" s="2" t="s">
        <v>377</v>
      </c>
      <c r="AV50" s="2">
        <v>0.29299999999999998</v>
      </c>
      <c r="AW50" s="2">
        <v>369.85700000000003</v>
      </c>
      <c r="AY50" s="2">
        <v>108.368101</v>
      </c>
      <c r="AZ50" s="2">
        <v>0.36181676465972867</v>
      </c>
      <c r="BA50" s="10">
        <v>0.64765200874091433</v>
      </c>
      <c r="BC50" s="2" t="s">
        <v>377</v>
      </c>
      <c r="BD50" s="2">
        <v>0.105</v>
      </c>
      <c r="BE50" s="2">
        <v>312.5</v>
      </c>
      <c r="BG50" s="2">
        <f>BD50*BE50</f>
        <v>32.8125</v>
      </c>
      <c r="BH50" s="2">
        <f>BG50/BE49</f>
        <v>0.1479773608730946</v>
      </c>
      <c r="BI50" s="10">
        <f>BG50/BF49</f>
        <v>0.26487947596283934</v>
      </c>
      <c r="BK50" s="2" t="s">
        <v>377</v>
      </c>
      <c r="BL50" s="2">
        <v>2.044</v>
      </c>
      <c r="BM50" s="2">
        <v>392.65600000000001</v>
      </c>
      <c r="BO50" s="2">
        <f>BL50*BM50</f>
        <v>802.58886400000006</v>
      </c>
      <c r="BP50" s="2">
        <f>BO50/BM49</f>
        <v>3.3161677361242528</v>
      </c>
      <c r="BQ50" s="10">
        <f>BO50/BN49</f>
        <v>5.9359402476624128</v>
      </c>
      <c r="BS50" s="2" t="s">
        <v>377</v>
      </c>
      <c r="BT50" s="2">
        <v>9.6850000000000005</v>
      </c>
      <c r="BU50" s="2">
        <v>980.78899999999999</v>
      </c>
      <c r="BW50" s="2">
        <v>9498.9414649999999</v>
      </c>
      <c r="BX50" s="10">
        <v>23.79917636904359</v>
      </c>
    </row>
    <row r="51" spans="1:76" ht="17" thickBot="1" x14ac:dyDescent="0.25">
      <c r="A51" s="2" t="s">
        <v>335</v>
      </c>
      <c r="B51" s="2">
        <v>32.494</v>
      </c>
      <c r="C51" s="2">
        <v>301.55200000000002</v>
      </c>
      <c r="E51" s="10"/>
      <c r="G51" s="2" t="s">
        <v>335</v>
      </c>
      <c r="H51" s="2">
        <v>55.302</v>
      </c>
      <c r="I51" s="2">
        <v>257.11799999999999</v>
      </c>
      <c r="K51" s="10"/>
      <c r="S51" s="2" t="s">
        <v>335</v>
      </c>
      <c r="T51" s="2">
        <v>8.5530000000000008</v>
      </c>
      <c r="U51" s="2">
        <v>418.09899999999999</v>
      </c>
      <c r="X51" s="10"/>
      <c r="AA51" s="2" t="s">
        <v>335</v>
      </c>
      <c r="AB51" s="2">
        <v>97.733000000000004</v>
      </c>
      <c r="AC51" s="2">
        <v>241.96</v>
      </c>
      <c r="AE51" s="10"/>
      <c r="AG51" s="2" t="s">
        <v>335</v>
      </c>
      <c r="AH51" s="2">
        <v>90.478999999999999</v>
      </c>
      <c r="AI51" s="2">
        <v>296.74900000000002</v>
      </c>
      <c r="AK51" s="10"/>
      <c r="AR51" s="4" t="s">
        <v>432</v>
      </c>
      <c r="AS51" s="13">
        <f>STDEV(AR5:AR20,AS21:AS48)</f>
        <v>4.8563864614104055</v>
      </c>
      <c r="AU51" s="2" t="s">
        <v>335</v>
      </c>
      <c r="AV51" s="2">
        <v>3.4169999999999998</v>
      </c>
      <c r="AW51" s="2">
        <v>317.06400000000002</v>
      </c>
      <c r="AX51" s="2">
        <f t="shared" ref="AX51" si="16">AW51/1.79</f>
        <v>177.13072625698325</v>
      </c>
      <c r="BA51" s="10"/>
      <c r="BC51" s="2" t="s">
        <v>335</v>
      </c>
      <c r="BD51" s="2">
        <v>8.8049999999999997</v>
      </c>
      <c r="BE51" s="2">
        <v>239.85400000000001</v>
      </c>
      <c r="BF51" s="2">
        <f>BE51/1.79</f>
        <v>133.99664804469273</v>
      </c>
      <c r="BI51" s="10"/>
      <c r="BK51" s="2" t="s">
        <v>335</v>
      </c>
      <c r="BL51" s="2">
        <v>12.851000000000001</v>
      </c>
      <c r="BM51" s="2">
        <v>247.65799999999999</v>
      </c>
      <c r="BN51" s="2">
        <f>BM51/1.79</f>
        <v>138.35642458100557</v>
      </c>
      <c r="BQ51" s="10"/>
      <c r="BS51" s="2" t="s">
        <v>335</v>
      </c>
      <c r="BT51" s="2">
        <v>22.18</v>
      </c>
      <c r="BU51" s="2">
        <v>358.233</v>
      </c>
      <c r="BX51" s="10"/>
    </row>
    <row r="52" spans="1:76" x14ac:dyDescent="0.2">
      <c r="A52" s="2" t="s">
        <v>378</v>
      </c>
      <c r="B52" s="2">
        <v>3.1E-2</v>
      </c>
      <c r="C52" s="2">
        <v>673</v>
      </c>
      <c r="D52" s="2">
        <f>B52*C52</f>
        <v>20.863</v>
      </c>
      <c r="E52" s="10">
        <f>D52/C51</f>
        <v>6.9185414124263808E-2</v>
      </c>
      <c r="G52" s="2" t="s">
        <v>378</v>
      </c>
      <c r="H52" s="2">
        <v>1.583</v>
      </c>
      <c r="I52" s="2">
        <v>579.22500000000002</v>
      </c>
      <c r="J52" s="2">
        <f>H52*I52</f>
        <v>916.91317500000002</v>
      </c>
      <c r="K52" s="10">
        <f>J52/I51</f>
        <v>3.5661181830910325</v>
      </c>
      <c r="S52" s="2" t="s">
        <v>378</v>
      </c>
      <c r="T52" s="2">
        <v>0</v>
      </c>
      <c r="U52" s="2" t="s">
        <v>310</v>
      </c>
      <c r="W52" s="2">
        <v>0</v>
      </c>
      <c r="X52" s="10">
        <f>W52/U51</f>
        <v>0</v>
      </c>
      <c r="AA52" s="2" t="s">
        <v>378</v>
      </c>
      <c r="AB52" s="2">
        <v>0.57699999999999996</v>
      </c>
      <c r="AC52" s="2">
        <v>579.03599999999994</v>
      </c>
      <c r="AD52" s="2">
        <f>AB52*AC52</f>
        <v>334.10377199999994</v>
      </c>
      <c r="AE52" s="10">
        <f>AD52/AC51</f>
        <v>1.3808223342701269</v>
      </c>
      <c r="AG52" s="2" t="s">
        <v>378</v>
      </c>
      <c r="AH52" s="2">
        <v>4.7169999999999996</v>
      </c>
      <c r="AI52" s="2">
        <v>812.51300000000003</v>
      </c>
      <c r="AJ52" s="2">
        <f>AH52*AI52</f>
        <v>3832.6238209999997</v>
      </c>
      <c r="AK52" s="10">
        <f>AJ52/AI51</f>
        <v>12.915372321389455</v>
      </c>
      <c r="AU52" s="2" t="s">
        <v>378</v>
      </c>
      <c r="AV52" s="2">
        <v>6.3E-2</v>
      </c>
      <c r="AW52" s="2">
        <v>383.83300000000003</v>
      </c>
      <c r="AY52" s="2">
        <v>24.181479000000003</v>
      </c>
      <c r="AZ52" s="2">
        <v>7.626687041102112E-2</v>
      </c>
      <c r="BA52" s="10">
        <v>0.1365176980357278</v>
      </c>
      <c r="BC52" s="2" t="s">
        <v>378</v>
      </c>
      <c r="BD52" s="2">
        <v>0.58699999999999997</v>
      </c>
      <c r="BE52" s="2">
        <v>399.214</v>
      </c>
      <c r="BG52" s="2">
        <f>BD52*BE52</f>
        <v>234.338618</v>
      </c>
      <c r="BH52" s="2">
        <f>BG52/BE51</f>
        <v>0.97700525319569398</v>
      </c>
      <c r="BI52" s="10">
        <f>BG52/BF51</f>
        <v>1.7488394032202923</v>
      </c>
      <c r="BK52" s="2" t="s">
        <v>378</v>
      </c>
      <c r="BL52" s="2">
        <v>2.117</v>
      </c>
      <c r="BM52" s="2">
        <v>382.89100000000002</v>
      </c>
      <c r="BO52" s="2">
        <f>BL52*BM52</f>
        <v>810.58024699999999</v>
      </c>
      <c r="BP52" s="2">
        <f>BO52/BM51</f>
        <v>3.2729822860557705</v>
      </c>
      <c r="BQ52" s="10">
        <f>BO52/BN51</f>
        <v>5.8586382920398297</v>
      </c>
      <c r="BS52" s="2" t="s">
        <v>378</v>
      </c>
      <c r="BT52" s="2">
        <v>7.1280000000000001</v>
      </c>
      <c r="BU52" s="2">
        <v>694.64700000000005</v>
      </c>
      <c r="BW52" s="2">
        <v>4951.443816</v>
      </c>
      <c r="BX52" s="10">
        <v>13.821852861126697</v>
      </c>
    </row>
    <row r="53" spans="1:76" x14ac:dyDescent="0.2">
      <c r="A53" s="2" t="s">
        <v>336</v>
      </c>
      <c r="B53" s="2">
        <v>88.551000000000002</v>
      </c>
      <c r="C53" s="2">
        <v>247.72900000000001</v>
      </c>
      <c r="E53" s="10"/>
      <c r="G53" s="2" t="s">
        <v>336</v>
      </c>
      <c r="H53" s="2">
        <v>29.643000000000001</v>
      </c>
      <c r="I53" s="2">
        <v>271.73700000000002</v>
      </c>
      <c r="K53" s="10"/>
      <c r="S53" s="2" t="s">
        <v>336</v>
      </c>
      <c r="T53" s="2">
        <v>14.465</v>
      </c>
      <c r="U53" s="2">
        <v>475.38400000000001</v>
      </c>
      <c r="X53" s="10"/>
      <c r="AA53" s="2" t="s">
        <v>336</v>
      </c>
      <c r="AB53" s="2">
        <v>128.172</v>
      </c>
      <c r="AC53" s="2">
        <v>251.11500000000001</v>
      </c>
      <c r="AE53" s="10"/>
      <c r="AG53" s="2" t="s">
        <v>336</v>
      </c>
      <c r="AH53" s="2">
        <v>31.152000000000001</v>
      </c>
      <c r="AI53" s="2">
        <v>343.37</v>
      </c>
      <c r="AK53" s="10"/>
      <c r="AU53" s="2" t="s">
        <v>336</v>
      </c>
      <c r="AV53" s="2">
        <v>6.048</v>
      </c>
      <c r="AW53" s="2">
        <v>289.39499999999998</v>
      </c>
      <c r="AX53" s="2">
        <f t="shared" ref="AX53" si="17">AW53/1.79</f>
        <v>161.67318435754188</v>
      </c>
      <c r="BA53" s="10"/>
      <c r="BC53" s="2" t="s">
        <v>336</v>
      </c>
      <c r="BD53" s="2">
        <v>10.471</v>
      </c>
      <c r="BE53" s="2">
        <v>235.01</v>
      </c>
      <c r="BF53" s="2">
        <f>BE53/1.79</f>
        <v>131.29050279329607</v>
      </c>
      <c r="BI53" s="10"/>
      <c r="BK53" s="2" t="s">
        <v>336</v>
      </c>
      <c r="BL53" s="2">
        <v>7.9660000000000002</v>
      </c>
      <c r="BM53" s="2">
        <v>236.47200000000001</v>
      </c>
      <c r="BN53" s="2">
        <f>BM53/1.79</f>
        <v>132.10726256983241</v>
      </c>
      <c r="BQ53" s="10"/>
      <c r="BS53" s="2" t="s">
        <v>336</v>
      </c>
      <c r="BT53" s="2">
        <v>9.4130000000000003</v>
      </c>
      <c r="BU53" s="2">
        <v>504.48700000000002</v>
      </c>
      <c r="BX53" s="10"/>
    </row>
    <row r="54" spans="1:76" ht="17" thickBot="1" x14ac:dyDescent="0.25">
      <c r="A54" s="2" t="s">
        <v>379</v>
      </c>
      <c r="B54" s="2">
        <v>0</v>
      </c>
      <c r="C54" s="2" t="s">
        <v>310</v>
      </c>
      <c r="D54" s="2">
        <v>0</v>
      </c>
      <c r="E54" s="10">
        <f>D54/C53</f>
        <v>0</v>
      </c>
      <c r="G54" s="2" t="s">
        <v>379</v>
      </c>
      <c r="H54" s="2">
        <v>1.792</v>
      </c>
      <c r="I54" s="2">
        <v>627.52</v>
      </c>
      <c r="J54" s="2">
        <f>H54*I54</f>
        <v>1124.51584</v>
      </c>
      <c r="K54" s="10">
        <f>J54/I53</f>
        <v>4.1382507350857631</v>
      </c>
      <c r="S54" s="2" t="s">
        <v>379</v>
      </c>
      <c r="T54" s="2">
        <v>0</v>
      </c>
      <c r="U54" s="2" t="s">
        <v>310</v>
      </c>
      <c r="W54" s="2">
        <v>0</v>
      </c>
      <c r="X54" s="13">
        <f>W54/U53</f>
        <v>0</v>
      </c>
      <c r="AA54" s="2" t="s">
        <v>379</v>
      </c>
      <c r="AB54" s="2">
        <v>8.4000000000000005E-2</v>
      </c>
      <c r="AC54" s="2">
        <v>542.25</v>
      </c>
      <c r="AD54" s="2">
        <f>AB54*AC54</f>
        <v>45.548999999999999</v>
      </c>
      <c r="AE54" s="10">
        <f>AD54/AC53</f>
        <v>0.18138701391792605</v>
      </c>
      <c r="AG54" s="2" t="s">
        <v>379</v>
      </c>
      <c r="AH54" s="2">
        <v>2.2749999999999999</v>
      </c>
      <c r="AI54" s="2">
        <v>875.40599999999995</v>
      </c>
      <c r="AJ54" s="2">
        <f>AH54*AI54</f>
        <v>1991.5486499999997</v>
      </c>
      <c r="AK54" s="10">
        <f>AJ54/AI53</f>
        <v>5.800007717622389</v>
      </c>
      <c r="AU54" s="2" t="s">
        <v>379</v>
      </c>
      <c r="AV54" s="2">
        <v>0.01</v>
      </c>
      <c r="AW54" s="2">
        <v>373</v>
      </c>
      <c r="AY54" s="2">
        <v>3.73</v>
      </c>
      <c r="AZ54" s="2">
        <v>1.2888957998583252E-2</v>
      </c>
      <c r="BA54" s="10">
        <v>2.3071234817464023E-2</v>
      </c>
      <c r="BC54" s="2" t="s">
        <v>379</v>
      </c>
      <c r="BD54" s="2">
        <v>3.1E-2</v>
      </c>
      <c r="BE54" s="2">
        <v>335</v>
      </c>
      <c r="BG54" s="2">
        <f>BD54*BE54</f>
        <v>10.385</v>
      </c>
      <c r="BH54" s="2">
        <f>BG54/BE53</f>
        <v>4.4189608952810516E-2</v>
      </c>
      <c r="BI54" s="10">
        <f>BG54/BF53</f>
        <v>7.9099400025530842E-2</v>
      </c>
      <c r="BK54" s="2" t="s">
        <v>379</v>
      </c>
      <c r="BL54" s="2">
        <v>6.9080000000000004</v>
      </c>
      <c r="BM54" s="2">
        <v>478.13499999999999</v>
      </c>
      <c r="BO54" s="2">
        <f>BL54*BM54</f>
        <v>3302.95658</v>
      </c>
      <c r="BP54" s="2">
        <f>BO54/BM53</f>
        <v>13.967643441929699</v>
      </c>
      <c r="BQ54" s="10">
        <f>BO54/BN53</f>
        <v>25.002081761054161</v>
      </c>
      <c r="BS54" s="2" t="s">
        <v>379</v>
      </c>
      <c r="BT54" s="2">
        <v>10.837999999999999</v>
      </c>
      <c r="BU54" s="2">
        <v>956.47500000000002</v>
      </c>
      <c r="BW54" s="2">
        <v>10366.276049999999</v>
      </c>
      <c r="BX54" s="10">
        <v>20.548152975200548</v>
      </c>
    </row>
    <row r="55" spans="1:76" x14ac:dyDescent="0.2">
      <c r="A55" s="2" t="s">
        <v>337</v>
      </c>
      <c r="B55" s="2">
        <v>48.677999999999997</v>
      </c>
      <c r="C55" s="2">
        <v>265.565</v>
      </c>
      <c r="E55" s="10"/>
      <c r="G55" s="2" t="s">
        <v>337</v>
      </c>
      <c r="H55" s="2">
        <v>74.212000000000003</v>
      </c>
      <c r="I55" s="2">
        <v>249.88499999999999</v>
      </c>
      <c r="K55" s="10"/>
      <c r="S55" s="2" t="s">
        <v>337</v>
      </c>
      <c r="T55" s="2">
        <v>3.5739999999999998</v>
      </c>
      <c r="U55" s="2">
        <v>365.1</v>
      </c>
      <c r="V55" s="2">
        <f>U55/1.79</f>
        <v>203.96648044692739</v>
      </c>
      <c r="Y55" s="6"/>
      <c r="AA55" s="2" t="s">
        <v>337</v>
      </c>
      <c r="AB55" s="2">
        <v>47.085000000000001</v>
      </c>
      <c r="AC55" s="2">
        <v>304.35300000000001</v>
      </c>
      <c r="AE55" s="10"/>
      <c r="AG55" s="2" t="s">
        <v>337</v>
      </c>
      <c r="AH55" s="2">
        <v>50.984000000000002</v>
      </c>
      <c r="AI55" s="2">
        <v>268.06700000000001</v>
      </c>
      <c r="AK55" s="10"/>
      <c r="AU55" s="2" t="s">
        <v>337</v>
      </c>
      <c r="AV55" s="2">
        <v>7.851</v>
      </c>
      <c r="AW55" s="2">
        <v>337.19799999999998</v>
      </c>
      <c r="AX55" s="2">
        <f t="shared" ref="AX55" si="18">AW55/1.79</f>
        <v>188.37877094972066</v>
      </c>
      <c r="BA55" s="10"/>
      <c r="BC55" s="2" t="s">
        <v>337</v>
      </c>
      <c r="BD55" s="2">
        <v>11.771000000000001</v>
      </c>
      <c r="BE55" s="2">
        <v>236.303</v>
      </c>
      <c r="BF55" s="2">
        <f>BE55/1.79</f>
        <v>132.01284916201118</v>
      </c>
      <c r="BI55" s="10"/>
      <c r="BK55" s="2" t="s">
        <v>337</v>
      </c>
      <c r="BL55" s="2">
        <v>22.986999999999998</v>
      </c>
      <c r="BM55" s="2">
        <v>255.22200000000001</v>
      </c>
      <c r="BN55" s="2">
        <f>BM55/1.79</f>
        <v>142.58212290502794</v>
      </c>
      <c r="BQ55" s="10"/>
      <c r="BS55" s="2" t="s">
        <v>337</v>
      </c>
      <c r="BT55" s="2">
        <v>26.582000000000001</v>
      </c>
      <c r="BU55" s="2">
        <v>449.93</v>
      </c>
      <c r="BX55" s="10"/>
    </row>
    <row r="56" spans="1:76" x14ac:dyDescent="0.2">
      <c r="A56" s="2" t="s">
        <v>380</v>
      </c>
      <c r="B56" s="2">
        <v>3.1E-2</v>
      </c>
      <c r="C56" s="2">
        <v>552.66700000000003</v>
      </c>
      <c r="D56" s="2">
        <f>B56*C56</f>
        <v>17.132677000000001</v>
      </c>
      <c r="E56" s="10">
        <f>D56/C55</f>
        <v>6.4514062470581598E-2</v>
      </c>
      <c r="G56" s="2" t="s">
        <v>380</v>
      </c>
      <c r="H56" s="2">
        <v>2.746</v>
      </c>
      <c r="I56" s="2">
        <v>578.98900000000003</v>
      </c>
      <c r="J56" s="2">
        <f>H56*I56</f>
        <v>1589.9037940000001</v>
      </c>
      <c r="K56" s="10">
        <f>J56/I55</f>
        <v>6.3625419452948364</v>
      </c>
      <c r="S56" s="2" t="s">
        <v>380</v>
      </c>
      <c r="T56" s="2">
        <v>1.5409999999999999</v>
      </c>
      <c r="U56" s="2">
        <v>418.762</v>
      </c>
      <c r="W56" s="2">
        <v>645.31224199999997</v>
      </c>
      <c r="X56" s="2">
        <v>1.7674945001369486</v>
      </c>
      <c r="Y56" s="10">
        <v>3.1638151552451377</v>
      </c>
      <c r="AA56" s="2" t="s">
        <v>380</v>
      </c>
      <c r="AB56" s="2">
        <v>0.377</v>
      </c>
      <c r="AC56" s="2">
        <v>901.72199999999998</v>
      </c>
      <c r="AD56" s="2">
        <f>AB56*AC56</f>
        <v>339.94919399999998</v>
      </c>
      <c r="AE56" s="10">
        <f>AD56/AC55</f>
        <v>1.1169569348749642</v>
      </c>
      <c r="AG56" s="2" t="s">
        <v>380</v>
      </c>
      <c r="AH56" s="2">
        <v>11.268000000000001</v>
      </c>
      <c r="AI56" s="2">
        <v>794.22</v>
      </c>
      <c r="AJ56" s="2">
        <f>AH56*AI56</f>
        <v>8949.2709600000017</v>
      </c>
      <c r="AK56" s="10">
        <f>AJ56/AI55</f>
        <v>33.384455975558353</v>
      </c>
      <c r="AU56" s="2" t="s">
        <v>380</v>
      </c>
      <c r="AV56" s="2">
        <v>6.3E-2</v>
      </c>
      <c r="AW56" s="2">
        <v>449.83300000000003</v>
      </c>
      <c r="AY56" s="2">
        <v>28.339479000000001</v>
      </c>
      <c r="AZ56" s="2">
        <v>8.4044030510264003E-2</v>
      </c>
      <c r="BA56" s="10">
        <v>0.15043881461337258</v>
      </c>
      <c r="BC56" s="2" t="s">
        <v>380</v>
      </c>
      <c r="BD56" s="2">
        <v>0.189</v>
      </c>
      <c r="BE56" s="2">
        <v>427.5</v>
      </c>
      <c r="BG56" s="2">
        <f>BD56*BE56</f>
        <v>80.797499999999999</v>
      </c>
      <c r="BH56" s="2">
        <f>BG56/BE55</f>
        <v>0.34192329339872962</v>
      </c>
      <c r="BI56" s="10">
        <f>BG56/BF55</f>
        <v>0.61204269518372589</v>
      </c>
      <c r="BK56" s="2" t="s">
        <v>380</v>
      </c>
      <c r="BL56" s="2">
        <v>4.9580000000000002</v>
      </c>
      <c r="BM56" s="2">
        <v>470.596</v>
      </c>
      <c r="BO56" s="2">
        <f>BL56*BM56</f>
        <v>2333.2149680000002</v>
      </c>
      <c r="BP56" s="2">
        <f>BO56/BM55</f>
        <v>9.1419037857238017</v>
      </c>
      <c r="BQ56" s="10">
        <f>BO56/BN55</f>
        <v>16.364007776445604</v>
      </c>
      <c r="BS56" s="2" t="s">
        <v>380</v>
      </c>
      <c r="BT56" s="2">
        <v>10.093999999999999</v>
      </c>
      <c r="BU56" s="2">
        <v>767.38300000000004</v>
      </c>
      <c r="BW56" s="2">
        <v>7745.9640019999997</v>
      </c>
      <c r="BX56" s="10">
        <v>17.215931371546684</v>
      </c>
    </row>
    <row r="57" spans="1:76" x14ac:dyDescent="0.2">
      <c r="A57" s="2" t="s">
        <v>338</v>
      </c>
      <c r="B57" s="2">
        <v>37.944000000000003</v>
      </c>
      <c r="C57" s="2">
        <v>278.35899999999998</v>
      </c>
      <c r="E57" s="10"/>
      <c r="G57" s="2" t="s">
        <v>338</v>
      </c>
      <c r="H57" s="2">
        <v>47.881</v>
      </c>
      <c r="I57" s="2">
        <v>290.65800000000002</v>
      </c>
      <c r="K57" s="10"/>
      <c r="S57" s="2" t="s">
        <v>338</v>
      </c>
      <c r="T57" s="2">
        <v>3.8149999999999999</v>
      </c>
      <c r="U57" s="2">
        <v>372.95100000000002</v>
      </c>
      <c r="V57" s="2">
        <f>U57/1.79</f>
        <v>208.35251396648044</v>
      </c>
      <c r="Y57" s="10"/>
      <c r="AA57" s="2" t="s">
        <v>338</v>
      </c>
      <c r="AB57" s="2">
        <v>33.415999999999997</v>
      </c>
      <c r="AC57" s="2">
        <v>254.20099999999999</v>
      </c>
      <c r="AE57" s="10"/>
      <c r="AG57" s="2" t="s">
        <v>338</v>
      </c>
      <c r="AH57" s="2">
        <v>19.411999999999999</v>
      </c>
      <c r="AI57" s="2">
        <v>363.11599999999999</v>
      </c>
      <c r="AK57" s="10"/>
      <c r="AU57" s="2" t="s">
        <v>338</v>
      </c>
      <c r="AV57" s="2">
        <v>9.8109999999999999</v>
      </c>
      <c r="AW57" s="2">
        <v>298.142</v>
      </c>
      <c r="AX57" s="2">
        <f t="shared" ref="AX57" si="19">AW57/1.79</f>
        <v>166.55977653631285</v>
      </c>
      <c r="BA57" s="10"/>
      <c r="BC57" s="2" t="s">
        <v>338</v>
      </c>
      <c r="BD57" s="2">
        <v>32.494</v>
      </c>
      <c r="BE57" s="2">
        <v>243.637</v>
      </c>
      <c r="BF57" s="2">
        <f>BE57/1.79</f>
        <v>136.11005586592179</v>
      </c>
      <c r="BI57" s="10"/>
      <c r="BK57" s="2" t="s">
        <v>338</v>
      </c>
      <c r="BL57" s="2">
        <v>9.9789999999999992</v>
      </c>
      <c r="BM57" s="2">
        <v>256.59300000000002</v>
      </c>
      <c r="BN57" s="2">
        <f>BM57/1.79</f>
        <v>143.34804469273743</v>
      </c>
      <c r="BQ57" s="10"/>
      <c r="BS57" s="2" t="s">
        <v>338</v>
      </c>
      <c r="BT57" s="2">
        <v>16.184000000000001</v>
      </c>
      <c r="BU57" s="2">
        <v>372.13900000000001</v>
      </c>
      <c r="BX57" s="10"/>
    </row>
    <row r="58" spans="1:76" x14ac:dyDescent="0.2">
      <c r="A58" s="2" t="s">
        <v>381</v>
      </c>
      <c r="B58" s="2">
        <v>7.2999999999999995E-2</v>
      </c>
      <c r="C58" s="2">
        <v>614.71400000000006</v>
      </c>
      <c r="D58" s="2">
        <f>B58*C58</f>
        <v>44.874122</v>
      </c>
      <c r="E58" s="10">
        <f>D58/C57</f>
        <v>0.16120952439116393</v>
      </c>
      <c r="G58" s="2" t="s">
        <v>381</v>
      </c>
      <c r="H58" s="2">
        <v>2.0960000000000001</v>
      </c>
      <c r="I58" s="2">
        <v>670.28499999999997</v>
      </c>
      <c r="J58" s="2">
        <f>H58*I58</f>
        <v>1404.9173599999999</v>
      </c>
      <c r="K58" s="10">
        <f>J58/I57</f>
        <v>4.8335754047712429</v>
      </c>
      <c r="S58" s="2" t="s">
        <v>381</v>
      </c>
      <c r="T58" s="2">
        <v>6.3E-2</v>
      </c>
      <c r="U58" s="2">
        <v>500.66699999999997</v>
      </c>
      <c r="W58" s="2">
        <v>31.542020999999998</v>
      </c>
      <c r="X58" s="2">
        <v>8.4574169260841228E-2</v>
      </c>
      <c r="Y58" s="10">
        <v>0.15138776297690582</v>
      </c>
      <c r="AA58" s="2" t="s">
        <v>381</v>
      </c>
      <c r="AB58" s="2">
        <v>7.2999999999999995E-2</v>
      </c>
      <c r="AC58" s="2">
        <v>630.14300000000003</v>
      </c>
      <c r="AD58" s="2">
        <f>AB58*AC58</f>
        <v>46.000439</v>
      </c>
      <c r="AE58" s="10">
        <f>AD58/AC57</f>
        <v>0.18096088921758766</v>
      </c>
      <c r="AG58" s="2" t="s">
        <v>381</v>
      </c>
      <c r="AH58" s="2">
        <v>9.6430000000000007</v>
      </c>
      <c r="AI58" s="2">
        <v>1091.096</v>
      </c>
      <c r="AJ58" s="2">
        <f>AH58*AI58</f>
        <v>10521.438728000001</v>
      </c>
      <c r="AK58" s="10">
        <f>AJ58/AI57</f>
        <v>28.975420328490074</v>
      </c>
      <c r="AU58" s="2" t="s">
        <v>381</v>
      </c>
      <c r="AV58" s="2">
        <v>3.1E-2</v>
      </c>
      <c r="AW58" s="2">
        <v>398</v>
      </c>
      <c r="AY58" s="2">
        <v>12.337999999999999</v>
      </c>
      <c r="AZ58" s="2">
        <v>4.1382965164250593E-2</v>
      </c>
      <c r="BA58" s="10">
        <v>7.4075507644008554E-2</v>
      </c>
      <c r="BC58" s="2" t="s">
        <v>381</v>
      </c>
      <c r="BD58" s="2">
        <v>0.24099999999999999</v>
      </c>
      <c r="BE58" s="2">
        <v>433.82600000000002</v>
      </c>
      <c r="BG58" s="2">
        <f>BD58*BE58</f>
        <v>104.552066</v>
      </c>
      <c r="BH58" s="2">
        <f>BG58/BE57</f>
        <v>0.42913049331587566</v>
      </c>
      <c r="BI58" s="10">
        <f>BG58/BF57</f>
        <v>0.76814358303541741</v>
      </c>
      <c r="BK58" s="2" t="s">
        <v>381</v>
      </c>
      <c r="BL58" s="2">
        <v>1.625</v>
      </c>
      <c r="BM58" s="2">
        <v>491.89699999999999</v>
      </c>
      <c r="BO58" s="2">
        <f>BL58*BM58</f>
        <v>799.33262500000001</v>
      </c>
      <c r="BP58" s="2">
        <f>BO58/BM57</f>
        <v>3.1151770508158831</v>
      </c>
      <c r="BQ58" s="10">
        <f>BO58/BN57</f>
        <v>5.5761669209604312</v>
      </c>
      <c r="BS58" s="2" t="s">
        <v>381</v>
      </c>
      <c r="BT58" s="2">
        <v>7.5780000000000003</v>
      </c>
      <c r="BU58" s="2">
        <v>676.18899999999996</v>
      </c>
      <c r="BW58" s="2">
        <v>5124.1602419999999</v>
      </c>
      <c r="BX58" s="10">
        <v>13.769479259094048</v>
      </c>
    </row>
    <row r="59" spans="1:76" x14ac:dyDescent="0.2">
      <c r="A59" s="2" t="s">
        <v>339</v>
      </c>
      <c r="B59" s="2">
        <v>110.64700000000001</v>
      </c>
      <c r="C59" s="2">
        <v>245.63</v>
      </c>
      <c r="E59" s="10"/>
      <c r="G59" s="2" t="s">
        <v>339</v>
      </c>
      <c r="H59" s="2">
        <v>403.34199999999998</v>
      </c>
      <c r="I59" s="2">
        <v>269.267</v>
      </c>
      <c r="K59" s="10"/>
      <c r="S59" s="2" t="s">
        <v>339</v>
      </c>
      <c r="T59" s="2">
        <v>2.6</v>
      </c>
      <c r="U59" s="2">
        <v>357.89499999999998</v>
      </c>
      <c r="V59" s="2">
        <f>U59/1.79</f>
        <v>199.94134078212289</v>
      </c>
      <c r="Y59" s="10"/>
      <c r="AA59" s="2" t="s">
        <v>339</v>
      </c>
      <c r="AB59" s="2">
        <v>37.692999999999998</v>
      </c>
      <c r="AC59" s="2">
        <v>261.59399999999999</v>
      </c>
      <c r="AE59" s="10"/>
      <c r="AG59" s="2" t="s">
        <v>339</v>
      </c>
      <c r="AH59" s="2">
        <v>16.477</v>
      </c>
      <c r="AI59" s="2">
        <v>309.71199999999999</v>
      </c>
      <c r="AK59" s="10"/>
      <c r="AU59" s="2" t="s">
        <v>339</v>
      </c>
      <c r="AV59" s="2">
        <v>16.404</v>
      </c>
      <c r="AW59" s="2">
        <v>280.125</v>
      </c>
      <c r="AX59" s="2">
        <f t="shared" ref="AX59" si="20">AW59/1.79</f>
        <v>156.49441340782121</v>
      </c>
      <c r="BA59" s="10"/>
      <c r="BC59" s="2" t="s">
        <v>339</v>
      </c>
      <c r="BD59" s="2">
        <v>25.974</v>
      </c>
      <c r="BE59" s="2">
        <v>234.33500000000001</v>
      </c>
      <c r="BF59" s="2">
        <f>BE59/1.79</f>
        <v>130.91340782122904</v>
      </c>
      <c r="BI59" s="10"/>
      <c r="BK59" s="2" t="s">
        <v>339</v>
      </c>
      <c r="BL59" s="2">
        <v>10.021000000000001</v>
      </c>
      <c r="BM59" s="2">
        <v>248.07900000000001</v>
      </c>
      <c r="BN59" s="2">
        <f>BM59/1.79</f>
        <v>138.59162011173186</v>
      </c>
      <c r="BQ59" s="10"/>
      <c r="BS59" s="2" t="s">
        <v>339</v>
      </c>
      <c r="BT59" s="2">
        <v>15.262</v>
      </c>
      <c r="BU59" s="2">
        <v>382.33800000000002</v>
      </c>
      <c r="BX59" s="10"/>
    </row>
    <row r="60" spans="1:76" x14ac:dyDescent="0.2">
      <c r="A60" s="2" t="s">
        <v>382</v>
      </c>
      <c r="B60" s="2">
        <v>0</v>
      </c>
      <c r="C60" s="2" t="s">
        <v>310</v>
      </c>
      <c r="D60" s="2">
        <v>0</v>
      </c>
      <c r="E60" s="10">
        <f>D60/C59</f>
        <v>0</v>
      </c>
      <c r="G60" s="2" t="s">
        <v>382</v>
      </c>
      <c r="H60" s="2">
        <v>1.75</v>
      </c>
      <c r="I60" s="2">
        <v>602.08399999999995</v>
      </c>
      <c r="J60" s="2">
        <f>H60*I60</f>
        <v>1053.6469999999999</v>
      </c>
      <c r="K60" s="10">
        <f>J60/I59</f>
        <v>3.9130194193867052</v>
      </c>
      <c r="S60" s="2" t="s">
        <v>382</v>
      </c>
      <c r="T60" s="2">
        <v>0.189</v>
      </c>
      <c r="U60" s="2">
        <v>458.94400000000002</v>
      </c>
      <c r="W60" s="2">
        <v>86.74041600000001</v>
      </c>
      <c r="X60" s="2">
        <v>0.24236274885091999</v>
      </c>
      <c r="Y60" s="10">
        <v>0.43382932044314682</v>
      </c>
      <c r="AA60" s="2" t="s">
        <v>382</v>
      </c>
      <c r="AB60" s="2">
        <v>0.76500000000000001</v>
      </c>
      <c r="AC60" s="2">
        <v>688.76700000000005</v>
      </c>
      <c r="AD60" s="2">
        <f>AB60*AC60</f>
        <v>526.90675500000009</v>
      </c>
      <c r="AE60" s="10">
        <f>AD60/AC59</f>
        <v>2.014215750361247</v>
      </c>
      <c r="AG60" s="2" t="s">
        <v>382</v>
      </c>
      <c r="AH60" s="2">
        <v>6.6349999999999998</v>
      </c>
      <c r="AI60" s="2">
        <v>873.27200000000005</v>
      </c>
      <c r="AJ60" s="2">
        <f>AH60*AI60</f>
        <v>5794.1597200000006</v>
      </c>
      <c r="AK60" s="10">
        <f>AJ60/AI59</f>
        <v>18.708218344784836</v>
      </c>
      <c r="AU60" s="2" t="s">
        <v>382</v>
      </c>
      <c r="AV60" s="2">
        <v>3.218</v>
      </c>
      <c r="AW60" s="2">
        <v>339.71</v>
      </c>
      <c r="AY60" s="2">
        <v>1093.18678</v>
      </c>
      <c r="AZ60" s="2">
        <v>3.9024963141454707</v>
      </c>
      <c r="BA60" s="10">
        <v>6.985468402320393</v>
      </c>
      <c r="BC60" s="2" t="s">
        <v>382</v>
      </c>
      <c r="BD60" s="2">
        <v>0.21</v>
      </c>
      <c r="BE60" s="2">
        <v>397.6</v>
      </c>
      <c r="BG60" s="2">
        <f>BD60*BE60</f>
        <v>83.495999999999995</v>
      </c>
      <c r="BH60" s="2">
        <f>BG60/BE59</f>
        <v>0.35631041031002619</v>
      </c>
      <c r="BI60" s="10">
        <f>BG60/BF59</f>
        <v>0.63779563445494702</v>
      </c>
      <c r="BK60" s="2" t="s">
        <v>382</v>
      </c>
      <c r="BL60" s="2">
        <v>6.8449999999999998</v>
      </c>
      <c r="BM60" s="2">
        <v>521.77</v>
      </c>
      <c r="BO60" s="2">
        <f>BL60*BM60</f>
        <v>3571.5156499999998</v>
      </c>
      <c r="BP60" s="2">
        <f>BO60/BM59</f>
        <v>14.396686740917207</v>
      </c>
      <c r="BQ60" s="10">
        <f>BO60/BN59</f>
        <v>25.770069266241798</v>
      </c>
      <c r="BS60" s="2" t="s">
        <v>382</v>
      </c>
      <c r="BT60" s="2">
        <v>6.52</v>
      </c>
      <c r="BU60" s="2">
        <v>585.55600000000004</v>
      </c>
      <c r="BW60" s="2">
        <v>3817.82512</v>
      </c>
      <c r="BX60" s="10">
        <v>9.9854712845701972</v>
      </c>
    </row>
    <row r="61" spans="1:76" x14ac:dyDescent="0.2">
      <c r="A61" s="2" t="s">
        <v>340</v>
      </c>
      <c r="B61" s="2">
        <v>152.071</v>
      </c>
      <c r="C61" s="2">
        <v>258.08499999999998</v>
      </c>
      <c r="E61" s="10"/>
      <c r="G61" s="2" t="s">
        <v>340</v>
      </c>
      <c r="H61" s="2">
        <v>125.95</v>
      </c>
      <c r="I61" s="2">
        <v>248.32300000000001</v>
      </c>
      <c r="K61" s="10"/>
      <c r="S61" s="2" t="s">
        <v>340</v>
      </c>
      <c r="T61" s="2">
        <v>4.57</v>
      </c>
      <c r="U61" s="2">
        <v>300.77499999999998</v>
      </c>
      <c r="V61" s="2">
        <f>U61/1.79</f>
        <v>168.03072625698323</v>
      </c>
      <c r="Y61" s="10"/>
      <c r="AA61" s="2" t="s">
        <v>340</v>
      </c>
      <c r="AB61" s="2">
        <v>46.790999999999997</v>
      </c>
      <c r="AC61" s="2">
        <v>269.43200000000002</v>
      </c>
      <c r="AE61" s="10"/>
      <c r="AG61" s="2" t="s">
        <v>340</v>
      </c>
      <c r="AH61" s="2">
        <v>11.571999999999999</v>
      </c>
      <c r="AI61" s="2">
        <v>340.57400000000001</v>
      </c>
      <c r="AK61" s="10"/>
      <c r="AU61" s="2" t="s">
        <v>340</v>
      </c>
      <c r="AV61" s="2">
        <v>13.071</v>
      </c>
      <c r="AW61" s="2">
        <v>355.63799999999998</v>
      </c>
      <c r="AX61" s="2">
        <f t="shared" ref="AX61" si="21">AW61/1.79</f>
        <v>198.68044692737428</v>
      </c>
      <c r="BA61" s="10"/>
      <c r="BC61" s="2" t="s">
        <v>340</v>
      </c>
      <c r="BD61" s="2">
        <v>30.742999999999999</v>
      </c>
      <c r="BE61" s="2">
        <v>223.93199999999999</v>
      </c>
      <c r="BF61" s="2">
        <f>BE61/1.79</f>
        <v>125.10167597765363</v>
      </c>
      <c r="BI61" s="10"/>
      <c r="BK61" s="2" t="s">
        <v>340</v>
      </c>
      <c r="BL61" s="2">
        <v>32.578000000000003</v>
      </c>
      <c r="BM61" s="2">
        <v>251.56200000000001</v>
      </c>
      <c r="BN61" s="2">
        <f>BM61/1.79</f>
        <v>140.53743016759776</v>
      </c>
      <c r="BQ61" s="10"/>
      <c r="BS61" s="2" t="s">
        <v>340</v>
      </c>
      <c r="BT61" s="2">
        <v>13.542999999999999</v>
      </c>
      <c r="BU61" s="2">
        <v>340.65100000000001</v>
      </c>
      <c r="BX61" s="10"/>
    </row>
    <row r="62" spans="1:76" x14ac:dyDescent="0.2">
      <c r="A62" s="2" t="s">
        <v>383</v>
      </c>
      <c r="B62" s="2">
        <v>0</v>
      </c>
      <c r="C62" s="2" t="s">
        <v>310</v>
      </c>
      <c r="D62" s="2">
        <v>0</v>
      </c>
      <c r="E62" s="10">
        <f>D62/C61</f>
        <v>0</v>
      </c>
      <c r="G62" s="2" t="s">
        <v>383</v>
      </c>
      <c r="H62" s="2">
        <v>4.0880000000000001</v>
      </c>
      <c r="I62" s="2">
        <v>577.17399999999998</v>
      </c>
      <c r="J62" s="2">
        <f>H62*I62</f>
        <v>2359.4873119999997</v>
      </c>
      <c r="K62" s="10">
        <f>J62/I61</f>
        <v>9.5016865614542336</v>
      </c>
      <c r="S62" s="2" t="s">
        <v>383</v>
      </c>
      <c r="T62" s="2">
        <v>0.01</v>
      </c>
      <c r="U62" s="2">
        <v>398</v>
      </c>
      <c r="W62" s="2">
        <v>3.98</v>
      </c>
      <c r="X62" s="2">
        <v>1.3232482752888373E-2</v>
      </c>
      <c r="Y62" s="10">
        <v>2.3686144127670186E-2</v>
      </c>
      <c r="AA62" s="2" t="s">
        <v>383</v>
      </c>
      <c r="AB62" s="2">
        <v>0.34599999999999997</v>
      </c>
      <c r="AC62" s="2">
        <v>649.15200000000004</v>
      </c>
      <c r="AD62" s="2">
        <f>AB62*AC62</f>
        <v>224.60659200000001</v>
      </c>
      <c r="AE62" s="10">
        <f>AD62/AC61</f>
        <v>0.83362997713708842</v>
      </c>
      <c r="AG62" s="2" t="s">
        <v>383</v>
      </c>
      <c r="AH62" s="2">
        <v>5.3879999999999999</v>
      </c>
      <c r="AI62" s="2">
        <v>858.66499999999996</v>
      </c>
      <c r="AJ62" s="2">
        <f>AH62*AI62</f>
        <v>4626.4870199999996</v>
      </c>
      <c r="AK62" s="10">
        <f>AJ62/AI61</f>
        <v>13.584381133028357</v>
      </c>
      <c r="AU62" s="2" t="s">
        <v>383</v>
      </c>
      <c r="AV62" s="2">
        <v>4.2000000000000003E-2</v>
      </c>
      <c r="AW62" s="2">
        <v>429.75</v>
      </c>
      <c r="AY62" s="2">
        <v>18.049500000000002</v>
      </c>
      <c r="AZ62" s="2">
        <v>5.0752450525534398E-2</v>
      </c>
      <c r="BA62" s="10">
        <v>9.0846886440706584E-2</v>
      </c>
      <c r="BC62" s="2" t="s">
        <v>383</v>
      </c>
      <c r="BD62" s="2">
        <v>4.2000000000000003E-2</v>
      </c>
      <c r="BE62" s="2">
        <v>356.25</v>
      </c>
      <c r="BG62" s="2">
        <f>BD62*BE62</f>
        <v>14.9625</v>
      </c>
      <c r="BH62" s="2">
        <f>BG62/BE61</f>
        <v>6.6817158780344041E-2</v>
      </c>
      <c r="BI62" s="10">
        <f>BG62/BF61</f>
        <v>0.11960271421681583</v>
      </c>
      <c r="BK62" s="2" t="s">
        <v>383</v>
      </c>
      <c r="BL62" s="2">
        <v>7.0229999999999997</v>
      </c>
      <c r="BM62" s="2">
        <v>565.52499999999998</v>
      </c>
      <c r="BO62" s="2">
        <f>BL62*BM62</f>
        <v>3971.6820749999997</v>
      </c>
      <c r="BP62" s="2">
        <f>BO62/BM61</f>
        <v>15.788084348987525</v>
      </c>
      <c r="BQ62" s="10">
        <f>BO62/BN61</f>
        <v>28.260670984687671</v>
      </c>
      <c r="BS62" s="2" t="s">
        <v>383</v>
      </c>
      <c r="BT62" s="2">
        <v>15.135999999999999</v>
      </c>
      <c r="BU62" s="2">
        <v>631.71500000000003</v>
      </c>
      <c r="BW62" s="2">
        <v>9561.6382400000002</v>
      </c>
      <c r="BX62" s="10">
        <v>28.068722064517644</v>
      </c>
    </row>
    <row r="63" spans="1:76" x14ac:dyDescent="0.2">
      <c r="A63" s="2" t="s">
        <v>341</v>
      </c>
      <c r="B63" s="2">
        <v>121.883</v>
      </c>
      <c r="C63" s="2">
        <v>254.666</v>
      </c>
      <c r="E63" s="10"/>
      <c r="G63" s="2" t="s">
        <v>341</v>
      </c>
      <c r="H63" s="2">
        <v>79.662000000000006</v>
      </c>
      <c r="I63" s="2">
        <v>271</v>
      </c>
      <c r="K63" s="10"/>
      <c r="S63" s="2" t="s">
        <v>341</v>
      </c>
      <c r="T63" s="2">
        <v>3.26</v>
      </c>
      <c r="U63" s="2">
        <v>305.49799999999999</v>
      </c>
      <c r="V63" s="2">
        <f>U63/1.79</f>
        <v>170.66927374301676</v>
      </c>
      <c r="Y63" s="10"/>
      <c r="AA63" s="2" t="s">
        <v>341</v>
      </c>
      <c r="AB63" s="2">
        <v>41.591999999999999</v>
      </c>
      <c r="AC63" s="2">
        <v>269.89699999999999</v>
      </c>
      <c r="AE63" s="10"/>
      <c r="AG63" s="2" t="s">
        <v>341</v>
      </c>
      <c r="AH63" s="2">
        <v>18.071000000000002</v>
      </c>
      <c r="AI63" s="2">
        <v>308.51799999999997</v>
      </c>
      <c r="AK63" s="10"/>
      <c r="AU63" s="2" t="s">
        <v>341</v>
      </c>
      <c r="AV63" s="2">
        <v>8.4589999999999996</v>
      </c>
      <c r="AW63" s="2">
        <v>304.36099999999999</v>
      </c>
      <c r="AX63" s="2">
        <f t="shared" ref="AX63" si="22">AW63/1.79</f>
        <v>170.0340782122905</v>
      </c>
      <c r="BA63" s="10"/>
      <c r="BC63" s="2" t="s">
        <v>341</v>
      </c>
      <c r="BD63" s="2">
        <v>30.942</v>
      </c>
      <c r="BE63" s="2">
        <v>221.45400000000001</v>
      </c>
      <c r="BF63" s="2">
        <f>BE63/1.79</f>
        <v>123.71731843575419</v>
      </c>
      <c r="BI63" s="10"/>
      <c r="BK63" s="2" t="s">
        <v>341</v>
      </c>
      <c r="BL63" s="2">
        <v>10.23</v>
      </c>
      <c r="BM63" s="2">
        <v>252.48599999999999</v>
      </c>
      <c r="BN63" s="2">
        <f>BM63/1.79</f>
        <v>141.05363128491618</v>
      </c>
      <c r="BQ63" s="10"/>
      <c r="BS63" s="2" t="s">
        <v>341</v>
      </c>
      <c r="BT63" s="2">
        <v>22.326000000000001</v>
      </c>
      <c r="BU63" s="2">
        <v>367.62400000000002</v>
      </c>
      <c r="BX63" s="10"/>
    </row>
    <row r="64" spans="1:76" x14ac:dyDescent="0.2">
      <c r="A64" s="2" t="s">
        <v>384</v>
      </c>
      <c r="B64" s="2">
        <v>0</v>
      </c>
      <c r="C64" s="2" t="s">
        <v>310</v>
      </c>
      <c r="D64" s="2">
        <v>0</v>
      </c>
      <c r="E64" s="10">
        <f>D64/C63</f>
        <v>0</v>
      </c>
      <c r="G64" s="2" t="s">
        <v>384</v>
      </c>
      <c r="H64" s="2">
        <v>0.54500000000000004</v>
      </c>
      <c r="I64" s="2">
        <v>640.154</v>
      </c>
      <c r="J64" s="2">
        <f>H64*I64</f>
        <v>348.88393000000002</v>
      </c>
      <c r="K64" s="10">
        <f>J64/I63</f>
        <v>1.2873945756457565</v>
      </c>
      <c r="S64" s="2" t="s">
        <v>384</v>
      </c>
      <c r="T64" s="2">
        <v>0.47199999999999998</v>
      </c>
      <c r="U64" s="2">
        <v>393.04399999999998</v>
      </c>
      <c r="W64" s="2">
        <v>185.51676799999998</v>
      </c>
      <c r="X64" s="2">
        <v>0.60726017191601911</v>
      </c>
      <c r="Y64" s="10">
        <v>1.0869957077296741</v>
      </c>
      <c r="AA64" s="2" t="s">
        <v>384</v>
      </c>
      <c r="AB64" s="2">
        <v>4.2000000000000003E-2</v>
      </c>
      <c r="AC64" s="2">
        <v>590</v>
      </c>
      <c r="AD64" s="2">
        <f>AB64*AC64</f>
        <v>24.78</v>
      </c>
      <c r="AE64" s="10">
        <f>AD64/AC63</f>
        <v>9.1812802661756163E-2</v>
      </c>
      <c r="AG64" s="2" t="s">
        <v>384</v>
      </c>
      <c r="AH64" s="2">
        <v>1.488</v>
      </c>
      <c r="AI64" s="2">
        <v>771.50699999999995</v>
      </c>
      <c r="AJ64" s="2">
        <f>AH64*AI64</f>
        <v>1148.0024159999998</v>
      </c>
      <c r="AK64" s="10">
        <f>AJ64/AI63</f>
        <v>3.7210224881530412</v>
      </c>
      <c r="AU64" s="2" t="s">
        <v>384</v>
      </c>
      <c r="AV64" s="2">
        <v>0.21</v>
      </c>
      <c r="AW64" s="2">
        <v>338.35</v>
      </c>
      <c r="AY64" s="2">
        <v>71.0535</v>
      </c>
      <c r="AZ64" s="2">
        <v>0.23345139488962122</v>
      </c>
      <c r="BA64" s="10">
        <v>0.417877996852422</v>
      </c>
      <c r="BC64" s="2" t="s">
        <v>384</v>
      </c>
      <c r="BD64" s="2">
        <v>2.1000000000000001E-2</v>
      </c>
      <c r="BE64" s="2">
        <v>365</v>
      </c>
      <c r="BG64" s="2">
        <f>BD64*BE64</f>
        <v>7.665</v>
      </c>
      <c r="BH64" s="2">
        <f>BG64/BE63</f>
        <v>3.4612154217128613E-2</v>
      </c>
      <c r="BI64" s="10">
        <f>BG64/BF63</f>
        <v>6.1955756048660215E-2</v>
      </c>
      <c r="BK64" s="2" t="s">
        <v>384</v>
      </c>
      <c r="BL64" s="2">
        <v>4.9470000000000001</v>
      </c>
      <c r="BM64" s="2">
        <v>494.68599999999998</v>
      </c>
      <c r="BO64" s="2">
        <f>BL64*BM64</f>
        <v>2447.2116419999998</v>
      </c>
      <c r="BP64" s="2">
        <f>BO64/BM63</f>
        <v>9.6924646990328167</v>
      </c>
      <c r="BQ64" s="10">
        <f>BO64/BN63</f>
        <v>17.349511811268744</v>
      </c>
      <c r="BS64" s="2" t="s">
        <v>384</v>
      </c>
      <c r="BT64" s="2">
        <v>18.102</v>
      </c>
      <c r="BU64" s="2">
        <v>586.72699999999998</v>
      </c>
      <c r="BW64" s="2">
        <v>10620.932154</v>
      </c>
      <c r="BX64" s="10">
        <v>28.890747486562354</v>
      </c>
    </row>
    <row r="65" spans="1:76" x14ac:dyDescent="0.2">
      <c r="A65" s="2" t="s">
        <v>342</v>
      </c>
      <c r="B65" s="2">
        <v>82.22</v>
      </c>
      <c r="C65" s="2">
        <v>259.39400000000001</v>
      </c>
      <c r="E65" s="10"/>
      <c r="G65" s="2" t="s">
        <v>342</v>
      </c>
      <c r="H65" s="2">
        <v>46.246000000000002</v>
      </c>
      <c r="I65" s="2">
        <v>252.09700000000001</v>
      </c>
      <c r="K65" s="10"/>
      <c r="S65" s="2" t="s">
        <v>342</v>
      </c>
      <c r="T65" s="2">
        <v>3.145</v>
      </c>
      <c r="U65" s="2">
        <v>290.33699999999999</v>
      </c>
      <c r="V65" s="2">
        <f>U65/1.79</f>
        <v>162.1994413407821</v>
      </c>
      <c r="Y65" s="10"/>
      <c r="AA65" s="2" t="s">
        <v>342</v>
      </c>
      <c r="AB65" s="2">
        <v>41.466000000000001</v>
      </c>
      <c r="AC65" s="2">
        <v>263.024</v>
      </c>
      <c r="AE65" s="10"/>
      <c r="AG65" s="2" t="s">
        <v>342</v>
      </c>
      <c r="AH65" s="2">
        <v>54.883000000000003</v>
      </c>
      <c r="AI65" s="2">
        <v>284.30099999999999</v>
      </c>
      <c r="AK65" s="10"/>
      <c r="AU65" s="2" t="s">
        <v>342</v>
      </c>
      <c r="AV65" s="2">
        <v>11.006</v>
      </c>
      <c r="AW65" s="2">
        <v>308.75200000000001</v>
      </c>
      <c r="AX65" s="2">
        <f t="shared" ref="AX65" si="23">AW65/1.79</f>
        <v>172.48715083798882</v>
      </c>
      <c r="BA65" s="10"/>
      <c r="BC65" s="2" t="s">
        <v>342</v>
      </c>
      <c r="BD65" s="2">
        <v>30.733000000000001</v>
      </c>
      <c r="BE65" s="2">
        <v>227.15</v>
      </c>
      <c r="BF65" s="2">
        <f>BE65/1.79</f>
        <v>126.89944134078212</v>
      </c>
      <c r="BI65" s="10"/>
      <c r="BK65" s="2" t="s">
        <v>342</v>
      </c>
      <c r="BL65" s="2">
        <v>4.78</v>
      </c>
      <c r="BM65" s="2">
        <v>259.60700000000003</v>
      </c>
      <c r="BN65" s="2">
        <f>BM65/1.79</f>
        <v>145.031843575419</v>
      </c>
      <c r="BQ65" s="10"/>
      <c r="BS65" s="2" t="s">
        <v>342</v>
      </c>
      <c r="BT65" s="2">
        <v>10.629</v>
      </c>
      <c r="BU65" s="2">
        <v>360.524</v>
      </c>
      <c r="BX65" s="10"/>
    </row>
    <row r="66" spans="1:76" ht="17" thickBot="1" x14ac:dyDescent="0.25">
      <c r="A66" s="2" t="s">
        <v>385</v>
      </c>
      <c r="B66" s="2">
        <v>0.157</v>
      </c>
      <c r="C66" s="2">
        <v>557.93299999999999</v>
      </c>
      <c r="D66" s="2">
        <f>B66*C66</f>
        <v>87.595480999999992</v>
      </c>
      <c r="E66" s="10">
        <f>D66/C65</f>
        <v>0.33769278009514481</v>
      </c>
      <c r="G66" s="2" t="s">
        <v>385</v>
      </c>
      <c r="H66" s="2">
        <v>3.1859999999999999</v>
      </c>
      <c r="I66" s="2">
        <v>561.18799999999999</v>
      </c>
      <c r="J66" s="2">
        <f>H66*I66</f>
        <v>1787.944968</v>
      </c>
      <c r="K66" s="10">
        <f>J66/I65</f>
        <v>7.0922897456137912</v>
      </c>
      <c r="S66" s="2" t="s">
        <v>385</v>
      </c>
      <c r="T66" s="2">
        <v>0.44</v>
      </c>
      <c r="U66" s="2">
        <v>396.85700000000003</v>
      </c>
      <c r="W66" s="2">
        <v>174.61708000000002</v>
      </c>
      <c r="X66" s="2">
        <v>0.60142896013942426</v>
      </c>
      <c r="Y66" s="10">
        <v>1.0765578386495696</v>
      </c>
      <c r="AA66" s="2" t="s">
        <v>385</v>
      </c>
      <c r="AB66" s="2">
        <v>2.1000000000000001E-2</v>
      </c>
      <c r="AC66" s="2">
        <v>543</v>
      </c>
      <c r="AD66" s="2">
        <f>AB66*AC66</f>
        <v>11.403</v>
      </c>
      <c r="AE66" s="10">
        <f>AD66/AC65</f>
        <v>4.3353458239552285E-2</v>
      </c>
      <c r="AG66" s="2" t="s">
        <v>385</v>
      </c>
      <c r="AH66" s="2">
        <v>6.1630000000000003</v>
      </c>
      <c r="AI66" s="2">
        <v>905.67499999999995</v>
      </c>
      <c r="AJ66" s="2">
        <f>AH66*AI66</f>
        <v>5581.6750249999996</v>
      </c>
      <c r="AK66" s="10">
        <f>AJ66/AI65</f>
        <v>19.632977108768522</v>
      </c>
      <c r="AU66" s="2" t="s">
        <v>385</v>
      </c>
      <c r="AV66" s="2">
        <v>0.40899999999999997</v>
      </c>
      <c r="AW66" s="2">
        <v>381.61500000000001</v>
      </c>
      <c r="AY66" s="2">
        <v>156.080535</v>
      </c>
      <c r="AZ66" s="2">
        <v>0.50552072537181947</v>
      </c>
      <c r="BA66" s="10">
        <v>0.90488209841555689</v>
      </c>
      <c r="BC66" s="2" t="s">
        <v>385</v>
      </c>
      <c r="BD66" s="2">
        <v>7.2999999999999995E-2</v>
      </c>
      <c r="BE66" s="2">
        <v>409.85700000000003</v>
      </c>
      <c r="BG66" s="2">
        <f>BD66*BE66</f>
        <v>29.919561000000002</v>
      </c>
      <c r="BH66" s="2">
        <f>BG66/BE65</f>
        <v>0.13171719568567025</v>
      </c>
      <c r="BI66" s="10">
        <f>BG66/BF65</f>
        <v>0.2357737802773498</v>
      </c>
      <c r="BK66" s="2" t="s">
        <v>385</v>
      </c>
      <c r="BL66" s="2">
        <v>4.2240000000000002</v>
      </c>
      <c r="BM66" s="2">
        <v>463.41899999999998</v>
      </c>
      <c r="BO66" s="2">
        <f>BL66*BM66</f>
        <v>1957.4818560000001</v>
      </c>
      <c r="BP66" s="2">
        <f>BO66/BM65</f>
        <v>7.5401736316817338</v>
      </c>
      <c r="BQ66" s="10">
        <f>BO66/BN65</f>
        <v>13.496910800710305</v>
      </c>
      <c r="BS66" s="2" t="s">
        <v>385</v>
      </c>
      <c r="BT66" s="2">
        <v>16.75</v>
      </c>
      <c r="BU66" s="2">
        <v>688.12599999999998</v>
      </c>
      <c r="BW66" s="2">
        <v>11526.110499999999</v>
      </c>
      <c r="BX66" s="13">
        <v>31.970438861213118</v>
      </c>
    </row>
    <row r="67" spans="1:76" ht="17" thickBot="1" x14ac:dyDescent="0.25">
      <c r="A67" s="2" t="s">
        <v>343</v>
      </c>
      <c r="B67" s="2">
        <v>157.47900000000001</v>
      </c>
      <c r="C67" s="2">
        <v>243.09899999999999</v>
      </c>
      <c r="E67" s="10"/>
      <c r="G67" s="2" t="s">
        <v>343</v>
      </c>
      <c r="H67" s="2">
        <v>114.126</v>
      </c>
      <c r="I67" s="2">
        <v>225.71899999999999</v>
      </c>
      <c r="K67" s="10"/>
      <c r="S67" s="2" t="s">
        <v>343</v>
      </c>
      <c r="T67" s="2">
        <v>7.8819999999999997</v>
      </c>
      <c r="U67" s="2">
        <v>253.203</v>
      </c>
      <c r="V67" s="2">
        <f>U67/1.79</f>
        <v>141.45418994413407</v>
      </c>
      <c r="Y67" s="10"/>
      <c r="AA67" s="2" t="s">
        <v>343</v>
      </c>
      <c r="AB67" s="2">
        <v>66.665000000000006</v>
      </c>
      <c r="AC67" s="2">
        <v>249.81899999999999</v>
      </c>
      <c r="AE67" s="10"/>
      <c r="AG67" s="2" t="s">
        <v>343</v>
      </c>
      <c r="AH67" s="2">
        <v>28.803999999999998</v>
      </c>
      <c r="AI67" s="2">
        <v>293.57600000000002</v>
      </c>
      <c r="AK67" s="10"/>
      <c r="AU67" s="2" t="s">
        <v>343</v>
      </c>
      <c r="AV67" s="2">
        <v>6.4039999999999999</v>
      </c>
      <c r="AW67" s="2">
        <v>301.34399999999999</v>
      </c>
      <c r="AX67" s="2">
        <f t="shared" ref="AX67" si="24">AW67/1.79</f>
        <v>168.34860335195529</v>
      </c>
      <c r="BA67" s="10"/>
      <c r="BC67" s="2" t="s">
        <v>343</v>
      </c>
      <c r="BD67" s="2">
        <v>27.713999999999999</v>
      </c>
      <c r="BE67" s="2">
        <v>225.82300000000001</v>
      </c>
      <c r="BF67" s="2">
        <f>BE67/1.79</f>
        <v>126.15810055865921</v>
      </c>
      <c r="BI67" s="10"/>
      <c r="BK67" s="2" t="s">
        <v>343</v>
      </c>
      <c r="BL67" s="2">
        <v>8.1760000000000002</v>
      </c>
      <c r="BM67" s="2">
        <v>240.614</v>
      </c>
      <c r="BN67" s="2">
        <f>BM67/1.79</f>
        <v>134.42122905027932</v>
      </c>
      <c r="BQ67" s="10"/>
    </row>
    <row r="68" spans="1:76" x14ac:dyDescent="0.2">
      <c r="A68" s="2" t="s">
        <v>386</v>
      </c>
      <c r="B68" s="2">
        <v>0.189</v>
      </c>
      <c r="C68" s="2">
        <v>537</v>
      </c>
      <c r="D68" s="2">
        <f>B68*C68</f>
        <v>101.49299999999999</v>
      </c>
      <c r="E68" s="10">
        <f>D68/C67</f>
        <v>0.41749657546925328</v>
      </c>
      <c r="G68" s="2" t="s">
        <v>386</v>
      </c>
      <c r="H68" s="2">
        <v>8.7629999999999999</v>
      </c>
      <c r="I68" s="2">
        <v>545.61599999999999</v>
      </c>
      <c r="J68" s="2">
        <f>H68*I68</f>
        <v>4781.2330080000002</v>
      </c>
      <c r="K68" s="10">
        <f>J68/I67</f>
        <v>21.182235469765505</v>
      </c>
      <c r="S68" s="2" t="s">
        <v>386</v>
      </c>
      <c r="T68" s="2">
        <v>0.105</v>
      </c>
      <c r="U68" s="2">
        <v>354.1</v>
      </c>
      <c r="W68" s="2">
        <v>37.180500000000002</v>
      </c>
      <c r="X68" s="2">
        <v>0.14684067724316063</v>
      </c>
      <c r="Y68" s="10">
        <v>0.26284481226525752</v>
      </c>
      <c r="AA68" s="2" t="s">
        <v>386</v>
      </c>
      <c r="AB68" s="2">
        <v>8.4000000000000005E-2</v>
      </c>
      <c r="AC68" s="2">
        <v>552.375</v>
      </c>
      <c r="AD68" s="2">
        <f>AB68*AC68</f>
        <v>46.399500000000003</v>
      </c>
      <c r="AE68" s="10">
        <f>AD68/AC67</f>
        <v>0.18573247030850337</v>
      </c>
      <c r="AG68" s="2" t="s">
        <v>386</v>
      </c>
      <c r="AH68" s="2">
        <v>2.411</v>
      </c>
      <c r="AI68" s="2">
        <v>715.68299999999999</v>
      </c>
      <c r="AJ68" s="2">
        <f>AH68*AI68</f>
        <v>1725.5117130000001</v>
      </c>
      <c r="AK68" s="10">
        <f>AJ68/AI67</f>
        <v>5.8775639459628852</v>
      </c>
      <c r="AU68" s="2" t="s">
        <v>386</v>
      </c>
      <c r="AV68" s="2">
        <v>2.1000000000000001E-2</v>
      </c>
      <c r="AW68" s="2">
        <v>393</v>
      </c>
      <c r="AY68" s="2">
        <v>8.2530000000000001</v>
      </c>
      <c r="AZ68" s="2">
        <v>2.7387304874163746E-2</v>
      </c>
      <c r="BA68" s="10">
        <v>4.902327572475311E-2</v>
      </c>
      <c r="BC68" s="2" t="s">
        <v>386</v>
      </c>
      <c r="BD68" s="2">
        <v>8.4000000000000005E-2</v>
      </c>
      <c r="BE68" s="2">
        <v>353</v>
      </c>
      <c r="BG68" s="2">
        <f>BD68*BE68</f>
        <v>29.652000000000001</v>
      </c>
      <c r="BH68" s="2">
        <f>BG68/BE67</f>
        <v>0.1313063771183626</v>
      </c>
      <c r="BI68" s="10">
        <f>BG68/BF67</f>
        <v>0.23503841504186909</v>
      </c>
      <c r="BK68" s="2" t="s">
        <v>386</v>
      </c>
      <c r="BL68" s="2">
        <v>2.62</v>
      </c>
      <c r="BM68" s="2">
        <v>482.88799999999998</v>
      </c>
      <c r="BO68" s="2">
        <f>BL68*BM68</f>
        <v>1265.1665599999999</v>
      </c>
      <c r="BP68" s="2">
        <f>BO68/BM67</f>
        <v>5.2580754237076803</v>
      </c>
      <c r="BQ68" s="10">
        <f>BO68/BN67</f>
        <v>9.4119550084367489</v>
      </c>
      <c r="BW68" s="4" t="s">
        <v>309</v>
      </c>
      <c r="BX68" s="6">
        <f>AVERAGE(BY5:BY26,BX27:BX66)</f>
        <v>22.682798959466155</v>
      </c>
    </row>
    <row r="69" spans="1:76" ht="17" thickBot="1" x14ac:dyDescent="0.25">
      <c r="A69" s="2" t="s">
        <v>344</v>
      </c>
      <c r="B69" s="2">
        <v>125.95</v>
      </c>
      <c r="C69" s="2">
        <v>263.13400000000001</v>
      </c>
      <c r="E69" s="10"/>
      <c r="G69" s="2" t="s">
        <v>344</v>
      </c>
      <c r="H69" s="2">
        <v>85.7</v>
      </c>
      <c r="I69" s="2">
        <v>253.47</v>
      </c>
      <c r="K69" s="10"/>
      <c r="S69" s="2" t="s">
        <v>344</v>
      </c>
      <c r="T69" s="2">
        <v>3.1859999999999999</v>
      </c>
      <c r="U69" s="2">
        <v>346.73</v>
      </c>
      <c r="V69" s="2">
        <f>U69/1.79</f>
        <v>193.70391061452514</v>
      </c>
      <c r="Y69" s="10"/>
      <c r="AA69" s="2" t="s">
        <v>344</v>
      </c>
      <c r="AB69" s="2">
        <v>55.805</v>
      </c>
      <c r="AC69" s="2">
        <v>265.84699999999998</v>
      </c>
      <c r="AE69" s="10"/>
      <c r="AG69" s="2" t="s">
        <v>344</v>
      </c>
      <c r="AH69" s="2">
        <v>65.028999999999996</v>
      </c>
      <c r="AI69" s="2">
        <v>281.387</v>
      </c>
      <c r="AK69" s="10"/>
      <c r="AU69" s="2" t="s">
        <v>344</v>
      </c>
      <c r="AV69" s="2">
        <v>4.0149999999999997</v>
      </c>
      <c r="AW69" s="2">
        <v>289.44099999999997</v>
      </c>
      <c r="AX69" s="2">
        <f t="shared" ref="AX69" si="25">AW69/1.79</f>
        <v>161.69888268156421</v>
      </c>
      <c r="BA69" s="10"/>
      <c r="BC69" s="2" t="s">
        <v>344</v>
      </c>
      <c r="BD69" s="2">
        <v>32.892000000000003</v>
      </c>
      <c r="BE69" s="2">
        <v>238.25800000000001</v>
      </c>
      <c r="BF69" s="2">
        <f>BE69/1.79</f>
        <v>133.10502793296089</v>
      </c>
      <c r="BI69" s="10"/>
      <c r="BK69" s="2" t="s">
        <v>344</v>
      </c>
      <c r="BL69" s="2">
        <v>9.57</v>
      </c>
      <c r="BM69" s="2">
        <v>246.55600000000001</v>
      </c>
      <c r="BN69" s="2">
        <f>BM69/1.79</f>
        <v>137.74078212290505</v>
      </c>
      <c r="BQ69" s="10"/>
      <c r="BW69" s="4" t="s">
        <v>432</v>
      </c>
      <c r="BX69" s="13">
        <f>STDEV(BY5:BY26,BX27:BX66)</f>
        <v>9.8010161628078105</v>
      </c>
    </row>
    <row r="70" spans="1:76" x14ac:dyDescent="0.2">
      <c r="A70" s="2" t="s">
        <v>387</v>
      </c>
      <c r="B70" s="2">
        <v>0</v>
      </c>
      <c r="C70" s="2" t="s">
        <v>310</v>
      </c>
      <c r="D70" s="2">
        <v>0</v>
      </c>
      <c r="E70" s="10">
        <f>D70/C69</f>
        <v>0</v>
      </c>
      <c r="G70" s="2" t="s">
        <v>387</v>
      </c>
      <c r="H70" s="2">
        <v>3.8889999999999998</v>
      </c>
      <c r="I70" s="2">
        <v>593.20799999999997</v>
      </c>
      <c r="J70" s="2">
        <f>H70*I70</f>
        <v>2306.9859119999996</v>
      </c>
      <c r="K70" s="10">
        <f>J70/I69</f>
        <v>9.1016132560066261</v>
      </c>
      <c r="S70" s="2" t="s">
        <v>387</v>
      </c>
      <c r="T70" s="2">
        <v>3.04</v>
      </c>
      <c r="U70" s="2">
        <v>566.45500000000004</v>
      </c>
      <c r="W70" s="2">
        <v>1722.0232000000001</v>
      </c>
      <c r="X70" s="2">
        <v>4.9664672800161505</v>
      </c>
      <c r="Y70" s="10">
        <v>8.8899764312289111</v>
      </c>
      <c r="AA70" s="2" t="s">
        <v>387</v>
      </c>
      <c r="AB70" s="2">
        <v>0.17799999999999999</v>
      </c>
      <c r="AC70" s="2">
        <v>706.529</v>
      </c>
      <c r="AD70" s="2">
        <f>AB70*AC70</f>
        <v>125.76216199999999</v>
      </c>
      <c r="AE70" s="10">
        <f>AD70/AC69</f>
        <v>0.47306218238310005</v>
      </c>
      <c r="AG70" s="2" t="s">
        <v>387</v>
      </c>
      <c r="AH70" s="2">
        <v>2.746</v>
      </c>
      <c r="AI70" s="2">
        <v>749.87</v>
      </c>
      <c r="AJ70" s="2">
        <f>AH70*AI70</f>
        <v>2059.14302</v>
      </c>
      <c r="AK70" s="10">
        <f>AJ70/AI69</f>
        <v>7.3178328067750105</v>
      </c>
      <c r="AU70" s="2" t="s">
        <v>387</v>
      </c>
      <c r="AV70" s="2">
        <v>5.1999999999999998E-2</v>
      </c>
      <c r="AW70" s="2">
        <v>391</v>
      </c>
      <c r="AY70" s="2">
        <v>20.332000000000001</v>
      </c>
      <c r="AZ70" s="2">
        <v>7.024574956554186E-2</v>
      </c>
      <c r="BA70" s="10">
        <v>0.12573989172231995</v>
      </c>
      <c r="BC70" s="2" t="s">
        <v>387</v>
      </c>
      <c r="BD70" s="2">
        <v>8.4000000000000005E-2</v>
      </c>
      <c r="BE70" s="2">
        <v>329.375</v>
      </c>
      <c r="BG70" s="2">
        <f>BD70*BE70</f>
        <v>27.6675</v>
      </c>
      <c r="BH70" s="2">
        <f>BG70/BE69</f>
        <v>0.11612411755324061</v>
      </c>
      <c r="BI70" s="10">
        <f>BG70/BF69</f>
        <v>0.2078621704203007</v>
      </c>
      <c r="BK70" s="2" t="s">
        <v>387</v>
      </c>
      <c r="BL70" s="2">
        <v>8.9619999999999997</v>
      </c>
      <c r="BM70" s="2">
        <v>561.27499999999998</v>
      </c>
      <c r="BO70" s="2">
        <f>BL70*BM70</f>
        <v>5030.1465499999995</v>
      </c>
      <c r="BP70" s="2">
        <f>BO70/BM69</f>
        <v>20.401639181362444</v>
      </c>
      <c r="BQ70" s="10">
        <f>BO70/BN69</f>
        <v>36.518934134638776</v>
      </c>
    </row>
    <row r="71" spans="1:76" x14ac:dyDescent="0.2">
      <c r="A71" s="2" t="s">
        <v>345</v>
      </c>
      <c r="B71" s="2">
        <v>161.25299999999999</v>
      </c>
      <c r="C71" s="2">
        <v>266.47300000000001</v>
      </c>
      <c r="E71" s="10"/>
      <c r="G71" s="2" t="s">
        <v>345</v>
      </c>
      <c r="H71" s="2">
        <v>96.391000000000005</v>
      </c>
      <c r="I71" s="2">
        <v>276.113</v>
      </c>
      <c r="K71" s="10"/>
      <c r="S71" s="2" t="s">
        <v>345</v>
      </c>
      <c r="T71" s="2">
        <v>7.5049999999999999</v>
      </c>
      <c r="U71" s="2">
        <v>330.267</v>
      </c>
      <c r="V71" s="2">
        <f>U71/1.79</f>
        <v>184.50670391061453</v>
      </c>
      <c r="Y71" s="10"/>
      <c r="AA71" s="2" t="s">
        <v>345</v>
      </c>
      <c r="AB71" s="2">
        <v>48.552</v>
      </c>
      <c r="AC71" s="2">
        <v>249.173</v>
      </c>
      <c r="AE71" s="10"/>
      <c r="AG71" s="2" t="s">
        <v>345</v>
      </c>
      <c r="AH71" s="2">
        <v>61.298000000000002</v>
      </c>
      <c r="AI71" s="2">
        <v>285.67399999999998</v>
      </c>
      <c r="AK71" s="10"/>
      <c r="AU71" s="2" t="s">
        <v>345</v>
      </c>
      <c r="AV71" s="2">
        <v>11.111000000000001</v>
      </c>
      <c r="AW71" s="2">
        <v>307.14600000000002</v>
      </c>
      <c r="AX71" s="2">
        <f t="shared" ref="AX71" si="26">AW71/1.79</f>
        <v>171.58994413407822</v>
      </c>
      <c r="BA71" s="10"/>
      <c r="BC71" s="2" t="s">
        <v>345</v>
      </c>
      <c r="BD71" s="2">
        <v>17.442</v>
      </c>
      <c r="BE71" s="2">
        <v>226.328</v>
      </c>
      <c r="BF71" s="2">
        <f>BE71/1.79</f>
        <v>126.44022346368715</v>
      </c>
      <c r="BI71" s="10"/>
      <c r="BK71" s="2" t="s">
        <v>345</v>
      </c>
      <c r="BL71" s="2">
        <v>7.2119999999999997</v>
      </c>
      <c r="BM71" s="2">
        <v>259.94200000000001</v>
      </c>
      <c r="BN71" s="2">
        <f>BM71/1.79</f>
        <v>145.21899441340781</v>
      </c>
      <c r="BQ71" s="10"/>
    </row>
    <row r="72" spans="1:76" ht="17" thickBot="1" x14ac:dyDescent="0.25">
      <c r="A72" s="2" t="s">
        <v>388</v>
      </c>
      <c r="B72" s="2">
        <v>0</v>
      </c>
      <c r="C72" s="2" t="s">
        <v>310</v>
      </c>
      <c r="D72" s="2">
        <v>0</v>
      </c>
      <c r="E72" s="10">
        <f>D72/C71</f>
        <v>0</v>
      </c>
      <c r="G72" s="2" t="s">
        <v>388</v>
      </c>
      <c r="H72" s="2">
        <v>2.62</v>
      </c>
      <c r="I72" s="2">
        <v>667.01199999999994</v>
      </c>
      <c r="J72" s="2">
        <f>H72*I72</f>
        <v>1747.5714399999999</v>
      </c>
      <c r="K72" s="10">
        <f>J72/I71</f>
        <v>6.3291892812000885</v>
      </c>
      <c r="S72" s="2" t="s">
        <v>388</v>
      </c>
      <c r="T72" s="2">
        <v>0.01</v>
      </c>
      <c r="U72" s="2">
        <v>431</v>
      </c>
      <c r="W72" s="2">
        <v>4.3100000000000005</v>
      </c>
      <c r="X72" s="2">
        <v>1.3050047385902923E-2</v>
      </c>
      <c r="Y72" s="10">
        <v>2.3359584820766232E-2</v>
      </c>
      <c r="AA72" s="2" t="s">
        <v>388</v>
      </c>
      <c r="AB72" s="2">
        <v>0.33500000000000002</v>
      </c>
      <c r="AC72" s="2">
        <v>852.625</v>
      </c>
      <c r="AD72" s="2">
        <f>AB72*AC72</f>
        <v>285.62937500000004</v>
      </c>
      <c r="AE72" s="13">
        <f>AD72/AC71</f>
        <v>1.1463094917988708</v>
      </c>
      <c r="AG72" s="2" t="s">
        <v>388</v>
      </c>
      <c r="AH72" s="2">
        <v>0.76500000000000001</v>
      </c>
      <c r="AI72" s="2">
        <v>509.50700000000001</v>
      </c>
      <c r="AJ72" s="2">
        <f>AH72*AI72</f>
        <v>389.77285499999999</v>
      </c>
      <c r="AK72" s="10">
        <f>AJ72/AI71</f>
        <v>1.3643973725295266</v>
      </c>
      <c r="AU72" s="2" t="s">
        <v>388</v>
      </c>
      <c r="AV72" s="2">
        <v>6.3E-2</v>
      </c>
      <c r="AW72" s="2">
        <v>375.16699999999997</v>
      </c>
      <c r="AY72" s="2">
        <v>23.635520999999997</v>
      </c>
      <c r="AZ72" s="2">
        <v>7.695207165322028E-2</v>
      </c>
      <c r="BA72" s="13">
        <v>0.13774420825926431</v>
      </c>
      <c r="BC72" s="2" t="s">
        <v>388</v>
      </c>
      <c r="BD72" s="2">
        <v>0</v>
      </c>
      <c r="BE72" s="2" t="s">
        <v>310</v>
      </c>
      <c r="BG72" s="2">
        <v>0</v>
      </c>
      <c r="BH72" s="2">
        <v>0</v>
      </c>
      <c r="BI72" s="10">
        <f>BG72/BF71</f>
        <v>0</v>
      </c>
      <c r="BK72" s="2" t="s">
        <v>388</v>
      </c>
      <c r="BL72" s="2">
        <v>3.218</v>
      </c>
      <c r="BM72" s="2">
        <v>597.11099999999999</v>
      </c>
      <c r="BO72" s="2">
        <f>BL72*BM72</f>
        <v>1921.5031979999999</v>
      </c>
      <c r="BP72" s="2">
        <f>BO72/BM71</f>
        <v>7.3920459102415146</v>
      </c>
      <c r="BQ72" s="10">
        <f>BO72/BN71</f>
        <v>13.231762179332312</v>
      </c>
    </row>
    <row r="73" spans="1:76" ht="17" thickBot="1" x14ac:dyDescent="0.25">
      <c r="A73" s="2" t="s">
        <v>346</v>
      </c>
      <c r="B73" s="2">
        <v>247.833</v>
      </c>
      <c r="C73" s="2">
        <v>274.30500000000001</v>
      </c>
      <c r="E73" s="10"/>
      <c r="G73" s="2" t="s">
        <v>346</v>
      </c>
      <c r="H73" s="2">
        <v>108.508</v>
      </c>
      <c r="I73" s="2">
        <v>245.15600000000001</v>
      </c>
      <c r="K73" s="10"/>
      <c r="S73" s="2" t="s">
        <v>346</v>
      </c>
      <c r="T73" s="2">
        <v>4.5069999999999997</v>
      </c>
      <c r="U73" s="2">
        <v>350.274</v>
      </c>
      <c r="V73" s="2">
        <f>U73/1.79</f>
        <v>195.68379888268157</v>
      </c>
      <c r="Y73" s="10"/>
      <c r="AG73" s="2" t="s">
        <v>346</v>
      </c>
      <c r="AH73" s="2">
        <v>60.124000000000002</v>
      </c>
      <c r="AI73" s="2">
        <v>279.40699999999998</v>
      </c>
      <c r="AK73" s="10"/>
      <c r="BC73" s="2" t="s">
        <v>346</v>
      </c>
      <c r="BD73" s="2">
        <v>12.494</v>
      </c>
      <c r="BE73" s="2">
        <v>226.81</v>
      </c>
      <c r="BF73" s="2">
        <f>BE73/1.79</f>
        <v>126.70949720670392</v>
      </c>
      <c r="BI73" s="10"/>
      <c r="BK73" s="2" t="s">
        <v>346</v>
      </c>
      <c r="BL73" s="2">
        <v>4.3289999999999997</v>
      </c>
      <c r="BM73" s="2">
        <v>263.55</v>
      </c>
      <c r="BN73" s="2">
        <f>BM73/1.79</f>
        <v>147.23463687150837</v>
      </c>
      <c r="BQ73" s="10"/>
    </row>
    <row r="74" spans="1:76" x14ac:dyDescent="0.2">
      <c r="A74" s="2" t="s">
        <v>389</v>
      </c>
      <c r="B74" s="2">
        <v>2.1000000000000001E-2</v>
      </c>
      <c r="C74" s="2">
        <v>571.5</v>
      </c>
      <c r="D74" s="2">
        <f>B74*C74</f>
        <v>12.0015</v>
      </c>
      <c r="E74" s="10">
        <f>D74/C73</f>
        <v>4.3752392409908678E-2</v>
      </c>
      <c r="G74" s="2" t="s">
        <v>389</v>
      </c>
      <c r="H74" s="2">
        <v>4.5179999999999998</v>
      </c>
      <c r="I74" s="2">
        <v>578.07399999999996</v>
      </c>
      <c r="J74" s="2">
        <f>H74*I74</f>
        <v>2611.7383319999999</v>
      </c>
      <c r="K74" s="10">
        <f>J74/I73</f>
        <v>10.653373084892884</v>
      </c>
      <c r="S74" s="2" t="s">
        <v>389</v>
      </c>
      <c r="T74" s="2">
        <v>5.4720000000000004</v>
      </c>
      <c r="U74" s="2">
        <v>417.11500000000001</v>
      </c>
      <c r="W74" s="2">
        <v>2282.4532800000002</v>
      </c>
      <c r="X74" s="2">
        <v>6.5161938368248862</v>
      </c>
      <c r="Y74" s="10">
        <v>11.663986967916546</v>
      </c>
      <c r="AD74" s="4" t="s">
        <v>309</v>
      </c>
      <c r="AE74" s="6">
        <f>AVERAGE(AE5:AE72)</f>
        <v>0.68934495999762502</v>
      </c>
      <c r="AG74" s="2" t="s">
        <v>389</v>
      </c>
      <c r="AH74" s="2">
        <v>1.8660000000000001</v>
      </c>
      <c r="AI74" s="2">
        <v>587.06700000000001</v>
      </c>
      <c r="AJ74" s="2">
        <f>AH74*AI74</f>
        <v>1095.467022</v>
      </c>
      <c r="AK74" s="10">
        <f>AJ74/AI73</f>
        <v>3.9206856735872764</v>
      </c>
      <c r="AZ74" s="4" t="s">
        <v>309</v>
      </c>
      <c r="BA74" s="6">
        <f>AVERAGE(AZ5:AZ36,BA37:BA72)</f>
        <v>0.53819423496434415</v>
      </c>
      <c r="BC74" s="2" t="s">
        <v>389</v>
      </c>
      <c r="BD74" s="2">
        <v>0.01</v>
      </c>
      <c r="BE74" s="2">
        <v>322</v>
      </c>
      <c r="BG74" s="2">
        <f>BD74*BE74</f>
        <v>3.22</v>
      </c>
      <c r="BH74" s="2">
        <f>BG74/BE73</f>
        <v>1.4196904898373088E-2</v>
      </c>
      <c r="BI74" s="10">
        <f>BG74/BF73</f>
        <v>2.5412459768087828E-2</v>
      </c>
      <c r="BK74" s="2" t="s">
        <v>389</v>
      </c>
      <c r="BL74" s="2">
        <v>8.6159999999999997</v>
      </c>
      <c r="BM74" s="2">
        <v>638.66700000000003</v>
      </c>
      <c r="BO74" s="2">
        <f>BL74*BM74</f>
        <v>5502.7548720000004</v>
      </c>
      <c r="BP74" s="2">
        <f>BO74/BM73</f>
        <v>20.879358269778031</v>
      </c>
      <c r="BQ74" s="10">
        <f>BO74/BN73</f>
        <v>37.374051302902679</v>
      </c>
    </row>
    <row r="75" spans="1:76" ht="17" thickBot="1" x14ac:dyDescent="0.25">
      <c r="A75" s="2" t="s">
        <v>347</v>
      </c>
      <c r="B75" s="2">
        <v>118.99</v>
      </c>
      <c r="C75" s="2">
        <v>261.57299999999998</v>
      </c>
      <c r="E75" s="10"/>
      <c r="G75" s="2" t="s">
        <v>347</v>
      </c>
      <c r="H75" s="2">
        <v>145.404</v>
      </c>
      <c r="I75" s="2">
        <v>246.172</v>
      </c>
      <c r="K75" s="10"/>
      <c r="S75" s="2" t="s">
        <v>347</v>
      </c>
      <c r="T75" s="2">
        <v>16.518999999999998</v>
      </c>
      <c r="U75" s="2">
        <v>275.779</v>
      </c>
      <c r="V75" s="2">
        <f>U75/1.79</f>
        <v>154.06648044692736</v>
      </c>
      <c r="Y75" s="10"/>
      <c r="AD75" s="4" t="s">
        <v>432</v>
      </c>
      <c r="AE75" s="13">
        <f>STDEV(AE5:AE72)</f>
        <v>0.83591009652457793</v>
      </c>
      <c r="AG75" s="2" t="s">
        <v>347</v>
      </c>
      <c r="AH75" s="2">
        <v>31.488</v>
      </c>
      <c r="AI75" s="2">
        <v>294.62</v>
      </c>
      <c r="AK75" s="10"/>
      <c r="AZ75" s="4" t="s">
        <v>432</v>
      </c>
      <c r="BA75" s="13">
        <f>STDEV(AZ5:AZ36,BA37:BA72)</f>
        <v>1.2899016766910467</v>
      </c>
      <c r="BC75" s="2" t="s">
        <v>347</v>
      </c>
      <c r="BD75" s="2">
        <v>34.170999999999999</v>
      </c>
      <c r="BE75" s="2">
        <v>225.58600000000001</v>
      </c>
      <c r="BF75" s="2">
        <f>BE75/1.79</f>
        <v>126.02569832402236</v>
      </c>
      <c r="BI75" s="10"/>
      <c r="BK75" s="2" t="s">
        <v>347</v>
      </c>
      <c r="BL75" s="2">
        <v>5.0730000000000004</v>
      </c>
      <c r="BM75" s="2">
        <v>242.273</v>
      </c>
      <c r="BN75" s="2">
        <f>BM75/1.79</f>
        <v>135.34804469273743</v>
      </c>
      <c r="BQ75" s="10"/>
    </row>
    <row r="76" spans="1:76" ht="17" thickBot="1" x14ac:dyDescent="0.25">
      <c r="A76" s="2" t="s">
        <v>390</v>
      </c>
      <c r="B76" s="2">
        <v>0</v>
      </c>
      <c r="C76" s="2" t="s">
        <v>310</v>
      </c>
      <c r="D76" s="2">
        <v>0</v>
      </c>
      <c r="E76" s="10">
        <f>D76/C75</f>
        <v>0</v>
      </c>
      <c r="G76" s="2" t="s">
        <v>390</v>
      </c>
      <c r="H76" s="2">
        <v>1.667</v>
      </c>
      <c r="I76" s="2">
        <v>551.44000000000005</v>
      </c>
      <c r="J76" s="2">
        <f>H76*I76</f>
        <v>919.25048000000015</v>
      </c>
      <c r="K76" s="10">
        <f>J76/I75</f>
        <v>3.7341796792486561</v>
      </c>
      <c r="S76" s="2" t="s">
        <v>390</v>
      </c>
      <c r="T76" s="2">
        <v>0</v>
      </c>
      <c r="U76" s="2" t="s">
        <v>310</v>
      </c>
      <c r="W76" s="2">
        <v>0</v>
      </c>
      <c r="X76" s="2">
        <v>0</v>
      </c>
      <c r="Y76" s="10">
        <v>0</v>
      </c>
      <c r="AG76" s="2" t="s">
        <v>390</v>
      </c>
      <c r="AH76" s="2">
        <v>0.377</v>
      </c>
      <c r="AI76" s="2">
        <v>576.80600000000004</v>
      </c>
      <c r="AJ76" s="2">
        <f>AH76*AI76</f>
        <v>217.45586200000002</v>
      </c>
      <c r="AK76" s="10">
        <f>AJ76/AI75</f>
        <v>0.73808927431946247</v>
      </c>
      <c r="BC76" s="2" t="s">
        <v>390</v>
      </c>
      <c r="BD76" s="2">
        <v>6.3E-2</v>
      </c>
      <c r="BE76" s="2">
        <v>382.5</v>
      </c>
      <c r="BG76" s="2">
        <f>BD76*BE76</f>
        <v>24.0975</v>
      </c>
      <c r="BH76" s="2">
        <f>BG76/BE75</f>
        <v>0.10682178858617113</v>
      </c>
      <c r="BI76" s="13">
        <f>BG76/BF75</f>
        <v>0.19121100156924631</v>
      </c>
      <c r="BK76" s="2" t="s">
        <v>390</v>
      </c>
      <c r="BL76" s="2">
        <v>1.048</v>
      </c>
      <c r="BM76" s="2">
        <v>478.75</v>
      </c>
      <c r="BO76" s="2">
        <f>BL76*BM76</f>
        <v>501.73</v>
      </c>
      <c r="BP76" s="2">
        <f>BO76/BM75</f>
        <v>2.0709282503621949</v>
      </c>
      <c r="BQ76" s="13">
        <f>BO76/BN75</f>
        <v>3.7069615681483286</v>
      </c>
    </row>
    <row r="77" spans="1:76" ht="17" thickBot="1" x14ac:dyDescent="0.25">
      <c r="A77" s="2" t="s">
        <v>348</v>
      </c>
      <c r="B77" s="2">
        <v>66.665000000000006</v>
      </c>
      <c r="C77" s="2">
        <v>280.79199999999997</v>
      </c>
      <c r="E77" s="10"/>
      <c r="G77" s="2" t="s">
        <v>348</v>
      </c>
      <c r="H77" s="2">
        <v>143.93700000000001</v>
      </c>
      <c r="I77" s="2">
        <v>253.87100000000001</v>
      </c>
      <c r="K77" s="10"/>
      <c r="S77" s="2" t="s">
        <v>348</v>
      </c>
      <c r="T77" s="2">
        <v>13.459</v>
      </c>
      <c r="U77" s="2">
        <v>266.93900000000002</v>
      </c>
      <c r="V77" s="2">
        <f>U77/1.79</f>
        <v>149.12793296089387</v>
      </c>
      <c r="Y77" s="10"/>
      <c r="AG77" s="2" t="s">
        <v>348</v>
      </c>
      <c r="AH77" s="2">
        <v>104.001</v>
      </c>
      <c r="AI77" s="2">
        <v>252.358</v>
      </c>
      <c r="AK77" s="10"/>
      <c r="BK77" s="2" t="s">
        <v>348</v>
      </c>
      <c r="BL77" s="2">
        <v>46.246000000000002</v>
      </c>
      <c r="BM77" s="2">
        <v>263.78300000000002</v>
      </c>
      <c r="BP77" s="6"/>
    </row>
    <row r="78" spans="1:76" x14ac:dyDescent="0.2">
      <c r="A78" s="2" t="s">
        <v>391</v>
      </c>
      <c r="B78" s="2">
        <v>0</v>
      </c>
      <c r="C78" s="2" t="s">
        <v>310</v>
      </c>
      <c r="D78" s="2">
        <v>0</v>
      </c>
      <c r="E78" s="10">
        <f>D78/C77</f>
        <v>0</v>
      </c>
      <c r="G78" s="2" t="s">
        <v>391</v>
      </c>
      <c r="H78" s="2">
        <v>9.3079999999999998</v>
      </c>
      <c r="I78" s="2">
        <v>585.16899999999998</v>
      </c>
      <c r="J78" s="2">
        <f>H78*I78</f>
        <v>5446.753052</v>
      </c>
      <c r="K78" s="10">
        <f>J78/I77</f>
        <v>21.454805992019569</v>
      </c>
      <c r="S78" s="2" t="s">
        <v>391</v>
      </c>
      <c r="T78" s="2">
        <v>0</v>
      </c>
      <c r="U78" s="2" t="s">
        <v>310</v>
      </c>
      <c r="W78" s="2">
        <v>0</v>
      </c>
      <c r="X78" s="2">
        <v>0</v>
      </c>
      <c r="Y78" s="10">
        <v>0</v>
      </c>
      <c r="AG78" s="2" t="s">
        <v>391</v>
      </c>
      <c r="AH78" s="2">
        <v>1.5509999999999999</v>
      </c>
      <c r="AI78" s="2">
        <v>566.62199999999996</v>
      </c>
      <c r="AJ78" s="2">
        <f>AH78*AI78</f>
        <v>878.83072199999992</v>
      </c>
      <c r="AK78" s="10">
        <f>AJ78/AI77</f>
        <v>3.4824761727387279</v>
      </c>
      <c r="BH78" s="4" t="s">
        <v>309</v>
      </c>
      <c r="BI78" s="6">
        <f>AVERAGE(BI5:BI76)</f>
        <v>0.39962486151651955</v>
      </c>
      <c r="BK78" s="2" t="s">
        <v>391</v>
      </c>
      <c r="BL78" s="2">
        <v>0.126</v>
      </c>
      <c r="BM78" s="2">
        <v>776.5</v>
      </c>
      <c r="BO78" s="2">
        <v>97.838999999999999</v>
      </c>
      <c r="BP78" s="10">
        <v>0.37090714716262985</v>
      </c>
    </row>
    <row r="79" spans="1:76" ht="17" thickBot="1" x14ac:dyDescent="0.25">
      <c r="A79" s="2" t="s">
        <v>349</v>
      </c>
      <c r="B79" s="2">
        <v>60.920999999999999</v>
      </c>
      <c r="C79" s="2">
        <v>264.30500000000001</v>
      </c>
      <c r="E79" s="10"/>
      <c r="G79" s="2" t="s">
        <v>349</v>
      </c>
      <c r="H79" s="2">
        <v>105.867</v>
      </c>
      <c r="I79" s="2">
        <v>260.54899999999998</v>
      </c>
      <c r="K79" s="10"/>
      <c r="S79" s="2" t="s">
        <v>349</v>
      </c>
      <c r="T79" s="2">
        <v>7.8819999999999997</v>
      </c>
      <c r="U79" s="2">
        <v>361.93400000000003</v>
      </c>
      <c r="V79" s="2">
        <f>U79/1.79</f>
        <v>202.1977653631285</v>
      </c>
      <c r="Y79" s="10"/>
      <c r="AG79" s="2" t="s">
        <v>349</v>
      </c>
      <c r="AH79" s="2">
        <v>86.622</v>
      </c>
      <c r="AI79" s="2">
        <v>272.58300000000003</v>
      </c>
      <c r="AK79" s="10"/>
      <c r="BH79" s="4" t="s">
        <v>432</v>
      </c>
      <c r="BI79" s="13">
        <f>STDEV(BI5:BI76)</f>
        <v>0.4328007978971668</v>
      </c>
      <c r="BK79" s="2" t="s">
        <v>349</v>
      </c>
      <c r="BL79" s="2">
        <v>51.655000000000001</v>
      </c>
      <c r="BM79" s="2">
        <v>260.89600000000002</v>
      </c>
      <c r="BP79" s="10"/>
    </row>
    <row r="80" spans="1:76" x14ac:dyDescent="0.2">
      <c r="A80" s="2" t="s">
        <v>392</v>
      </c>
      <c r="B80" s="2">
        <v>7.2999999999999995E-2</v>
      </c>
      <c r="C80" s="2">
        <v>577</v>
      </c>
      <c r="D80" s="2">
        <f>B80*C80</f>
        <v>42.120999999999995</v>
      </c>
      <c r="E80" s="10">
        <f>D80/C79</f>
        <v>0.15936512740962144</v>
      </c>
      <c r="G80" s="2" t="s">
        <v>392</v>
      </c>
      <c r="H80" s="2">
        <v>3.0289999999999999</v>
      </c>
      <c r="I80" s="2">
        <v>574</v>
      </c>
      <c r="J80" s="2">
        <f>H80*I80</f>
        <v>1738.646</v>
      </c>
      <c r="K80" s="10">
        <f>J80/I79</f>
        <v>6.6730096833992842</v>
      </c>
      <c r="S80" s="2" t="s">
        <v>392</v>
      </c>
      <c r="T80" s="2">
        <v>0.72299999999999998</v>
      </c>
      <c r="U80" s="2">
        <v>445.14499999999998</v>
      </c>
      <c r="W80" s="2">
        <v>321.83983499999999</v>
      </c>
      <c r="X80" s="2">
        <v>0.88922244110804727</v>
      </c>
      <c r="Y80" s="10">
        <v>1.5917081695834046</v>
      </c>
      <c r="AG80" s="2" t="s">
        <v>392</v>
      </c>
      <c r="AH80" s="2">
        <v>1.677</v>
      </c>
      <c r="AI80" s="2">
        <v>607.13800000000003</v>
      </c>
      <c r="AJ80" s="2">
        <f>AH80*AI80</f>
        <v>1018.1704260000001</v>
      </c>
      <c r="AK80" s="10">
        <f>AJ80/AI79</f>
        <v>3.7352675185172957</v>
      </c>
      <c r="BK80" s="2" t="s">
        <v>392</v>
      </c>
      <c r="BL80" s="2">
        <v>0.629</v>
      </c>
      <c r="BM80" s="2">
        <v>845.45</v>
      </c>
      <c r="BO80" s="2">
        <v>531.78805</v>
      </c>
      <c r="BP80" s="10">
        <v>2.0383143091500062</v>
      </c>
    </row>
    <row r="81" spans="1:68" x14ac:dyDescent="0.2">
      <c r="A81" s="2" t="s">
        <v>350</v>
      </c>
      <c r="B81" s="2">
        <v>100.081</v>
      </c>
      <c r="C81" s="2">
        <v>255.64500000000001</v>
      </c>
      <c r="E81" s="10"/>
      <c r="G81" s="2" t="s">
        <v>350</v>
      </c>
      <c r="H81" s="2">
        <v>12.872</v>
      </c>
      <c r="I81" s="2">
        <v>297.79199999999997</v>
      </c>
      <c r="K81" s="10"/>
      <c r="S81" s="2" t="s">
        <v>350</v>
      </c>
      <c r="T81" s="2">
        <v>2.2639999999999998</v>
      </c>
      <c r="U81" s="2">
        <v>357.40300000000002</v>
      </c>
      <c r="V81" s="2">
        <f>U81/1.79</f>
        <v>199.66648044692738</v>
      </c>
      <c r="Y81" s="10"/>
      <c r="AG81" s="2" t="s">
        <v>350</v>
      </c>
      <c r="AH81" s="2">
        <v>62.890999999999998</v>
      </c>
      <c r="AI81" s="2">
        <v>257.37700000000001</v>
      </c>
      <c r="AK81" s="10"/>
      <c r="BK81" s="2" t="s">
        <v>350</v>
      </c>
      <c r="BL81" s="2">
        <v>29.957000000000001</v>
      </c>
      <c r="BM81" s="2">
        <v>269.29899999999998</v>
      </c>
      <c r="BP81" s="10"/>
    </row>
    <row r="82" spans="1:68" x14ac:dyDescent="0.2">
      <c r="A82" s="2" t="s">
        <v>393</v>
      </c>
      <c r="B82" s="2">
        <v>0</v>
      </c>
      <c r="C82" s="2" t="s">
        <v>310</v>
      </c>
      <c r="D82" s="2">
        <v>0</v>
      </c>
      <c r="E82" s="10">
        <f>D82/C81</f>
        <v>0</v>
      </c>
      <c r="G82" s="2" t="s">
        <v>393</v>
      </c>
      <c r="H82" s="2">
        <v>3.8570000000000002</v>
      </c>
      <c r="I82" s="2">
        <v>695.99699999999996</v>
      </c>
      <c r="J82" s="2">
        <f>H82*I82</f>
        <v>2684.4604290000002</v>
      </c>
      <c r="K82" s="10">
        <f>J82/I81</f>
        <v>9.0145485070116074</v>
      </c>
      <c r="S82" s="2" t="s">
        <v>393</v>
      </c>
      <c r="T82" s="2">
        <v>0.34599999999999997</v>
      </c>
      <c r="U82" s="2">
        <v>464.72699999999998</v>
      </c>
      <c r="W82" s="2">
        <v>160.79554199999998</v>
      </c>
      <c r="X82" s="2">
        <v>0.44989981057797496</v>
      </c>
      <c r="Y82" s="10">
        <v>0.80532066093457511</v>
      </c>
      <c r="AG82" s="2" t="s">
        <v>393</v>
      </c>
      <c r="AH82" s="2">
        <v>2.9239999999999999</v>
      </c>
      <c r="AI82" s="2">
        <v>684.18299999999999</v>
      </c>
      <c r="AJ82" s="2">
        <f>AH82*AI82</f>
        <v>2000.5510919999999</v>
      </c>
      <c r="AK82" s="10">
        <f>AJ82/AI81</f>
        <v>7.7728433076770642</v>
      </c>
      <c r="BK82" s="2" t="s">
        <v>393</v>
      </c>
      <c r="BL82" s="2">
        <v>0</v>
      </c>
      <c r="BM82" s="2" t="s">
        <v>310</v>
      </c>
      <c r="BO82" s="2">
        <v>0</v>
      </c>
      <c r="BP82" s="10">
        <v>0</v>
      </c>
    </row>
    <row r="83" spans="1:68" x14ac:dyDescent="0.2">
      <c r="A83" s="2" t="s">
        <v>351</v>
      </c>
      <c r="B83" s="2">
        <v>63.478000000000002</v>
      </c>
      <c r="C83" s="2">
        <v>257.58699999999999</v>
      </c>
      <c r="E83" s="10"/>
      <c r="G83" s="2" t="s">
        <v>351</v>
      </c>
      <c r="H83" s="2">
        <v>60.124000000000002</v>
      </c>
      <c r="I83" s="2">
        <v>252.53</v>
      </c>
      <c r="K83" s="10"/>
      <c r="S83" s="2" t="s">
        <v>351</v>
      </c>
      <c r="T83" s="2">
        <v>2.4740000000000002</v>
      </c>
      <c r="U83" s="2">
        <v>360.89</v>
      </c>
      <c r="V83" s="2">
        <f>U83/1.79</f>
        <v>201.61452513966481</v>
      </c>
      <c r="Y83" s="10"/>
      <c r="AG83" s="2" t="s">
        <v>351</v>
      </c>
      <c r="AH83" s="2">
        <v>40.753</v>
      </c>
      <c r="AI83" s="2">
        <v>258.30099999999999</v>
      </c>
      <c r="AK83" s="10"/>
      <c r="BK83" s="2" t="s">
        <v>351</v>
      </c>
      <c r="BL83" s="2">
        <v>20.901</v>
      </c>
      <c r="BM83" s="2">
        <v>243.971</v>
      </c>
      <c r="BP83" s="10"/>
    </row>
    <row r="84" spans="1:68" x14ac:dyDescent="0.2">
      <c r="A84" s="2" t="s">
        <v>394</v>
      </c>
      <c r="B84" s="2">
        <v>6.3E-2</v>
      </c>
      <c r="C84" s="2">
        <v>570.83299999999997</v>
      </c>
      <c r="D84" s="2">
        <f>B84*C84</f>
        <v>35.962479000000002</v>
      </c>
      <c r="E84" s="10">
        <f>D84/C83</f>
        <v>0.13961294242333661</v>
      </c>
      <c r="G84" s="2" t="s">
        <v>394</v>
      </c>
      <c r="H84" s="2">
        <v>5.0309999999999997</v>
      </c>
      <c r="I84" s="2">
        <v>594.53499999999997</v>
      </c>
      <c r="J84" s="2">
        <f>H84*I84</f>
        <v>2991.1055849999998</v>
      </c>
      <c r="K84" s="10">
        <f>J84/I83</f>
        <v>11.844555438957746</v>
      </c>
      <c r="S84" s="2" t="s">
        <v>394</v>
      </c>
      <c r="T84" s="2">
        <v>0.28299999999999997</v>
      </c>
      <c r="U84" s="2">
        <v>494.14800000000002</v>
      </c>
      <c r="W84" s="2">
        <v>139.843884</v>
      </c>
      <c r="X84" s="2">
        <v>0.3874972540109175</v>
      </c>
      <c r="Y84" s="10">
        <v>0.69362008467954228</v>
      </c>
      <c r="AG84" s="2" t="s">
        <v>394</v>
      </c>
      <c r="AH84" s="2">
        <v>0.252</v>
      </c>
      <c r="AI84" s="2">
        <v>634.75</v>
      </c>
      <c r="AJ84" s="2">
        <f>AH84*AI84</f>
        <v>159.95699999999999</v>
      </c>
      <c r="AK84" s="10">
        <f>AJ84/AI83</f>
        <v>0.61926589521527209</v>
      </c>
      <c r="BK84" s="2" t="s">
        <v>394</v>
      </c>
      <c r="BL84" s="2">
        <v>0</v>
      </c>
      <c r="BM84" s="2" t="s">
        <v>310</v>
      </c>
      <c r="BO84" s="2">
        <v>0</v>
      </c>
      <c r="BP84" s="10">
        <v>0</v>
      </c>
    </row>
    <row r="85" spans="1:68" x14ac:dyDescent="0.2">
      <c r="A85" s="2" t="s">
        <v>352</v>
      </c>
      <c r="B85" s="2">
        <v>161.29499999999999</v>
      </c>
      <c r="C85" s="2">
        <v>234.68100000000001</v>
      </c>
      <c r="E85" s="10"/>
      <c r="G85" s="2" t="s">
        <v>352</v>
      </c>
      <c r="H85" s="2">
        <v>50.481000000000002</v>
      </c>
      <c r="I85" s="2">
        <v>253.774</v>
      </c>
      <c r="K85" s="10"/>
      <c r="S85" s="2" t="s">
        <v>352</v>
      </c>
      <c r="T85" s="2">
        <v>6.2050000000000001</v>
      </c>
      <c r="U85" s="2">
        <v>309.91899999999998</v>
      </c>
      <c r="V85" s="2">
        <f>U85/1.79</f>
        <v>173.13910614525139</v>
      </c>
      <c r="Y85" s="10"/>
      <c r="AG85" s="2" t="s">
        <v>352</v>
      </c>
      <c r="AH85" s="2">
        <v>47.86</v>
      </c>
      <c r="AI85" s="2">
        <v>269.726</v>
      </c>
      <c r="AK85" s="10"/>
      <c r="BK85" s="2" t="s">
        <v>352</v>
      </c>
      <c r="BL85" s="2">
        <v>20.45</v>
      </c>
      <c r="BM85" s="2">
        <v>256.33999999999997</v>
      </c>
      <c r="BP85" s="10"/>
    </row>
    <row r="86" spans="1:68" x14ac:dyDescent="0.2">
      <c r="A86" s="2" t="s">
        <v>395</v>
      </c>
      <c r="B86" s="2">
        <v>0</v>
      </c>
      <c r="C86" s="2" t="s">
        <v>310</v>
      </c>
      <c r="D86" s="2">
        <v>0</v>
      </c>
      <c r="E86" s="10">
        <f>D86/C85</f>
        <v>0</v>
      </c>
      <c r="G86" s="2" t="s">
        <v>395</v>
      </c>
      <c r="H86" s="2">
        <v>8.9309999999999992</v>
      </c>
      <c r="I86" s="2">
        <v>611.68899999999996</v>
      </c>
      <c r="J86" s="2">
        <f>H86*I86</f>
        <v>5462.9944589999996</v>
      </c>
      <c r="K86" s="10">
        <f>J86/I85</f>
        <v>21.527006151142352</v>
      </c>
      <c r="S86" s="2" t="s">
        <v>395</v>
      </c>
      <c r="T86" s="2">
        <v>0</v>
      </c>
      <c r="U86" s="2" t="s">
        <v>310</v>
      </c>
      <c r="W86" s="2">
        <v>0</v>
      </c>
      <c r="X86" s="2">
        <v>0</v>
      </c>
      <c r="Y86" s="10">
        <v>0</v>
      </c>
      <c r="AG86" s="2" t="s">
        <v>395</v>
      </c>
      <c r="AH86" s="2">
        <v>0.13600000000000001</v>
      </c>
      <c r="AI86" s="2">
        <v>655.23099999999999</v>
      </c>
      <c r="AJ86" s="2">
        <f>AH86*AI86</f>
        <v>89.111416000000006</v>
      </c>
      <c r="AK86" s="10">
        <f>AJ86/AI85</f>
        <v>0.3303775535172731</v>
      </c>
      <c r="BK86" s="2" t="s">
        <v>395</v>
      </c>
      <c r="BL86" s="2">
        <v>0.115</v>
      </c>
      <c r="BM86" s="2">
        <v>761.54499999999996</v>
      </c>
      <c r="BO86" s="2">
        <v>87.577674999999999</v>
      </c>
      <c r="BP86" s="10">
        <v>0.34164654365296093</v>
      </c>
    </row>
    <row r="87" spans="1:68" x14ac:dyDescent="0.2">
      <c r="A87" s="2" t="s">
        <v>353</v>
      </c>
      <c r="B87" s="2">
        <v>100.752</v>
      </c>
      <c r="C87" s="2">
        <v>243.75399999999999</v>
      </c>
      <c r="E87" s="10"/>
      <c r="G87" s="2" t="s">
        <v>353</v>
      </c>
      <c r="H87" s="2">
        <v>109.137</v>
      </c>
      <c r="I87" s="2">
        <v>258.90899999999999</v>
      </c>
      <c r="K87" s="10"/>
      <c r="S87" s="2" t="s">
        <v>353</v>
      </c>
      <c r="T87" s="2">
        <v>3.4169999999999998</v>
      </c>
      <c r="U87" s="2">
        <v>413.09800000000001</v>
      </c>
      <c r="V87" s="2">
        <f>U87/1.79</f>
        <v>230.78100558659219</v>
      </c>
      <c r="Y87" s="10"/>
      <c r="AG87" s="2" t="s">
        <v>353</v>
      </c>
      <c r="AH87" s="2">
        <v>22.358000000000001</v>
      </c>
      <c r="AI87" s="2">
        <v>269.99900000000002</v>
      </c>
      <c r="AK87" s="10"/>
      <c r="BK87" s="2" t="s">
        <v>353</v>
      </c>
      <c r="BL87" s="2">
        <v>25.260999999999999</v>
      </c>
      <c r="BM87" s="2">
        <v>238.19200000000001</v>
      </c>
      <c r="BP87" s="10"/>
    </row>
    <row r="88" spans="1:68" x14ac:dyDescent="0.2">
      <c r="A88" s="2" t="s">
        <v>396</v>
      </c>
      <c r="B88" s="2">
        <v>0</v>
      </c>
      <c r="C88" s="2" t="s">
        <v>310</v>
      </c>
      <c r="D88" s="2">
        <v>0</v>
      </c>
      <c r="E88" s="10">
        <f>D88/C87</f>
        <v>0</v>
      </c>
      <c r="G88" s="2" t="s">
        <v>396</v>
      </c>
      <c r="H88" s="2">
        <v>1.268</v>
      </c>
      <c r="I88" s="2">
        <v>589.49599999999998</v>
      </c>
      <c r="J88" s="2">
        <f>H88*I88</f>
        <v>747.48092799999995</v>
      </c>
      <c r="K88" s="10">
        <f>J88/I87</f>
        <v>2.887041114831852</v>
      </c>
      <c r="S88" s="2" t="s">
        <v>396</v>
      </c>
      <c r="T88" s="2">
        <v>0.96399999999999997</v>
      </c>
      <c r="U88" s="2">
        <v>578.01099999999997</v>
      </c>
      <c r="W88" s="2">
        <v>557.20260399999995</v>
      </c>
      <c r="X88" s="2">
        <v>1.3488387840173517</v>
      </c>
      <c r="Y88" s="10">
        <v>2.4144214233910595</v>
      </c>
      <c r="AG88" s="2" t="s">
        <v>396</v>
      </c>
      <c r="AH88" s="2">
        <v>0.81799999999999995</v>
      </c>
      <c r="AI88" s="2">
        <v>689.16700000000003</v>
      </c>
      <c r="AJ88" s="2">
        <f>AH88*AI88</f>
        <v>563.738606</v>
      </c>
      <c r="AK88" s="10">
        <f>AJ88/AI87</f>
        <v>2.0879284960314668</v>
      </c>
      <c r="BK88" s="2" t="s">
        <v>396</v>
      </c>
      <c r="BL88" s="2">
        <v>0.65</v>
      </c>
      <c r="BM88" s="2">
        <v>972.548</v>
      </c>
      <c r="BO88" s="2">
        <v>632.15620000000001</v>
      </c>
      <c r="BP88" s="10">
        <v>2.6539774635588098</v>
      </c>
    </row>
    <row r="89" spans="1:68" x14ac:dyDescent="0.2">
      <c r="A89" s="2" t="s">
        <v>354</v>
      </c>
      <c r="B89" s="2">
        <v>103.812</v>
      </c>
      <c r="C89" s="2">
        <v>249.863</v>
      </c>
      <c r="E89" s="10"/>
      <c r="G89" s="2" t="s">
        <v>354</v>
      </c>
      <c r="H89" s="2">
        <v>75.637</v>
      </c>
      <c r="I89" s="2">
        <v>272.108</v>
      </c>
      <c r="K89" s="10"/>
      <c r="S89" s="2" t="s">
        <v>354</v>
      </c>
      <c r="T89" s="2">
        <v>2.2429999999999999</v>
      </c>
      <c r="U89" s="2">
        <v>382.36900000000003</v>
      </c>
      <c r="V89" s="2">
        <f>U89/1.79</f>
        <v>213.61396648044695</v>
      </c>
      <c r="Y89" s="10"/>
      <c r="AG89" s="2" t="s">
        <v>354</v>
      </c>
      <c r="AH89" s="2">
        <v>23.562999999999999</v>
      </c>
      <c r="AI89" s="2">
        <v>269.23700000000002</v>
      </c>
      <c r="AK89" s="10"/>
      <c r="BK89" s="2" t="s">
        <v>354</v>
      </c>
      <c r="BL89" s="2">
        <v>116.307</v>
      </c>
      <c r="BM89" s="2">
        <v>257.21100000000001</v>
      </c>
      <c r="BP89" s="10"/>
    </row>
    <row r="90" spans="1:68" ht="17" thickBot="1" x14ac:dyDescent="0.25">
      <c r="A90" s="2" t="s">
        <v>397</v>
      </c>
      <c r="B90" s="2">
        <v>0.01</v>
      </c>
      <c r="C90" s="2">
        <v>533</v>
      </c>
      <c r="D90" s="2">
        <f>B90*C90</f>
        <v>5.33</v>
      </c>
      <c r="E90" s="13">
        <f>D90/C89</f>
        <v>2.1331689765991764E-2</v>
      </c>
      <c r="G90" s="2" t="s">
        <v>397</v>
      </c>
      <c r="H90" s="2">
        <v>9.9369999999999994</v>
      </c>
      <c r="I90" s="2">
        <v>642.10799999999995</v>
      </c>
      <c r="J90" s="2">
        <f>H90*I90</f>
        <v>6380.6271959999995</v>
      </c>
      <c r="K90" s="10">
        <f>J90/I89</f>
        <v>23.448877636820672</v>
      </c>
      <c r="S90" s="2" t="s">
        <v>397</v>
      </c>
      <c r="T90" s="2">
        <v>0.87</v>
      </c>
      <c r="U90" s="2">
        <v>569.77099999999996</v>
      </c>
      <c r="W90" s="2">
        <v>495.70076999999998</v>
      </c>
      <c r="X90" s="2">
        <v>1.296393719156103</v>
      </c>
      <c r="Y90" s="10">
        <v>2.3205447572894244</v>
      </c>
      <c r="AG90" s="2" t="s">
        <v>397</v>
      </c>
      <c r="AH90" s="2">
        <v>6.3E-2</v>
      </c>
      <c r="AI90" s="2">
        <v>603</v>
      </c>
      <c r="AJ90" s="2">
        <f>AH90*AI90</f>
        <v>37.988999999999997</v>
      </c>
      <c r="AK90" s="10">
        <f>AJ90/AI89</f>
        <v>0.14109873457214273</v>
      </c>
      <c r="BK90" s="2" t="s">
        <v>397</v>
      </c>
      <c r="BL90" s="2">
        <v>0.115</v>
      </c>
      <c r="BM90" s="2">
        <v>553.54499999999996</v>
      </c>
      <c r="BO90" s="2">
        <v>63.657674999999998</v>
      </c>
      <c r="BP90" s="10">
        <v>0.24749203960950347</v>
      </c>
    </row>
    <row r="91" spans="1:68" ht="17" thickBot="1" x14ac:dyDescent="0.25">
      <c r="G91" s="2" t="s">
        <v>402</v>
      </c>
      <c r="H91" s="2">
        <v>52.241999999999997</v>
      </c>
      <c r="I91" s="2">
        <v>252.779</v>
      </c>
      <c r="K91" s="10"/>
      <c r="S91" s="2" t="s">
        <v>402</v>
      </c>
      <c r="T91" s="2">
        <v>2.3580000000000001</v>
      </c>
      <c r="U91" s="2">
        <v>376.89800000000002</v>
      </c>
      <c r="V91" s="2">
        <f>U91/1.79</f>
        <v>210.55754189944136</v>
      </c>
      <c r="Y91" s="10"/>
      <c r="AG91" s="2" t="s">
        <v>402</v>
      </c>
      <c r="AH91" s="2">
        <v>31.507999999999999</v>
      </c>
      <c r="AI91" s="2">
        <v>284.529</v>
      </c>
      <c r="AK91" s="10"/>
      <c r="BK91" s="2" t="s">
        <v>402</v>
      </c>
      <c r="BL91" s="2">
        <v>72.775999999999996</v>
      </c>
      <c r="BM91" s="2">
        <v>281.80900000000003</v>
      </c>
      <c r="BP91" s="10"/>
    </row>
    <row r="92" spans="1:68" x14ac:dyDescent="0.2">
      <c r="D92" s="4" t="s">
        <v>309</v>
      </c>
      <c r="E92" s="6">
        <f>AVERAGE(E5:E90)</f>
        <v>5.3011601543790247E-2</v>
      </c>
      <c r="G92" s="2" t="s">
        <v>408</v>
      </c>
      <c r="H92" s="2">
        <v>2.4740000000000002</v>
      </c>
      <c r="I92" s="2">
        <v>571.25400000000002</v>
      </c>
      <c r="J92" s="2">
        <f>H92*I92</f>
        <v>1413.2823960000001</v>
      </c>
      <c r="K92" s="10">
        <f>J92/I91</f>
        <v>5.5909802475680337</v>
      </c>
      <c r="S92" s="2" t="s">
        <v>408</v>
      </c>
      <c r="T92" s="2">
        <v>0.82799999999999996</v>
      </c>
      <c r="U92" s="2">
        <v>418.38</v>
      </c>
      <c r="W92" s="2">
        <v>346.41863999999998</v>
      </c>
      <c r="X92" s="2">
        <v>0.91913101157342292</v>
      </c>
      <c r="Y92" s="10">
        <v>1.6452445107164271</v>
      </c>
      <c r="AG92" s="2" t="s">
        <v>408</v>
      </c>
      <c r="AH92" s="2">
        <v>1.1950000000000001</v>
      </c>
      <c r="AI92" s="2">
        <v>612.21900000000005</v>
      </c>
      <c r="AJ92" s="2">
        <f>AH92*AI92</f>
        <v>731.60170500000015</v>
      </c>
      <c r="AK92" s="10">
        <f>AJ92/AI91</f>
        <v>2.5712728930970137</v>
      </c>
      <c r="BK92" s="2" t="s">
        <v>408</v>
      </c>
      <c r="BL92" s="2">
        <v>1.1950000000000001</v>
      </c>
      <c r="BM92" s="2">
        <v>637.97400000000005</v>
      </c>
      <c r="BO92" s="2">
        <v>762.37893000000008</v>
      </c>
      <c r="BP92" s="10">
        <v>2.7053036986043741</v>
      </c>
    </row>
    <row r="93" spans="1:68" ht="17" thickBot="1" x14ac:dyDescent="0.25">
      <c r="D93" s="4" t="s">
        <v>432</v>
      </c>
      <c r="E93" s="13">
        <f>STDEV(E5:E90)</f>
        <v>0.10759471636142258</v>
      </c>
      <c r="G93" s="2" t="s">
        <v>403</v>
      </c>
      <c r="H93" s="2">
        <v>32.744999999999997</v>
      </c>
      <c r="I93" s="2">
        <v>260.99799999999999</v>
      </c>
      <c r="K93" s="10"/>
      <c r="S93" s="2" t="s">
        <v>403</v>
      </c>
      <c r="T93" s="2">
        <v>2.4</v>
      </c>
      <c r="U93" s="2">
        <v>408.65899999999999</v>
      </c>
      <c r="V93" s="2">
        <f>U93/1.79</f>
        <v>228.30111731843576</v>
      </c>
      <c r="Y93" s="10"/>
      <c r="AG93" s="2" t="s">
        <v>403</v>
      </c>
      <c r="AH93" s="2">
        <v>52.241999999999997</v>
      </c>
      <c r="AI93" s="2">
        <v>251.87</v>
      </c>
      <c r="AK93" s="10"/>
      <c r="BK93" s="2" t="s">
        <v>403</v>
      </c>
      <c r="BL93" s="2">
        <v>44.945999999999998</v>
      </c>
      <c r="BM93" s="2">
        <v>272.471</v>
      </c>
      <c r="BP93" s="10"/>
    </row>
    <row r="94" spans="1:68" x14ac:dyDescent="0.2">
      <c r="G94" s="2" t="s">
        <v>409</v>
      </c>
      <c r="H94" s="2">
        <v>0.46100000000000002</v>
      </c>
      <c r="I94" s="2">
        <v>570.09100000000001</v>
      </c>
      <c r="J94" s="2">
        <f>H94*I94</f>
        <v>262.81195100000002</v>
      </c>
      <c r="K94" s="10">
        <f>J94/I93</f>
        <v>1.0069500570885601</v>
      </c>
      <c r="S94" s="2" t="s">
        <v>409</v>
      </c>
      <c r="T94" s="2">
        <v>0.27300000000000002</v>
      </c>
      <c r="U94" s="2">
        <v>502.423</v>
      </c>
      <c r="W94" s="2">
        <v>137.16147900000001</v>
      </c>
      <c r="X94" s="2">
        <v>0.33563797444813404</v>
      </c>
      <c r="Y94" s="10">
        <v>0.60079197426215991</v>
      </c>
      <c r="AG94" s="2" t="s">
        <v>409</v>
      </c>
      <c r="AH94" s="2">
        <v>0.74399999999999999</v>
      </c>
      <c r="AI94" s="2">
        <v>519.77499999999998</v>
      </c>
      <c r="AJ94" s="2">
        <f>AH94*AI94</f>
        <v>386.71259999999995</v>
      </c>
      <c r="AK94" s="10">
        <f>AJ94/AI93</f>
        <v>1.5353658633422</v>
      </c>
      <c r="BK94" s="2" t="s">
        <v>409</v>
      </c>
      <c r="BL94" s="2">
        <v>2.1000000000000001E-2</v>
      </c>
      <c r="BM94" s="2">
        <v>573</v>
      </c>
      <c r="BO94" s="2">
        <v>12.033000000000001</v>
      </c>
      <c r="BP94" s="10">
        <v>4.4162498027313001E-2</v>
      </c>
    </row>
    <row r="95" spans="1:68" x14ac:dyDescent="0.2">
      <c r="G95" s="2" t="s">
        <v>404</v>
      </c>
      <c r="H95" s="2">
        <v>48.844999999999999</v>
      </c>
      <c r="I95" s="2">
        <v>265.358</v>
      </c>
      <c r="K95" s="10"/>
      <c r="S95" s="2" t="s">
        <v>404</v>
      </c>
      <c r="T95" s="2">
        <v>4.7270000000000003</v>
      </c>
      <c r="U95" s="2">
        <v>338.22199999999998</v>
      </c>
      <c r="V95" s="2">
        <f>U95/1.79</f>
        <v>188.95083798882681</v>
      </c>
      <c r="Y95" s="10"/>
      <c r="AG95" s="2" t="s">
        <v>404</v>
      </c>
      <c r="AH95" s="2">
        <v>48.258000000000003</v>
      </c>
      <c r="AI95" s="2">
        <v>258.16199999999998</v>
      </c>
      <c r="AK95" s="10"/>
      <c r="BK95" s="2" t="s">
        <v>404</v>
      </c>
      <c r="BL95" s="2">
        <v>56.822000000000003</v>
      </c>
      <c r="BM95" s="2">
        <v>254.011</v>
      </c>
      <c r="BP95" s="10"/>
    </row>
    <row r="96" spans="1:68" x14ac:dyDescent="0.2">
      <c r="G96" s="2" t="s">
        <v>410</v>
      </c>
      <c r="H96" s="2">
        <v>2.1909999999999998</v>
      </c>
      <c r="I96" s="2">
        <v>607.30100000000004</v>
      </c>
      <c r="J96" s="2">
        <f>H96*I96</f>
        <v>1330.596491</v>
      </c>
      <c r="K96" s="10">
        <f>J96/I95</f>
        <v>5.0143447380519905</v>
      </c>
      <c r="S96" s="2" t="s">
        <v>410</v>
      </c>
      <c r="T96" s="2">
        <v>1.0589999999999999</v>
      </c>
      <c r="U96" s="2">
        <v>482.81200000000001</v>
      </c>
      <c r="W96" s="2">
        <v>511.29790800000001</v>
      </c>
      <c r="X96" s="2">
        <v>1.5117227974525609</v>
      </c>
      <c r="Y96" s="10">
        <v>2.7059838074400839</v>
      </c>
      <c r="AG96" s="2" t="s">
        <v>410</v>
      </c>
      <c r="AH96" s="2">
        <v>1.6879999999999999</v>
      </c>
      <c r="AI96" s="2">
        <v>559.47799999999995</v>
      </c>
      <c r="AJ96" s="2">
        <f>AH96*AI96</f>
        <v>944.39886399999989</v>
      </c>
      <c r="AK96" s="10">
        <f>AJ96/AI95</f>
        <v>3.6581637266522571</v>
      </c>
      <c r="BK96" s="2" t="s">
        <v>410</v>
      </c>
      <c r="BL96" s="2">
        <v>1.4359999999999999</v>
      </c>
      <c r="BM96" s="2">
        <v>726.69299999999998</v>
      </c>
      <c r="BO96" s="2">
        <v>1043.531148</v>
      </c>
      <c r="BP96" s="10">
        <v>4.1082124317450823</v>
      </c>
    </row>
    <row r="97" spans="7:68" x14ac:dyDescent="0.2">
      <c r="G97" s="2" t="s">
        <v>405</v>
      </c>
      <c r="H97" s="2">
        <v>59.16</v>
      </c>
      <c r="I97" s="2">
        <v>267.041</v>
      </c>
      <c r="K97" s="10"/>
      <c r="S97" s="2" t="s">
        <v>405</v>
      </c>
      <c r="T97" s="2">
        <v>7.4210000000000003</v>
      </c>
      <c r="U97" s="2">
        <v>372.24200000000002</v>
      </c>
      <c r="V97" s="2">
        <f>U97/1.79</f>
        <v>207.95642458100559</v>
      </c>
      <c r="Y97" s="10"/>
      <c r="AG97" s="2" t="s">
        <v>405</v>
      </c>
      <c r="AH97" s="2">
        <v>61.548999999999999</v>
      </c>
      <c r="AI97" s="2">
        <v>267.315</v>
      </c>
      <c r="AK97" s="10"/>
      <c r="BK97" s="2" t="s">
        <v>405</v>
      </c>
      <c r="BL97" s="2">
        <v>47.933999999999997</v>
      </c>
      <c r="BM97" s="2">
        <v>249.74700000000001</v>
      </c>
      <c r="BP97" s="10"/>
    </row>
    <row r="98" spans="7:68" ht="17" thickBot="1" x14ac:dyDescent="0.25">
      <c r="G98" s="2" t="s">
        <v>411</v>
      </c>
      <c r="H98" s="2">
        <v>0.01</v>
      </c>
      <c r="I98" s="2">
        <v>545</v>
      </c>
      <c r="J98" s="2">
        <f>H98*I98</f>
        <v>5.45</v>
      </c>
      <c r="K98" s="13">
        <f>J98/I97</f>
        <v>2.0408851075303044E-2</v>
      </c>
      <c r="S98" s="2" t="s">
        <v>411</v>
      </c>
      <c r="T98" s="2">
        <v>0.17799999999999999</v>
      </c>
      <c r="U98" s="2">
        <v>542</v>
      </c>
      <c r="W98" s="2">
        <v>96.475999999999999</v>
      </c>
      <c r="X98" s="2">
        <v>0.25917548261614753</v>
      </c>
      <c r="Y98" s="10">
        <v>0.46392411388290411</v>
      </c>
      <c r="AG98" s="2" t="s">
        <v>411</v>
      </c>
      <c r="AH98" s="2">
        <v>0.70199999999999996</v>
      </c>
      <c r="AI98" s="2">
        <v>483.53699999999998</v>
      </c>
      <c r="AJ98" s="2">
        <f>AH98*AI98</f>
        <v>339.44297399999994</v>
      </c>
      <c r="AK98" s="10">
        <f>AJ98/AI97</f>
        <v>1.2698238931597552</v>
      </c>
      <c r="BK98" s="2" t="s">
        <v>411</v>
      </c>
      <c r="BL98" s="2">
        <v>0.503</v>
      </c>
      <c r="BM98" s="2">
        <v>752.58299999999997</v>
      </c>
      <c r="BO98" s="2">
        <v>378.54924899999997</v>
      </c>
      <c r="BP98" s="10">
        <v>1.5157309156866747</v>
      </c>
    </row>
    <row r="99" spans="7:68" ht="17" thickBot="1" x14ac:dyDescent="0.25">
      <c r="S99" s="2" t="s">
        <v>406</v>
      </c>
      <c r="T99" s="2">
        <v>3.145</v>
      </c>
      <c r="U99" s="2">
        <v>334.56299999999999</v>
      </c>
      <c r="V99" s="2">
        <f>U99/1.79</f>
        <v>186.90670391061451</v>
      </c>
      <c r="Y99" s="10"/>
      <c r="AG99" s="2" t="s">
        <v>406</v>
      </c>
      <c r="AH99" s="2">
        <v>27.042999999999999</v>
      </c>
      <c r="AI99" s="2">
        <v>270.87200000000001</v>
      </c>
      <c r="AK99" s="10"/>
      <c r="BK99" s="2" t="s">
        <v>406</v>
      </c>
      <c r="BL99" s="2">
        <v>34.463999999999999</v>
      </c>
      <c r="BM99" s="2">
        <v>279.90800000000002</v>
      </c>
      <c r="BP99" s="10"/>
    </row>
    <row r="100" spans="7:68" x14ac:dyDescent="0.2">
      <c r="J100" s="4" t="s">
        <v>309</v>
      </c>
      <c r="K100" s="6">
        <f>AVERAGE(K6:K98)</f>
        <v>6.9470675844759917</v>
      </c>
      <c r="S100" s="2" t="s">
        <v>412</v>
      </c>
      <c r="T100" s="2">
        <v>0.34599999999999997</v>
      </c>
      <c r="U100" s="2">
        <v>459.18200000000002</v>
      </c>
      <c r="W100" s="2">
        <v>158.87697199999999</v>
      </c>
      <c r="X100" s="2">
        <v>0.47487908704788034</v>
      </c>
      <c r="Y100" s="10">
        <v>0.85003356581570588</v>
      </c>
      <c r="AG100" s="2" t="s">
        <v>412</v>
      </c>
      <c r="AH100" s="2">
        <v>1.363</v>
      </c>
      <c r="AI100" s="2">
        <v>526.82299999999998</v>
      </c>
      <c r="AJ100" s="2">
        <f>AH100*AI100</f>
        <v>718.05974900000001</v>
      </c>
      <c r="AK100" s="10">
        <f>AJ100/AI99</f>
        <v>2.650919065093476</v>
      </c>
      <c r="BK100" s="2" t="s">
        <v>412</v>
      </c>
      <c r="BL100" s="2">
        <v>1.006</v>
      </c>
      <c r="BM100" s="2">
        <v>799.57299999999998</v>
      </c>
      <c r="BO100" s="2">
        <v>804.37043800000004</v>
      </c>
      <c r="BP100" s="10">
        <v>2.8736957786129729</v>
      </c>
    </row>
    <row r="101" spans="7:68" ht="17" thickBot="1" x14ac:dyDescent="0.25">
      <c r="J101" s="4" t="s">
        <v>432</v>
      </c>
      <c r="K101" s="13">
        <f>STDEV(K5:K98)</f>
        <v>6.3015761922861699</v>
      </c>
      <c r="S101" s="2" t="s">
        <v>407</v>
      </c>
      <c r="T101" s="2">
        <v>3.8359999999999999</v>
      </c>
      <c r="U101" s="2">
        <v>325.95600000000002</v>
      </c>
      <c r="V101" s="2">
        <f>U101/1.79</f>
        <v>182.09832402234636</v>
      </c>
      <c r="Y101" s="10"/>
      <c r="AG101" s="2" t="s">
        <v>407</v>
      </c>
      <c r="AH101" s="2">
        <v>51.192999999999998</v>
      </c>
      <c r="AI101" s="2">
        <v>253.67099999999999</v>
      </c>
      <c r="AK101" s="10"/>
      <c r="BK101" s="2" t="s">
        <v>407</v>
      </c>
      <c r="BL101" s="2">
        <v>50.375999999999998</v>
      </c>
      <c r="BM101" s="2">
        <v>285.39</v>
      </c>
      <c r="BP101" s="10"/>
    </row>
    <row r="102" spans="7:68" x14ac:dyDescent="0.2">
      <c r="S102" s="2" t="s">
        <v>413</v>
      </c>
      <c r="T102" s="2">
        <v>1.038</v>
      </c>
      <c r="U102" s="2">
        <v>428.04</v>
      </c>
      <c r="W102" s="2">
        <v>444.30552000000006</v>
      </c>
      <c r="X102" s="2">
        <v>1.3630843426720172</v>
      </c>
      <c r="Y102" s="10">
        <v>2.439920973382911</v>
      </c>
      <c r="AG102" s="2" t="s">
        <v>413</v>
      </c>
      <c r="AH102" s="2">
        <v>1.268</v>
      </c>
      <c r="AI102" s="2">
        <v>585.50400000000002</v>
      </c>
      <c r="AJ102" s="2">
        <f>AH102*AI102</f>
        <v>742.41907200000003</v>
      </c>
      <c r="AK102" s="10">
        <f>AJ102/AI101</f>
        <v>2.9267006161524183</v>
      </c>
      <c r="BK102" s="2" t="s">
        <v>413</v>
      </c>
      <c r="BL102" s="2">
        <v>6.3E-2</v>
      </c>
      <c r="BM102" s="2">
        <v>564.5</v>
      </c>
      <c r="BO102" s="2">
        <v>35.563499999999998</v>
      </c>
      <c r="BP102" s="10">
        <v>0.12461368653421634</v>
      </c>
    </row>
    <row r="103" spans="7:68" x14ac:dyDescent="0.2">
      <c r="S103" s="2" t="s">
        <v>418</v>
      </c>
      <c r="T103" s="2">
        <v>4.633</v>
      </c>
      <c r="U103" s="2">
        <v>330.63299999999998</v>
      </c>
      <c r="V103" s="2">
        <f>U103/1.79</f>
        <v>184.71117318435753</v>
      </c>
      <c r="Y103" s="10"/>
      <c r="AG103" s="2" t="s">
        <v>418</v>
      </c>
      <c r="AH103" s="2">
        <v>44.988</v>
      </c>
      <c r="AI103" s="2">
        <v>271.56299999999999</v>
      </c>
      <c r="AK103" s="10"/>
      <c r="BK103" s="2" t="s">
        <v>418</v>
      </c>
      <c r="BL103" s="2">
        <v>46.287999999999997</v>
      </c>
      <c r="BM103" s="2">
        <v>259.89699999999999</v>
      </c>
      <c r="BP103" s="10"/>
    </row>
    <row r="104" spans="7:68" x14ac:dyDescent="0.2">
      <c r="S104" s="2" t="s">
        <v>421</v>
      </c>
      <c r="T104" s="2">
        <v>0.29299999999999998</v>
      </c>
      <c r="U104" s="2">
        <v>451.536</v>
      </c>
      <c r="W104" s="2">
        <v>132.300048</v>
      </c>
      <c r="X104" s="2">
        <v>0.40014169184564158</v>
      </c>
      <c r="Y104" s="10">
        <v>0.71625362840369844</v>
      </c>
      <c r="AG104" s="2" t="s">
        <v>421</v>
      </c>
      <c r="AH104" s="2">
        <v>0.16800000000000001</v>
      </c>
      <c r="AI104" s="2">
        <v>528.56200000000001</v>
      </c>
      <c r="AJ104" s="2">
        <f>AH104*AI104</f>
        <v>88.798416000000003</v>
      </c>
      <c r="AK104" s="10">
        <f>AJ104/AI103</f>
        <v>0.32699011279150697</v>
      </c>
      <c r="BK104" s="2" t="s">
        <v>421</v>
      </c>
      <c r="BL104" s="2">
        <v>6.3E-2</v>
      </c>
      <c r="BM104" s="2">
        <v>592.66700000000003</v>
      </c>
      <c r="BO104" s="2">
        <v>37.338021000000005</v>
      </c>
      <c r="BP104" s="10">
        <v>0.14366468639499497</v>
      </c>
    </row>
    <row r="105" spans="7:68" x14ac:dyDescent="0.2">
      <c r="S105" s="2" t="s">
        <v>419</v>
      </c>
      <c r="T105" s="2">
        <v>4.0039999999999996</v>
      </c>
      <c r="U105" s="2">
        <v>332.36599999999999</v>
      </c>
      <c r="V105" s="2">
        <f>U105/1.79</f>
        <v>185.67932960893853</v>
      </c>
      <c r="Y105" s="10"/>
      <c r="AG105" s="2" t="s">
        <v>419</v>
      </c>
      <c r="AH105" s="2">
        <v>52.744999999999997</v>
      </c>
      <c r="AI105" s="2">
        <v>260.80200000000002</v>
      </c>
      <c r="AK105" s="10"/>
      <c r="BK105" s="2" t="s">
        <v>419</v>
      </c>
      <c r="BL105" s="2">
        <v>42.000999999999998</v>
      </c>
      <c r="BM105" s="2">
        <v>260.57900000000001</v>
      </c>
      <c r="BP105" s="10"/>
    </row>
    <row r="106" spans="7:68" x14ac:dyDescent="0.2">
      <c r="S106" s="2" t="s">
        <v>422</v>
      </c>
      <c r="T106" s="2">
        <v>0.59699999999999998</v>
      </c>
      <c r="U106" s="2">
        <v>429.66699999999997</v>
      </c>
      <c r="W106" s="2">
        <v>256.51119899999998</v>
      </c>
      <c r="X106" s="2">
        <v>0.77177328306746174</v>
      </c>
      <c r="Y106" s="10">
        <v>1.3814741766907566</v>
      </c>
      <c r="AG106" s="2" t="s">
        <v>422</v>
      </c>
      <c r="AH106" s="2">
        <v>0.38800000000000001</v>
      </c>
      <c r="AI106" s="2">
        <v>591.27</v>
      </c>
      <c r="AJ106" s="2">
        <f>AH106*AI106</f>
        <v>229.41275999999999</v>
      </c>
      <c r="AK106" s="10">
        <f>AJ106/AI105</f>
        <v>0.87964340764257931</v>
      </c>
      <c r="BK106" s="2" t="s">
        <v>422</v>
      </c>
      <c r="BL106" s="2">
        <v>0</v>
      </c>
      <c r="BM106" s="2" t="s">
        <v>310</v>
      </c>
      <c r="BO106" s="2">
        <v>0</v>
      </c>
      <c r="BP106" s="10">
        <v>0</v>
      </c>
    </row>
    <row r="107" spans="7:68" x14ac:dyDescent="0.2">
      <c r="S107" s="2" t="s">
        <v>420</v>
      </c>
      <c r="T107" s="2">
        <v>2.8090000000000002</v>
      </c>
      <c r="U107" s="2">
        <v>323.041</v>
      </c>
      <c r="V107" s="2">
        <f>U107/1.79</f>
        <v>180.46983240223463</v>
      </c>
      <c r="Y107" s="10"/>
      <c r="AG107" s="2" t="s">
        <v>420</v>
      </c>
      <c r="AH107" s="2">
        <v>47.462000000000003</v>
      </c>
      <c r="AI107" s="2">
        <v>265.02800000000002</v>
      </c>
      <c r="AK107" s="10"/>
      <c r="BK107" s="2" t="s">
        <v>420</v>
      </c>
      <c r="BL107" s="2">
        <v>24.36</v>
      </c>
      <c r="BM107" s="2">
        <v>263.00200000000001</v>
      </c>
      <c r="BP107" s="10"/>
    </row>
    <row r="108" spans="7:68" ht="17" thickBot="1" x14ac:dyDescent="0.25">
      <c r="S108" s="2" t="s">
        <v>423</v>
      </c>
      <c r="T108" s="2">
        <v>0.01</v>
      </c>
      <c r="U108" s="2">
        <v>553</v>
      </c>
      <c r="W108" s="2">
        <v>5.53</v>
      </c>
      <c r="X108" s="2">
        <v>1.7118570088626522E-2</v>
      </c>
      <c r="Y108" s="13">
        <v>3.0642240458641477E-2</v>
      </c>
      <c r="AG108" s="2" t="s">
        <v>423</v>
      </c>
      <c r="AH108" s="2">
        <v>0.26200000000000001</v>
      </c>
      <c r="AI108" s="2">
        <v>520.08000000000004</v>
      </c>
      <c r="AJ108" s="2">
        <f>AH108*AI108</f>
        <v>136.26096000000001</v>
      </c>
      <c r="AK108" s="10">
        <f>AJ108/AI107</f>
        <v>0.51413797787403592</v>
      </c>
      <c r="BK108" s="2" t="s">
        <v>423</v>
      </c>
      <c r="BL108" s="2">
        <v>1.1950000000000001</v>
      </c>
      <c r="BM108" s="2">
        <v>890.84199999999998</v>
      </c>
      <c r="BO108" s="2">
        <v>1064.55619</v>
      </c>
      <c r="BP108" s="10">
        <v>4.0477113862251999</v>
      </c>
    </row>
    <row r="109" spans="7:68" ht="17" thickBot="1" x14ac:dyDescent="0.25">
      <c r="AG109" s="2" t="s">
        <v>424</v>
      </c>
      <c r="AH109" s="2">
        <v>26.54</v>
      </c>
      <c r="AI109" s="2">
        <v>257.00900000000001</v>
      </c>
      <c r="AK109" s="10"/>
      <c r="BK109" s="2" t="s">
        <v>424</v>
      </c>
      <c r="BL109" s="2">
        <v>51.570999999999998</v>
      </c>
      <c r="BM109" s="2">
        <v>243.309</v>
      </c>
      <c r="BP109" s="10"/>
    </row>
    <row r="110" spans="7:68" ht="17" thickBot="1" x14ac:dyDescent="0.25">
      <c r="X110" s="4" t="s">
        <v>309</v>
      </c>
      <c r="Y110" s="6">
        <f>AVERAGE(X5:X54,Y55:Y108)</f>
        <v>0.89417835255931932</v>
      </c>
      <c r="AG110" s="2" t="s">
        <v>427</v>
      </c>
      <c r="AH110" s="2">
        <v>0</v>
      </c>
      <c r="AI110" s="2" t="s">
        <v>310</v>
      </c>
      <c r="AJ110" s="2">
        <v>0</v>
      </c>
      <c r="AK110" s="10">
        <f>AJ110/AI109</f>
        <v>0</v>
      </c>
      <c r="BK110" s="2" t="s">
        <v>427</v>
      </c>
      <c r="BL110" s="2">
        <v>0</v>
      </c>
      <c r="BM110" s="2" t="s">
        <v>310</v>
      </c>
      <c r="BO110" s="2">
        <v>0</v>
      </c>
      <c r="BP110" s="13">
        <v>0</v>
      </c>
    </row>
    <row r="111" spans="7:68" ht="17" thickBot="1" x14ac:dyDescent="0.25">
      <c r="X111" s="4" t="s">
        <v>432</v>
      </c>
      <c r="Y111" s="13">
        <f>STDEV(X5:X54,Y55:Y108)</f>
        <v>2.0813667360952368</v>
      </c>
      <c r="AG111" s="2" t="s">
        <v>425</v>
      </c>
      <c r="AH111" s="2">
        <v>14.507</v>
      </c>
      <c r="AI111" s="2">
        <v>294.33699999999999</v>
      </c>
      <c r="AK111" s="10"/>
    </row>
    <row r="112" spans="7:68" x14ac:dyDescent="0.2">
      <c r="AG112" s="2" t="s">
        <v>428</v>
      </c>
      <c r="AH112" s="2">
        <v>1.6140000000000001</v>
      </c>
      <c r="AI112" s="2">
        <v>527.721</v>
      </c>
      <c r="AJ112" s="2">
        <f>AH112*AI112</f>
        <v>851.74169400000005</v>
      </c>
      <c r="AK112" s="10">
        <f>AJ112/AI111</f>
        <v>2.8937635907140455</v>
      </c>
      <c r="BO112" s="4" t="s">
        <v>309</v>
      </c>
      <c r="BP112" s="6">
        <f>AVERAGE(BQ5:BQ76,BP77:BP110)</f>
        <v>11.394772112030568</v>
      </c>
    </row>
    <row r="113" spans="33:68" ht="17" thickBot="1" x14ac:dyDescent="0.25">
      <c r="AG113" s="2" t="s">
        <v>426</v>
      </c>
      <c r="AH113" s="2">
        <v>68.656000000000006</v>
      </c>
      <c r="AI113" s="2">
        <v>257.589</v>
      </c>
      <c r="AK113" s="10"/>
      <c r="BO113" s="4" t="s">
        <v>432</v>
      </c>
      <c r="BP113" s="13">
        <f>STDEV(BQ5:BQ76,BP77:BP110)</f>
        <v>10.574299865997673</v>
      </c>
    </row>
    <row r="114" spans="33:68" ht="17" thickBot="1" x14ac:dyDescent="0.25">
      <c r="AG114" s="2" t="s">
        <v>429</v>
      </c>
      <c r="AH114" s="2">
        <v>0.82799999999999996</v>
      </c>
      <c r="AI114" s="2">
        <v>552.73400000000004</v>
      </c>
      <c r="AJ114" s="2">
        <f>AH114*AI114</f>
        <v>457.66375199999999</v>
      </c>
      <c r="AK114" s="13">
        <f>AJ114/AI113</f>
        <v>1.7767208692917786</v>
      </c>
    </row>
    <row r="115" spans="33:68" ht="17" thickBot="1" x14ac:dyDescent="0.25"/>
    <row r="116" spans="33:68" x14ac:dyDescent="0.2">
      <c r="AJ116" s="4" t="s">
        <v>309</v>
      </c>
      <c r="AK116" s="6">
        <f>AVERAGE(AK5:AK114)</f>
        <v>10.812002387129594</v>
      </c>
    </row>
    <row r="117" spans="33:68" ht="17" thickBot="1" x14ac:dyDescent="0.25">
      <c r="AJ117" s="4" t="s">
        <v>432</v>
      </c>
      <c r="AK117" s="13">
        <f>STDEV(AK5:AK114)</f>
        <v>10.227352242775618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F60B-57B3-4D48-AF73-3F6017B92105}">
  <dimension ref="A1:W92"/>
  <sheetViews>
    <sheetView workbookViewId="0"/>
  </sheetViews>
  <sheetFormatPr baseColWidth="10" defaultRowHeight="16" x14ac:dyDescent="0.2"/>
  <cols>
    <col min="1" max="3" width="10.83203125" style="2"/>
    <col min="4" max="4" width="16.83203125" style="2" customWidth="1"/>
    <col min="5" max="5" width="11.33203125" style="2" customWidth="1"/>
    <col min="6" max="6" width="16.83203125" style="2" customWidth="1"/>
    <col min="7" max="10" width="10.83203125" style="2"/>
    <col min="11" max="11" width="11.5" style="2" customWidth="1"/>
    <col min="12" max="12" width="18.5" style="2" customWidth="1"/>
    <col min="13" max="16384" width="10.83203125" style="2"/>
  </cols>
  <sheetData>
    <row r="1" spans="1:23" x14ac:dyDescent="0.2">
      <c r="A1" s="4" t="s">
        <v>678</v>
      </c>
      <c r="B1" s="4" t="s">
        <v>662</v>
      </c>
    </row>
    <row r="2" spans="1:23" x14ac:dyDescent="0.2">
      <c r="A2" s="4" t="s">
        <v>305</v>
      </c>
      <c r="B2" s="4"/>
      <c r="C2" s="4"/>
      <c r="D2" s="4"/>
      <c r="E2" s="4"/>
      <c r="F2" s="4"/>
      <c r="G2" s="4" t="s">
        <v>305</v>
      </c>
      <c r="H2" s="4"/>
      <c r="I2" s="4"/>
      <c r="J2" s="4"/>
      <c r="K2" s="4"/>
      <c r="L2" s="4"/>
      <c r="M2" s="4" t="s">
        <v>311</v>
      </c>
      <c r="N2" s="4"/>
      <c r="O2" s="4"/>
      <c r="P2" s="4"/>
      <c r="Q2" s="4"/>
      <c r="R2" s="4"/>
      <c r="S2" s="4" t="s">
        <v>311</v>
      </c>
      <c r="T2" s="4"/>
      <c r="U2" s="4"/>
      <c r="V2" s="4"/>
    </row>
    <row r="3" spans="1:23" x14ac:dyDescent="0.2">
      <c r="A3" s="4" t="s">
        <v>306</v>
      </c>
      <c r="B3" s="4"/>
      <c r="C3" s="4"/>
      <c r="D3" s="4"/>
      <c r="E3" s="4"/>
      <c r="F3" s="4"/>
      <c r="G3" s="4" t="s">
        <v>652</v>
      </c>
      <c r="H3" s="4"/>
      <c r="I3" s="4"/>
      <c r="J3" s="4"/>
      <c r="K3" s="4"/>
      <c r="L3" s="4"/>
      <c r="M3" s="4" t="s">
        <v>306</v>
      </c>
      <c r="N3" s="4"/>
      <c r="O3" s="4"/>
      <c r="P3" s="4"/>
      <c r="Q3" s="4"/>
      <c r="R3" s="4"/>
      <c r="S3" s="4" t="s">
        <v>652</v>
      </c>
      <c r="T3" s="4"/>
      <c r="U3" s="4"/>
      <c r="V3" s="4"/>
    </row>
    <row r="4" spans="1:23" ht="17" thickBot="1" x14ac:dyDescent="0.25">
      <c r="A4" s="4" t="s">
        <v>307</v>
      </c>
      <c r="B4" s="4" t="s">
        <v>308</v>
      </c>
      <c r="C4" s="4" t="s">
        <v>309</v>
      </c>
      <c r="D4" s="4" t="s">
        <v>400</v>
      </c>
      <c r="E4" s="4" t="s">
        <v>444</v>
      </c>
      <c r="F4" s="4"/>
      <c r="G4" s="4" t="s">
        <v>307</v>
      </c>
      <c r="H4" s="4" t="s">
        <v>308</v>
      </c>
      <c r="I4" s="4" t="s">
        <v>309</v>
      </c>
      <c r="J4" s="4" t="s">
        <v>400</v>
      </c>
      <c r="K4" s="4" t="s">
        <v>444</v>
      </c>
      <c r="L4" s="4"/>
      <c r="M4" s="4" t="s">
        <v>307</v>
      </c>
      <c r="N4" s="16" t="s">
        <v>308</v>
      </c>
      <c r="O4" s="16" t="s">
        <v>309</v>
      </c>
      <c r="P4" s="4" t="s">
        <v>400</v>
      </c>
      <c r="Q4" s="4" t="s">
        <v>444</v>
      </c>
      <c r="R4" s="4"/>
      <c r="S4" s="4" t="s">
        <v>307</v>
      </c>
      <c r="T4" s="16" t="s">
        <v>308</v>
      </c>
      <c r="U4" s="16" t="s">
        <v>309</v>
      </c>
      <c r="V4" s="4" t="s">
        <v>400</v>
      </c>
      <c r="W4" s="4" t="s">
        <v>444</v>
      </c>
    </row>
    <row r="5" spans="1:23" x14ac:dyDescent="0.2">
      <c r="A5" s="2">
        <v>1</v>
      </c>
      <c r="B5" s="2">
        <v>0</v>
      </c>
      <c r="C5" s="2" t="s">
        <v>310</v>
      </c>
      <c r="D5" s="2">
        <v>0</v>
      </c>
      <c r="E5" s="6">
        <f>D5/1000</f>
        <v>0</v>
      </c>
      <c r="G5" s="2">
        <v>1</v>
      </c>
      <c r="H5" s="2">
        <v>1.7609999999999999</v>
      </c>
      <c r="I5" s="2">
        <v>544.85699999999997</v>
      </c>
      <c r="J5" s="2">
        <v>1449.0410749999999</v>
      </c>
      <c r="K5" s="6">
        <f>J5/1000</f>
        <v>1.4490410749999998</v>
      </c>
      <c r="M5" s="3">
        <v>1</v>
      </c>
      <c r="N5" s="3">
        <v>0.01</v>
      </c>
      <c r="O5" s="3">
        <v>398</v>
      </c>
      <c r="P5" s="3">
        <v>3.98</v>
      </c>
      <c r="Q5" s="6">
        <f>P5/1000</f>
        <v>3.98E-3</v>
      </c>
      <c r="S5" s="3">
        <v>1</v>
      </c>
      <c r="T5" s="3">
        <v>11.624000000000001</v>
      </c>
      <c r="U5" s="3">
        <v>517.18200000000002</v>
      </c>
      <c r="V5" s="3">
        <v>6011.7235700000001</v>
      </c>
      <c r="W5" s="6">
        <f>V5/1000</f>
        <v>6.01172357</v>
      </c>
    </row>
    <row r="6" spans="1:23" x14ac:dyDescent="0.2">
      <c r="A6" s="2">
        <v>2</v>
      </c>
      <c r="B6" s="2">
        <v>0</v>
      </c>
      <c r="C6" s="2" t="s">
        <v>310</v>
      </c>
      <c r="D6" s="2">
        <v>0</v>
      </c>
      <c r="E6" s="10">
        <f t="shared" ref="E6:E63" si="0">D6/1000</f>
        <v>0</v>
      </c>
      <c r="H6" s="2">
        <v>0.73399999999999999</v>
      </c>
      <c r="I6" s="2">
        <v>539.37099999999998</v>
      </c>
      <c r="K6" s="10"/>
      <c r="M6" s="3">
        <v>2</v>
      </c>
      <c r="N6" s="3">
        <v>0.157</v>
      </c>
      <c r="O6" s="3">
        <v>503.13299999999998</v>
      </c>
      <c r="P6" s="3">
        <v>78.991881000000006</v>
      </c>
      <c r="Q6" s="10">
        <f t="shared" ref="Q6:Q69" si="1">P6/1000</f>
        <v>7.8991881E-2</v>
      </c>
      <c r="S6" s="3">
        <v>2</v>
      </c>
      <c r="T6" s="3">
        <v>3.7320000000000002</v>
      </c>
      <c r="U6" s="3">
        <v>625.75</v>
      </c>
      <c r="V6" s="3">
        <v>2335.299</v>
      </c>
      <c r="W6" s="10">
        <f t="shared" ref="W6:W50" si="2">V6/1000</f>
        <v>2.335299</v>
      </c>
    </row>
    <row r="7" spans="1:23" x14ac:dyDescent="0.2">
      <c r="A7" s="2">
        <v>3</v>
      </c>
      <c r="B7" s="2">
        <v>0.189</v>
      </c>
      <c r="C7" s="2">
        <v>533.83299999999997</v>
      </c>
      <c r="D7" s="2">
        <f t="shared" ref="D7:D62" si="3">B7*C7</f>
        <v>100.894437</v>
      </c>
      <c r="E7" s="10">
        <f t="shared" si="0"/>
        <v>0.10089443699999999</v>
      </c>
      <c r="H7" s="2">
        <v>0.16800000000000001</v>
      </c>
      <c r="I7" s="2">
        <v>557.43799999999999</v>
      </c>
      <c r="K7" s="10"/>
      <c r="M7" s="3">
        <v>3</v>
      </c>
      <c r="N7" s="3">
        <v>2.1000000000000001E-2</v>
      </c>
      <c r="O7" s="3">
        <v>455.5</v>
      </c>
      <c r="P7" s="3">
        <v>9.5655000000000001</v>
      </c>
      <c r="Q7" s="10">
        <f t="shared" si="1"/>
        <v>9.5654999999999994E-3</v>
      </c>
      <c r="S7" s="3">
        <v>3</v>
      </c>
      <c r="T7" s="3">
        <v>3.302</v>
      </c>
      <c r="U7" s="3">
        <v>696.029</v>
      </c>
      <c r="V7" s="3">
        <v>2298.2877600000002</v>
      </c>
      <c r="W7" s="10">
        <f t="shared" si="2"/>
        <v>2.29828776</v>
      </c>
    </row>
    <row r="8" spans="1:23" x14ac:dyDescent="0.2">
      <c r="A8" s="2">
        <v>4</v>
      </c>
      <c r="B8" s="2">
        <v>0</v>
      </c>
      <c r="C8" s="2" t="s">
        <v>310</v>
      </c>
      <c r="D8" s="2">
        <v>0</v>
      </c>
      <c r="E8" s="10">
        <f t="shared" si="0"/>
        <v>0</v>
      </c>
      <c r="G8" s="2">
        <v>2</v>
      </c>
      <c r="H8" s="2">
        <v>1.31</v>
      </c>
      <c r="I8" s="2">
        <v>443.68</v>
      </c>
      <c r="J8" s="2">
        <v>581.22080000000005</v>
      </c>
      <c r="K8" s="10">
        <f t="shared" ref="K8:K43" si="4">J8/1000</f>
        <v>0.58122080000000009</v>
      </c>
      <c r="M8" s="3">
        <v>4</v>
      </c>
      <c r="N8" s="3">
        <v>6.3E-2</v>
      </c>
      <c r="O8" s="3">
        <v>550.16700000000003</v>
      </c>
      <c r="P8" s="3">
        <v>34.660521000000003</v>
      </c>
      <c r="Q8" s="10">
        <f t="shared" si="1"/>
        <v>3.4660521E-2</v>
      </c>
      <c r="S8" s="3">
        <v>4</v>
      </c>
      <c r="T8" s="3">
        <v>1.74</v>
      </c>
      <c r="U8" s="3">
        <v>573.22299999999996</v>
      </c>
      <c r="V8" s="3">
        <v>997.40801999999996</v>
      </c>
      <c r="W8" s="10">
        <f t="shared" si="2"/>
        <v>0.99740801999999995</v>
      </c>
    </row>
    <row r="9" spans="1:23" x14ac:dyDescent="0.2">
      <c r="A9" s="2">
        <v>5</v>
      </c>
      <c r="B9" s="2">
        <v>0</v>
      </c>
      <c r="C9" s="2" t="s">
        <v>310</v>
      </c>
      <c r="D9" s="2">
        <v>0</v>
      </c>
      <c r="E9" s="10">
        <f t="shared" si="0"/>
        <v>0</v>
      </c>
      <c r="G9" s="2">
        <v>3</v>
      </c>
      <c r="H9" s="2">
        <v>2.306</v>
      </c>
      <c r="I9" s="2">
        <v>452.35</v>
      </c>
      <c r="J9" s="2">
        <v>1043.1191000000001</v>
      </c>
      <c r="K9" s="10">
        <f t="shared" si="4"/>
        <v>1.0431191000000002</v>
      </c>
      <c r="M9" s="3">
        <v>5</v>
      </c>
      <c r="N9" s="3">
        <v>2.1000000000000001E-2</v>
      </c>
      <c r="O9" s="3">
        <v>516</v>
      </c>
      <c r="P9" s="3">
        <v>10.836</v>
      </c>
      <c r="Q9" s="10">
        <f t="shared" si="1"/>
        <v>1.0836E-2</v>
      </c>
      <c r="S9" s="3">
        <v>5</v>
      </c>
      <c r="T9" s="3">
        <v>2.0960000000000001</v>
      </c>
      <c r="U9" s="3">
        <v>596.78</v>
      </c>
      <c r="V9" s="3">
        <v>1250.85088</v>
      </c>
      <c r="W9" s="10">
        <f t="shared" si="2"/>
        <v>1.25085088</v>
      </c>
    </row>
    <row r="10" spans="1:23" x14ac:dyDescent="0.2">
      <c r="A10" s="2">
        <v>6</v>
      </c>
      <c r="B10" s="2">
        <v>0</v>
      </c>
      <c r="C10" s="2" t="s">
        <v>310</v>
      </c>
      <c r="D10" s="2">
        <v>0</v>
      </c>
      <c r="E10" s="10">
        <f t="shared" si="0"/>
        <v>0</v>
      </c>
      <c r="G10" s="2">
        <v>4</v>
      </c>
      <c r="H10" s="2">
        <v>0.87</v>
      </c>
      <c r="I10" s="2">
        <v>587.83100000000002</v>
      </c>
      <c r="J10" s="2">
        <v>511.41297000000003</v>
      </c>
      <c r="K10" s="10">
        <f t="shared" si="4"/>
        <v>0.51141297000000008</v>
      </c>
      <c r="M10" s="3">
        <v>6</v>
      </c>
      <c r="N10" s="3">
        <v>0</v>
      </c>
      <c r="O10" s="3" t="s">
        <v>310</v>
      </c>
      <c r="P10" s="3">
        <v>0</v>
      </c>
      <c r="Q10" s="10">
        <f t="shared" si="1"/>
        <v>0</v>
      </c>
      <c r="S10" s="3">
        <v>6</v>
      </c>
      <c r="T10" s="3">
        <v>3.27</v>
      </c>
      <c r="U10" s="3">
        <v>674.02200000000005</v>
      </c>
      <c r="V10" s="3">
        <v>2204.0519399999998</v>
      </c>
      <c r="W10" s="10">
        <f t="shared" si="2"/>
        <v>2.2040519399999998</v>
      </c>
    </row>
    <row r="11" spans="1:23" x14ac:dyDescent="0.2">
      <c r="A11" s="2">
        <v>7</v>
      </c>
      <c r="B11" s="2">
        <v>3.1E-2</v>
      </c>
      <c r="C11" s="2">
        <v>371.66699999999997</v>
      </c>
      <c r="D11" s="2">
        <f t="shared" si="3"/>
        <v>11.521676999999999</v>
      </c>
      <c r="E11" s="10">
        <f t="shared" si="0"/>
        <v>1.1521676999999999E-2</v>
      </c>
      <c r="G11" s="2">
        <v>5</v>
      </c>
      <c r="H11" s="2">
        <v>2.7989999999999999</v>
      </c>
      <c r="I11" s="2">
        <v>517.57299999999998</v>
      </c>
      <c r="J11" s="2">
        <v>1448.686827</v>
      </c>
      <c r="K11" s="10">
        <f t="shared" si="4"/>
        <v>1.448686827</v>
      </c>
      <c r="M11" s="3">
        <v>7</v>
      </c>
      <c r="N11" s="3">
        <v>7.2999999999999995E-2</v>
      </c>
      <c r="O11" s="3">
        <v>536</v>
      </c>
      <c r="P11" s="3">
        <v>39.128</v>
      </c>
      <c r="Q11" s="10">
        <f t="shared" si="1"/>
        <v>3.9128000000000003E-2</v>
      </c>
      <c r="S11" s="3">
        <v>7</v>
      </c>
      <c r="T11" s="3">
        <v>1.667</v>
      </c>
      <c r="U11" s="3">
        <v>399.44</v>
      </c>
      <c r="V11" s="3">
        <v>665.86648000000002</v>
      </c>
      <c r="W11" s="10">
        <f t="shared" si="2"/>
        <v>0.66586648000000004</v>
      </c>
    </row>
    <row r="12" spans="1:23" x14ac:dyDescent="0.2">
      <c r="A12" s="2">
        <v>8</v>
      </c>
      <c r="B12" s="2">
        <v>0</v>
      </c>
      <c r="C12" s="2" t="s">
        <v>310</v>
      </c>
      <c r="D12" s="2">
        <v>0</v>
      </c>
      <c r="E12" s="10">
        <f t="shared" si="0"/>
        <v>0</v>
      </c>
      <c r="G12" s="2">
        <v>6</v>
      </c>
      <c r="H12" s="2">
        <v>1.6140000000000001</v>
      </c>
      <c r="I12" s="2">
        <v>561.31200000000001</v>
      </c>
      <c r="J12" s="2">
        <v>905.95756800000004</v>
      </c>
      <c r="K12" s="10">
        <f t="shared" si="4"/>
        <v>0.90595756800000005</v>
      </c>
      <c r="M12" s="3">
        <v>8</v>
      </c>
      <c r="N12" s="3">
        <v>0</v>
      </c>
      <c r="O12" s="3" t="s">
        <v>310</v>
      </c>
      <c r="P12" s="3">
        <v>0</v>
      </c>
      <c r="Q12" s="10">
        <f t="shared" si="1"/>
        <v>0</v>
      </c>
      <c r="S12" s="3">
        <v>8</v>
      </c>
      <c r="T12" s="3">
        <v>1.8660000000000001</v>
      </c>
      <c r="U12" s="3">
        <v>526.91</v>
      </c>
      <c r="V12" s="3">
        <v>983.21406000000002</v>
      </c>
      <c r="W12" s="10">
        <f t="shared" si="2"/>
        <v>0.98321406</v>
      </c>
    </row>
    <row r="13" spans="1:23" x14ac:dyDescent="0.2">
      <c r="A13" s="2">
        <v>9</v>
      </c>
      <c r="B13" s="2">
        <v>0</v>
      </c>
      <c r="C13" s="2" t="s">
        <v>310</v>
      </c>
      <c r="D13" s="2">
        <v>0</v>
      </c>
      <c r="E13" s="10">
        <f t="shared" si="0"/>
        <v>0</v>
      </c>
      <c r="G13" s="2">
        <v>7</v>
      </c>
      <c r="H13" s="2">
        <v>3.218</v>
      </c>
      <c r="I13" s="2">
        <v>591.524</v>
      </c>
      <c r="J13" s="2">
        <v>1903.524232</v>
      </c>
      <c r="K13" s="10">
        <f t="shared" si="4"/>
        <v>1.9035242320000001</v>
      </c>
      <c r="M13" s="3">
        <v>9</v>
      </c>
      <c r="N13" s="3">
        <v>0.26200000000000001</v>
      </c>
      <c r="O13" s="3">
        <v>574.76</v>
      </c>
      <c r="P13" s="3">
        <v>150.58712</v>
      </c>
      <c r="Q13" s="10">
        <f t="shared" si="1"/>
        <v>0.15058711999999999</v>
      </c>
      <c r="S13" s="3">
        <v>9</v>
      </c>
      <c r="T13" s="3">
        <v>1.321</v>
      </c>
      <c r="U13" s="3">
        <v>512.62699999999995</v>
      </c>
      <c r="V13" s="3">
        <v>677.18026699999996</v>
      </c>
      <c r="W13" s="10">
        <f t="shared" si="2"/>
        <v>0.677180267</v>
      </c>
    </row>
    <row r="14" spans="1:23" x14ac:dyDescent="0.2">
      <c r="A14" s="2">
        <v>10</v>
      </c>
      <c r="B14" s="2">
        <v>0</v>
      </c>
      <c r="C14" s="2" t="s">
        <v>310</v>
      </c>
      <c r="D14" s="2">
        <v>0</v>
      </c>
      <c r="E14" s="10">
        <f t="shared" si="0"/>
        <v>0</v>
      </c>
      <c r="G14" s="2">
        <v>8</v>
      </c>
      <c r="H14" s="2">
        <v>2.5369999999999999</v>
      </c>
      <c r="I14" s="2">
        <v>468.661</v>
      </c>
      <c r="J14" s="2">
        <v>1250.611429</v>
      </c>
      <c r="K14" s="10">
        <f t="shared" si="4"/>
        <v>1.2506114290000001</v>
      </c>
      <c r="M14" s="3">
        <v>10</v>
      </c>
      <c r="N14" s="3">
        <v>0.01</v>
      </c>
      <c r="O14" s="3">
        <v>515</v>
      </c>
      <c r="P14" s="3">
        <v>5.15</v>
      </c>
      <c r="Q14" s="10">
        <f t="shared" si="1"/>
        <v>5.1500000000000001E-3</v>
      </c>
      <c r="S14" s="3">
        <v>10</v>
      </c>
      <c r="T14" s="3">
        <v>2.306</v>
      </c>
      <c r="U14" s="3">
        <v>425.7</v>
      </c>
      <c r="V14" s="3">
        <v>981.66420000000005</v>
      </c>
      <c r="W14" s="10">
        <f t="shared" si="2"/>
        <v>0.9816642000000001</v>
      </c>
    </row>
    <row r="15" spans="1:23" x14ac:dyDescent="0.2">
      <c r="A15" s="2">
        <v>11</v>
      </c>
      <c r="B15" s="2">
        <v>0</v>
      </c>
      <c r="C15" s="2" t="s">
        <v>310</v>
      </c>
      <c r="D15" s="2">
        <v>0</v>
      </c>
      <c r="E15" s="10">
        <f t="shared" si="0"/>
        <v>0</v>
      </c>
      <c r="H15" s="2">
        <v>0.13600000000000001</v>
      </c>
      <c r="I15" s="2">
        <v>453.077</v>
      </c>
      <c r="K15" s="10"/>
      <c r="M15" s="3">
        <v>11</v>
      </c>
      <c r="N15" s="3">
        <v>0.24099999999999999</v>
      </c>
      <c r="O15" s="3">
        <v>357.565</v>
      </c>
      <c r="P15" s="3">
        <v>86.173164999999997</v>
      </c>
      <c r="Q15" s="10">
        <f t="shared" si="1"/>
        <v>8.6173164999999996E-2</v>
      </c>
      <c r="S15" s="3">
        <v>11</v>
      </c>
      <c r="T15" s="3">
        <v>4.3600000000000003</v>
      </c>
      <c r="U15" s="3">
        <v>569.524</v>
      </c>
      <c r="V15" s="3">
        <v>2483.12464</v>
      </c>
      <c r="W15" s="10">
        <f t="shared" si="2"/>
        <v>2.4831246400000002</v>
      </c>
    </row>
    <row r="16" spans="1:23" x14ac:dyDescent="0.2">
      <c r="A16" s="2">
        <v>12</v>
      </c>
      <c r="B16" s="2">
        <v>0</v>
      </c>
      <c r="C16" s="2" t="s">
        <v>310</v>
      </c>
      <c r="D16" s="2">
        <v>0</v>
      </c>
      <c r="E16" s="10">
        <f t="shared" si="0"/>
        <v>0</v>
      </c>
      <c r="G16" s="2">
        <v>9</v>
      </c>
      <c r="H16" s="2">
        <v>1.75</v>
      </c>
      <c r="I16" s="2">
        <v>445.06</v>
      </c>
      <c r="J16" s="2">
        <v>778.85500000000002</v>
      </c>
      <c r="K16" s="10">
        <f t="shared" si="4"/>
        <v>0.77885499999999996</v>
      </c>
      <c r="M16" s="3">
        <v>12</v>
      </c>
      <c r="N16" s="3">
        <v>0.252</v>
      </c>
      <c r="O16" s="3">
        <v>356.375</v>
      </c>
      <c r="P16" s="3">
        <v>89.8065</v>
      </c>
      <c r="Q16" s="10">
        <f t="shared" si="1"/>
        <v>8.9806499999999997E-2</v>
      </c>
      <c r="S16" s="3">
        <v>12</v>
      </c>
      <c r="T16" s="3">
        <v>1.9179999999999999</v>
      </c>
      <c r="U16" s="3">
        <v>508.47</v>
      </c>
      <c r="V16" s="3">
        <v>975.24545999999998</v>
      </c>
      <c r="W16" s="10">
        <f t="shared" si="2"/>
        <v>0.97524546000000001</v>
      </c>
    </row>
    <row r="17" spans="1:23" x14ac:dyDescent="0.2">
      <c r="A17" s="2">
        <v>13</v>
      </c>
      <c r="B17" s="2">
        <v>2.1000000000000001E-2</v>
      </c>
      <c r="C17" s="2">
        <v>482</v>
      </c>
      <c r="D17" s="2">
        <f t="shared" si="3"/>
        <v>10.122</v>
      </c>
      <c r="E17" s="10">
        <f t="shared" si="0"/>
        <v>1.0121999999999999E-2</v>
      </c>
      <c r="G17" s="2">
        <v>10</v>
      </c>
      <c r="H17" s="2">
        <v>1.111</v>
      </c>
      <c r="I17" s="2">
        <v>416.09399999999999</v>
      </c>
      <c r="J17" s="2">
        <v>462.28043400000001</v>
      </c>
      <c r="K17" s="10">
        <f t="shared" si="4"/>
        <v>0.46228043400000002</v>
      </c>
      <c r="M17" s="3">
        <v>13</v>
      </c>
      <c r="N17" s="3">
        <v>0</v>
      </c>
      <c r="O17" s="3" t="s">
        <v>310</v>
      </c>
      <c r="P17" s="3">
        <v>0</v>
      </c>
      <c r="Q17" s="10">
        <f t="shared" si="1"/>
        <v>0</v>
      </c>
      <c r="S17" s="3">
        <v>13</v>
      </c>
      <c r="T17" s="3">
        <v>0.23100000000000001</v>
      </c>
      <c r="U17" s="3">
        <v>437.40899999999999</v>
      </c>
      <c r="V17" s="3">
        <v>101.041479</v>
      </c>
      <c r="W17" s="10">
        <f t="shared" si="2"/>
        <v>0.10104147899999999</v>
      </c>
    </row>
    <row r="18" spans="1:23" x14ac:dyDescent="0.2">
      <c r="A18" s="2">
        <v>14</v>
      </c>
      <c r="B18" s="2">
        <v>0</v>
      </c>
      <c r="C18" s="2" t="s">
        <v>310</v>
      </c>
      <c r="D18" s="2">
        <v>0</v>
      </c>
      <c r="E18" s="10">
        <f t="shared" si="0"/>
        <v>0</v>
      </c>
      <c r="G18" s="2">
        <v>11</v>
      </c>
      <c r="H18" s="2">
        <v>1.5509999999999999</v>
      </c>
      <c r="I18" s="2">
        <v>526.73599999999999</v>
      </c>
      <c r="J18" s="2">
        <v>816.967536</v>
      </c>
      <c r="K18" s="10">
        <f t="shared" si="4"/>
        <v>0.81696753600000005</v>
      </c>
      <c r="M18" s="3">
        <v>14</v>
      </c>
      <c r="N18" s="3">
        <v>0</v>
      </c>
      <c r="O18" s="3" t="s">
        <v>310</v>
      </c>
      <c r="P18" s="3">
        <v>0</v>
      </c>
      <c r="Q18" s="10">
        <f t="shared" si="1"/>
        <v>0</v>
      </c>
      <c r="S18" s="3">
        <v>14</v>
      </c>
      <c r="T18" s="3">
        <v>3.2280000000000002</v>
      </c>
      <c r="U18" s="3">
        <v>548.12300000000005</v>
      </c>
      <c r="V18" s="3">
        <v>1769.34104</v>
      </c>
      <c r="W18" s="10">
        <f t="shared" si="2"/>
        <v>1.76934104</v>
      </c>
    </row>
    <row r="19" spans="1:23" x14ac:dyDescent="0.2">
      <c r="A19" s="2">
        <v>15</v>
      </c>
      <c r="B19" s="2">
        <v>3.1E-2</v>
      </c>
      <c r="C19" s="2">
        <v>402.66699999999997</v>
      </c>
      <c r="D19" s="2">
        <f t="shared" si="3"/>
        <v>12.482676999999999</v>
      </c>
      <c r="E19" s="10">
        <f t="shared" si="0"/>
        <v>1.2482676999999999E-2</v>
      </c>
      <c r="G19" s="2">
        <v>12</v>
      </c>
      <c r="H19" s="2">
        <v>3.3439999999999999</v>
      </c>
      <c r="I19" s="2">
        <v>651.59199999999998</v>
      </c>
      <c r="J19" s="2">
        <v>2178.923648</v>
      </c>
      <c r="K19" s="10">
        <f t="shared" si="4"/>
        <v>2.178923648</v>
      </c>
      <c r="M19" s="3">
        <v>15</v>
      </c>
      <c r="N19" s="3">
        <v>0</v>
      </c>
      <c r="O19" s="3" t="s">
        <v>310</v>
      </c>
      <c r="P19" s="3">
        <v>0</v>
      </c>
      <c r="Q19" s="10">
        <f t="shared" si="1"/>
        <v>0</v>
      </c>
      <c r="S19" s="3">
        <v>15</v>
      </c>
      <c r="T19" s="3">
        <v>3.008</v>
      </c>
      <c r="U19" s="3">
        <v>594.14599999999996</v>
      </c>
      <c r="V19" s="3">
        <v>1787.1911700000001</v>
      </c>
      <c r="W19" s="10">
        <f t="shared" si="2"/>
        <v>1.7871911700000001</v>
      </c>
    </row>
    <row r="20" spans="1:23" x14ac:dyDescent="0.2">
      <c r="A20" s="2">
        <v>16</v>
      </c>
      <c r="B20" s="2">
        <v>0.13600000000000001</v>
      </c>
      <c r="C20" s="2">
        <v>382.38499999999999</v>
      </c>
      <c r="D20" s="2">
        <f t="shared" si="3"/>
        <v>52.004360000000005</v>
      </c>
      <c r="E20" s="10">
        <f t="shared" si="0"/>
        <v>5.2004360000000006E-2</v>
      </c>
      <c r="G20" s="2">
        <v>13</v>
      </c>
      <c r="H20" s="2">
        <v>1.8759999999999999</v>
      </c>
      <c r="I20" s="2">
        <v>438.30700000000002</v>
      </c>
      <c r="J20" s="2">
        <v>822.26393199999995</v>
      </c>
      <c r="K20" s="10">
        <f t="shared" si="4"/>
        <v>0.82226393199999992</v>
      </c>
      <c r="M20" s="3">
        <v>16</v>
      </c>
      <c r="N20" s="3">
        <v>2.1000000000000001E-2</v>
      </c>
      <c r="O20" s="3">
        <v>465.5</v>
      </c>
      <c r="P20" s="3">
        <v>9.7754999999999992</v>
      </c>
      <c r="Q20" s="10">
        <f t="shared" si="1"/>
        <v>9.7754999999999995E-3</v>
      </c>
      <c r="S20" s="3">
        <v>16</v>
      </c>
      <c r="T20" s="3">
        <v>1.321</v>
      </c>
      <c r="U20" s="3">
        <v>729.90499999999997</v>
      </c>
      <c r="V20" s="3">
        <v>964.20450500000004</v>
      </c>
      <c r="W20" s="10">
        <f t="shared" si="2"/>
        <v>0.96420450499999999</v>
      </c>
    </row>
    <row r="21" spans="1:23" x14ac:dyDescent="0.2">
      <c r="A21" s="2">
        <v>17</v>
      </c>
      <c r="B21" s="2">
        <v>0.22</v>
      </c>
      <c r="C21" s="2">
        <v>415.42899999999997</v>
      </c>
      <c r="D21" s="2">
        <f t="shared" si="3"/>
        <v>91.394379999999998</v>
      </c>
      <c r="E21" s="10">
        <f t="shared" si="0"/>
        <v>9.1394379999999997E-2</v>
      </c>
      <c r="G21" s="2">
        <v>14</v>
      </c>
      <c r="H21" s="2">
        <v>1.405</v>
      </c>
      <c r="I21" s="2">
        <v>599.42499999999995</v>
      </c>
      <c r="J21" s="2">
        <v>842.19212499999992</v>
      </c>
      <c r="K21" s="10">
        <f t="shared" si="4"/>
        <v>0.84219212499999996</v>
      </c>
      <c r="M21" s="3">
        <v>17</v>
      </c>
      <c r="N21" s="3">
        <v>0</v>
      </c>
      <c r="O21" s="3" t="s">
        <v>310</v>
      </c>
      <c r="P21" s="3">
        <v>0</v>
      </c>
      <c r="Q21" s="10">
        <f t="shared" si="1"/>
        <v>0</v>
      </c>
      <c r="S21" s="3">
        <v>17</v>
      </c>
      <c r="T21" s="3">
        <v>5.3460000000000001</v>
      </c>
      <c r="U21" s="3">
        <v>518.89200000000005</v>
      </c>
      <c r="V21" s="3">
        <v>2773.9966300000001</v>
      </c>
      <c r="W21" s="10">
        <f t="shared" si="2"/>
        <v>2.7739966300000001</v>
      </c>
    </row>
    <row r="22" spans="1:23" x14ac:dyDescent="0.2">
      <c r="A22" s="2">
        <v>18</v>
      </c>
      <c r="B22" s="2">
        <v>6.3E-2</v>
      </c>
      <c r="C22" s="2">
        <v>394.83300000000003</v>
      </c>
      <c r="D22" s="2">
        <f t="shared" si="3"/>
        <v>24.874479000000001</v>
      </c>
      <c r="E22" s="10">
        <f t="shared" si="0"/>
        <v>2.4874479000000001E-2</v>
      </c>
      <c r="G22" s="2">
        <v>15</v>
      </c>
      <c r="H22" s="2">
        <v>2.117</v>
      </c>
      <c r="I22" s="2">
        <v>465.149</v>
      </c>
      <c r="J22" s="2">
        <v>984.72043299999996</v>
      </c>
      <c r="K22" s="10">
        <f t="shared" si="4"/>
        <v>0.98472043300000001</v>
      </c>
      <c r="M22" s="3">
        <v>18</v>
      </c>
      <c r="N22" s="3">
        <v>0</v>
      </c>
      <c r="O22" s="3" t="s">
        <v>310</v>
      </c>
      <c r="P22" s="3">
        <v>0</v>
      </c>
      <c r="Q22" s="10">
        <f t="shared" si="1"/>
        <v>0</v>
      </c>
      <c r="S22" s="3">
        <v>18</v>
      </c>
      <c r="T22" s="3">
        <v>6.5830000000000002</v>
      </c>
      <c r="U22" s="3">
        <v>497.63400000000001</v>
      </c>
      <c r="V22" s="3">
        <v>3275.9246199999998</v>
      </c>
      <c r="W22" s="10">
        <f t="shared" si="2"/>
        <v>3.2759246199999996</v>
      </c>
    </row>
    <row r="23" spans="1:23" x14ac:dyDescent="0.2">
      <c r="A23" s="2">
        <v>19</v>
      </c>
      <c r="B23" s="2">
        <v>0</v>
      </c>
      <c r="C23" s="2" t="s">
        <v>310</v>
      </c>
      <c r="D23" s="2">
        <v>0</v>
      </c>
      <c r="E23" s="10">
        <f t="shared" si="0"/>
        <v>0</v>
      </c>
      <c r="G23" s="2">
        <v>16</v>
      </c>
      <c r="H23" s="2">
        <v>1.331</v>
      </c>
      <c r="I23" s="2">
        <v>472.47199999999998</v>
      </c>
      <c r="J23" s="2">
        <v>628.860232</v>
      </c>
      <c r="K23" s="10">
        <f t="shared" si="4"/>
        <v>0.62886023199999996</v>
      </c>
      <c r="M23" s="3">
        <v>19</v>
      </c>
      <c r="N23" s="3">
        <v>0.157</v>
      </c>
      <c r="O23" s="3">
        <v>366.8</v>
      </c>
      <c r="P23" s="3">
        <v>57.587600000000002</v>
      </c>
      <c r="Q23" s="10">
        <f t="shared" si="1"/>
        <v>5.7587600000000003E-2</v>
      </c>
      <c r="S23" s="3">
        <v>19</v>
      </c>
      <c r="T23" s="3">
        <v>2.1070000000000002</v>
      </c>
      <c r="U23" s="3">
        <v>820.44799999999998</v>
      </c>
      <c r="V23" s="3">
        <v>1728.6839399999999</v>
      </c>
      <c r="W23" s="10">
        <f t="shared" si="2"/>
        <v>1.7286839399999998</v>
      </c>
    </row>
    <row r="24" spans="1:23" x14ac:dyDescent="0.2">
      <c r="A24" s="2">
        <v>20</v>
      </c>
      <c r="B24" s="2">
        <v>4.2000000000000003E-2</v>
      </c>
      <c r="C24" s="2">
        <v>463.75</v>
      </c>
      <c r="D24" s="2">
        <f t="shared" si="3"/>
        <v>19.477500000000003</v>
      </c>
      <c r="E24" s="10">
        <f t="shared" si="0"/>
        <v>1.9477500000000002E-2</v>
      </c>
      <c r="G24" s="2">
        <v>17</v>
      </c>
      <c r="H24" s="2">
        <v>1.5509999999999999</v>
      </c>
      <c r="I24" s="2">
        <v>670.06799999999998</v>
      </c>
      <c r="J24" s="2">
        <v>1039.2754679999998</v>
      </c>
      <c r="K24" s="10">
        <f t="shared" si="4"/>
        <v>1.0392754679999998</v>
      </c>
      <c r="M24" s="3">
        <v>20</v>
      </c>
      <c r="N24" s="3">
        <v>0.105</v>
      </c>
      <c r="O24" s="3">
        <v>418.1</v>
      </c>
      <c r="P24" s="3">
        <v>43.900500000000001</v>
      </c>
      <c r="Q24" s="10">
        <f t="shared" si="1"/>
        <v>4.3900500000000002E-2</v>
      </c>
      <c r="S24" s="3">
        <v>20</v>
      </c>
      <c r="T24" s="3">
        <v>0.82799999999999996</v>
      </c>
      <c r="U24" s="3">
        <v>536.57000000000005</v>
      </c>
      <c r="V24" s="3">
        <v>444.27996000000002</v>
      </c>
      <c r="W24" s="10">
        <f t="shared" si="2"/>
        <v>0.44427996000000003</v>
      </c>
    </row>
    <row r="25" spans="1:23" x14ac:dyDescent="0.2">
      <c r="A25" s="2">
        <v>21</v>
      </c>
      <c r="B25" s="2">
        <v>0</v>
      </c>
      <c r="C25" s="2" t="s">
        <v>310</v>
      </c>
      <c r="D25" s="2">
        <v>0</v>
      </c>
      <c r="E25" s="10">
        <f t="shared" si="0"/>
        <v>0</v>
      </c>
      <c r="G25" s="2">
        <v>18</v>
      </c>
      <c r="H25" s="2">
        <v>1.478</v>
      </c>
      <c r="I25" s="2">
        <v>789.17</v>
      </c>
      <c r="J25" s="2">
        <v>1166.3932599999998</v>
      </c>
      <c r="K25" s="10">
        <f t="shared" si="4"/>
        <v>1.1663932599999998</v>
      </c>
      <c r="M25" s="3">
        <v>21</v>
      </c>
      <c r="N25" s="3">
        <v>0.01</v>
      </c>
      <c r="O25" s="3">
        <v>349</v>
      </c>
      <c r="P25" s="3">
        <v>3.49</v>
      </c>
      <c r="Q25" s="10">
        <f t="shared" si="1"/>
        <v>3.49E-3</v>
      </c>
      <c r="S25" s="3">
        <v>21</v>
      </c>
      <c r="T25" s="3">
        <v>1.5509999999999999</v>
      </c>
      <c r="U25" s="3">
        <v>594.58799999999997</v>
      </c>
      <c r="V25" s="3">
        <v>922.20598800000005</v>
      </c>
      <c r="W25" s="10">
        <f t="shared" si="2"/>
        <v>0.92220598800000009</v>
      </c>
    </row>
    <row r="26" spans="1:23" x14ac:dyDescent="0.2">
      <c r="A26" s="2">
        <v>22</v>
      </c>
      <c r="B26" s="2">
        <v>0.40899999999999997</v>
      </c>
      <c r="C26" s="2">
        <v>394.82100000000003</v>
      </c>
      <c r="D26" s="2">
        <f t="shared" si="3"/>
        <v>161.48178899999999</v>
      </c>
      <c r="E26" s="10">
        <f t="shared" si="0"/>
        <v>0.16148178899999999</v>
      </c>
      <c r="G26" s="2">
        <v>19</v>
      </c>
      <c r="H26" s="2">
        <v>1.7709999999999999</v>
      </c>
      <c r="I26" s="2">
        <v>739.79899999999998</v>
      </c>
      <c r="J26" s="2">
        <v>1310.1840289999998</v>
      </c>
      <c r="K26" s="10">
        <f t="shared" si="4"/>
        <v>1.3101840289999998</v>
      </c>
      <c r="M26" s="3">
        <v>22</v>
      </c>
      <c r="N26" s="3">
        <v>0</v>
      </c>
      <c r="O26" s="3" t="s">
        <v>310</v>
      </c>
      <c r="P26" s="3">
        <v>0</v>
      </c>
      <c r="Q26" s="10">
        <f t="shared" si="1"/>
        <v>0</v>
      </c>
      <c r="S26" s="3">
        <v>22</v>
      </c>
      <c r="T26" s="3">
        <v>2.5470000000000002</v>
      </c>
      <c r="U26" s="3">
        <v>506.56</v>
      </c>
      <c r="V26" s="3">
        <v>1290.20832</v>
      </c>
      <c r="W26" s="10">
        <f t="shared" si="2"/>
        <v>1.2902083199999999</v>
      </c>
    </row>
    <row r="27" spans="1:23" x14ac:dyDescent="0.2">
      <c r="A27" s="2">
        <v>23</v>
      </c>
      <c r="B27" s="2">
        <v>8.4000000000000005E-2</v>
      </c>
      <c r="C27" s="2">
        <v>508.125</v>
      </c>
      <c r="D27" s="2">
        <f t="shared" si="3"/>
        <v>42.682500000000005</v>
      </c>
      <c r="E27" s="10">
        <f t="shared" si="0"/>
        <v>4.2682500000000005E-2</v>
      </c>
      <c r="G27" s="2">
        <v>20</v>
      </c>
      <c r="H27" s="2">
        <v>1.95</v>
      </c>
      <c r="I27" s="2">
        <v>664.80100000000004</v>
      </c>
      <c r="J27" s="2">
        <v>1296.36195</v>
      </c>
      <c r="K27" s="10">
        <f t="shared" si="4"/>
        <v>1.2963619499999999</v>
      </c>
      <c r="M27" s="3">
        <v>23</v>
      </c>
      <c r="N27" s="3">
        <v>0.105</v>
      </c>
      <c r="O27" s="3">
        <v>464.2</v>
      </c>
      <c r="P27" s="3">
        <v>48.741</v>
      </c>
      <c r="Q27" s="10">
        <f t="shared" si="1"/>
        <v>4.8741E-2</v>
      </c>
      <c r="S27" s="3">
        <v>23</v>
      </c>
      <c r="T27" s="3">
        <v>1.95</v>
      </c>
      <c r="U27" s="3">
        <v>589.93499999999995</v>
      </c>
      <c r="V27" s="3">
        <v>1150.3732500000001</v>
      </c>
      <c r="W27" s="10">
        <f t="shared" si="2"/>
        <v>1.1503732500000001</v>
      </c>
    </row>
    <row r="28" spans="1:23" x14ac:dyDescent="0.2">
      <c r="A28" s="2">
        <v>24</v>
      </c>
      <c r="B28" s="2">
        <v>2.1000000000000001E-2</v>
      </c>
      <c r="C28" s="2">
        <v>467</v>
      </c>
      <c r="D28" s="2">
        <f t="shared" si="3"/>
        <v>9.8070000000000004</v>
      </c>
      <c r="E28" s="10">
        <f t="shared" si="0"/>
        <v>9.8069999999999997E-3</v>
      </c>
      <c r="G28" s="2">
        <v>21</v>
      </c>
      <c r="H28" s="2">
        <v>1.0900000000000001</v>
      </c>
      <c r="I28" s="2">
        <v>765.375</v>
      </c>
      <c r="J28" s="2">
        <v>834.25875000000008</v>
      </c>
      <c r="K28" s="10">
        <f t="shared" si="4"/>
        <v>0.83425875000000005</v>
      </c>
      <c r="M28" s="3">
        <v>24</v>
      </c>
      <c r="N28" s="3">
        <v>3.1E-2</v>
      </c>
      <c r="O28" s="3">
        <v>469.66699999999997</v>
      </c>
      <c r="P28" s="3">
        <v>14.559677000000001</v>
      </c>
      <c r="Q28" s="10">
        <f t="shared" si="1"/>
        <v>1.4559677E-2</v>
      </c>
      <c r="S28" s="3">
        <v>24</v>
      </c>
      <c r="T28" s="3">
        <v>0.39800000000000002</v>
      </c>
      <c r="U28" s="3">
        <v>551.76300000000003</v>
      </c>
      <c r="V28" s="3">
        <v>219.601674</v>
      </c>
      <c r="W28" s="10">
        <f t="shared" si="2"/>
        <v>0.219601674</v>
      </c>
    </row>
    <row r="29" spans="1:23" x14ac:dyDescent="0.2">
      <c r="A29" s="2">
        <v>25</v>
      </c>
      <c r="B29" s="2">
        <v>7.2999999999999995E-2</v>
      </c>
      <c r="C29" s="2">
        <v>484.14299999999997</v>
      </c>
      <c r="D29" s="2">
        <f t="shared" si="3"/>
        <v>35.342438999999999</v>
      </c>
      <c r="E29" s="10">
        <f t="shared" si="0"/>
        <v>3.5342438999999996E-2</v>
      </c>
      <c r="G29" s="2">
        <v>22</v>
      </c>
      <c r="H29" s="2">
        <v>1.8660000000000001</v>
      </c>
      <c r="I29" s="2">
        <v>704.101</v>
      </c>
      <c r="J29" s="2">
        <v>1313.852466</v>
      </c>
      <c r="K29" s="10">
        <f t="shared" si="4"/>
        <v>1.3138524659999999</v>
      </c>
      <c r="M29" s="3">
        <v>25</v>
      </c>
      <c r="N29" s="3">
        <v>0.30399999999999999</v>
      </c>
      <c r="O29" s="3">
        <v>501.75900000000001</v>
      </c>
      <c r="P29" s="3">
        <v>152.53473600000001</v>
      </c>
      <c r="Q29" s="10">
        <f t="shared" si="1"/>
        <v>0.152534736</v>
      </c>
      <c r="S29" s="3">
        <v>25</v>
      </c>
      <c r="T29" s="3">
        <v>4.8739999999999997</v>
      </c>
      <c r="U29" s="3">
        <v>659.09900000000005</v>
      </c>
      <c r="V29" s="3">
        <v>3212.4485300000001</v>
      </c>
      <c r="W29" s="10">
        <f t="shared" si="2"/>
        <v>3.2124485300000001</v>
      </c>
    </row>
    <row r="30" spans="1:23" x14ac:dyDescent="0.2">
      <c r="A30" s="2">
        <v>26</v>
      </c>
      <c r="B30" s="2">
        <v>7.2999999999999995E-2</v>
      </c>
      <c r="C30" s="2">
        <v>403.286</v>
      </c>
      <c r="D30" s="2">
        <f t="shared" si="3"/>
        <v>29.439877999999997</v>
      </c>
      <c r="E30" s="10">
        <f t="shared" si="0"/>
        <v>2.9439877999999996E-2</v>
      </c>
      <c r="G30" s="2">
        <v>23</v>
      </c>
      <c r="H30" s="2">
        <v>1.7090000000000001</v>
      </c>
      <c r="I30" s="2">
        <v>594.05499999999995</v>
      </c>
      <c r="J30" s="2">
        <v>1015.2399949999999</v>
      </c>
      <c r="K30" s="10">
        <f t="shared" si="4"/>
        <v>1.015239995</v>
      </c>
      <c r="M30" s="3">
        <v>26</v>
      </c>
      <c r="N30" s="3">
        <v>0</v>
      </c>
      <c r="O30" s="3" t="s">
        <v>310</v>
      </c>
      <c r="P30" s="3">
        <v>0</v>
      </c>
      <c r="Q30" s="10">
        <f t="shared" si="1"/>
        <v>0</v>
      </c>
      <c r="S30" s="3">
        <v>26</v>
      </c>
      <c r="T30" s="3">
        <v>1.625</v>
      </c>
      <c r="U30" s="3">
        <v>720.68399999999997</v>
      </c>
      <c r="V30" s="3">
        <v>1171.1115</v>
      </c>
      <c r="W30" s="10">
        <f t="shared" si="2"/>
        <v>1.1711115000000001</v>
      </c>
    </row>
    <row r="31" spans="1:23" x14ac:dyDescent="0.2">
      <c r="A31" s="2">
        <v>27</v>
      </c>
      <c r="B31" s="2">
        <v>0</v>
      </c>
      <c r="C31" s="2" t="s">
        <v>310</v>
      </c>
      <c r="D31" s="2">
        <v>0</v>
      </c>
      <c r="E31" s="10">
        <f t="shared" si="0"/>
        <v>0</v>
      </c>
      <c r="G31" s="2">
        <v>24</v>
      </c>
      <c r="H31" s="2">
        <v>1.0269999999999999</v>
      </c>
      <c r="I31" s="2">
        <v>626.255</v>
      </c>
      <c r="J31" s="2">
        <v>643.16388499999994</v>
      </c>
      <c r="K31" s="10">
        <f t="shared" si="4"/>
        <v>0.64316388499999999</v>
      </c>
      <c r="M31" s="3">
        <v>27</v>
      </c>
      <c r="N31" s="3">
        <v>7.2999999999999995E-2</v>
      </c>
      <c r="O31" s="3">
        <v>519</v>
      </c>
      <c r="P31" s="3">
        <v>37.887</v>
      </c>
      <c r="Q31" s="10">
        <f t="shared" si="1"/>
        <v>3.7886999999999997E-2</v>
      </c>
      <c r="S31" s="3">
        <v>27</v>
      </c>
      <c r="T31" s="3">
        <v>3.669</v>
      </c>
      <c r="U31" s="3">
        <v>474.89400000000001</v>
      </c>
      <c r="V31" s="3">
        <v>1742.38609</v>
      </c>
      <c r="W31" s="10">
        <f t="shared" si="2"/>
        <v>1.7423860899999999</v>
      </c>
    </row>
    <row r="32" spans="1:23" x14ac:dyDescent="0.2">
      <c r="A32" s="2">
        <v>28</v>
      </c>
      <c r="B32" s="2">
        <v>3.1E-2</v>
      </c>
      <c r="C32" s="2">
        <v>523</v>
      </c>
      <c r="D32" s="2">
        <f t="shared" si="3"/>
        <v>16.213000000000001</v>
      </c>
      <c r="E32" s="10">
        <f t="shared" si="0"/>
        <v>1.6213000000000002E-2</v>
      </c>
      <c r="G32" s="2">
        <v>25</v>
      </c>
      <c r="H32" s="2">
        <v>1.163</v>
      </c>
      <c r="I32" s="2">
        <v>523.649</v>
      </c>
      <c r="J32" s="2">
        <v>609.00378699999999</v>
      </c>
      <c r="K32" s="10">
        <f t="shared" si="4"/>
        <v>0.60900378700000002</v>
      </c>
      <c r="M32" s="3">
        <v>28</v>
      </c>
      <c r="N32" s="3">
        <v>3.1E-2</v>
      </c>
      <c r="O32" s="3">
        <v>415.33300000000003</v>
      </c>
      <c r="P32" s="3">
        <v>12.875323</v>
      </c>
      <c r="Q32" s="10">
        <f t="shared" si="1"/>
        <v>1.2875322999999999E-2</v>
      </c>
      <c r="S32" s="3">
        <v>28</v>
      </c>
      <c r="T32" s="3">
        <v>1.929</v>
      </c>
      <c r="U32" s="3">
        <v>488.20100000000002</v>
      </c>
      <c r="V32" s="3">
        <v>941.73972900000001</v>
      </c>
      <c r="W32" s="10">
        <f t="shared" si="2"/>
        <v>0.94173972900000003</v>
      </c>
    </row>
    <row r="33" spans="1:23" x14ac:dyDescent="0.2">
      <c r="A33" s="2">
        <v>29</v>
      </c>
      <c r="B33" s="2">
        <v>0</v>
      </c>
      <c r="C33" s="2" t="s">
        <v>310</v>
      </c>
      <c r="D33" s="2">
        <v>0</v>
      </c>
      <c r="E33" s="10">
        <f t="shared" si="0"/>
        <v>0</v>
      </c>
      <c r="G33" s="2">
        <v>26</v>
      </c>
      <c r="H33" s="2">
        <v>2.6</v>
      </c>
      <c r="I33" s="2">
        <v>526.09299999999996</v>
      </c>
      <c r="J33" s="2">
        <v>1367.8417999999999</v>
      </c>
      <c r="K33" s="10">
        <f t="shared" si="4"/>
        <v>1.3678417999999999</v>
      </c>
      <c r="M33" s="3">
        <v>29</v>
      </c>
      <c r="N33" s="3">
        <v>2.1000000000000001E-2</v>
      </c>
      <c r="O33" s="3">
        <v>427</v>
      </c>
      <c r="P33" s="3">
        <v>8.9670000000000005</v>
      </c>
      <c r="Q33" s="10">
        <f t="shared" si="1"/>
        <v>8.967000000000001E-3</v>
      </c>
      <c r="S33" s="3">
        <v>29</v>
      </c>
      <c r="T33" s="3">
        <v>7.2949999999999999</v>
      </c>
      <c r="U33" s="3">
        <v>471.90899999999999</v>
      </c>
      <c r="V33" s="3">
        <v>3442.5761600000001</v>
      </c>
      <c r="W33" s="10">
        <f t="shared" si="2"/>
        <v>3.4425761600000002</v>
      </c>
    </row>
    <row r="34" spans="1:23" x14ac:dyDescent="0.2">
      <c r="A34" s="2">
        <v>30</v>
      </c>
      <c r="B34" s="2">
        <v>2.1000000000000001E-2</v>
      </c>
      <c r="C34" s="2">
        <v>516</v>
      </c>
      <c r="D34" s="2">
        <f t="shared" si="3"/>
        <v>10.836</v>
      </c>
      <c r="E34" s="10">
        <f t="shared" si="0"/>
        <v>1.0836E-2</v>
      </c>
      <c r="G34" s="2">
        <v>27</v>
      </c>
      <c r="H34" s="2">
        <v>1.446</v>
      </c>
      <c r="I34" s="2">
        <v>710.05799999999999</v>
      </c>
      <c r="J34" s="2">
        <v>1026.743868</v>
      </c>
      <c r="K34" s="10">
        <f t="shared" si="4"/>
        <v>1.0267438680000001</v>
      </c>
      <c r="M34" s="3">
        <v>30</v>
      </c>
      <c r="N34" s="3">
        <v>0</v>
      </c>
      <c r="O34" s="3" t="s">
        <v>310</v>
      </c>
      <c r="P34" s="3">
        <v>0</v>
      </c>
      <c r="Q34" s="10">
        <f t="shared" si="1"/>
        <v>0</v>
      </c>
      <c r="S34" s="3">
        <v>30</v>
      </c>
      <c r="T34" s="3">
        <v>3.5950000000000002</v>
      </c>
      <c r="U34" s="3">
        <v>414.07299999999998</v>
      </c>
      <c r="V34" s="3">
        <v>1488.5924399999999</v>
      </c>
      <c r="W34" s="10">
        <f t="shared" si="2"/>
        <v>1.4885924399999999</v>
      </c>
    </row>
    <row r="35" spans="1:23" x14ac:dyDescent="0.2">
      <c r="A35" s="2">
        <v>31</v>
      </c>
      <c r="B35" s="2">
        <v>0</v>
      </c>
      <c r="C35" s="2" t="s">
        <v>310</v>
      </c>
      <c r="D35" s="2">
        <v>0</v>
      </c>
      <c r="E35" s="10">
        <f t="shared" si="0"/>
        <v>0</v>
      </c>
      <c r="G35" s="2">
        <v>28</v>
      </c>
      <c r="H35" s="2">
        <v>2.641</v>
      </c>
      <c r="I35" s="2">
        <v>464.19400000000002</v>
      </c>
      <c r="J35" s="2">
        <v>1225.9363539999999</v>
      </c>
      <c r="K35" s="10">
        <f t="shared" si="4"/>
        <v>1.2259363539999999</v>
      </c>
      <c r="M35" s="3">
        <v>31</v>
      </c>
      <c r="N35" s="3">
        <v>0</v>
      </c>
      <c r="O35" s="3" t="s">
        <v>310</v>
      </c>
      <c r="P35" s="3">
        <v>0</v>
      </c>
      <c r="Q35" s="10">
        <f t="shared" si="1"/>
        <v>0</v>
      </c>
      <c r="S35" s="3">
        <v>31</v>
      </c>
      <c r="T35" s="3">
        <v>2.8090000000000002</v>
      </c>
      <c r="U35" s="3">
        <v>445.82499999999999</v>
      </c>
      <c r="V35" s="3">
        <v>1252.3224299999999</v>
      </c>
      <c r="W35" s="10">
        <f t="shared" si="2"/>
        <v>1.25232243</v>
      </c>
    </row>
    <row r="36" spans="1:23" x14ac:dyDescent="0.2">
      <c r="A36" s="2">
        <v>32</v>
      </c>
      <c r="B36" s="2">
        <v>8.4000000000000005E-2</v>
      </c>
      <c r="C36" s="2">
        <v>758.875</v>
      </c>
      <c r="D36" s="2">
        <f t="shared" si="3"/>
        <v>63.745500000000007</v>
      </c>
      <c r="E36" s="10">
        <f t="shared" si="0"/>
        <v>6.374550000000001E-2</v>
      </c>
      <c r="G36" s="2">
        <v>29</v>
      </c>
      <c r="H36" s="2">
        <v>0.36699999999999999</v>
      </c>
      <c r="I36" s="2">
        <v>394.74299999999999</v>
      </c>
      <c r="J36" s="2">
        <v>144.87068099999999</v>
      </c>
      <c r="K36" s="10">
        <f t="shared" si="4"/>
        <v>0.144870681</v>
      </c>
      <c r="M36" s="3">
        <v>32</v>
      </c>
      <c r="N36" s="3">
        <v>0.01</v>
      </c>
      <c r="O36" s="3">
        <v>458</v>
      </c>
      <c r="P36" s="3">
        <v>4.58</v>
      </c>
      <c r="Q36" s="10">
        <f t="shared" si="1"/>
        <v>4.5799999999999999E-3</v>
      </c>
      <c r="S36" s="3">
        <v>32</v>
      </c>
      <c r="T36" s="3">
        <v>1.8759999999999999</v>
      </c>
      <c r="U36" s="3">
        <v>455.24599999999998</v>
      </c>
      <c r="V36" s="3">
        <v>854.04149600000005</v>
      </c>
      <c r="W36" s="10">
        <f t="shared" si="2"/>
        <v>0.85404149600000001</v>
      </c>
    </row>
    <row r="37" spans="1:23" x14ac:dyDescent="0.2">
      <c r="A37" s="2">
        <v>33</v>
      </c>
      <c r="B37" s="2">
        <v>0</v>
      </c>
      <c r="C37" s="2" t="s">
        <v>310</v>
      </c>
      <c r="D37" s="2">
        <v>0</v>
      </c>
      <c r="E37" s="10">
        <f t="shared" si="0"/>
        <v>0</v>
      </c>
      <c r="G37" s="2">
        <v>30</v>
      </c>
      <c r="H37" s="2">
        <v>2.0230000000000001</v>
      </c>
      <c r="I37" s="2">
        <v>449.57499999999999</v>
      </c>
      <c r="J37" s="2">
        <v>909.49022500000001</v>
      </c>
      <c r="K37" s="10">
        <f t="shared" si="4"/>
        <v>0.90949022499999999</v>
      </c>
      <c r="M37" s="3">
        <v>33</v>
      </c>
      <c r="N37" s="3">
        <v>0.01</v>
      </c>
      <c r="O37" s="3">
        <v>597</v>
      </c>
      <c r="P37" s="3">
        <v>5.97</v>
      </c>
      <c r="Q37" s="10">
        <f t="shared" si="1"/>
        <v>5.9699999999999996E-3</v>
      </c>
      <c r="S37" s="3">
        <v>33</v>
      </c>
      <c r="T37" s="3">
        <v>0.92200000000000004</v>
      </c>
      <c r="U37" s="3">
        <v>500.88600000000002</v>
      </c>
      <c r="V37" s="3">
        <v>461.816892</v>
      </c>
      <c r="W37" s="10">
        <f t="shared" si="2"/>
        <v>0.46181689199999998</v>
      </c>
    </row>
    <row r="38" spans="1:23" x14ac:dyDescent="0.2">
      <c r="A38" s="2">
        <v>34</v>
      </c>
      <c r="B38" s="2">
        <v>0</v>
      </c>
      <c r="C38" s="2" t="s">
        <v>310</v>
      </c>
      <c r="D38" s="2">
        <v>0</v>
      </c>
      <c r="E38" s="10">
        <f t="shared" si="0"/>
        <v>0</v>
      </c>
      <c r="G38" s="2">
        <v>31</v>
      </c>
      <c r="H38" s="2">
        <v>2.589</v>
      </c>
      <c r="I38" s="2">
        <v>569.40899999999999</v>
      </c>
      <c r="J38" s="2">
        <v>1474.199901</v>
      </c>
      <c r="K38" s="10">
        <f t="shared" si="4"/>
        <v>1.474199901</v>
      </c>
      <c r="M38" s="3">
        <v>34</v>
      </c>
      <c r="N38" s="3">
        <v>0</v>
      </c>
      <c r="O38" s="3" t="s">
        <v>310</v>
      </c>
      <c r="P38" s="3">
        <v>0</v>
      </c>
      <c r="Q38" s="10">
        <f t="shared" si="1"/>
        <v>0</v>
      </c>
      <c r="S38" s="3">
        <v>34</v>
      </c>
      <c r="T38" s="3">
        <v>1.111</v>
      </c>
      <c r="U38" s="3">
        <v>488.04700000000003</v>
      </c>
      <c r="V38" s="3">
        <v>542.22021700000005</v>
      </c>
      <c r="W38" s="10">
        <f t="shared" si="2"/>
        <v>0.542220217</v>
      </c>
    </row>
    <row r="39" spans="1:23" x14ac:dyDescent="0.2">
      <c r="A39" s="2">
        <v>35</v>
      </c>
      <c r="B39" s="2">
        <v>0</v>
      </c>
      <c r="C39" s="2" t="s">
        <v>310</v>
      </c>
      <c r="D39" s="2">
        <v>0</v>
      </c>
      <c r="E39" s="10">
        <f t="shared" si="0"/>
        <v>0</v>
      </c>
      <c r="G39" s="2">
        <v>32</v>
      </c>
      <c r="H39" s="2">
        <v>3.1760000000000002</v>
      </c>
      <c r="I39" s="2">
        <v>377.21800000000002</v>
      </c>
      <c r="J39" s="2">
        <v>1198.0443680000001</v>
      </c>
      <c r="K39" s="10">
        <f t="shared" si="4"/>
        <v>1.1980443680000001</v>
      </c>
      <c r="M39" s="3">
        <v>35</v>
      </c>
      <c r="N39" s="3">
        <v>0</v>
      </c>
      <c r="O39" s="3" t="s">
        <v>310</v>
      </c>
      <c r="P39" s="3">
        <v>0</v>
      </c>
      <c r="Q39" s="10">
        <f t="shared" si="1"/>
        <v>0</v>
      </c>
      <c r="S39" s="3">
        <v>35</v>
      </c>
      <c r="T39" s="3">
        <v>1.7609999999999999</v>
      </c>
      <c r="U39" s="3">
        <v>531.375</v>
      </c>
      <c r="V39" s="3">
        <v>935.75137500000005</v>
      </c>
      <c r="W39" s="10">
        <f t="shared" si="2"/>
        <v>0.93575137500000005</v>
      </c>
    </row>
    <row r="40" spans="1:23" x14ac:dyDescent="0.2">
      <c r="A40" s="2">
        <v>36</v>
      </c>
      <c r="B40" s="2">
        <v>6.3E-2</v>
      </c>
      <c r="C40" s="2">
        <v>559.66700000000003</v>
      </c>
      <c r="D40" s="2">
        <f t="shared" si="3"/>
        <v>35.259021000000004</v>
      </c>
      <c r="E40" s="10">
        <f t="shared" si="0"/>
        <v>3.5259021000000002E-2</v>
      </c>
      <c r="G40" s="2">
        <v>33</v>
      </c>
      <c r="H40" s="2">
        <v>1.4570000000000001</v>
      </c>
      <c r="I40" s="2">
        <v>474.50400000000002</v>
      </c>
      <c r="J40" s="2">
        <v>691.35232800000006</v>
      </c>
      <c r="K40" s="10">
        <f t="shared" si="4"/>
        <v>0.69135232800000002</v>
      </c>
      <c r="M40" s="3">
        <v>36</v>
      </c>
      <c r="N40" s="3">
        <v>0.115</v>
      </c>
      <c r="O40" s="3">
        <v>460.90899999999999</v>
      </c>
      <c r="P40" s="3">
        <v>53.004534999999997</v>
      </c>
      <c r="Q40" s="10">
        <f t="shared" si="1"/>
        <v>5.3004534999999998E-2</v>
      </c>
      <c r="S40" s="3">
        <v>36</v>
      </c>
      <c r="T40" s="3">
        <v>4.0250000000000004</v>
      </c>
      <c r="U40" s="3">
        <v>531.39099999999996</v>
      </c>
      <c r="V40" s="3">
        <v>2138.8487799999998</v>
      </c>
      <c r="W40" s="10">
        <f t="shared" si="2"/>
        <v>2.13884878</v>
      </c>
    </row>
    <row r="41" spans="1:23" x14ac:dyDescent="0.2">
      <c r="A41" s="2">
        <v>37</v>
      </c>
      <c r="B41" s="2">
        <v>0</v>
      </c>
      <c r="C41" s="2" t="s">
        <v>310</v>
      </c>
      <c r="D41" s="2">
        <v>0</v>
      </c>
      <c r="E41" s="10">
        <f t="shared" si="0"/>
        <v>0</v>
      </c>
      <c r="G41" s="2">
        <v>34</v>
      </c>
      <c r="H41" s="2">
        <v>5.8170000000000002</v>
      </c>
      <c r="I41" s="2">
        <v>475.77800000000002</v>
      </c>
      <c r="J41" s="2">
        <v>2767.6006260000004</v>
      </c>
      <c r="K41" s="10">
        <f t="shared" si="4"/>
        <v>2.7676006260000006</v>
      </c>
      <c r="M41" s="3">
        <v>37</v>
      </c>
      <c r="N41" s="3">
        <v>0</v>
      </c>
      <c r="O41" s="3" t="s">
        <v>310</v>
      </c>
      <c r="P41" s="3">
        <v>0</v>
      </c>
      <c r="Q41" s="10">
        <f t="shared" si="1"/>
        <v>0</v>
      </c>
      <c r="S41" s="3">
        <v>37</v>
      </c>
      <c r="T41" s="3">
        <v>9.4339999999999993</v>
      </c>
      <c r="U41" s="3">
        <v>514.60900000000004</v>
      </c>
      <c r="V41" s="3">
        <v>4854.8213100000003</v>
      </c>
      <c r="W41" s="10">
        <f t="shared" si="2"/>
        <v>4.8548213100000002</v>
      </c>
    </row>
    <row r="42" spans="1:23" x14ac:dyDescent="0.2">
      <c r="A42" s="2">
        <v>38</v>
      </c>
      <c r="B42" s="2">
        <v>0</v>
      </c>
      <c r="C42" s="2" t="s">
        <v>310</v>
      </c>
      <c r="D42" s="2">
        <v>0</v>
      </c>
      <c r="E42" s="10">
        <f t="shared" si="0"/>
        <v>0</v>
      </c>
      <c r="G42" s="2">
        <v>35</v>
      </c>
      <c r="H42" s="2">
        <v>0.377</v>
      </c>
      <c r="I42" s="2">
        <v>440.52800000000002</v>
      </c>
      <c r="J42" s="2">
        <v>166.07905600000001</v>
      </c>
      <c r="K42" s="10">
        <f t="shared" si="4"/>
        <v>0.166079056</v>
      </c>
      <c r="M42" s="3">
        <v>38</v>
      </c>
      <c r="N42" s="3">
        <v>0</v>
      </c>
      <c r="O42" s="3" t="s">
        <v>310</v>
      </c>
      <c r="P42" s="3">
        <v>0</v>
      </c>
      <c r="Q42" s="10">
        <f t="shared" si="1"/>
        <v>0</v>
      </c>
      <c r="S42" s="3">
        <v>38</v>
      </c>
      <c r="T42" s="3">
        <v>1.0269999999999999</v>
      </c>
      <c r="U42" s="3">
        <v>690.40800000000002</v>
      </c>
      <c r="V42" s="3">
        <v>709.04901600000005</v>
      </c>
      <c r="W42" s="10">
        <f t="shared" si="2"/>
        <v>0.70904901600000003</v>
      </c>
    </row>
    <row r="43" spans="1:23" x14ac:dyDescent="0.2">
      <c r="A43" s="2">
        <v>39</v>
      </c>
      <c r="B43" s="2">
        <v>3.1E-2</v>
      </c>
      <c r="C43" s="2">
        <v>521.66700000000003</v>
      </c>
      <c r="D43" s="2">
        <f t="shared" si="3"/>
        <v>16.171677000000003</v>
      </c>
      <c r="E43" s="10">
        <f t="shared" si="0"/>
        <v>1.6171677000000002E-2</v>
      </c>
      <c r="G43" s="2">
        <v>36</v>
      </c>
      <c r="H43" s="2">
        <v>4.8319999999999999</v>
      </c>
      <c r="I43" s="2">
        <v>464.161</v>
      </c>
      <c r="J43" s="2">
        <v>2242.8259520000001</v>
      </c>
      <c r="K43" s="10">
        <f t="shared" si="4"/>
        <v>2.242825952</v>
      </c>
      <c r="M43" s="3">
        <v>39</v>
      </c>
      <c r="N43" s="3">
        <v>0</v>
      </c>
      <c r="O43" s="3" t="s">
        <v>310</v>
      </c>
      <c r="P43" s="3">
        <v>0</v>
      </c>
      <c r="Q43" s="10">
        <f t="shared" si="1"/>
        <v>0</v>
      </c>
      <c r="S43" s="3">
        <v>39</v>
      </c>
      <c r="T43" s="3">
        <v>0.61799999999999999</v>
      </c>
      <c r="U43" s="3">
        <v>663.47500000000002</v>
      </c>
      <c r="V43" s="3">
        <v>410.02755000000002</v>
      </c>
      <c r="W43" s="10">
        <f t="shared" si="2"/>
        <v>0.41002755000000002</v>
      </c>
    </row>
    <row r="44" spans="1:23" ht="17" thickBot="1" x14ac:dyDescent="0.25">
      <c r="A44" s="2">
        <v>40</v>
      </c>
      <c r="B44" s="2">
        <v>0</v>
      </c>
      <c r="C44" s="2" t="s">
        <v>310</v>
      </c>
      <c r="D44" s="2">
        <v>0</v>
      </c>
      <c r="E44" s="10">
        <f t="shared" si="0"/>
        <v>0</v>
      </c>
      <c r="G44" s="2">
        <v>37</v>
      </c>
      <c r="H44" s="2">
        <v>4.0149999999999997</v>
      </c>
      <c r="I44" s="2">
        <v>542.94299999999998</v>
      </c>
      <c r="J44" s="2">
        <v>2179.9161449999997</v>
      </c>
      <c r="K44" s="13">
        <f>J44/1000</f>
        <v>2.1799161449999995</v>
      </c>
      <c r="M44" s="3">
        <v>40</v>
      </c>
      <c r="N44" s="3">
        <v>8.4000000000000005E-2</v>
      </c>
      <c r="O44" s="3">
        <v>590.75</v>
      </c>
      <c r="P44" s="3">
        <v>49.622999999999998</v>
      </c>
      <c r="Q44" s="10">
        <f t="shared" si="1"/>
        <v>4.9623E-2</v>
      </c>
      <c r="S44" s="3">
        <v>40</v>
      </c>
      <c r="T44" s="3">
        <v>0.314</v>
      </c>
      <c r="U44" s="3">
        <v>707.66700000000003</v>
      </c>
      <c r="V44" s="3">
        <v>222.207438</v>
      </c>
      <c r="W44" s="10">
        <f t="shared" si="2"/>
        <v>0.22220743800000001</v>
      </c>
    </row>
    <row r="45" spans="1:23" ht="17" thickBot="1" x14ac:dyDescent="0.25">
      <c r="A45" s="2">
        <v>41</v>
      </c>
      <c r="B45" s="2">
        <v>9.4E-2</v>
      </c>
      <c r="C45" s="2">
        <v>561.66700000000003</v>
      </c>
      <c r="D45" s="2">
        <f t="shared" si="3"/>
        <v>52.796698000000006</v>
      </c>
      <c r="E45" s="10">
        <f t="shared" si="0"/>
        <v>5.2796698000000003E-2</v>
      </c>
      <c r="M45" s="3">
        <v>41</v>
      </c>
      <c r="N45" s="3">
        <v>7.2999999999999995E-2</v>
      </c>
      <c r="O45" s="3">
        <v>472.14299999999997</v>
      </c>
      <c r="P45" s="3">
        <v>34.466439000000001</v>
      </c>
      <c r="Q45" s="10">
        <f t="shared" si="1"/>
        <v>3.4466439000000001E-2</v>
      </c>
      <c r="S45" s="3">
        <v>41</v>
      </c>
      <c r="T45" s="3">
        <v>2.7989999999999999</v>
      </c>
      <c r="U45" s="3">
        <v>708.50900000000001</v>
      </c>
      <c r="V45" s="3">
        <v>1983.1166900000001</v>
      </c>
      <c r="W45" s="10">
        <f t="shared" si="2"/>
        <v>1.9831166900000001</v>
      </c>
    </row>
    <row r="46" spans="1:23" x14ac:dyDescent="0.2">
      <c r="A46" s="2">
        <v>42</v>
      </c>
      <c r="B46" s="2">
        <v>0</v>
      </c>
      <c r="C46" s="2" t="s">
        <v>310</v>
      </c>
      <c r="D46" s="2">
        <v>0</v>
      </c>
      <c r="E46" s="10">
        <f t="shared" si="0"/>
        <v>0</v>
      </c>
      <c r="J46" s="4" t="s">
        <v>309</v>
      </c>
      <c r="K46" s="6">
        <f>AVERAGE(J5,J8:J14,J16:J44)/1000</f>
        <v>1.1143587090540541</v>
      </c>
      <c r="M46" s="3">
        <v>42</v>
      </c>
      <c r="N46" s="3">
        <v>0.01</v>
      </c>
      <c r="O46" s="3">
        <v>380</v>
      </c>
      <c r="P46" s="3">
        <v>3.8</v>
      </c>
      <c r="Q46" s="10">
        <f t="shared" si="1"/>
        <v>3.8E-3</v>
      </c>
      <c r="S46" s="3">
        <v>42</v>
      </c>
      <c r="T46" s="3">
        <v>1.111</v>
      </c>
      <c r="U46" s="3">
        <v>747.67899999999997</v>
      </c>
      <c r="V46" s="3">
        <v>830.67136900000003</v>
      </c>
      <c r="W46" s="10">
        <f t="shared" si="2"/>
        <v>0.83067136900000005</v>
      </c>
    </row>
    <row r="47" spans="1:23" ht="17" thickBot="1" x14ac:dyDescent="0.25">
      <c r="A47" s="2">
        <v>43</v>
      </c>
      <c r="B47" s="2">
        <v>7.2999999999999995E-2</v>
      </c>
      <c r="C47" s="2">
        <v>568.85699999999997</v>
      </c>
      <c r="D47" s="2">
        <f t="shared" si="3"/>
        <v>41.526560999999994</v>
      </c>
      <c r="E47" s="10">
        <f t="shared" si="0"/>
        <v>4.1526560999999997E-2</v>
      </c>
      <c r="J47" s="4" t="s">
        <v>432</v>
      </c>
      <c r="K47" s="13">
        <f>STDEV(J5,J8:J14,J16:J44)/1000</f>
        <v>0.57351541381860749</v>
      </c>
      <c r="M47" s="3">
        <v>43</v>
      </c>
      <c r="N47" s="3">
        <v>0</v>
      </c>
      <c r="O47" s="3" t="s">
        <v>310</v>
      </c>
      <c r="P47" s="3">
        <v>0</v>
      </c>
      <c r="Q47" s="10">
        <f t="shared" si="1"/>
        <v>0</v>
      </c>
      <c r="S47" s="3">
        <v>43</v>
      </c>
      <c r="T47" s="3">
        <v>1.331</v>
      </c>
      <c r="U47" s="3">
        <v>699.44100000000003</v>
      </c>
      <c r="V47" s="3">
        <v>930.95597099999998</v>
      </c>
      <c r="W47" s="10">
        <f t="shared" si="2"/>
        <v>0.93095597099999994</v>
      </c>
    </row>
    <row r="48" spans="1:23" x14ac:dyDescent="0.2">
      <c r="A48" s="2">
        <v>44</v>
      </c>
      <c r="B48" s="2">
        <v>0</v>
      </c>
      <c r="C48" s="2" t="s">
        <v>310</v>
      </c>
      <c r="D48" s="2">
        <v>0</v>
      </c>
      <c r="E48" s="10">
        <f t="shared" si="0"/>
        <v>0</v>
      </c>
      <c r="M48" s="3">
        <v>44</v>
      </c>
      <c r="N48" s="3">
        <v>0</v>
      </c>
      <c r="O48" s="3" t="s">
        <v>310</v>
      </c>
      <c r="P48" s="3">
        <v>0</v>
      </c>
      <c r="Q48" s="10">
        <f t="shared" si="1"/>
        <v>0</v>
      </c>
      <c r="S48" s="3">
        <v>44</v>
      </c>
      <c r="T48" s="3">
        <v>1.625</v>
      </c>
      <c r="U48" s="3">
        <v>936.21299999999997</v>
      </c>
      <c r="V48" s="3">
        <v>1521.3461299999999</v>
      </c>
      <c r="W48" s="10">
        <f t="shared" si="2"/>
        <v>1.52134613</v>
      </c>
    </row>
    <row r="49" spans="1:23" x14ac:dyDescent="0.2">
      <c r="A49" s="2">
        <v>45</v>
      </c>
      <c r="B49" s="2">
        <v>0</v>
      </c>
      <c r="C49" s="2" t="s">
        <v>310</v>
      </c>
      <c r="D49" s="2">
        <v>0</v>
      </c>
      <c r="E49" s="10">
        <f t="shared" si="0"/>
        <v>0</v>
      </c>
      <c r="M49" s="3">
        <v>45</v>
      </c>
      <c r="N49" s="3">
        <v>0</v>
      </c>
      <c r="O49" s="3" t="s">
        <v>310</v>
      </c>
      <c r="P49" s="3">
        <v>0</v>
      </c>
      <c r="Q49" s="10">
        <f t="shared" si="1"/>
        <v>0</v>
      </c>
      <c r="S49" s="3">
        <v>45</v>
      </c>
      <c r="T49" s="3">
        <v>2.306</v>
      </c>
      <c r="U49" s="3">
        <v>666.93200000000002</v>
      </c>
      <c r="V49" s="3">
        <v>1537.9451899999999</v>
      </c>
      <c r="W49" s="10">
        <f t="shared" si="2"/>
        <v>1.5379451899999999</v>
      </c>
    </row>
    <row r="50" spans="1:23" x14ac:dyDescent="0.2">
      <c r="A50" s="2">
        <v>46</v>
      </c>
      <c r="B50" s="2">
        <v>0.21</v>
      </c>
      <c r="C50" s="2">
        <v>506.65</v>
      </c>
      <c r="D50" s="2">
        <f t="shared" si="3"/>
        <v>106.39649999999999</v>
      </c>
      <c r="E50" s="10">
        <f t="shared" si="0"/>
        <v>0.10639649999999999</v>
      </c>
      <c r="M50" s="3">
        <v>46</v>
      </c>
      <c r="N50" s="3">
        <v>0</v>
      </c>
      <c r="O50" s="3" t="s">
        <v>310</v>
      </c>
      <c r="P50" s="3">
        <v>0</v>
      </c>
      <c r="Q50" s="10">
        <f t="shared" si="1"/>
        <v>0</v>
      </c>
      <c r="S50" s="3">
        <v>46</v>
      </c>
      <c r="T50" s="3">
        <v>6.1210000000000004</v>
      </c>
      <c r="U50" s="3">
        <v>489.65100000000001</v>
      </c>
      <c r="V50" s="3">
        <v>2997.1537699999999</v>
      </c>
      <c r="W50" s="10">
        <f t="shared" si="2"/>
        <v>2.9971537699999997</v>
      </c>
    </row>
    <row r="51" spans="1:23" ht="17" thickBot="1" x14ac:dyDescent="0.25">
      <c r="A51" s="2">
        <v>47</v>
      </c>
      <c r="B51" s="2">
        <v>2.1000000000000001E-2</v>
      </c>
      <c r="C51" s="2">
        <v>376.5</v>
      </c>
      <c r="D51" s="2">
        <f t="shared" si="3"/>
        <v>7.9065000000000003</v>
      </c>
      <c r="E51" s="10">
        <f t="shared" si="0"/>
        <v>7.9065000000000003E-3</v>
      </c>
      <c r="M51" s="3">
        <v>47</v>
      </c>
      <c r="N51" s="3">
        <v>0</v>
      </c>
      <c r="O51" s="3" t="s">
        <v>310</v>
      </c>
      <c r="P51" s="3">
        <v>0</v>
      </c>
      <c r="Q51" s="10">
        <f t="shared" si="1"/>
        <v>0</v>
      </c>
      <c r="S51" s="3">
        <v>47</v>
      </c>
      <c r="T51" s="3">
        <v>2.379</v>
      </c>
      <c r="U51" s="3">
        <v>572.91200000000003</v>
      </c>
      <c r="V51" s="3">
        <v>1362.9576500000001</v>
      </c>
      <c r="W51" s="13">
        <f>V51/1000</f>
        <v>1.36295765</v>
      </c>
    </row>
    <row r="52" spans="1:23" ht="17" thickBot="1" x14ac:dyDescent="0.25">
      <c r="A52" s="2">
        <v>48</v>
      </c>
      <c r="B52" s="2">
        <v>4.2000000000000003E-2</v>
      </c>
      <c r="C52" s="2">
        <v>374.75</v>
      </c>
      <c r="D52" s="2">
        <f t="shared" si="3"/>
        <v>15.739500000000001</v>
      </c>
      <c r="E52" s="10">
        <f t="shared" si="0"/>
        <v>1.57395E-2</v>
      </c>
      <c r="M52" s="3">
        <v>48</v>
      </c>
      <c r="N52" s="3">
        <v>0</v>
      </c>
      <c r="O52" s="3" t="s">
        <v>310</v>
      </c>
      <c r="P52" s="3">
        <v>0</v>
      </c>
      <c r="Q52" s="10">
        <f t="shared" si="1"/>
        <v>0</v>
      </c>
    </row>
    <row r="53" spans="1:23" x14ac:dyDescent="0.2">
      <c r="A53" s="2">
        <v>49</v>
      </c>
      <c r="B53" s="2">
        <v>0.105</v>
      </c>
      <c r="C53" s="2">
        <v>377.6</v>
      </c>
      <c r="D53" s="2">
        <f t="shared" si="3"/>
        <v>39.648000000000003</v>
      </c>
      <c r="E53" s="10">
        <f t="shared" si="0"/>
        <v>3.9648000000000003E-2</v>
      </c>
      <c r="M53" s="3">
        <v>49</v>
      </c>
      <c r="N53" s="3">
        <v>0.01</v>
      </c>
      <c r="O53" s="3">
        <v>391</v>
      </c>
      <c r="P53" s="3">
        <v>3.91</v>
      </c>
      <c r="Q53" s="10">
        <f t="shared" si="1"/>
        <v>3.9100000000000003E-3</v>
      </c>
      <c r="V53" s="4" t="s">
        <v>309</v>
      </c>
      <c r="W53" s="6">
        <f>AVERAGE(W5:W51)</f>
        <v>1.5709590760851064</v>
      </c>
    </row>
    <row r="54" spans="1:23" ht="17" thickBot="1" x14ac:dyDescent="0.25">
      <c r="A54" s="2">
        <v>50</v>
      </c>
      <c r="B54" s="2">
        <v>0</v>
      </c>
      <c r="C54" s="2" t="s">
        <v>310</v>
      </c>
      <c r="D54" s="2">
        <v>0</v>
      </c>
      <c r="E54" s="10">
        <f t="shared" si="0"/>
        <v>0</v>
      </c>
      <c r="M54" s="3">
        <v>50</v>
      </c>
      <c r="N54" s="3">
        <v>0</v>
      </c>
      <c r="O54" s="3" t="s">
        <v>310</v>
      </c>
      <c r="P54" s="3">
        <v>0</v>
      </c>
      <c r="Q54" s="10">
        <f t="shared" si="1"/>
        <v>0</v>
      </c>
      <c r="V54" s="4" t="s">
        <v>432</v>
      </c>
      <c r="W54" s="13">
        <f>STDEV(W5:W51)</f>
        <v>1.1818460390310577</v>
      </c>
    </row>
    <row r="55" spans="1:23" x14ac:dyDescent="0.2">
      <c r="A55" s="2">
        <v>51</v>
      </c>
      <c r="B55" s="2">
        <v>4.2000000000000003E-2</v>
      </c>
      <c r="C55" s="2">
        <v>403</v>
      </c>
      <c r="D55" s="2">
        <f t="shared" si="3"/>
        <v>16.926000000000002</v>
      </c>
      <c r="E55" s="10">
        <f t="shared" si="0"/>
        <v>1.6926000000000004E-2</v>
      </c>
      <c r="M55" s="3">
        <v>51</v>
      </c>
      <c r="N55" s="3">
        <v>6.3E-2</v>
      </c>
      <c r="O55" s="3">
        <v>423.66699999999997</v>
      </c>
      <c r="P55" s="3">
        <v>26.691020999999999</v>
      </c>
      <c r="Q55" s="10">
        <f t="shared" si="1"/>
        <v>2.6691020999999999E-2</v>
      </c>
    </row>
    <row r="56" spans="1:23" x14ac:dyDescent="0.2">
      <c r="A56" s="2">
        <v>52</v>
      </c>
      <c r="B56" s="2">
        <v>0.29299999999999998</v>
      </c>
      <c r="C56" s="2">
        <v>491.67899999999997</v>
      </c>
      <c r="D56" s="2">
        <f t="shared" si="3"/>
        <v>144.06194699999998</v>
      </c>
      <c r="E56" s="10">
        <f t="shared" si="0"/>
        <v>0.14406194699999997</v>
      </c>
      <c r="M56" s="3">
        <v>52</v>
      </c>
      <c r="N56" s="3">
        <v>0</v>
      </c>
      <c r="O56" s="3" t="s">
        <v>310</v>
      </c>
      <c r="P56" s="3">
        <v>0</v>
      </c>
      <c r="Q56" s="10">
        <f t="shared" si="1"/>
        <v>0</v>
      </c>
    </row>
    <row r="57" spans="1:23" x14ac:dyDescent="0.2">
      <c r="A57" s="2">
        <v>53</v>
      </c>
      <c r="B57" s="2">
        <v>0.01</v>
      </c>
      <c r="C57" s="2">
        <v>381</v>
      </c>
      <c r="D57" s="2">
        <f t="shared" si="3"/>
        <v>3.81</v>
      </c>
      <c r="E57" s="10">
        <f t="shared" si="0"/>
        <v>3.81E-3</v>
      </c>
      <c r="M57" s="3">
        <v>53</v>
      </c>
      <c r="N57" s="3">
        <v>0</v>
      </c>
      <c r="O57" s="3" t="s">
        <v>310</v>
      </c>
      <c r="P57" s="3">
        <v>0</v>
      </c>
      <c r="Q57" s="10">
        <f t="shared" si="1"/>
        <v>0</v>
      </c>
    </row>
    <row r="58" spans="1:23" x14ac:dyDescent="0.2">
      <c r="A58" s="2">
        <v>54</v>
      </c>
      <c r="B58" s="2">
        <v>2.1000000000000001E-2</v>
      </c>
      <c r="C58" s="2">
        <v>395</v>
      </c>
      <c r="D58" s="2">
        <f t="shared" si="3"/>
        <v>8.2949999999999999</v>
      </c>
      <c r="E58" s="10">
        <f t="shared" si="0"/>
        <v>8.2950000000000003E-3</v>
      </c>
      <c r="M58" s="3">
        <v>54</v>
      </c>
      <c r="N58" s="3">
        <v>0</v>
      </c>
      <c r="O58" s="3" t="s">
        <v>310</v>
      </c>
      <c r="P58" s="3">
        <v>0</v>
      </c>
      <c r="Q58" s="10">
        <f t="shared" si="1"/>
        <v>0</v>
      </c>
    </row>
    <row r="59" spans="1:23" x14ac:dyDescent="0.2">
      <c r="A59" s="2">
        <v>55</v>
      </c>
      <c r="B59" s="2">
        <v>0</v>
      </c>
      <c r="C59" s="2" t="s">
        <v>310</v>
      </c>
      <c r="D59" s="2">
        <v>0</v>
      </c>
      <c r="E59" s="10">
        <f t="shared" si="0"/>
        <v>0</v>
      </c>
      <c r="M59" s="3">
        <v>55</v>
      </c>
      <c r="N59" s="3">
        <v>0.13600000000000001</v>
      </c>
      <c r="O59" s="3">
        <v>490</v>
      </c>
      <c r="P59" s="3">
        <v>66.64</v>
      </c>
      <c r="Q59" s="10">
        <f t="shared" si="1"/>
        <v>6.6640000000000005E-2</v>
      </c>
    </row>
    <row r="60" spans="1:23" x14ac:dyDescent="0.2">
      <c r="A60" s="2">
        <v>56</v>
      </c>
      <c r="B60" s="2">
        <v>0</v>
      </c>
      <c r="C60" s="2" t="s">
        <v>310</v>
      </c>
      <c r="D60" s="2">
        <v>0</v>
      </c>
      <c r="E60" s="10">
        <f t="shared" si="0"/>
        <v>0</v>
      </c>
      <c r="M60" s="3">
        <v>56</v>
      </c>
      <c r="N60" s="3">
        <v>0</v>
      </c>
      <c r="O60" s="3" t="s">
        <v>310</v>
      </c>
      <c r="P60" s="3">
        <v>0</v>
      </c>
      <c r="Q60" s="10">
        <f t="shared" si="1"/>
        <v>0</v>
      </c>
    </row>
    <row r="61" spans="1:23" x14ac:dyDescent="0.2">
      <c r="A61" s="2">
        <v>57</v>
      </c>
      <c r="B61" s="2">
        <v>0</v>
      </c>
      <c r="C61" s="2" t="s">
        <v>310</v>
      </c>
      <c r="D61" s="2">
        <v>0</v>
      </c>
      <c r="E61" s="10">
        <f t="shared" si="0"/>
        <v>0</v>
      </c>
      <c r="M61" s="3">
        <v>57</v>
      </c>
      <c r="N61" s="3">
        <v>0</v>
      </c>
      <c r="O61" s="3" t="s">
        <v>310</v>
      </c>
      <c r="P61" s="3">
        <v>0</v>
      </c>
      <c r="Q61" s="10">
        <f t="shared" si="1"/>
        <v>0</v>
      </c>
    </row>
    <row r="62" spans="1:23" x14ac:dyDescent="0.2">
      <c r="A62" s="2">
        <v>58</v>
      </c>
      <c r="B62" s="2">
        <v>0.126</v>
      </c>
      <c r="C62" s="2">
        <v>527.66700000000003</v>
      </c>
      <c r="D62" s="2">
        <f t="shared" si="3"/>
        <v>66.486041999999998</v>
      </c>
      <c r="E62" s="10">
        <f t="shared" si="0"/>
        <v>6.6486041999999995E-2</v>
      </c>
      <c r="M62" s="3">
        <v>58</v>
      </c>
      <c r="N62" s="3">
        <v>0</v>
      </c>
      <c r="O62" s="3" t="s">
        <v>310</v>
      </c>
      <c r="P62" s="3">
        <v>0</v>
      </c>
      <c r="Q62" s="10">
        <f t="shared" si="1"/>
        <v>0</v>
      </c>
    </row>
    <row r="63" spans="1:23" ht="17" thickBot="1" x14ac:dyDescent="0.25">
      <c r="A63" s="2">
        <v>59</v>
      </c>
      <c r="B63" s="2">
        <v>0</v>
      </c>
      <c r="C63" s="2" t="s">
        <v>310</v>
      </c>
      <c r="D63" s="2">
        <v>0</v>
      </c>
      <c r="E63" s="13">
        <f t="shared" si="0"/>
        <v>0</v>
      </c>
      <c r="M63" s="3">
        <v>59</v>
      </c>
      <c r="N63" s="3">
        <v>0</v>
      </c>
      <c r="O63" s="3" t="s">
        <v>310</v>
      </c>
      <c r="P63" s="3">
        <v>0</v>
      </c>
      <c r="Q63" s="10">
        <f t="shared" si="1"/>
        <v>0</v>
      </c>
    </row>
    <row r="64" spans="1:23" ht="17" thickBot="1" x14ac:dyDescent="0.25">
      <c r="M64" s="3">
        <v>60</v>
      </c>
      <c r="N64" s="3">
        <v>4.2000000000000003E-2</v>
      </c>
      <c r="O64" s="3">
        <v>431.75</v>
      </c>
      <c r="P64" s="3">
        <v>18.133500000000002</v>
      </c>
      <c r="Q64" s="10">
        <f t="shared" si="1"/>
        <v>1.81335E-2</v>
      </c>
    </row>
    <row r="65" spans="4:17" x14ac:dyDescent="0.2">
      <c r="D65" s="4" t="s">
        <v>309</v>
      </c>
      <c r="E65" s="6">
        <f>AVERAGE(D5:D63)/1000</f>
        <v>2.1141407830508475E-2</v>
      </c>
      <c r="M65" s="3">
        <v>61</v>
      </c>
      <c r="N65" s="3">
        <v>0</v>
      </c>
      <c r="O65" s="3" t="s">
        <v>310</v>
      </c>
      <c r="P65" s="3">
        <v>0</v>
      </c>
      <c r="Q65" s="10">
        <f t="shared" si="1"/>
        <v>0</v>
      </c>
    </row>
    <row r="66" spans="4:17" ht="17" thickBot="1" x14ac:dyDescent="0.25">
      <c r="D66" s="4" t="s">
        <v>432</v>
      </c>
      <c r="E66" s="13">
        <f>STDEV(D5:D63)/1000</f>
        <v>3.609677287536868E-2</v>
      </c>
      <c r="M66" s="3">
        <v>62</v>
      </c>
      <c r="N66" s="3">
        <v>0</v>
      </c>
      <c r="O66" s="3" t="s">
        <v>310</v>
      </c>
      <c r="P66" s="3">
        <v>0</v>
      </c>
      <c r="Q66" s="10">
        <f t="shared" si="1"/>
        <v>0</v>
      </c>
    </row>
    <row r="67" spans="4:17" x14ac:dyDescent="0.2">
      <c r="M67" s="3">
        <v>63</v>
      </c>
      <c r="N67" s="3">
        <v>0</v>
      </c>
      <c r="O67" s="3" t="s">
        <v>310</v>
      </c>
      <c r="P67" s="3">
        <v>0</v>
      </c>
      <c r="Q67" s="10">
        <f t="shared" si="1"/>
        <v>0</v>
      </c>
    </row>
    <row r="68" spans="4:17" x14ac:dyDescent="0.2">
      <c r="M68" s="3">
        <v>64</v>
      </c>
      <c r="N68" s="3">
        <v>0</v>
      </c>
      <c r="O68" s="3" t="s">
        <v>310</v>
      </c>
      <c r="P68" s="3">
        <v>0</v>
      </c>
      <c r="Q68" s="10">
        <f t="shared" si="1"/>
        <v>0</v>
      </c>
    </row>
    <row r="69" spans="4:17" x14ac:dyDescent="0.2">
      <c r="M69" s="3">
        <v>65</v>
      </c>
      <c r="N69" s="3">
        <v>0</v>
      </c>
      <c r="O69" s="3" t="s">
        <v>310</v>
      </c>
      <c r="P69" s="3">
        <v>0</v>
      </c>
      <c r="Q69" s="10">
        <f t="shared" si="1"/>
        <v>0</v>
      </c>
    </row>
    <row r="70" spans="4:17" x14ac:dyDescent="0.2">
      <c r="M70" s="3">
        <v>66</v>
      </c>
      <c r="N70" s="3">
        <v>0.01</v>
      </c>
      <c r="O70" s="3">
        <v>395</v>
      </c>
      <c r="P70" s="3">
        <v>3.95</v>
      </c>
      <c r="Q70" s="10">
        <f t="shared" ref="Q70:Q89" si="5">P70/1000</f>
        <v>3.9500000000000004E-3</v>
      </c>
    </row>
    <row r="71" spans="4:17" x14ac:dyDescent="0.2">
      <c r="M71" s="3">
        <v>67</v>
      </c>
      <c r="N71" s="3">
        <v>0</v>
      </c>
      <c r="O71" s="3" t="s">
        <v>310</v>
      </c>
      <c r="P71" s="3">
        <v>0</v>
      </c>
      <c r="Q71" s="10">
        <f t="shared" si="5"/>
        <v>0</v>
      </c>
    </row>
    <row r="72" spans="4:17" x14ac:dyDescent="0.2">
      <c r="M72" s="3">
        <v>68</v>
      </c>
      <c r="N72" s="3">
        <v>0</v>
      </c>
      <c r="O72" s="3" t="s">
        <v>310</v>
      </c>
      <c r="P72" s="3">
        <v>0</v>
      </c>
      <c r="Q72" s="10">
        <f t="shared" si="5"/>
        <v>0</v>
      </c>
    </row>
    <row r="73" spans="4:17" x14ac:dyDescent="0.2">
      <c r="M73" s="3">
        <v>69</v>
      </c>
      <c r="N73" s="3">
        <v>0</v>
      </c>
      <c r="O73" s="3" t="s">
        <v>310</v>
      </c>
      <c r="P73" s="3">
        <v>0</v>
      </c>
      <c r="Q73" s="10">
        <f t="shared" si="5"/>
        <v>0</v>
      </c>
    </row>
    <row r="74" spans="4:17" x14ac:dyDescent="0.2">
      <c r="M74" s="3">
        <v>70</v>
      </c>
      <c r="N74" s="3">
        <v>0</v>
      </c>
      <c r="O74" s="3" t="s">
        <v>310</v>
      </c>
      <c r="P74" s="3">
        <v>0</v>
      </c>
      <c r="Q74" s="10">
        <f t="shared" si="5"/>
        <v>0</v>
      </c>
    </row>
    <row r="75" spans="4:17" x14ac:dyDescent="0.2">
      <c r="M75" s="3">
        <v>71</v>
      </c>
      <c r="N75" s="3">
        <v>0</v>
      </c>
      <c r="O75" s="3" t="s">
        <v>310</v>
      </c>
      <c r="P75" s="3">
        <v>0</v>
      </c>
      <c r="Q75" s="10">
        <f t="shared" si="5"/>
        <v>0</v>
      </c>
    </row>
    <row r="76" spans="4:17" x14ac:dyDescent="0.2">
      <c r="M76" s="3">
        <v>72</v>
      </c>
      <c r="N76" s="3">
        <v>0</v>
      </c>
      <c r="O76" s="3" t="s">
        <v>310</v>
      </c>
      <c r="P76" s="3">
        <v>0</v>
      </c>
      <c r="Q76" s="10">
        <f t="shared" si="5"/>
        <v>0</v>
      </c>
    </row>
    <row r="77" spans="4:17" x14ac:dyDescent="0.2">
      <c r="M77" s="3">
        <v>73</v>
      </c>
      <c r="N77" s="3">
        <v>0.01</v>
      </c>
      <c r="O77" s="3">
        <v>556</v>
      </c>
      <c r="P77" s="3">
        <v>5.56</v>
      </c>
      <c r="Q77" s="10">
        <f t="shared" si="5"/>
        <v>5.5599999999999998E-3</v>
      </c>
    </row>
    <row r="78" spans="4:17" x14ac:dyDescent="0.2">
      <c r="M78" s="3">
        <v>74</v>
      </c>
      <c r="N78" s="3">
        <v>0</v>
      </c>
      <c r="O78" s="3" t="s">
        <v>310</v>
      </c>
      <c r="P78" s="3">
        <v>0</v>
      </c>
      <c r="Q78" s="10">
        <f t="shared" si="5"/>
        <v>0</v>
      </c>
    </row>
    <row r="79" spans="4:17" x14ac:dyDescent="0.2">
      <c r="M79" s="3">
        <v>75</v>
      </c>
      <c r="N79" s="3">
        <v>0</v>
      </c>
      <c r="O79" s="3" t="s">
        <v>310</v>
      </c>
      <c r="P79" s="3">
        <v>0</v>
      </c>
      <c r="Q79" s="10">
        <f t="shared" si="5"/>
        <v>0</v>
      </c>
    </row>
    <row r="80" spans="4:17" x14ac:dyDescent="0.2">
      <c r="M80" s="3">
        <v>76</v>
      </c>
      <c r="N80" s="3">
        <v>0</v>
      </c>
      <c r="O80" s="3" t="s">
        <v>310</v>
      </c>
      <c r="P80" s="3">
        <v>0</v>
      </c>
      <c r="Q80" s="10">
        <f t="shared" si="5"/>
        <v>0</v>
      </c>
    </row>
    <row r="81" spans="13:17" x14ac:dyDescent="0.2">
      <c r="M81" s="3">
        <v>77</v>
      </c>
      <c r="N81" s="3">
        <v>0</v>
      </c>
      <c r="O81" s="3" t="s">
        <v>310</v>
      </c>
      <c r="P81" s="3">
        <v>0</v>
      </c>
      <c r="Q81" s="10">
        <f t="shared" si="5"/>
        <v>0</v>
      </c>
    </row>
    <row r="82" spans="13:17" x14ac:dyDescent="0.2">
      <c r="M82" s="3">
        <v>78</v>
      </c>
      <c r="N82" s="3">
        <v>0</v>
      </c>
      <c r="O82" s="3" t="s">
        <v>310</v>
      </c>
      <c r="P82" s="3">
        <v>0</v>
      </c>
      <c r="Q82" s="10">
        <f t="shared" si="5"/>
        <v>0</v>
      </c>
    </row>
    <row r="83" spans="13:17" x14ac:dyDescent="0.2">
      <c r="M83" s="3">
        <v>79</v>
      </c>
      <c r="N83" s="3">
        <v>0</v>
      </c>
      <c r="O83" s="3" t="s">
        <v>310</v>
      </c>
      <c r="P83" s="3">
        <v>0</v>
      </c>
      <c r="Q83" s="10">
        <f t="shared" si="5"/>
        <v>0</v>
      </c>
    </row>
    <row r="84" spans="13:17" x14ac:dyDescent="0.2">
      <c r="M84" s="3">
        <v>80</v>
      </c>
      <c r="N84" s="3">
        <v>0</v>
      </c>
      <c r="O84" s="3" t="s">
        <v>310</v>
      </c>
      <c r="P84" s="3">
        <v>0</v>
      </c>
      <c r="Q84" s="10">
        <f t="shared" si="5"/>
        <v>0</v>
      </c>
    </row>
    <row r="85" spans="13:17" x14ac:dyDescent="0.2">
      <c r="M85" s="3">
        <v>81</v>
      </c>
      <c r="N85" s="3">
        <v>0</v>
      </c>
      <c r="O85" s="3" t="s">
        <v>310</v>
      </c>
      <c r="P85" s="3">
        <v>0</v>
      </c>
      <c r="Q85" s="10">
        <f t="shared" si="5"/>
        <v>0</v>
      </c>
    </row>
    <row r="86" spans="13:17" x14ac:dyDescent="0.2">
      <c r="M86" s="3">
        <v>82</v>
      </c>
      <c r="N86" s="3">
        <v>0.01</v>
      </c>
      <c r="O86" s="3">
        <v>466</v>
      </c>
      <c r="P86" s="3">
        <v>4.66</v>
      </c>
      <c r="Q86" s="10">
        <f t="shared" si="5"/>
        <v>4.6600000000000001E-3</v>
      </c>
    </row>
    <row r="87" spans="13:17" x14ac:dyDescent="0.2">
      <c r="M87" s="3">
        <v>83</v>
      </c>
      <c r="N87" s="3">
        <v>0.252</v>
      </c>
      <c r="O87" s="3">
        <v>423.08300000000003</v>
      </c>
      <c r="P87" s="3">
        <v>106.616916</v>
      </c>
      <c r="Q87" s="10">
        <f t="shared" si="5"/>
        <v>0.10661691600000001</v>
      </c>
    </row>
    <row r="88" spans="13:17" x14ac:dyDescent="0.2">
      <c r="M88" s="3">
        <v>84</v>
      </c>
      <c r="N88" s="3">
        <v>0.19900000000000001</v>
      </c>
      <c r="O88" s="3">
        <v>436.73700000000002</v>
      </c>
      <c r="P88" s="3">
        <v>86.910663</v>
      </c>
      <c r="Q88" s="10">
        <f t="shared" si="5"/>
        <v>8.6910662999999999E-2</v>
      </c>
    </row>
    <row r="89" spans="13:17" ht="17" thickBot="1" x14ac:dyDescent="0.25">
      <c r="M89" s="3">
        <v>85</v>
      </c>
      <c r="N89" s="3">
        <v>4.2000000000000003E-2</v>
      </c>
      <c r="O89" s="3">
        <v>470.75</v>
      </c>
      <c r="P89" s="3">
        <v>19.7715</v>
      </c>
      <c r="Q89" s="13">
        <f t="shared" si="5"/>
        <v>1.9771500000000001E-2</v>
      </c>
    </row>
    <row r="90" spans="13:17" ht="17" thickBot="1" x14ac:dyDescent="0.25"/>
    <row r="91" spans="13:17" x14ac:dyDescent="0.2">
      <c r="P91" s="4" t="s">
        <v>309</v>
      </c>
      <c r="Q91" s="6">
        <f>AVERAGE(Q5:Q89)</f>
        <v>1.6393936435294122E-2</v>
      </c>
    </row>
    <row r="92" spans="13:17" ht="17" thickBot="1" x14ac:dyDescent="0.25">
      <c r="P92" s="4" t="s">
        <v>432</v>
      </c>
      <c r="Q92" s="13">
        <f>STDEV(Q5:Q89)</f>
        <v>3.2521367176071105E-2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D437-67B4-3E4C-96BE-0735F9DB65F2}">
  <dimension ref="A1:K72"/>
  <sheetViews>
    <sheetView workbookViewId="0"/>
  </sheetViews>
  <sheetFormatPr baseColWidth="10" defaultRowHeight="16" x14ac:dyDescent="0.2"/>
  <cols>
    <col min="1" max="16384" width="10.83203125" style="2"/>
  </cols>
  <sheetData>
    <row r="1" spans="1:11" x14ac:dyDescent="0.2">
      <c r="A1" s="4" t="s">
        <v>679</v>
      </c>
      <c r="B1" s="4" t="s">
        <v>663</v>
      </c>
    </row>
    <row r="2" spans="1:11" x14ac:dyDescent="0.2">
      <c r="A2" s="31" t="s">
        <v>653</v>
      </c>
      <c r="B2" s="4"/>
      <c r="C2" s="4"/>
      <c r="D2" s="4"/>
      <c r="E2" s="4"/>
      <c r="F2" s="4"/>
      <c r="G2" s="31" t="s">
        <v>656</v>
      </c>
      <c r="H2" s="4"/>
      <c r="I2" s="4"/>
      <c r="J2" s="4"/>
      <c r="K2" s="4"/>
    </row>
    <row r="3" spans="1:11" ht="17" thickBot="1" x14ac:dyDescent="0.25">
      <c r="A3" s="4" t="s">
        <v>307</v>
      </c>
      <c r="B3" s="4" t="s">
        <v>308</v>
      </c>
      <c r="C3" s="4" t="s">
        <v>309</v>
      </c>
      <c r="D3" s="4" t="s">
        <v>398</v>
      </c>
      <c r="E3" s="4" t="s">
        <v>399</v>
      </c>
      <c r="F3" s="4"/>
      <c r="G3" s="4" t="s">
        <v>307</v>
      </c>
      <c r="H3" s="16" t="s">
        <v>308</v>
      </c>
      <c r="I3" s="16" t="s">
        <v>309</v>
      </c>
      <c r="J3" s="4" t="s">
        <v>398</v>
      </c>
      <c r="K3" s="4" t="s">
        <v>399</v>
      </c>
    </row>
    <row r="4" spans="1:11" x14ac:dyDescent="0.2">
      <c r="A4" s="2" t="s">
        <v>312</v>
      </c>
      <c r="B4" s="2">
        <v>16.015999999999998</v>
      </c>
      <c r="C4" s="2">
        <v>367.47300000000001</v>
      </c>
      <c r="E4" s="6"/>
      <c r="G4" s="2" t="s">
        <v>312</v>
      </c>
      <c r="H4" s="3">
        <v>5.87</v>
      </c>
      <c r="I4" s="3">
        <v>349.28399999999999</v>
      </c>
      <c r="K4" s="6"/>
    </row>
    <row r="5" spans="1:11" x14ac:dyDescent="0.2">
      <c r="A5" s="2" t="s">
        <v>355</v>
      </c>
      <c r="B5" s="2">
        <v>6.3E-2</v>
      </c>
      <c r="C5" s="2">
        <v>509.5</v>
      </c>
      <c r="D5" s="2">
        <f>B5*C5</f>
        <v>32.098500000000001</v>
      </c>
      <c r="E5" s="10">
        <f>D5/C4</f>
        <v>8.7349274640585839E-2</v>
      </c>
      <c r="G5" s="2" t="s">
        <v>355</v>
      </c>
      <c r="H5" s="3">
        <v>6.625</v>
      </c>
      <c r="I5" s="3">
        <v>655.32399999999996</v>
      </c>
      <c r="J5" s="2">
        <f>H5*I5</f>
        <v>4341.5214999999998</v>
      </c>
      <c r="K5" s="10">
        <f>J5/I4</f>
        <v>12.429774910960708</v>
      </c>
    </row>
    <row r="6" spans="1:11" x14ac:dyDescent="0.2">
      <c r="A6" s="2" t="s">
        <v>313</v>
      </c>
      <c r="B6" s="2">
        <v>3.0190000000000001</v>
      </c>
      <c r="C6" s="2">
        <v>337.476</v>
      </c>
      <c r="E6" s="10"/>
      <c r="G6" s="2" t="s">
        <v>313</v>
      </c>
      <c r="H6" s="3">
        <v>4.1509999999999998</v>
      </c>
      <c r="I6" s="3">
        <v>333.44900000000001</v>
      </c>
      <c r="K6" s="10"/>
    </row>
    <row r="7" spans="1:11" x14ac:dyDescent="0.2">
      <c r="A7" s="2" t="s">
        <v>356</v>
      </c>
      <c r="B7" s="2">
        <v>9.4E-2</v>
      </c>
      <c r="C7" s="2">
        <v>521.77800000000002</v>
      </c>
      <c r="D7" s="2">
        <f>B7*C7</f>
        <v>49.047132000000005</v>
      </c>
      <c r="E7" s="10">
        <f>D7/C6</f>
        <v>0.14533517050101341</v>
      </c>
      <c r="G7" s="2" t="s">
        <v>356</v>
      </c>
      <c r="H7" s="3">
        <v>5.8280000000000003</v>
      </c>
      <c r="I7" s="3">
        <v>701.19200000000001</v>
      </c>
      <c r="J7" s="2">
        <f>H7*I7</f>
        <v>4086.5469760000001</v>
      </c>
      <c r="K7" s="10">
        <f>J7/I6</f>
        <v>12.255388308257034</v>
      </c>
    </row>
    <row r="8" spans="1:11" x14ac:dyDescent="0.2">
      <c r="A8" s="2" t="s">
        <v>314</v>
      </c>
      <c r="B8" s="2">
        <v>5.3879999999999999</v>
      </c>
      <c r="C8" s="2">
        <v>324.23</v>
      </c>
      <c r="E8" s="10"/>
      <c r="G8" s="2" t="s">
        <v>314</v>
      </c>
      <c r="H8" s="3">
        <v>6.7080000000000002</v>
      </c>
      <c r="I8" s="3">
        <v>358.86700000000002</v>
      </c>
      <c r="K8" s="10"/>
    </row>
    <row r="9" spans="1:11" x14ac:dyDescent="0.2">
      <c r="A9" s="2" t="s">
        <v>357</v>
      </c>
      <c r="B9" s="2">
        <v>0.01</v>
      </c>
      <c r="C9" s="2">
        <v>463</v>
      </c>
      <c r="D9" s="2">
        <f>B9*C9</f>
        <v>4.63</v>
      </c>
      <c r="E9" s="10">
        <f>D9/C8</f>
        <v>1.4279986429386545E-2</v>
      </c>
      <c r="G9" s="2" t="s">
        <v>357</v>
      </c>
      <c r="H9" s="3">
        <v>1.698</v>
      </c>
      <c r="I9" s="3">
        <v>599.38300000000004</v>
      </c>
      <c r="J9" s="2">
        <f>H9*I9</f>
        <v>1017.752334</v>
      </c>
      <c r="K9" s="10">
        <f>J9/I8</f>
        <v>2.8360153873161922</v>
      </c>
    </row>
    <row r="10" spans="1:11" x14ac:dyDescent="0.2">
      <c r="A10" s="2" t="s">
        <v>315</v>
      </c>
      <c r="B10" s="2">
        <v>4.57</v>
      </c>
      <c r="C10" s="2">
        <v>350.47699999999998</v>
      </c>
      <c r="E10" s="10"/>
      <c r="G10" s="2" t="s">
        <v>315</v>
      </c>
      <c r="H10" s="3">
        <v>2.9449999999999998</v>
      </c>
      <c r="I10" s="3">
        <v>323.24200000000002</v>
      </c>
      <c r="K10" s="10"/>
    </row>
    <row r="11" spans="1:11" x14ac:dyDescent="0.2">
      <c r="A11" s="2" t="s">
        <v>358</v>
      </c>
      <c r="B11" s="2">
        <v>0</v>
      </c>
      <c r="C11" s="2" t="s">
        <v>310</v>
      </c>
      <c r="D11" s="2">
        <v>0</v>
      </c>
      <c r="E11" s="10">
        <v>0</v>
      </c>
      <c r="G11" s="2" t="s">
        <v>358</v>
      </c>
      <c r="H11" s="3">
        <v>4.6219999999999999</v>
      </c>
      <c r="I11" s="3">
        <v>594.99300000000005</v>
      </c>
      <c r="J11" s="2">
        <f>H11*I11</f>
        <v>2750.0576460000002</v>
      </c>
      <c r="K11" s="10">
        <f>J11/I10</f>
        <v>8.5077361419617503</v>
      </c>
    </row>
    <row r="12" spans="1:11" x14ac:dyDescent="0.2">
      <c r="A12" s="2" t="s">
        <v>316</v>
      </c>
      <c r="B12" s="2">
        <v>4.57</v>
      </c>
      <c r="C12" s="2">
        <v>302.09899999999999</v>
      </c>
      <c r="E12" s="10"/>
      <c r="G12" s="2" t="s">
        <v>316</v>
      </c>
      <c r="H12" s="3">
        <v>6.5410000000000004</v>
      </c>
      <c r="I12" s="3">
        <v>343.21300000000002</v>
      </c>
      <c r="K12" s="10"/>
    </row>
    <row r="13" spans="1:11" x14ac:dyDescent="0.2">
      <c r="A13" s="2" t="s">
        <v>359</v>
      </c>
      <c r="B13" s="2">
        <v>0.157</v>
      </c>
      <c r="C13" s="2">
        <v>560.53300000000002</v>
      </c>
      <c r="D13" s="2">
        <f>B13*C13</f>
        <v>88.003681</v>
      </c>
      <c r="E13" s="10">
        <f>D13/C12</f>
        <v>0.29130742240126584</v>
      </c>
      <c r="G13" s="2" t="s">
        <v>359</v>
      </c>
      <c r="H13" s="3">
        <v>4.4859999999999998</v>
      </c>
      <c r="I13" s="3">
        <v>533.44600000000003</v>
      </c>
      <c r="J13" s="2">
        <f>H13*I13</f>
        <v>2393.0387559999999</v>
      </c>
      <c r="K13" s="10">
        <f>J13/I12</f>
        <v>6.9724595397027498</v>
      </c>
    </row>
    <row r="14" spans="1:11" x14ac:dyDescent="0.2">
      <c r="A14" s="2" t="s">
        <v>317</v>
      </c>
      <c r="B14" s="2">
        <v>5.6079999999999997</v>
      </c>
      <c r="C14" s="2">
        <v>340.83</v>
      </c>
      <c r="E14" s="10"/>
      <c r="G14" s="2" t="s">
        <v>317</v>
      </c>
      <c r="H14" s="3">
        <v>5.9539999999999997</v>
      </c>
      <c r="I14" s="3">
        <v>338.58100000000002</v>
      </c>
      <c r="K14" s="10"/>
    </row>
    <row r="15" spans="1:11" x14ac:dyDescent="0.2">
      <c r="A15" s="2" t="s">
        <v>360</v>
      </c>
      <c r="B15" s="2">
        <v>3.1E-2</v>
      </c>
      <c r="C15" s="2">
        <v>698.66700000000003</v>
      </c>
      <c r="D15" s="2">
        <f>B15*C15</f>
        <v>21.658677000000001</v>
      </c>
      <c r="E15" s="10">
        <f>D15/C14</f>
        <v>6.3546862072000707E-2</v>
      </c>
      <c r="G15" s="2" t="s">
        <v>360</v>
      </c>
      <c r="H15" s="3">
        <v>2.7989999999999999</v>
      </c>
      <c r="I15" s="3">
        <v>715.779</v>
      </c>
      <c r="J15" s="2">
        <f>H15*I15</f>
        <v>2003.4654209999999</v>
      </c>
      <c r="K15" s="10">
        <f>J15/I14</f>
        <v>5.9172411357991139</v>
      </c>
    </row>
    <row r="16" spans="1:11" x14ac:dyDescent="0.2">
      <c r="A16" s="2" t="s">
        <v>318</v>
      </c>
      <c r="B16" s="2">
        <v>6.1420000000000003</v>
      </c>
      <c r="C16" s="2">
        <v>348.78699999999998</v>
      </c>
      <c r="E16" s="10"/>
      <c r="G16" s="2" t="s">
        <v>318</v>
      </c>
      <c r="H16" s="3">
        <v>2.9769999999999999</v>
      </c>
      <c r="I16" s="3">
        <v>354.20400000000001</v>
      </c>
      <c r="K16" s="10"/>
    </row>
    <row r="17" spans="1:11" x14ac:dyDescent="0.2">
      <c r="A17" s="2" t="s">
        <v>361</v>
      </c>
      <c r="B17" s="2">
        <v>0</v>
      </c>
      <c r="C17" s="2" t="s">
        <v>310</v>
      </c>
      <c r="D17" s="2">
        <v>0</v>
      </c>
      <c r="E17" s="10">
        <v>0</v>
      </c>
      <c r="G17" s="2" t="s">
        <v>361</v>
      </c>
      <c r="H17" s="3">
        <v>3.2810000000000001</v>
      </c>
      <c r="I17" s="3">
        <v>660.01900000000001</v>
      </c>
      <c r="J17" s="2">
        <f>H17*I17</f>
        <v>2165.5223390000001</v>
      </c>
      <c r="K17" s="10">
        <f>J17/I16</f>
        <v>6.1137715525516372</v>
      </c>
    </row>
    <row r="18" spans="1:11" x14ac:dyDescent="0.2">
      <c r="A18" s="2" t="s">
        <v>319</v>
      </c>
      <c r="B18" s="2">
        <v>8.1129999999999995</v>
      </c>
      <c r="C18" s="2">
        <v>321.36200000000002</v>
      </c>
      <c r="E18" s="10"/>
      <c r="G18" s="2" t="s">
        <v>319</v>
      </c>
      <c r="H18" s="3">
        <v>4.7380000000000004</v>
      </c>
      <c r="I18" s="3">
        <v>311.33</v>
      </c>
      <c r="K18" s="10"/>
    </row>
    <row r="19" spans="1:11" x14ac:dyDescent="0.2">
      <c r="A19" s="2" t="s">
        <v>362</v>
      </c>
      <c r="B19" s="2">
        <v>0</v>
      </c>
      <c r="C19" s="2" t="s">
        <v>310</v>
      </c>
      <c r="D19" s="2">
        <v>0</v>
      </c>
      <c r="E19" s="10">
        <v>0</v>
      </c>
      <c r="G19" s="2" t="s">
        <v>362</v>
      </c>
      <c r="H19" s="3">
        <v>5.1680000000000001</v>
      </c>
      <c r="I19" s="3">
        <v>640.81100000000004</v>
      </c>
      <c r="J19" s="2">
        <f>H19*I19</f>
        <v>3311.7112480000001</v>
      </c>
      <c r="K19" s="10">
        <f>J19/I18</f>
        <v>10.637302052484502</v>
      </c>
    </row>
    <row r="20" spans="1:11" x14ac:dyDescent="0.2">
      <c r="A20" s="2" t="s">
        <v>320</v>
      </c>
      <c r="B20" s="2">
        <v>5</v>
      </c>
      <c r="C20" s="2">
        <v>279.56200000000001</v>
      </c>
      <c r="E20" s="10"/>
      <c r="G20" s="2" t="s">
        <v>320</v>
      </c>
      <c r="H20" s="3">
        <v>1.3</v>
      </c>
      <c r="I20" s="3">
        <v>469.202</v>
      </c>
      <c r="K20" s="10"/>
    </row>
    <row r="21" spans="1:11" x14ac:dyDescent="0.2">
      <c r="A21" s="2" t="s">
        <v>363</v>
      </c>
      <c r="B21" s="2">
        <v>8.4000000000000005E-2</v>
      </c>
      <c r="C21" s="2">
        <v>473.875</v>
      </c>
      <c r="D21" s="2">
        <f>B21*C21</f>
        <v>39.805500000000002</v>
      </c>
      <c r="E21" s="10">
        <f>D21/C20</f>
        <v>0.14238523118306493</v>
      </c>
      <c r="G21" s="2" t="s">
        <v>363</v>
      </c>
      <c r="H21" s="3">
        <v>10.241</v>
      </c>
      <c r="I21" s="3">
        <v>792.47699999999998</v>
      </c>
      <c r="J21" s="2">
        <f>H21*I21</f>
        <v>8115.7569569999996</v>
      </c>
      <c r="K21" s="10">
        <f>J21/I20</f>
        <v>17.29693598279632</v>
      </c>
    </row>
    <row r="22" spans="1:11" x14ac:dyDescent="0.2">
      <c r="A22" s="2" t="s">
        <v>321</v>
      </c>
      <c r="B22" s="2">
        <v>6.4039999999999999</v>
      </c>
      <c r="C22" s="2">
        <v>298.774</v>
      </c>
      <c r="E22" s="10"/>
      <c r="G22" s="2" t="s">
        <v>321</v>
      </c>
      <c r="H22" s="3">
        <v>3.2490000000000001</v>
      </c>
      <c r="I22" s="3">
        <v>431.86799999999999</v>
      </c>
      <c r="K22" s="10"/>
    </row>
    <row r="23" spans="1:11" x14ac:dyDescent="0.2">
      <c r="A23" s="2" t="s">
        <v>364</v>
      </c>
      <c r="B23" s="2">
        <v>0.01</v>
      </c>
      <c r="C23" s="2">
        <v>457</v>
      </c>
      <c r="D23" s="2">
        <f>B23*C23</f>
        <v>4.57</v>
      </c>
      <c r="E23" s="10">
        <f>D23/C22</f>
        <v>1.5295842342372497E-2</v>
      </c>
      <c r="G23" s="2" t="s">
        <v>364</v>
      </c>
      <c r="H23" s="3">
        <v>1.929</v>
      </c>
      <c r="I23" s="3">
        <v>1008.967</v>
      </c>
      <c r="J23" s="2">
        <f>H23*I23</f>
        <v>1946.297343</v>
      </c>
      <c r="K23" s="10">
        <f>J23/I22</f>
        <v>4.5066949692961735</v>
      </c>
    </row>
    <row r="24" spans="1:11" x14ac:dyDescent="0.2">
      <c r="A24" s="2" t="s">
        <v>322</v>
      </c>
      <c r="B24" s="2">
        <v>15.429</v>
      </c>
      <c r="C24" s="2">
        <v>330.41199999999998</v>
      </c>
      <c r="E24" s="10"/>
      <c r="G24" s="2" t="s">
        <v>322</v>
      </c>
      <c r="H24" s="3">
        <v>2.1800000000000002</v>
      </c>
      <c r="I24" s="3">
        <v>368.98599999999999</v>
      </c>
      <c r="K24" s="10"/>
    </row>
    <row r="25" spans="1:11" x14ac:dyDescent="0.2">
      <c r="A25" s="2" t="s">
        <v>365</v>
      </c>
      <c r="B25" s="2">
        <v>5.1999999999999998E-2</v>
      </c>
      <c r="C25" s="2">
        <v>516.79999999999995</v>
      </c>
      <c r="D25" s="2">
        <f>B25*C25</f>
        <v>26.873599999999996</v>
      </c>
      <c r="E25" s="10">
        <f>D25/C24</f>
        <v>8.1333607738217739E-2</v>
      </c>
      <c r="G25" s="2" t="s">
        <v>365</v>
      </c>
      <c r="H25" s="3">
        <v>2.2749999999999999</v>
      </c>
      <c r="I25" s="3">
        <v>589.24900000000002</v>
      </c>
      <c r="J25" s="2">
        <f>H25*I25</f>
        <v>1340.541475</v>
      </c>
      <c r="K25" s="10">
        <f>J25/I24</f>
        <v>3.6330415652626389</v>
      </c>
    </row>
    <row r="26" spans="1:11" x14ac:dyDescent="0.2">
      <c r="A26" s="2" t="s">
        <v>323</v>
      </c>
      <c r="B26" s="2">
        <v>5.1260000000000003</v>
      </c>
      <c r="C26" s="2">
        <v>315.50299999999999</v>
      </c>
      <c r="E26" s="10"/>
      <c r="G26" s="2" t="s">
        <v>323</v>
      </c>
      <c r="H26" s="3">
        <v>6.1420000000000003</v>
      </c>
      <c r="I26" s="3">
        <v>346.26600000000002</v>
      </c>
      <c r="K26" s="10"/>
    </row>
    <row r="27" spans="1:11" x14ac:dyDescent="0.2">
      <c r="A27" s="2" t="s">
        <v>366</v>
      </c>
      <c r="B27" s="2">
        <v>0.33500000000000002</v>
      </c>
      <c r="C27" s="2">
        <v>585.5</v>
      </c>
      <c r="D27" s="2">
        <f>B27*C27</f>
        <v>196.14250000000001</v>
      </c>
      <c r="E27" s="10">
        <f>D27/C26</f>
        <v>0.62168188575069028</v>
      </c>
      <c r="G27" s="2" t="s">
        <v>366</v>
      </c>
      <c r="H27" s="3">
        <v>2.411</v>
      </c>
      <c r="I27" s="3">
        <v>712.55700000000002</v>
      </c>
      <c r="J27" s="2">
        <f>H27*I27</f>
        <v>1717.974927</v>
      </c>
      <c r="K27" s="10">
        <f>J27/I26</f>
        <v>4.961431174299527</v>
      </c>
    </row>
    <row r="28" spans="1:11" x14ac:dyDescent="0.2">
      <c r="A28" s="2" t="s">
        <v>324</v>
      </c>
      <c r="B28" s="2">
        <v>11.026999999999999</v>
      </c>
      <c r="C28" s="2">
        <v>312.04500000000002</v>
      </c>
      <c r="E28" s="10"/>
      <c r="G28" s="2" t="s">
        <v>324</v>
      </c>
      <c r="H28" s="3">
        <v>3.7629999999999999</v>
      </c>
      <c r="I28" s="3">
        <v>327.79399999999998</v>
      </c>
      <c r="K28" s="10"/>
    </row>
    <row r="29" spans="1:11" x14ac:dyDescent="0.2">
      <c r="A29" s="2" t="s">
        <v>367</v>
      </c>
      <c r="B29" s="2">
        <v>0.13600000000000001</v>
      </c>
      <c r="C29" s="2">
        <v>486.53800000000001</v>
      </c>
      <c r="D29" s="2">
        <f>B29*C29</f>
        <v>66.169168000000013</v>
      </c>
      <c r="E29" s="10">
        <f>D29/C28</f>
        <v>0.21205008252014937</v>
      </c>
      <c r="G29" s="2" t="s">
        <v>367</v>
      </c>
      <c r="H29" s="3">
        <v>2.5259999999999998</v>
      </c>
      <c r="I29" s="3">
        <v>672.13300000000004</v>
      </c>
      <c r="J29" s="2">
        <f>H29*I29</f>
        <v>1697.8079579999999</v>
      </c>
      <c r="K29" s="10">
        <f>J29/I28</f>
        <v>5.179496751008255</v>
      </c>
    </row>
    <row r="30" spans="1:11" x14ac:dyDescent="0.2">
      <c r="A30" s="2" t="s">
        <v>325</v>
      </c>
      <c r="B30" s="2">
        <v>4.5069999999999997</v>
      </c>
      <c r="C30" s="2">
        <v>296.43</v>
      </c>
      <c r="E30" s="10"/>
      <c r="G30" s="2" t="s">
        <v>325</v>
      </c>
      <c r="H30" s="3">
        <v>2.8090000000000002</v>
      </c>
      <c r="I30" s="3">
        <v>327.65699999999998</v>
      </c>
      <c r="K30" s="10"/>
    </row>
    <row r="31" spans="1:11" x14ac:dyDescent="0.2">
      <c r="A31" s="2" t="s">
        <v>368</v>
      </c>
      <c r="B31" s="2">
        <v>7.2999999999999995E-2</v>
      </c>
      <c r="C31" s="2">
        <v>450.286</v>
      </c>
      <c r="D31" s="2">
        <f>B31*C31</f>
        <v>32.870877999999998</v>
      </c>
      <c r="E31" s="10">
        <f>D31/C30</f>
        <v>0.11088917451000235</v>
      </c>
      <c r="G31" s="2" t="s">
        <v>368</v>
      </c>
      <c r="H31" s="3">
        <v>2.6520000000000001</v>
      </c>
      <c r="I31" s="3">
        <v>625.05899999999997</v>
      </c>
      <c r="J31" s="2">
        <f>H31*I31</f>
        <v>1657.6564679999999</v>
      </c>
      <c r="K31" s="10">
        <f>J31/I30</f>
        <v>5.0591211785495194</v>
      </c>
    </row>
    <row r="32" spans="1:11" x14ac:dyDescent="0.2">
      <c r="A32" s="2" t="s">
        <v>326</v>
      </c>
      <c r="B32" s="2">
        <v>11.53</v>
      </c>
      <c r="C32" s="2">
        <v>334.58499999999998</v>
      </c>
      <c r="E32" s="10"/>
      <c r="G32" s="2" t="s">
        <v>326</v>
      </c>
      <c r="H32" s="3">
        <v>2.8090000000000002</v>
      </c>
      <c r="I32" s="3">
        <v>315.57799999999997</v>
      </c>
      <c r="K32" s="10"/>
    </row>
    <row r="33" spans="1:11" x14ac:dyDescent="0.2">
      <c r="A33" s="2" t="s">
        <v>369</v>
      </c>
      <c r="B33" s="2">
        <v>3.1E-2</v>
      </c>
      <c r="C33" s="2">
        <v>502.66699999999997</v>
      </c>
      <c r="D33" s="2">
        <f>B33*C33</f>
        <v>15.582676999999999</v>
      </c>
      <c r="E33" s="10">
        <f>D33/C32</f>
        <v>4.6573148826157776E-2</v>
      </c>
      <c r="G33" s="2" t="s">
        <v>369</v>
      </c>
      <c r="H33" s="3">
        <v>3.4590000000000001</v>
      </c>
      <c r="I33" s="3">
        <v>523.06100000000004</v>
      </c>
      <c r="J33" s="2">
        <f>H33*I33</f>
        <v>1809.2679990000001</v>
      </c>
      <c r="K33" s="10">
        <f>J33/I32</f>
        <v>5.7331879883895596</v>
      </c>
    </row>
    <row r="34" spans="1:11" x14ac:dyDescent="0.2">
      <c r="A34" s="2" t="s">
        <v>327</v>
      </c>
      <c r="B34" s="2">
        <v>10.901</v>
      </c>
      <c r="C34" s="2">
        <v>363.33</v>
      </c>
      <c r="E34" s="10"/>
      <c r="G34" s="2" t="s">
        <v>327</v>
      </c>
      <c r="H34" s="3">
        <v>3.3540000000000001</v>
      </c>
      <c r="I34" s="3">
        <v>355.20299999999997</v>
      </c>
      <c r="K34" s="10"/>
    </row>
    <row r="35" spans="1:11" x14ac:dyDescent="0.2">
      <c r="A35" s="2" t="s">
        <v>370</v>
      </c>
      <c r="B35" s="2">
        <v>6.3E-2</v>
      </c>
      <c r="C35" s="2">
        <v>586</v>
      </c>
      <c r="D35" s="2">
        <f>B35*C35</f>
        <v>36.917999999999999</v>
      </c>
      <c r="E35" s="10">
        <f>D35/C34</f>
        <v>0.10161010651473867</v>
      </c>
      <c r="G35" s="2" t="s">
        <v>370</v>
      </c>
      <c r="H35" s="3">
        <v>7.7880000000000003</v>
      </c>
      <c r="I35" s="3">
        <v>506.68099999999998</v>
      </c>
      <c r="J35" s="2">
        <f>H35*I35</f>
        <v>3946.0316280000002</v>
      </c>
      <c r="K35" s="10">
        <f>J35/I34</f>
        <v>11.109229449075601</v>
      </c>
    </row>
    <row r="36" spans="1:11" x14ac:dyDescent="0.2">
      <c r="A36" s="2" t="s">
        <v>328</v>
      </c>
      <c r="B36" s="2">
        <v>15.22</v>
      </c>
      <c r="C36" s="2">
        <v>358.50400000000002</v>
      </c>
      <c r="E36" s="10"/>
      <c r="G36" s="2" t="s">
        <v>328</v>
      </c>
      <c r="H36" s="3">
        <v>2.4</v>
      </c>
      <c r="I36" s="3">
        <v>344.49299999999999</v>
      </c>
      <c r="K36" s="10"/>
    </row>
    <row r="37" spans="1:11" x14ac:dyDescent="0.2">
      <c r="A37" s="2" t="s">
        <v>371</v>
      </c>
      <c r="B37" s="2">
        <v>0.157</v>
      </c>
      <c r="C37" s="2">
        <v>546.66700000000003</v>
      </c>
      <c r="D37" s="2">
        <f>B37*C37</f>
        <v>85.826719000000011</v>
      </c>
      <c r="E37" s="10">
        <f>D37/C36</f>
        <v>0.23940240276259123</v>
      </c>
      <c r="G37" s="2" t="s">
        <v>371</v>
      </c>
      <c r="H37" s="3">
        <v>5.1050000000000004</v>
      </c>
      <c r="I37" s="3">
        <v>674.63699999999994</v>
      </c>
      <c r="J37" s="2">
        <f>H37*I37</f>
        <v>3444.0218850000001</v>
      </c>
      <c r="K37" s="10">
        <f>J37/I36</f>
        <v>9.9973639087006134</v>
      </c>
    </row>
    <row r="38" spans="1:11" x14ac:dyDescent="0.2">
      <c r="A38" s="2" t="s">
        <v>329</v>
      </c>
      <c r="B38" s="2">
        <v>5.5759999999999996</v>
      </c>
      <c r="C38" s="2">
        <v>311.83800000000002</v>
      </c>
      <c r="E38" s="10"/>
      <c r="G38" s="2" t="s">
        <v>329</v>
      </c>
      <c r="H38" s="3">
        <v>2.1800000000000002</v>
      </c>
      <c r="I38" s="3">
        <v>373.673</v>
      </c>
      <c r="K38" s="10"/>
    </row>
    <row r="39" spans="1:11" x14ac:dyDescent="0.2">
      <c r="A39" s="2" t="s">
        <v>372</v>
      </c>
      <c r="B39" s="2">
        <v>5.1999999999999998E-2</v>
      </c>
      <c r="C39" s="2">
        <v>521.4</v>
      </c>
      <c r="D39" s="2">
        <f>B39*C39</f>
        <v>27.112799999999996</v>
      </c>
      <c r="E39" s="10">
        <f>D39/C38</f>
        <v>8.6945144594308563E-2</v>
      </c>
      <c r="G39" s="2" t="s">
        <v>372</v>
      </c>
      <c r="H39" s="3">
        <v>2.7879999999999998</v>
      </c>
      <c r="I39" s="3">
        <v>732.63499999999999</v>
      </c>
      <c r="J39" s="2">
        <f>H39*I39</f>
        <v>2042.5863799999997</v>
      </c>
      <c r="K39" s="10">
        <f>J39/I38</f>
        <v>5.4662402153754748</v>
      </c>
    </row>
    <row r="40" spans="1:11" x14ac:dyDescent="0.2">
      <c r="A40" s="2" t="s">
        <v>330</v>
      </c>
      <c r="B40" s="2">
        <v>9.6850000000000005</v>
      </c>
      <c r="C40" s="2">
        <v>346.15699999999998</v>
      </c>
      <c r="E40" s="10"/>
      <c r="G40" s="2" t="s">
        <v>330</v>
      </c>
      <c r="H40" s="3">
        <v>3.145</v>
      </c>
      <c r="I40" s="3">
        <v>319.92700000000002</v>
      </c>
      <c r="K40" s="10"/>
    </row>
    <row r="41" spans="1:11" x14ac:dyDescent="0.2">
      <c r="A41" s="2" t="s">
        <v>373</v>
      </c>
      <c r="B41" s="2">
        <v>0.01</v>
      </c>
      <c r="C41" s="2">
        <v>550</v>
      </c>
      <c r="D41" s="2">
        <f>B41*C41</f>
        <v>5.5</v>
      </c>
      <c r="E41" s="10">
        <f>D41/C40</f>
        <v>1.5888744124775752E-2</v>
      </c>
      <c r="G41" s="2" t="s">
        <v>373</v>
      </c>
      <c r="H41" s="3">
        <v>2.3479999999999999</v>
      </c>
      <c r="I41" s="3">
        <v>527.53099999999995</v>
      </c>
      <c r="J41" s="2">
        <f>H41*I41</f>
        <v>1238.6427879999999</v>
      </c>
      <c r="K41" s="10">
        <f>J41/I40</f>
        <v>3.8716419308154668</v>
      </c>
    </row>
    <row r="42" spans="1:11" x14ac:dyDescent="0.2">
      <c r="A42" s="2" t="s">
        <v>331</v>
      </c>
      <c r="B42" s="2">
        <v>9.1189999999999998</v>
      </c>
      <c r="C42" s="2">
        <v>352.58499999999998</v>
      </c>
      <c r="E42" s="10"/>
      <c r="G42" s="2" t="s">
        <v>331</v>
      </c>
      <c r="H42" s="3">
        <v>2.8719999999999999</v>
      </c>
      <c r="I42" s="3">
        <v>332.82100000000003</v>
      </c>
      <c r="K42" s="10"/>
    </row>
    <row r="43" spans="1:11" x14ac:dyDescent="0.2">
      <c r="A43" s="2" t="s">
        <v>374</v>
      </c>
      <c r="B43" s="2">
        <v>3.1E-2</v>
      </c>
      <c r="C43" s="2">
        <v>536.33299999999997</v>
      </c>
      <c r="D43" s="2">
        <f>B43*C43</f>
        <v>16.626322999999999</v>
      </c>
      <c r="E43" s="10">
        <f>D43/C42</f>
        <v>4.7155502928371881E-2</v>
      </c>
      <c r="G43" s="2" t="s">
        <v>374</v>
      </c>
      <c r="H43" s="3">
        <v>4.843</v>
      </c>
      <c r="I43" s="3">
        <v>633.42200000000003</v>
      </c>
      <c r="J43" s="2">
        <f>H43*I43</f>
        <v>3067.662746</v>
      </c>
      <c r="K43" s="10">
        <f>J43/I42</f>
        <v>9.2171550052430575</v>
      </c>
    </row>
    <row r="44" spans="1:11" x14ac:dyDescent="0.2">
      <c r="A44" s="2" t="s">
        <v>332</v>
      </c>
      <c r="B44" s="2">
        <v>5.8490000000000002</v>
      </c>
      <c r="C44" s="2">
        <v>387.44600000000003</v>
      </c>
      <c r="E44" s="10"/>
      <c r="G44" s="2" t="s">
        <v>332</v>
      </c>
      <c r="H44" s="3">
        <v>1.8029999999999999</v>
      </c>
      <c r="I44" s="3">
        <v>366.06400000000002</v>
      </c>
      <c r="K44" s="10"/>
    </row>
    <row r="45" spans="1:11" x14ac:dyDescent="0.2">
      <c r="A45" s="2" t="s">
        <v>375</v>
      </c>
      <c r="B45" s="2">
        <v>3.1E-2</v>
      </c>
      <c r="C45" s="2">
        <v>709.33299999999997</v>
      </c>
      <c r="D45" s="2">
        <f>B45*C45</f>
        <v>21.989322999999999</v>
      </c>
      <c r="E45" s="10">
        <f>D45/C44</f>
        <v>5.6754549021024857E-2</v>
      </c>
      <c r="G45" s="2" t="s">
        <v>375</v>
      </c>
      <c r="H45" s="3">
        <v>9.8320000000000007</v>
      </c>
      <c r="I45" s="3">
        <v>608.87800000000004</v>
      </c>
      <c r="J45" s="2">
        <f>H45*I45</f>
        <v>5986.4884960000009</v>
      </c>
      <c r="K45" s="10">
        <f>J45/I44</f>
        <v>16.353666287862232</v>
      </c>
    </row>
    <row r="46" spans="1:11" x14ac:dyDescent="0.2">
      <c r="A46" s="2" t="s">
        <v>333</v>
      </c>
      <c r="B46" s="2">
        <v>5.157</v>
      </c>
      <c r="C46" s="2">
        <v>388.71699999999998</v>
      </c>
      <c r="E46" s="10"/>
      <c r="G46" s="2" t="s">
        <v>333</v>
      </c>
      <c r="H46" s="3">
        <v>2.2429999999999999</v>
      </c>
      <c r="I46" s="3">
        <v>385.30799999999999</v>
      </c>
      <c r="K46" s="10"/>
    </row>
    <row r="47" spans="1:11" x14ac:dyDescent="0.2">
      <c r="A47" s="2" t="s">
        <v>376</v>
      </c>
      <c r="B47" s="2">
        <v>0.105</v>
      </c>
      <c r="C47" s="2">
        <v>739.1</v>
      </c>
      <c r="D47" s="2">
        <f>B47*C47</f>
        <v>77.605500000000006</v>
      </c>
      <c r="E47" s="10">
        <f>D47/C46</f>
        <v>0.19964524319749333</v>
      </c>
      <c r="G47" s="2" t="s">
        <v>376</v>
      </c>
      <c r="H47" s="3">
        <v>1.782</v>
      </c>
      <c r="I47" s="3">
        <v>954.56500000000005</v>
      </c>
      <c r="J47" s="2">
        <f>H47*I47</f>
        <v>1701.0348300000001</v>
      </c>
      <c r="K47" s="10">
        <f>J47/I46</f>
        <v>4.4147404933196306</v>
      </c>
    </row>
    <row r="48" spans="1:11" x14ac:dyDescent="0.2">
      <c r="A48" s="2" t="s">
        <v>334</v>
      </c>
      <c r="B48" s="2">
        <v>5.8490000000000002</v>
      </c>
      <c r="C48" s="2">
        <v>363.60599999999999</v>
      </c>
      <c r="E48" s="10"/>
      <c r="G48" s="2" t="s">
        <v>334</v>
      </c>
      <c r="H48" s="3">
        <v>5.66</v>
      </c>
      <c r="I48" s="3">
        <v>319.90199999999999</v>
      </c>
      <c r="K48" s="10"/>
    </row>
    <row r="49" spans="1:11" x14ac:dyDescent="0.2">
      <c r="A49" s="2" t="s">
        <v>377</v>
      </c>
      <c r="B49" s="2">
        <v>0</v>
      </c>
      <c r="C49" s="2" t="s">
        <v>310</v>
      </c>
      <c r="D49" s="2">
        <v>0</v>
      </c>
      <c r="E49" s="10">
        <v>0</v>
      </c>
      <c r="G49" s="2" t="s">
        <v>377</v>
      </c>
      <c r="H49" s="3">
        <v>1.0169999999999999</v>
      </c>
      <c r="I49" s="3">
        <v>532.29899999999998</v>
      </c>
      <c r="J49" s="2">
        <f>H49*I49</f>
        <v>541.34808299999997</v>
      </c>
      <c r="K49" s="10">
        <f>J49/I48</f>
        <v>1.692231005120318</v>
      </c>
    </row>
    <row r="50" spans="1:11" x14ac:dyDescent="0.2">
      <c r="A50" s="2" t="s">
        <v>335</v>
      </c>
      <c r="B50" s="2">
        <v>8.8989999999999991</v>
      </c>
      <c r="C50" s="2">
        <v>354.98200000000003</v>
      </c>
      <c r="E50" s="10"/>
      <c r="G50" s="2" t="s">
        <v>335</v>
      </c>
      <c r="H50" s="3">
        <v>5.8490000000000002</v>
      </c>
      <c r="I50" s="3">
        <v>281.11599999999999</v>
      </c>
      <c r="K50" s="10"/>
    </row>
    <row r="51" spans="1:11" x14ac:dyDescent="0.2">
      <c r="A51" s="2" t="s">
        <v>378</v>
      </c>
      <c r="B51" s="2">
        <v>6.3E-2</v>
      </c>
      <c r="C51" s="2">
        <v>497.16699999999997</v>
      </c>
      <c r="D51" s="2">
        <f>B51*C51</f>
        <v>31.321520999999997</v>
      </c>
      <c r="E51" s="10">
        <f>D51/C50</f>
        <v>8.8234110461938894E-2</v>
      </c>
      <c r="G51" s="2" t="s">
        <v>378</v>
      </c>
      <c r="H51" s="3">
        <v>0.66</v>
      </c>
      <c r="I51" s="3">
        <v>801.38099999999997</v>
      </c>
      <c r="J51" s="2">
        <f>H51*I51</f>
        <v>528.91146000000003</v>
      </c>
      <c r="K51" s="10">
        <f>J51/I50</f>
        <v>1.8814704961652844</v>
      </c>
    </row>
    <row r="52" spans="1:11" x14ac:dyDescent="0.2">
      <c r="A52" s="2" t="s">
        <v>336</v>
      </c>
      <c r="B52" s="2">
        <v>8.0079999999999991</v>
      </c>
      <c r="C52" s="2">
        <v>353.73</v>
      </c>
      <c r="E52" s="10"/>
      <c r="G52" s="2" t="s">
        <v>336</v>
      </c>
      <c r="H52" s="3">
        <v>2.9449999999999998</v>
      </c>
      <c r="I52" s="3">
        <v>320.62299999999999</v>
      </c>
      <c r="K52" s="10"/>
    </row>
    <row r="53" spans="1:11" x14ac:dyDescent="0.2">
      <c r="A53" s="2" t="s">
        <v>379</v>
      </c>
      <c r="B53" s="2">
        <v>7.2999999999999995E-2</v>
      </c>
      <c r="C53" s="2">
        <v>523.14300000000003</v>
      </c>
      <c r="D53" s="2">
        <f>B53*C53</f>
        <v>38.189439</v>
      </c>
      <c r="E53" s="10">
        <f>D53/C52</f>
        <v>0.10796211517258926</v>
      </c>
      <c r="G53" s="2" t="s">
        <v>379</v>
      </c>
      <c r="H53" s="3">
        <v>8.3849999999999998</v>
      </c>
      <c r="I53" s="3">
        <v>539.94600000000003</v>
      </c>
      <c r="J53" s="2">
        <f>H53*I53</f>
        <v>4527.4472100000003</v>
      </c>
      <c r="K53" s="10">
        <f>J53/I52</f>
        <v>14.12078113547687</v>
      </c>
    </row>
    <row r="54" spans="1:11" x14ac:dyDescent="0.2">
      <c r="A54" s="2" t="s">
        <v>337</v>
      </c>
      <c r="B54" s="2">
        <v>5.6079999999999997</v>
      </c>
      <c r="C54" s="2">
        <v>306.47300000000001</v>
      </c>
      <c r="E54" s="10"/>
      <c r="G54" s="2" t="s">
        <v>337</v>
      </c>
      <c r="H54" s="3">
        <v>2.4950000000000001</v>
      </c>
      <c r="I54" s="3">
        <v>319.35700000000003</v>
      </c>
      <c r="K54" s="10"/>
    </row>
    <row r="55" spans="1:11" x14ac:dyDescent="0.2">
      <c r="A55" s="2" t="s">
        <v>380</v>
      </c>
      <c r="B55" s="2">
        <v>5.1999999999999998E-2</v>
      </c>
      <c r="C55" s="2">
        <v>463.4</v>
      </c>
      <c r="D55" s="2">
        <f>B55*C55</f>
        <v>24.096799999999998</v>
      </c>
      <c r="E55" s="10">
        <f>D55/C54</f>
        <v>7.8626175878462365E-2</v>
      </c>
      <c r="G55" s="2" t="s">
        <v>380</v>
      </c>
      <c r="H55" s="3">
        <v>3.113</v>
      </c>
      <c r="I55" s="3">
        <v>613.26900000000001</v>
      </c>
      <c r="J55" s="2">
        <f>H55*I55</f>
        <v>1909.106397</v>
      </c>
      <c r="K55" s="10">
        <f>J55/I54</f>
        <v>5.9779694730348787</v>
      </c>
    </row>
    <row r="56" spans="1:11" x14ac:dyDescent="0.2">
      <c r="A56" s="2" t="s">
        <v>338</v>
      </c>
      <c r="B56" s="2">
        <v>10.063000000000001</v>
      </c>
      <c r="C56" s="2">
        <v>384.58100000000002</v>
      </c>
      <c r="E56" s="10"/>
      <c r="G56" s="2" t="s">
        <v>338</v>
      </c>
      <c r="H56" s="3">
        <v>2.8090000000000002</v>
      </c>
      <c r="I56" s="3">
        <v>345.892</v>
      </c>
      <c r="K56" s="10"/>
    </row>
    <row r="57" spans="1:11" x14ac:dyDescent="0.2">
      <c r="A57" s="2" t="s">
        <v>381</v>
      </c>
      <c r="B57" s="2">
        <v>4.2000000000000003E-2</v>
      </c>
      <c r="C57" s="2">
        <v>769.5</v>
      </c>
      <c r="D57" s="2">
        <f>B57*C57</f>
        <v>32.319000000000003</v>
      </c>
      <c r="E57" s="10">
        <f>D57/C56</f>
        <v>8.4036912900013264E-2</v>
      </c>
      <c r="G57" s="2" t="s">
        <v>381</v>
      </c>
      <c r="H57" s="3">
        <v>4.7690000000000001</v>
      </c>
      <c r="I57" s="3">
        <v>804.053</v>
      </c>
      <c r="J57" s="2">
        <f>H57*I57</f>
        <v>3834.528757</v>
      </c>
      <c r="K57" s="10">
        <f>J57/I56</f>
        <v>11.085913397823598</v>
      </c>
    </row>
    <row r="58" spans="1:11" x14ac:dyDescent="0.2">
      <c r="A58" s="2" t="s">
        <v>339</v>
      </c>
      <c r="B58" s="2">
        <v>5.5659999999999998</v>
      </c>
      <c r="C58" s="2">
        <v>319.68200000000002</v>
      </c>
      <c r="E58" s="10"/>
      <c r="G58" s="2" t="s">
        <v>339</v>
      </c>
      <c r="H58" s="3">
        <v>3.5640000000000001</v>
      </c>
      <c r="I58" s="3">
        <v>319.72899999999998</v>
      </c>
      <c r="K58" s="10"/>
    </row>
    <row r="59" spans="1:11" ht="17" thickBot="1" x14ac:dyDescent="0.25">
      <c r="A59" s="2" t="s">
        <v>382</v>
      </c>
      <c r="B59" s="2">
        <v>0</v>
      </c>
      <c r="C59" s="2" t="s">
        <v>310</v>
      </c>
      <c r="D59" s="2">
        <v>0</v>
      </c>
      <c r="E59" s="10">
        <v>0</v>
      </c>
      <c r="G59" s="2" t="s">
        <v>382</v>
      </c>
      <c r="H59" s="3">
        <v>2.1909999999999998</v>
      </c>
      <c r="I59" s="3">
        <v>666.029</v>
      </c>
      <c r="J59" s="2">
        <f>H59*I59</f>
        <v>1459.2695389999999</v>
      </c>
      <c r="K59" s="13">
        <f>J59/I58</f>
        <v>4.5640825167563781</v>
      </c>
    </row>
    <row r="60" spans="1:11" ht="17" thickBot="1" x14ac:dyDescent="0.25">
      <c r="A60" s="2" t="s">
        <v>340</v>
      </c>
      <c r="B60" s="2">
        <v>11.53</v>
      </c>
      <c r="C60" s="2">
        <v>397.08199999999999</v>
      </c>
      <c r="E60" s="10"/>
    </row>
    <row r="61" spans="1:11" x14ac:dyDescent="0.2">
      <c r="A61" s="2" t="s">
        <v>383</v>
      </c>
      <c r="B61" s="2">
        <v>0</v>
      </c>
      <c r="C61" s="2" t="s">
        <v>310</v>
      </c>
      <c r="D61" s="2">
        <v>0</v>
      </c>
      <c r="E61" s="10">
        <v>0</v>
      </c>
      <c r="J61" s="4" t="s">
        <v>309</v>
      </c>
      <c r="K61" s="6">
        <f>AVERAGE(K4:K59)</f>
        <v>7.5640029983358961</v>
      </c>
    </row>
    <row r="62" spans="1:11" ht="17" thickBot="1" x14ac:dyDescent="0.25">
      <c r="A62" s="2" t="s">
        <v>341</v>
      </c>
      <c r="B62" s="2">
        <v>6.3310000000000004</v>
      </c>
      <c r="C62" s="2">
        <v>357.09100000000001</v>
      </c>
      <c r="E62" s="10"/>
      <c r="J62" s="4" t="s">
        <v>432</v>
      </c>
      <c r="K62" s="13">
        <f>STDEV(K4:K59)</f>
        <v>4.2394383824988973</v>
      </c>
    </row>
    <row r="63" spans="1:11" x14ac:dyDescent="0.2">
      <c r="A63" s="2" t="s">
        <v>384</v>
      </c>
      <c r="B63" s="2">
        <v>9.4E-2</v>
      </c>
      <c r="C63" s="2">
        <v>486.77800000000002</v>
      </c>
      <c r="D63" s="2">
        <f>B63*C63</f>
        <v>45.757131999999999</v>
      </c>
      <c r="E63" s="10">
        <f>D63/C62</f>
        <v>0.12813857532113662</v>
      </c>
    </row>
    <row r="64" spans="1:11" x14ac:dyDescent="0.2">
      <c r="A64" s="2" t="s">
        <v>342</v>
      </c>
      <c r="B64" s="2">
        <v>5.681</v>
      </c>
      <c r="C64" s="2">
        <v>372.68599999999998</v>
      </c>
      <c r="E64" s="10"/>
    </row>
    <row r="65" spans="1:5" x14ac:dyDescent="0.2">
      <c r="A65" s="2" t="s">
        <v>385</v>
      </c>
      <c r="B65" s="2">
        <v>0.252</v>
      </c>
      <c r="C65" s="2">
        <v>625.91700000000003</v>
      </c>
      <c r="D65" s="2">
        <f>B65*C65</f>
        <v>157.73108400000001</v>
      </c>
      <c r="E65" s="10">
        <f>D65/C64</f>
        <v>0.42322782181246416</v>
      </c>
    </row>
    <row r="66" spans="1:5" x14ac:dyDescent="0.2">
      <c r="A66" s="2" t="s">
        <v>343</v>
      </c>
      <c r="B66" s="2">
        <v>4.5069999999999997</v>
      </c>
      <c r="C66" s="2">
        <v>364.40199999999999</v>
      </c>
      <c r="E66" s="10"/>
    </row>
    <row r="67" spans="1:5" x14ac:dyDescent="0.2">
      <c r="A67" s="2" t="s">
        <v>386</v>
      </c>
      <c r="B67" s="2">
        <v>2.1000000000000001E-2</v>
      </c>
      <c r="C67" s="2">
        <v>525</v>
      </c>
      <c r="D67" s="2">
        <f>B67*C67</f>
        <v>11.025</v>
      </c>
      <c r="E67" s="10">
        <f>D67/C66</f>
        <v>3.025504799644349E-2</v>
      </c>
    </row>
    <row r="68" spans="1:5" x14ac:dyDescent="0.2">
      <c r="A68" s="2" t="s">
        <v>344</v>
      </c>
      <c r="B68" s="2">
        <v>10.901</v>
      </c>
      <c r="C68" s="2">
        <v>356.25799999999998</v>
      </c>
      <c r="E68" s="10"/>
    </row>
    <row r="69" spans="1:5" ht="17" thickBot="1" x14ac:dyDescent="0.25">
      <c r="A69" s="2" t="s">
        <v>387</v>
      </c>
      <c r="B69" s="2">
        <v>7.2999999999999995E-2</v>
      </c>
      <c r="C69" s="2">
        <v>531.57100000000003</v>
      </c>
      <c r="D69" s="2">
        <f>B69*C69</f>
        <v>38.804682999999997</v>
      </c>
      <c r="E69" s="13">
        <f>D69/C68</f>
        <v>0.10892297997518652</v>
      </c>
    </row>
    <row r="70" spans="1:5" ht="17" thickBot="1" x14ac:dyDescent="0.25"/>
    <row r="71" spans="1:5" x14ac:dyDescent="0.2">
      <c r="D71" s="4" t="s">
        <v>309</v>
      </c>
      <c r="E71" s="6">
        <f>AVERAGE(E4:E69)</f>
        <v>0.10996464004777112</v>
      </c>
    </row>
    <row r="72" spans="1:5" ht="17" thickBot="1" x14ac:dyDescent="0.25">
      <c r="D72" s="4" t="s">
        <v>432</v>
      </c>
      <c r="E72" s="13">
        <f>STDEV(E4:E69)</f>
        <v>0.13153088514611594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66F5-6DA8-8F48-B4F1-1B81D68A6A66}">
  <dimension ref="A1:K92"/>
  <sheetViews>
    <sheetView workbookViewId="0"/>
  </sheetViews>
  <sheetFormatPr baseColWidth="10" defaultRowHeight="16" x14ac:dyDescent="0.2"/>
  <cols>
    <col min="1" max="16384" width="10.83203125" style="2"/>
  </cols>
  <sheetData>
    <row r="1" spans="1:11" x14ac:dyDescent="0.2">
      <c r="A1" s="4" t="s">
        <v>680</v>
      </c>
      <c r="B1" s="4" t="s">
        <v>663</v>
      </c>
    </row>
    <row r="2" spans="1:11" x14ac:dyDescent="0.2">
      <c r="A2" s="31" t="s">
        <v>46</v>
      </c>
      <c r="B2" s="4"/>
      <c r="C2" s="4"/>
      <c r="D2" s="4"/>
      <c r="E2" s="4"/>
      <c r="F2" s="4"/>
      <c r="G2" s="31" t="s">
        <v>654</v>
      </c>
      <c r="H2" s="4"/>
      <c r="I2" s="4"/>
      <c r="J2" s="4"/>
      <c r="K2" s="4"/>
    </row>
    <row r="3" spans="1:11" ht="17" thickBot="1" x14ac:dyDescent="0.25">
      <c r="A3" s="4" t="s">
        <v>307</v>
      </c>
      <c r="B3" s="4" t="s">
        <v>308</v>
      </c>
      <c r="C3" s="4" t="s">
        <v>309</v>
      </c>
      <c r="D3" s="4" t="s">
        <v>398</v>
      </c>
      <c r="E3" s="4" t="s">
        <v>399</v>
      </c>
      <c r="F3" s="4"/>
      <c r="G3" s="4" t="s">
        <v>307</v>
      </c>
      <c r="H3" s="4" t="s">
        <v>308</v>
      </c>
      <c r="I3" s="4" t="s">
        <v>309</v>
      </c>
      <c r="J3" s="4" t="s">
        <v>398</v>
      </c>
      <c r="K3" s="4" t="s">
        <v>399</v>
      </c>
    </row>
    <row r="4" spans="1:11" x14ac:dyDescent="0.2">
      <c r="A4" s="2" t="s">
        <v>312</v>
      </c>
      <c r="B4" s="2">
        <v>51.192999999999998</v>
      </c>
      <c r="C4" s="2">
        <v>233.17500000000001</v>
      </c>
      <c r="E4" s="6"/>
      <c r="G4" s="2" t="s">
        <v>312</v>
      </c>
      <c r="H4" s="2">
        <v>25.177</v>
      </c>
      <c r="I4" s="2">
        <v>272.46800000000002</v>
      </c>
      <c r="K4" s="6"/>
    </row>
    <row r="5" spans="1:11" x14ac:dyDescent="0.2">
      <c r="A5" s="2" t="s">
        <v>355</v>
      </c>
      <c r="B5" s="2">
        <v>10.670999999999999</v>
      </c>
      <c r="C5" s="2">
        <v>449.90899999999999</v>
      </c>
      <c r="D5" s="2">
        <f>B5*C5</f>
        <v>4800.9789389999996</v>
      </c>
      <c r="E5" s="10">
        <f>D5/C4</f>
        <v>20.589595535541971</v>
      </c>
      <c r="G5" s="2" t="s">
        <v>355</v>
      </c>
      <c r="H5" s="2">
        <v>8.4000000000000005E-2</v>
      </c>
      <c r="I5" s="2">
        <v>404.375</v>
      </c>
      <c r="J5" s="2">
        <f>H5*I5</f>
        <v>33.967500000000001</v>
      </c>
      <c r="K5" s="10">
        <f>J5/I4</f>
        <v>0.12466601582571164</v>
      </c>
    </row>
    <row r="6" spans="1:11" x14ac:dyDescent="0.2">
      <c r="A6" s="2" t="s">
        <v>313</v>
      </c>
      <c r="B6" s="2">
        <v>24.622</v>
      </c>
      <c r="C6" s="2">
        <v>230.41</v>
      </c>
      <c r="E6" s="10"/>
      <c r="G6" s="2" t="s">
        <v>313</v>
      </c>
      <c r="H6" s="2">
        <v>14.968</v>
      </c>
      <c r="I6" s="2">
        <v>267.35700000000003</v>
      </c>
      <c r="K6" s="10"/>
    </row>
    <row r="7" spans="1:11" x14ac:dyDescent="0.2">
      <c r="A7" s="2" t="s">
        <v>356</v>
      </c>
      <c r="B7" s="2">
        <v>3.4169999999999998</v>
      </c>
      <c r="C7" s="2">
        <v>534.46600000000001</v>
      </c>
      <c r="D7" s="2">
        <f>B7*C7</f>
        <v>1826.2703219999999</v>
      </c>
      <c r="E7" s="10">
        <f>D7/C6</f>
        <v>7.9261764767154199</v>
      </c>
      <c r="G7" s="2" t="s">
        <v>356</v>
      </c>
      <c r="H7" s="2">
        <v>0.16800000000000001</v>
      </c>
      <c r="I7" s="2">
        <v>432.125</v>
      </c>
      <c r="J7" s="2">
        <f>H7*I7</f>
        <v>72.597000000000008</v>
      </c>
      <c r="K7" s="10">
        <f>J7/I6</f>
        <v>0.27153581166754565</v>
      </c>
    </row>
    <row r="8" spans="1:11" x14ac:dyDescent="0.2">
      <c r="A8" s="2" t="s">
        <v>314</v>
      </c>
      <c r="B8" s="2">
        <v>25.052</v>
      </c>
      <c r="C8" s="2">
        <v>233.221</v>
      </c>
      <c r="E8" s="10"/>
      <c r="G8" s="2" t="s">
        <v>314</v>
      </c>
      <c r="H8" s="2">
        <v>20.23</v>
      </c>
      <c r="I8" s="2">
        <v>255.08099999999999</v>
      </c>
      <c r="K8" s="10"/>
    </row>
    <row r="9" spans="1:11" x14ac:dyDescent="0.2">
      <c r="A9" s="2" t="s">
        <v>357</v>
      </c>
      <c r="B9" s="2">
        <v>25.23</v>
      </c>
      <c r="C9" s="2">
        <v>295.45499999999998</v>
      </c>
      <c r="D9" s="2">
        <f>B9*C9</f>
        <v>7454.3296499999997</v>
      </c>
      <c r="E9" s="10">
        <f>D9/C8</f>
        <v>31.962514739238745</v>
      </c>
      <c r="G9" s="2" t="s">
        <v>357</v>
      </c>
      <c r="H9" s="2">
        <v>0.68100000000000005</v>
      </c>
      <c r="I9" s="2">
        <v>386.36900000000003</v>
      </c>
      <c r="J9" s="2">
        <f>H9*I9</f>
        <v>263.11728900000003</v>
      </c>
      <c r="K9" s="10">
        <f>J9/I8</f>
        <v>1.0315048514001437</v>
      </c>
    </row>
    <row r="10" spans="1:11" x14ac:dyDescent="0.2">
      <c r="A10" s="2" t="s">
        <v>315</v>
      </c>
      <c r="B10" s="2">
        <v>24.024000000000001</v>
      </c>
      <c r="C10" s="2">
        <v>232.66900000000001</v>
      </c>
      <c r="E10" s="10"/>
      <c r="G10" s="2" t="s">
        <v>315</v>
      </c>
      <c r="H10" s="2">
        <v>19.286999999999999</v>
      </c>
      <c r="I10" s="2">
        <v>284.62400000000002</v>
      </c>
      <c r="K10" s="10"/>
    </row>
    <row r="11" spans="1:11" x14ac:dyDescent="0.2">
      <c r="A11" s="2" t="s">
        <v>358</v>
      </c>
      <c r="B11" s="2">
        <v>7.83</v>
      </c>
      <c r="C11" s="2">
        <v>557.18100000000004</v>
      </c>
      <c r="D11" s="2">
        <f>B11*C11</f>
        <v>4362.7272300000004</v>
      </c>
      <c r="E11" s="10">
        <f>D11/C10</f>
        <v>18.750788588080063</v>
      </c>
      <c r="G11" s="2" t="s">
        <v>358</v>
      </c>
      <c r="H11" s="2">
        <v>0.126</v>
      </c>
      <c r="I11" s="2">
        <v>479.33300000000003</v>
      </c>
      <c r="J11" s="2">
        <f>H11*I11</f>
        <v>60.395958</v>
      </c>
      <c r="K11" s="10">
        <f>J11/I10</f>
        <v>0.21219559137669344</v>
      </c>
    </row>
    <row r="12" spans="1:11" x14ac:dyDescent="0.2">
      <c r="A12" s="2" t="s">
        <v>316</v>
      </c>
      <c r="B12" s="2">
        <v>21.635000000000002</v>
      </c>
      <c r="C12" s="2">
        <v>232.626</v>
      </c>
      <c r="E12" s="10"/>
      <c r="G12" s="2" t="s">
        <v>316</v>
      </c>
      <c r="H12" s="2">
        <v>36.079000000000001</v>
      </c>
      <c r="I12" s="2">
        <v>253.38800000000001</v>
      </c>
      <c r="K12" s="10"/>
    </row>
    <row r="13" spans="1:11" x14ac:dyDescent="0.2">
      <c r="A13" s="2" t="s">
        <v>359</v>
      </c>
      <c r="B13" s="2">
        <v>4.6429999999999998</v>
      </c>
      <c r="C13" s="2">
        <v>337.79199999999997</v>
      </c>
      <c r="D13" s="2">
        <f>B13*C13</f>
        <v>1568.3682559999997</v>
      </c>
      <c r="E13" s="10">
        <f>D13/C12</f>
        <v>6.7420161804785348</v>
      </c>
      <c r="G13" s="2" t="s">
        <v>359</v>
      </c>
      <c r="H13" s="2">
        <v>0.157</v>
      </c>
      <c r="I13" s="2">
        <v>343.733</v>
      </c>
      <c r="J13" s="2">
        <f>H13*I13</f>
        <v>53.966081000000003</v>
      </c>
      <c r="K13" s="10">
        <f>J13/I12</f>
        <v>0.21297804552701785</v>
      </c>
    </row>
    <row r="14" spans="1:11" x14ac:dyDescent="0.2">
      <c r="A14" s="2" t="s">
        <v>317</v>
      </c>
      <c r="B14" s="2">
        <v>10.901</v>
      </c>
      <c r="C14" s="2">
        <v>220.80099999999999</v>
      </c>
      <c r="E14" s="10"/>
      <c r="G14" s="2" t="s">
        <v>317</v>
      </c>
      <c r="H14" s="2">
        <v>13.763</v>
      </c>
      <c r="I14" s="2">
        <v>289.15600000000001</v>
      </c>
      <c r="K14" s="10"/>
    </row>
    <row r="15" spans="1:11" x14ac:dyDescent="0.2">
      <c r="A15" s="2" t="s">
        <v>360</v>
      </c>
      <c r="B15" s="2">
        <v>3.5430000000000001</v>
      </c>
      <c r="C15" s="2">
        <v>433.18599999999998</v>
      </c>
      <c r="D15" s="2">
        <f>B15*C15</f>
        <v>1534.777998</v>
      </c>
      <c r="E15" s="10">
        <f>D15/C14</f>
        <v>6.950955829004398</v>
      </c>
      <c r="G15" s="2" t="s">
        <v>360</v>
      </c>
      <c r="H15" s="2">
        <v>0.30399999999999999</v>
      </c>
      <c r="I15" s="2">
        <v>786.79300000000001</v>
      </c>
      <c r="J15" s="2">
        <f>H15*I15</f>
        <v>239.18507199999999</v>
      </c>
      <c r="K15" s="10">
        <f>J15/I14</f>
        <v>0.82718349956424897</v>
      </c>
    </row>
    <row r="16" spans="1:11" x14ac:dyDescent="0.2">
      <c r="A16" s="2" t="s">
        <v>318</v>
      </c>
      <c r="B16" s="2">
        <v>18.616</v>
      </c>
      <c r="C16" s="2">
        <v>227.148</v>
      </c>
      <c r="E16" s="10"/>
      <c r="G16" s="2" t="s">
        <v>318</v>
      </c>
      <c r="H16" s="2">
        <v>24.893999999999998</v>
      </c>
      <c r="I16" s="2">
        <v>238.887</v>
      </c>
      <c r="K16" s="10"/>
    </row>
    <row r="17" spans="1:11" x14ac:dyDescent="0.2">
      <c r="A17" s="2" t="s">
        <v>361</v>
      </c>
      <c r="B17" s="2">
        <v>6.7290000000000001</v>
      </c>
      <c r="C17" s="2">
        <v>449.29599999999999</v>
      </c>
      <c r="D17" s="2">
        <f>B17*C17</f>
        <v>3023.3127840000002</v>
      </c>
      <c r="E17" s="10">
        <f>D17/C16</f>
        <v>13.30988071213482</v>
      </c>
      <c r="G17" s="2" t="s">
        <v>361</v>
      </c>
      <c r="H17" s="2">
        <v>0.30399999999999999</v>
      </c>
      <c r="I17" s="2">
        <v>416.17200000000003</v>
      </c>
      <c r="J17" s="2">
        <f>H17*I17</f>
        <v>126.516288</v>
      </c>
      <c r="K17" s="10">
        <f>J17/I16</f>
        <v>0.52960725363874972</v>
      </c>
    </row>
    <row r="18" spans="1:11" x14ac:dyDescent="0.2">
      <c r="A18" s="2" t="s">
        <v>319</v>
      </c>
      <c r="B18" s="2">
        <v>17.431000000000001</v>
      </c>
      <c r="C18" s="2">
        <v>229.29599999999999</v>
      </c>
      <c r="E18" s="10"/>
      <c r="G18" s="2" t="s">
        <v>319</v>
      </c>
      <c r="H18" s="2">
        <v>13.186</v>
      </c>
      <c r="I18" s="2">
        <v>288.66699999999997</v>
      </c>
      <c r="K18" s="10"/>
    </row>
    <row r="19" spans="1:11" x14ac:dyDescent="0.2">
      <c r="A19" s="2" t="s">
        <v>362</v>
      </c>
      <c r="B19" s="2">
        <v>2.7250000000000001</v>
      </c>
      <c r="C19" s="2">
        <v>380.83800000000002</v>
      </c>
      <c r="D19" s="2">
        <f>B19*C19</f>
        <v>1037.7835500000001</v>
      </c>
      <c r="E19" s="10">
        <f>D19/C18</f>
        <v>4.5259557515176896</v>
      </c>
      <c r="G19" s="2" t="s">
        <v>362</v>
      </c>
      <c r="H19" s="2">
        <v>2.1000000000000001E-2</v>
      </c>
      <c r="I19" s="2">
        <v>434</v>
      </c>
      <c r="J19" s="2">
        <f>H19*I19</f>
        <v>9.1140000000000008</v>
      </c>
      <c r="K19" s="10">
        <f>J19/I18</f>
        <v>3.1572711809801611E-2</v>
      </c>
    </row>
    <row r="20" spans="1:11" x14ac:dyDescent="0.2">
      <c r="A20" s="2" t="s">
        <v>320</v>
      </c>
      <c r="B20" s="2">
        <v>17.190000000000001</v>
      </c>
      <c r="C20" s="2">
        <v>224.75800000000001</v>
      </c>
      <c r="E20" s="10"/>
      <c r="G20" s="2" t="s">
        <v>320</v>
      </c>
      <c r="H20" s="2">
        <v>11.561</v>
      </c>
      <c r="I20" s="2">
        <v>264.88900000000001</v>
      </c>
      <c r="K20" s="10"/>
    </row>
    <row r="21" spans="1:11" x14ac:dyDescent="0.2">
      <c r="A21" s="2" t="s">
        <v>363</v>
      </c>
      <c r="B21" s="2">
        <v>3.5009999999999999</v>
      </c>
      <c r="C21" s="2">
        <v>470.25099999999998</v>
      </c>
      <c r="D21" s="2">
        <f>B21*C21</f>
        <v>1646.3487509999998</v>
      </c>
      <c r="E21" s="10">
        <f>D21/C20</f>
        <v>7.3249839872218105</v>
      </c>
      <c r="G21" s="2" t="s">
        <v>363</v>
      </c>
      <c r="H21" s="2">
        <v>0</v>
      </c>
      <c r="I21" s="2" t="s">
        <v>310</v>
      </c>
      <c r="J21" s="2">
        <v>0</v>
      </c>
      <c r="K21" s="10">
        <f>J21/I20</f>
        <v>0</v>
      </c>
    </row>
    <row r="22" spans="1:11" x14ac:dyDescent="0.2">
      <c r="A22" s="2" t="s">
        <v>321</v>
      </c>
      <c r="B22" s="2">
        <v>19.37</v>
      </c>
      <c r="C22" s="2">
        <v>228.191</v>
      </c>
      <c r="E22" s="10"/>
      <c r="G22" s="2" t="s">
        <v>321</v>
      </c>
      <c r="H22" s="2">
        <v>26.959</v>
      </c>
      <c r="I22" s="2">
        <v>260.44200000000001</v>
      </c>
      <c r="K22" s="10"/>
    </row>
    <row r="23" spans="1:11" x14ac:dyDescent="0.2">
      <c r="A23" s="2" t="s">
        <v>364</v>
      </c>
      <c r="B23" s="2">
        <v>2.9449999999999998</v>
      </c>
      <c r="C23" s="2">
        <v>456.31</v>
      </c>
      <c r="D23" s="2">
        <f>B23*C23</f>
        <v>1343.83295</v>
      </c>
      <c r="E23" s="10">
        <f>D23/C22</f>
        <v>5.8890707784268441</v>
      </c>
      <c r="G23" s="2" t="s">
        <v>364</v>
      </c>
      <c r="H23" s="2">
        <v>0.126</v>
      </c>
      <c r="I23" s="2">
        <v>461.33300000000003</v>
      </c>
      <c r="J23" s="2">
        <f>H23*I23</f>
        <v>58.127958000000007</v>
      </c>
      <c r="K23" s="10">
        <f>J23/I22</f>
        <v>0.22318964683115627</v>
      </c>
    </row>
    <row r="24" spans="1:11" x14ac:dyDescent="0.2">
      <c r="A24" s="2" t="s">
        <v>322</v>
      </c>
      <c r="B24" s="2">
        <v>15.618</v>
      </c>
      <c r="C24" s="2">
        <v>241.50800000000001</v>
      </c>
      <c r="E24" s="10"/>
      <c r="G24" s="2" t="s">
        <v>322</v>
      </c>
      <c r="H24" s="2">
        <v>11.865</v>
      </c>
      <c r="I24" s="2">
        <v>259.98399999999998</v>
      </c>
      <c r="K24" s="10"/>
    </row>
    <row r="25" spans="1:11" x14ac:dyDescent="0.2">
      <c r="A25" s="2" t="s">
        <v>365</v>
      </c>
      <c r="B25" s="2">
        <v>11.645</v>
      </c>
      <c r="C25" s="2">
        <v>496.75900000000001</v>
      </c>
      <c r="D25" s="2">
        <f>B25*C25</f>
        <v>5784.7585550000003</v>
      </c>
      <c r="E25" s="10">
        <f>D25/C24</f>
        <v>23.952658110704409</v>
      </c>
      <c r="G25" s="2" t="s">
        <v>365</v>
      </c>
      <c r="H25" s="2">
        <v>0.252</v>
      </c>
      <c r="I25" s="2">
        <v>640</v>
      </c>
      <c r="J25" s="2">
        <f>H25*I25</f>
        <v>161.28</v>
      </c>
      <c r="K25" s="10">
        <f>J25/I24</f>
        <v>0.62034586743799625</v>
      </c>
    </row>
    <row r="26" spans="1:11" x14ac:dyDescent="0.2">
      <c r="A26" s="2" t="s">
        <v>323</v>
      </c>
      <c r="B26" s="2">
        <v>21.518999999999998</v>
      </c>
      <c r="C26" s="2">
        <v>235.00200000000001</v>
      </c>
      <c r="E26" s="10"/>
      <c r="G26" s="2" t="s">
        <v>323</v>
      </c>
      <c r="H26" s="2">
        <v>40.543999999999997</v>
      </c>
      <c r="I26" s="2">
        <v>279.06400000000002</v>
      </c>
      <c r="K26" s="10"/>
    </row>
    <row r="27" spans="1:11" x14ac:dyDescent="0.2">
      <c r="A27" s="2" t="s">
        <v>366</v>
      </c>
      <c r="B27" s="2">
        <v>11.268000000000001</v>
      </c>
      <c r="C27" s="2">
        <v>525.54499999999996</v>
      </c>
      <c r="D27" s="2">
        <f>B27*C27</f>
        <v>5921.8410599999997</v>
      </c>
      <c r="E27" s="10">
        <f>D27/C26</f>
        <v>25.199109199070644</v>
      </c>
      <c r="G27" s="2" t="s">
        <v>366</v>
      </c>
      <c r="H27" s="2">
        <v>7.2999999999999995E-2</v>
      </c>
      <c r="I27" s="2">
        <v>434.42899999999997</v>
      </c>
      <c r="J27" s="2">
        <f>H27*I27</f>
        <v>31.713316999999996</v>
      </c>
      <c r="K27" s="10">
        <f>J27/I26</f>
        <v>0.11364173451251323</v>
      </c>
    </row>
    <row r="28" spans="1:11" x14ac:dyDescent="0.2">
      <c r="A28" s="2" t="s">
        <v>324</v>
      </c>
      <c r="B28" s="2">
        <v>11.006</v>
      </c>
      <c r="C28" s="2">
        <v>226.46299999999999</v>
      </c>
      <c r="E28" s="10"/>
      <c r="G28" s="2" t="s">
        <v>324</v>
      </c>
      <c r="H28" s="2">
        <v>12.18</v>
      </c>
      <c r="I28" s="2">
        <v>314.48200000000003</v>
      </c>
      <c r="K28" s="10"/>
    </row>
    <row r="29" spans="1:11" x14ac:dyDescent="0.2">
      <c r="A29" s="2" t="s">
        <v>367</v>
      </c>
      <c r="B29" s="2">
        <v>3.7320000000000002</v>
      </c>
      <c r="C29" s="2">
        <v>458.15699999999998</v>
      </c>
      <c r="D29" s="2">
        <f>B29*C29</f>
        <v>1709.8419240000001</v>
      </c>
      <c r="E29" s="10">
        <f>D29/C28</f>
        <v>7.5502043335997495</v>
      </c>
      <c r="G29" s="2" t="s">
        <v>367</v>
      </c>
      <c r="H29" s="2">
        <v>0.105</v>
      </c>
      <c r="I29" s="2">
        <v>420.5</v>
      </c>
      <c r="J29" s="2">
        <f>H29*I29</f>
        <v>44.152499999999996</v>
      </c>
      <c r="K29" s="10">
        <f>J29/I28</f>
        <v>0.14039754262565105</v>
      </c>
    </row>
    <row r="30" spans="1:11" x14ac:dyDescent="0.2">
      <c r="A30" s="2" t="s">
        <v>325</v>
      </c>
      <c r="B30" s="2">
        <v>15.555</v>
      </c>
      <c r="C30" s="2">
        <v>227.435</v>
      </c>
      <c r="E30" s="10"/>
      <c r="G30" s="2" t="s">
        <v>325</v>
      </c>
      <c r="H30" s="2">
        <v>11.037000000000001</v>
      </c>
      <c r="I30" s="2">
        <v>281.81700000000001</v>
      </c>
      <c r="K30" s="10"/>
    </row>
    <row r="31" spans="1:11" x14ac:dyDescent="0.2">
      <c r="A31" s="2" t="s">
        <v>368</v>
      </c>
      <c r="B31" s="2">
        <v>6.0270000000000001</v>
      </c>
      <c r="C31" s="2">
        <v>551.70799999999997</v>
      </c>
      <c r="D31" s="2">
        <f>B31*C31</f>
        <v>3325.1441159999999</v>
      </c>
      <c r="E31" s="10">
        <f>D31/C30</f>
        <v>14.620195290962252</v>
      </c>
      <c r="G31" s="2" t="s">
        <v>368</v>
      </c>
      <c r="H31" s="2">
        <v>0.73399999999999999</v>
      </c>
      <c r="I31" s="2">
        <v>415.35700000000003</v>
      </c>
      <c r="J31" s="2">
        <f>H31*I31</f>
        <v>304.87203800000003</v>
      </c>
      <c r="K31" s="10">
        <f>J31/I30</f>
        <v>1.08180854242292</v>
      </c>
    </row>
    <row r="32" spans="1:11" x14ac:dyDescent="0.2">
      <c r="A32" s="2" t="s">
        <v>326</v>
      </c>
      <c r="B32" s="2">
        <v>18.689</v>
      </c>
      <c r="C32" s="2">
        <v>224.12299999999999</v>
      </c>
      <c r="E32" s="10"/>
      <c r="G32" s="2" t="s">
        <v>326</v>
      </c>
      <c r="H32" s="2">
        <v>16.518999999999998</v>
      </c>
      <c r="I32" s="2">
        <v>270.803</v>
      </c>
      <c r="K32" s="10"/>
    </row>
    <row r="33" spans="1:11" x14ac:dyDescent="0.2">
      <c r="A33" s="2" t="s">
        <v>369</v>
      </c>
      <c r="B33" s="2">
        <v>1.75</v>
      </c>
      <c r="C33" s="2">
        <v>516.976</v>
      </c>
      <c r="D33" s="2">
        <f>B33*C33</f>
        <v>904.70799999999997</v>
      </c>
      <c r="E33" s="10">
        <f>D33/C32</f>
        <v>4.0366584420162139</v>
      </c>
      <c r="G33" s="2" t="s">
        <v>369</v>
      </c>
      <c r="H33" s="2">
        <v>0.314</v>
      </c>
      <c r="I33" s="2">
        <v>490.233</v>
      </c>
      <c r="J33" s="2">
        <f>H33*I33</f>
        <v>153.93316200000001</v>
      </c>
      <c r="K33" s="10">
        <f>J33/I32</f>
        <v>0.56843226256725377</v>
      </c>
    </row>
    <row r="34" spans="1:11" x14ac:dyDescent="0.2">
      <c r="A34" s="2" t="s">
        <v>327</v>
      </c>
      <c r="B34" s="2">
        <v>19.254999999999999</v>
      </c>
      <c r="C34" s="2">
        <v>222.65600000000001</v>
      </c>
      <c r="E34" s="10"/>
      <c r="G34" s="2" t="s">
        <v>327</v>
      </c>
      <c r="H34" s="2">
        <v>24.402000000000001</v>
      </c>
      <c r="I34" s="2">
        <v>271.85399999999998</v>
      </c>
      <c r="K34" s="10"/>
    </row>
    <row r="35" spans="1:11" x14ac:dyDescent="0.2">
      <c r="A35" s="2" t="s">
        <v>370</v>
      </c>
      <c r="B35" s="2">
        <v>2.5470000000000002</v>
      </c>
      <c r="C35" s="2">
        <v>465.51400000000001</v>
      </c>
      <c r="D35" s="2">
        <f>B35*C35</f>
        <v>1185.664158</v>
      </c>
      <c r="E35" s="10">
        <f>D35/C34</f>
        <v>5.3250941272635819</v>
      </c>
      <c r="G35" s="2" t="s">
        <v>370</v>
      </c>
      <c r="H35" s="2">
        <v>0.73399999999999999</v>
      </c>
      <c r="I35" s="2">
        <v>521.08600000000001</v>
      </c>
      <c r="J35" s="2">
        <f>H35*I35</f>
        <v>382.477124</v>
      </c>
      <c r="K35" s="10">
        <f>J35/I34</f>
        <v>1.4069210826399465</v>
      </c>
    </row>
    <row r="36" spans="1:11" x14ac:dyDescent="0.2">
      <c r="A36" s="2" t="s">
        <v>328</v>
      </c>
      <c r="B36" s="2">
        <v>11.677</v>
      </c>
      <c r="C36" s="2">
        <v>230.904</v>
      </c>
      <c r="E36" s="10"/>
      <c r="G36" s="2" t="s">
        <v>328</v>
      </c>
      <c r="H36" s="2">
        <v>52.052999999999997</v>
      </c>
      <c r="I36" s="2">
        <v>251.13800000000001</v>
      </c>
      <c r="K36" s="10"/>
    </row>
    <row r="37" spans="1:11" x14ac:dyDescent="0.2">
      <c r="A37" s="2" t="s">
        <v>371</v>
      </c>
      <c r="B37" s="2">
        <v>5.7759999999999998</v>
      </c>
      <c r="C37" s="2">
        <v>463.17200000000003</v>
      </c>
      <c r="D37" s="2">
        <f>B37*C37</f>
        <v>2675.2814720000001</v>
      </c>
      <c r="E37" s="10">
        <f>D37/C36</f>
        <v>11.586120084537297</v>
      </c>
      <c r="G37" s="2" t="s">
        <v>371</v>
      </c>
      <c r="H37" s="2">
        <v>0.38800000000000001</v>
      </c>
      <c r="I37" s="2">
        <v>363.32400000000001</v>
      </c>
      <c r="J37" s="2">
        <f>H37*I37</f>
        <v>140.96971200000002</v>
      </c>
      <c r="K37" s="10">
        <f>J37/I36</f>
        <v>0.5613237025061919</v>
      </c>
    </row>
    <row r="38" spans="1:11" x14ac:dyDescent="0.2">
      <c r="A38" s="2" t="s">
        <v>329</v>
      </c>
      <c r="B38" s="2">
        <v>22.954999999999998</v>
      </c>
      <c r="C38" s="2">
        <v>235.79599999999999</v>
      </c>
      <c r="E38" s="10"/>
      <c r="G38" s="2" t="s">
        <v>329</v>
      </c>
      <c r="H38" s="2">
        <v>11.132</v>
      </c>
      <c r="I38" s="2">
        <v>251.15700000000001</v>
      </c>
      <c r="K38" s="10"/>
    </row>
    <row r="39" spans="1:11" x14ac:dyDescent="0.2">
      <c r="A39" s="2" t="s">
        <v>372</v>
      </c>
      <c r="B39" s="2">
        <v>16.907</v>
      </c>
      <c r="C39" s="2">
        <v>460.84399999999999</v>
      </c>
      <c r="D39" s="2">
        <f>B39*C39</f>
        <v>7791.4895079999997</v>
      </c>
      <c r="E39" s="10">
        <f>D39/C38</f>
        <v>33.043348945698824</v>
      </c>
      <c r="G39" s="2" t="s">
        <v>372</v>
      </c>
      <c r="H39" s="2">
        <v>0.13600000000000001</v>
      </c>
      <c r="I39" s="2">
        <v>358.46199999999999</v>
      </c>
      <c r="J39" s="2">
        <f>H39*I39</f>
        <v>48.750832000000003</v>
      </c>
      <c r="K39" s="10">
        <f>J39/I38</f>
        <v>0.19410501001365679</v>
      </c>
    </row>
    <row r="40" spans="1:11" x14ac:dyDescent="0.2">
      <c r="A40" s="2" t="s">
        <v>330</v>
      </c>
      <c r="B40" s="2">
        <v>22.253</v>
      </c>
      <c r="C40" s="2">
        <v>230.73</v>
      </c>
      <c r="E40" s="10"/>
      <c r="G40" s="2" t="s">
        <v>330</v>
      </c>
      <c r="H40" s="2">
        <v>22.725000000000001</v>
      </c>
      <c r="I40" s="2">
        <v>270.262</v>
      </c>
      <c r="K40" s="10"/>
    </row>
    <row r="41" spans="1:11" x14ac:dyDescent="0.2">
      <c r="A41" s="2" t="s">
        <v>373</v>
      </c>
      <c r="B41" s="2">
        <v>6.4039999999999999</v>
      </c>
      <c r="C41" s="2">
        <v>447.51400000000001</v>
      </c>
      <c r="D41" s="2">
        <f>B41*C41</f>
        <v>2865.8796560000001</v>
      </c>
      <c r="E41" s="10">
        <f>D41/C40</f>
        <v>12.420923399644607</v>
      </c>
      <c r="G41" s="2" t="s">
        <v>373</v>
      </c>
      <c r="H41" s="2">
        <v>0.01</v>
      </c>
      <c r="I41" s="2">
        <v>365</v>
      </c>
      <c r="J41" s="2">
        <f>H41*I41</f>
        <v>3.65</v>
      </c>
      <c r="K41" s="10">
        <f>J41/I40</f>
        <v>1.3505413265645928E-2</v>
      </c>
    </row>
    <row r="42" spans="1:11" x14ac:dyDescent="0.2">
      <c r="A42" s="2" t="s">
        <v>331</v>
      </c>
      <c r="B42" s="2">
        <v>10.188000000000001</v>
      </c>
      <c r="C42" s="2">
        <v>235.376</v>
      </c>
      <c r="E42" s="10"/>
      <c r="G42" s="2" t="s">
        <v>331</v>
      </c>
      <c r="H42" s="2">
        <v>33.07</v>
      </c>
      <c r="I42" s="2">
        <v>249.71299999999999</v>
      </c>
      <c r="K42" s="10"/>
    </row>
    <row r="43" spans="1:11" x14ac:dyDescent="0.2">
      <c r="A43" s="2" t="s">
        <v>374</v>
      </c>
      <c r="B43" s="2">
        <v>4.9260000000000002</v>
      </c>
      <c r="C43" s="2">
        <v>435.77</v>
      </c>
      <c r="D43" s="2">
        <f>B43*C43</f>
        <v>2146.60302</v>
      </c>
      <c r="E43" s="10">
        <f>D43/C42</f>
        <v>9.1198891135884708</v>
      </c>
      <c r="G43" s="2" t="s">
        <v>374</v>
      </c>
      <c r="H43" s="2">
        <v>1.1950000000000001</v>
      </c>
      <c r="I43" s="2">
        <v>416.39499999999998</v>
      </c>
      <c r="J43" s="2">
        <f>H43*I43</f>
        <v>497.59202499999998</v>
      </c>
      <c r="K43" s="10">
        <f>J43/I42</f>
        <v>1.9926556687076764</v>
      </c>
    </row>
    <row r="44" spans="1:11" x14ac:dyDescent="0.2">
      <c r="A44" s="2" t="s">
        <v>332</v>
      </c>
      <c r="B44" s="2">
        <v>23.228000000000002</v>
      </c>
      <c r="C44" s="2">
        <v>227.00700000000001</v>
      </c>
      <c r="E44" s="10"/>
      <c r="G44" s="2" t="s">
        <v>332</v>
      </c>
      <c r="H44" s="2">
        <v>17.526</v>
      </c>
      <c r="I44" s="2">
        <v>261.65100000000001</v>
      </c>
      <c r="K44" s="10"/>
    </row>
    <row r="45" spans="1:11" x14ac:dyDescent="0.2">
      <c r="A45" s="2" t="s">
        <v>375</v>
      </c>
      <c r="B45" s="2">
        <v>2.117</v>
      </c>
      <c r="C45" s="2">
        <v>487.40100000000001</v>
      </c>
      <c r="D45" s="2">
        <f>B45*C45</f>
        <v>1031.8279170000001</v>
      </c>
      <c r="E45" s="10">
        <f>D45/C44</f>
        <v>4.5453572665160111</v>
      </c>
      <c r="G45" s="2" t="s">
        <v>375</v>
      </c>
      <c r="H45" s="2">
        <v>0.52400000000000002</v>
      </c>
      <c r="I45" s="2">
        <v>400.8</v>
      </c>
      <c r="J45" s="2">
        <f>H45*I45</f>
        <v>210.01920000000001</v>
      </c>
      <c r="K45" s="10">
        <f>J45/I44</f>
        <v>0.80266920439822509</v>
      </c>
    </row>
    <row r="46" spans="1:11" x14ac:dyDescent="0.2">
      <c r="A46" s="2" t="s">
        <v>333</v>
      </c>
      <c r="B46" s="2">
        <v>15.429</v>
      </c>
      <c r="C46" s="2">
        <v>246.238</v>
      </c>
      <c r="E46" s="10"/>
      <c r="G46" s="2" t="s">
        <v>333</v>
      </c>
      <c r="H46" s="2">
        <v>23.28</v>
      </c>
      <c r="I46" s="2">
        <v>289.012</v>
      </c>
      <c r="K46" s="10"/>
    </row>
    <row r="47" spans="1:11" x14ac:dyDescent="0.2">
      <c r="A47" s="2" t="s">
        <v>376</v>
      </c>
      <c r="B47" s="2">
        <v>11.467000000000001</v>
      </c>
      <c r="C47" s="2">
        <v>415.74400000000003</v>
      </c>
      <c r="D47" s="2">
        <f>B47*C47</f>
        <v>4767.3364480000009</v>
      </c>
      <c r="E47" s="10">
        <f>D47/C46</f>
        <v>19.360685385683773</v>
      </c>
      <c r="G47" s="2" t="s">
        <v>376</v>
      </c>
      <c r="H47" s="2">
        <v>0.49299999999999999</v>
      </c>
      <c r="I47" s="2">
        <v>363.10599999999999</v>
      </c>
      <c r="J47" s="2">
        <f>H47*I47</f>
        <v>179.011258</v>
      </c>
      <c r="K47" s="10">
        <f>J47/I46</f>
        <v>0.61939039901457382</v>
      </c>
    </row>
    <row r="48" spans="1:11" x14ac:dyDescent="0.2">
      <c r="A48" s="2" t="s">
        <v>334</v>
      </c>
      <c r="B48" s="2">
        <v>9.5589999999999993</v>
      </c>
      <c r="C48" s="2">
        <v>224.53299999999999</v>
      </c>
      <c r="E48" s="10"/>
      <c r="G48" s="2" t="s">
        <v>334</v>
      </c>
      <c r="H48" s="2">
        <v>17.023</v>
      </c>
      <c r="I48" s="2">
        <v>237.453</v>
      </c>
      <c r="K48" s="10"/>
    </row>
    <row r="49" spans="1:11" x14ac:dyDescent="0.2">
      <c r="A49" s="2" t="s">
        <v>377</v>
      </c>
      <c r="B49" s="2">
        <v>6.2050000000000001</v>
      </c>
      <c r="C49" s="2">
        <v>402.613</v>
      </c>
      <c r="D49" s="2">
        <f>B49*C49</f>
        <v>2498.2136650000002</v>
      </c>
      <c r="E49" s="10">
        <f>D49/C48</f>
        <v>11.126265025630978</v>
      </c>
      <c r="G49" s="2" t="s">
        <v>377</v>
      </c>
      <c r="H49" s="2">
        <v>0.377</v>
      </c>
      <c r="I49" s="2">
        <v>756.36099999999999</v>
      </c>
      <c r="J49" s="2">
        <f>H49*I49</f>
        <v>285.14809700000001</v>
      </c>
      <c r="K49" s="10">
        <f>J49/I48</f>
        <v>1.2008612104290113</v>
      </c>
    </row>
    <row r="50" spans="1:11" x14ac:dyDescent="0.2">
      <c r="A50" s="2" t="s">
        <v>335</v>
      </c>
      <c r="B50" s="2">
        <v>12.851000000000001</v>
      </c>
      <c r="C50" s="2">
        <v>224.32499999999999</v>
      </c>
      <c r="E50" s="10"/>
      <c r="G50" s="2" t="s">
        <v>335</v>
      </c>
      <c r="H50" s="2">
        <v>23.5</v>
      </c>
      <c r="I50" s="2">
        <v>255.035</v>
      </c>
      <c r="K50" s="10"/>
    </row>
    <row r="51" spans="1:11" x14ac:dyDescent="0.2">
      <c r="A51" s="2" t="s">
        <v>378</v>
      </c>
      <c r="B51" s="2">
        <v>1.101</v>
      </c>
      <c r="C51" s="2">
        <v>394.59</v>
      </c>
      <c r="D51" s="2">
        <f>B51*C51</f>
        <v>434.44358999999997</v>
      </c>
      <c r="E51" s="10">
        <f>D51/C50</f>
        <v>1.936670411233701</v>
      </c>
      <c r="G51" s="2" t="s">
        <v>378</v>
      </c>
      <c r="H51" s="2">
        <v>0.67100000000000004</v>
      </c>
      <c r="I51" s="2">
        <v>388.18799999999999</v>
      </c>
      <c r="J51" s="2">
        <f>H51*I51</f>
        <v>260.47414800000001</v>
      </c>
      <c r="K51" s="10">
        <f>J51/I50</f>
        <v>1.0213270649126591</v>
      </c>
    </row>
    <row r="52" spans="1:11" x14ac:dyDescent="0.2">
      <c r="A52" s="2" t="s">
        <v>336</v>
      </c>
      <c r="B52" s="2">
        <v>21.571999999999999</v>
      </c>
      <c r="C52" s="2">
        <v>221.63900000000001</v>
      </c>
      <c r="E52" s="10"/>
      <c r="G52" s="2" t="s">
        <v>336</v>
      </c>
      <c r="H52" s="2">
        <v>35.009</v>
      </c>
      <c r="I52" s="2">
        <v>240.619</v>
      </c>
      <c r="K52" s="10"/>
    </row>
    <row r="53" spans="1:11" x14ac:dyDescent="0.2">
      <c r="A53" s="2" t="s">
        <v>379</v>
      </c>
      <c r="B53" s="2">
        <v>8.9410000000000007</v>
      </c>
      <c r="C53" s="2">
        <v>429.15199999999999</v>
      </c>
      <c r="D53" s="2">
        <f>B53*C53</f>
        <v>3837.0480320000001</v>
      </c>
      <c r="E53" s="10">
        <f>D53/C52</f>
        <v>17.312151886626452</v>
      </c>
      <c r="G53" s="2" t="s">
        <v>379</v>
      </c>
      <c r="H53" s="2">
        <v>1.4670000000000001</v>
      </c>
      <c r="I53" s="2">
        <v>309.56400000000002</v>
      </c>
      <c r="J53" s="2">
        <f>H53*I53</f>
        <v>454.13038800000004</v>
      </c>
      <c r="K53" s="10">
        <f>J53/I52</f>
        <v>1.8873421799608512</v>
      </c>
    </row>
    <row r="54" spans="1:11" x14ac:dyDescent="0.2">
      <c r="A54" s="2" t="s">
        <v>337</v>
      </c>
      <c r="B54" s="2">
        <v>28.154</v>
      </c>
      <c r="C54" s="2">
        <v>224.94499999999999</v>
      </c>
      <c r="E54" s="10"/>
      <c r="G54" s="2" t="s">
        <v>337</v>
      </c>
      <c r="H54" s="2">
        <v>22.169</v>
      </c>
      <c r="I54" s="2">
        <v>247.083</v>
      </c>
      <c r="K54" s="10"/>
    </row>
    <row r="55" spans="1:11" x14ac:dyDescent="0.2">
      <c r="A55" s="2" t="s">
        <v>380</v>
      </c>
      <c r="B55" s="2">
        <v>3.931</v>
      </c>
      <c r="C55" s="2">
        <v>348.08300000000003</v>
      </c>
      <c r="D55" s="2">
        <f>B55*C55</f>
        <v>1368.3142730000002</v>
      </c>
      <c r="E55" s="10">
        <f>D55/C54</f>
        <v>6.0828836960145827</v>
      </c>
      <c r="G55" s="2" t="s">
        <v>380</v>
      </c>
      <c r="H55" s="2">
        <v>0.63900000000000001</v>
      </c>
      <c r="I55" s="2">
        <v>480.01600000000002</v>
      </c>
      <c r="J55" s="2">
        <f>H55*I55</f>
        <v>306.73022400000002</v>
      </c>
      <c r="K55" s="10">
        <f>J55/I54</f>
        <v>1.2414056167360767</v>
      </c>
    </row>
    <row r="56" spans="1:11" x14ac:dyDescent="0.2">
      <c r="A56" s="2" t="s">
        <v>338</v>
      </c>
      <c r="B56" s="2">
        <v>22.18</v>
      </c>
      <c r="C56" s="2">
        <v>223.59899999999999</v>
      </c>
      <c r="E56" s="10"/>
      <c r="G56" s="2" t="s">
        <v>338</v>
      </c>
      <c r="H56" s="2">
        <v>33.667999999999999</v>
      </c>
      <c r="I56" s="2">
        <v>246.375</v>
      </c>
      <c r="K56" s="10"/>
    </row>
    <row r="57" spans="1:11" x14ac:dyDescent="0.2">
      <c r="A57" s="2" t="s">
        <v>381</v>
      </c>
      <c r="B57" s="2">
        <v>0.80700000000000005</v>
      </c>
      <c r="C57" s="2">
        <v>440.49400000000003</v>
      </c>
      <c r="D57" s="2">
        <f>B57*C57</f>
        <v>355.47865800000005</v>
      </c>
      <c r="E57" s="10">
        <f>D57/C56</f>
        <v>1.5898043282841161</v>
      </c>
      <c r="G57" s="2" t="s">
        <v>381</v>
      </c>
      <c r="H57" s="2">
        <v>0.28299999999999997</v>
      </c>
      <c r="I57" s="2">
        <v>397.55599999999998</v>
      </c>
      <c r="J57" s="2">
        <f>H57*I57</f>
        <v>112.50834799999998</v>
      </c>
      <c r="K57" s="10">
        <f>J57/I56</f>
        <v>0.45665488787417546</v>
      </c>
    </row>
    <row r="58" spans="1:11" x14ac:dyDescent="0.2">
      <c r="A58" s="2" t="s">
        <v>339</v>
      </c>
      <c r="B58" s="2">
        <v>52.682000000000002</v>
      </c>
      <c r="C58" s="2">
        <v>223.16399999999999</v>
      </c>
      <c r="E58" s="10"/>
      <c r="G58" s="2" t="s">
        <v>339</v>
      </c>
      <c r="H58" s="2">
        <v>20.533999999999999</v>
      </c>
      <c r="I58" s="2">
        <v>261.00799999999998</v>
      </c>
      <c r="K58" s="10"/>
    </row>
    <row r="59" spans="1:11" x14ac:dyDescent="0.2">
      <c r="A59" s="2" t="s">
        <v>382</v>
      </c>
      <c r="B59" s="2">
        <v>0.94299999999999995</v>
      </c>
      <c r="C59" s="2">
        <v>483.267</v>
      </c>
      <c r="D59" s="2">
        <f>B59*C59</f>
        <v>455.72078099999999</v>
      </c>
      <c r="E59" s="10">
        <f>D59/C58</f>
        <v>2.0420891407216217</v>
      </c>
      <c r="G59" s="2" t="s">
        <v>382</v>
      </c>
      <c r="H59" s="2">
        <v>0.314</v>
      </c>
      <c r="I59" s="2">
        <v>580.36699999999996</v>
      </c>
      <c r="J59" s="2">
        <f>H59*I59</f>
        <v>182.23523799999998</v>
      </c>
      <c r="K59" s="10">
        <f>J59/I58</f>
        <v>0.69819790198001597</v>
      </c>
    </row>
    <row r="60" spans="1:11" x14ac:dyDescent="0.2">
      <c r="A60" s="2" t="s">
        <v>340</v>
      </c>
      <c r="B60" s="2">
        <v>30.481000000000002</v>
      </c>
      <c r="C60" s="2">
        <v>226.42599999999999</v>
      </c>
      <c r="E60" s="10"/>
      <c r="G60" s="2" t="s">
        <v>340</v>
      </c>
      <c r="H60" s="2">
        <v>30.408000000000001</v>
      </c>
      <c r="I60" s="2">
        <v>261.84199999999998</v>
      </c>
      <c r="K60" s="10"/>
    </row>
    <row r="61" spans="1:11" x14ac:dyDescent="0.2">
      <c r="A61" s="2" t="s">
        <v>383</v>
      </c>
      <c r="B61" s="2">
        <v>11.446</v>
      </c>
      <c r="C61" s="2">
        <v>358.18799999999999</v>
      </c>
      <c r="D61" s="2">
        <f>B61*C61</f>
        <v>4099.8198480000001</v>
      </c>
      <c r="E61" s="10">
        <f>D61/C60</f>
        <v>18.106665524277247</v>
      </c>
      <c r="G61" s="2" t="s">
        <v>383</v>
      </c>
      <c r="H61" s="2">
        <v>0.32500000000000001</v>
      </c>
      <c r="I61" s="2">
        <v>354.87099999999998</v>
      </c>
      <c r="J61" s="2">
        <f>H61*I61</f>
        <v>115.33307499999999</v>
      </c>
      <c r="K61" s="10">
        <f>J61/I60</f>
        <v>0.44046820219827226</v>
      </c>
    </row>
    <row r="62" spans="1:11" x14ac:dyDescent="0.2">
      <c r="A62" s="2" t="s">
        <v>341</v>
      </c>
      <c r="B62" s="2">
        <v>13.164999999999999</v>
      </c>
      <c r="C62" s="2">
        <v>222.50700000000001</v>
      </c>
      <c r="E62" s="10"/>
      <c r="G62" s="2" t="s">
        <v>341</v>
      </c>
      <c r="H62" s="2">
        <v>16.687000000000001</v>
      </c>
      <c r="I62" s="2">
        <v>253.95699999999999</v>
      </c>
      <c r="K62" s="10"/>
    </row>
    <row r="63" spans="1:11" x14ac:dyDescent="0.2">
      <c r="A63" s="2" t="s">
        <v>384</v>
      </c>
      <c r="B63" s="2">
        <v>2.0129999999999999</v>
      </c>
      <c r="C63" s="2">
        <v>429.68200000000002</v>
      </c>
      <c r="D63" s="2">
        <f>B63*C63</f>
        <v>864.94986600000004</v>
      </c>
      <c r="E63" s="10">
        <f>D63/C62</f>
        <v>3.8872928312367701</v>
      </c>
      <c r="G63" s="2" t="s">
        <v>384</v>
      </c>
      <c r="H63" s="2">
        <v>0.189</v>
      </c>
      <c r="I63" s="2">
        <v>364.05599999999998</v>
      </c>
      <c r="J63" s="2">
        <f>H63*I63</f>
        <v>68.806584000000001</v>
      </c>
      <c r="K63" s="10">
        <f>J63/I62</f>
        <v>0.27093793043704251</v>
      </c>
    </row>
    <row r="64" spans="1:11" x14ac:dyDescent="0.2">
      <c r="A64" s="2" t="s">
        <v>342</v>
      </c>
      <c r="B64" s="2">
        <v>22.18</v>
      </c>
      <c r="C64" s="2">
        <v>238.19</v>
      </c>
      <c r="E64" s="10"/>
      <c r="G64" s="2" t="s">
        <v>342</v>
      </c>
      <c r="H64" s="2">
        <v>13.542999999999999</v>
      </c>
      <c r="I64" s="2">
        <v>251.965</v>
      </c>
      <c r="K64" s="10"/>
    </row>
    <row r="65" spans="1:11" x14ac:dyDescent="0.2">
      <c r="A65" s="2" t="s">
        <v>385</v>
      </c>
      <c r="B65" s="2">
        <v>4.109</v>
      </c>
      <c r="C65" s="2">
        <v>395.73200000000003</v>
      </c>
      <c r="D65" s="2">
        <f>B65*C65</f>
        <v>1626.0627880000002</v>
      </c>
      <c r="E65" s="10">
        <f>D65/C64</f>
        <v>6.8267466644275583</v>
      </c>
      <c r="G65" s="2" t="s">
        <v>385</v>
      </c>
      <c r="H65" s="2">
        <v>0.27300000000000002</v>
      </c>
      <c r="I65" s="2">
        <v>392.03800000000001</v>
      </c>
      <c r="J65" s="2">
        <f>H65*I65</f>
        <v>107.026374</v>
      </c>
      <c r="K65" s="10">
        <f>J65/I64</f>
        <v>0.42476682872621196</v>
      </c>
    </row>
    <row r="66" spans="1:11" x14ac:dyDescent="0.2">
      <c r="A66" s="2" t="s">
        <v>343</v>
      </c>
      <c r="B66" s="2">
        <v>15.555</v>
      </c>
      <c r="C66" s="2">
        <v>225.59899999999999</v>
      </c>
      <c r="E66" s="10"/>
      <c r="G66" s="2" t="s">
        <v>343</v>
      </c>
      <c r="H66" s="2">
        <v>27.169</v>
      </c>
      <c r="I66" s="2">
        <v>243.328</v>
      </c>
      <c r="K66" s="10"/>
    </row>
    <row r="67" spans="1:11" x14ac:dyDescent="0.2">
      <c r="A67" s="2" t="s">
        <v>386</v>
      </c>
      <c r="B67" s="2">
        <v>2.8410000000000002</v>
      </c>
      <c r="C67" s="2">
        <v>543.16200000000003</v>
      </c>
      <c r="D67" s="2">
        <f>B67*C67</f>
        <v>1543.1232420000001</v>
      </c>
      <c r="E67" s="10">
        <f>D67/C66</f>
        <v>6.8401156122145936</v>
      </c>
      <c r="G67" s="2" t="s">
        <v>386</v>
      </c>
      <c r="H67" s="2">
        <v>0.115</v>
      </c>
      <c r="I67" s="2">
        <v>384.09100000000001</v>
      </c>
      <c r="J67" s="2">
        <f>H67*I67</f>
        <v>44.170465</v>
      </c>
      <c r="K67" s="10">
        <f>J67/I66</f>
        <v>0.18152643756575487</v>
      </c>
    </row>
    <row r="68" spans="1:11" x14ac:dyDescent="0.2">
      <c r="A68" s="2" t="s">
        <v>344</v>
      </c>
      <c r="B68" s="2">
        <v>16.006</v>
      </c>
      <c r="C68" s="2">
        <v>222.886</v>
      </c>
      <c r="E68" s="10"/>
      <c r="G68" s="2" t="s">
        <v>344</v>
      </c>
      <c r="H68" s="2">
        <v>23.888000000000002</v>
      </c>
      <c r="I68" s="2">
        <v>264.738</v>
      </c>
      <c r="K68" s="10"/>
    </row>
    <row r="69" spans="1:11" x14ac:dyDescent="0.2">
      <c r="A69" s="2" t="s">
        <v>387</v>
      </c>
      <c r="B69" s="2">
        <v>2.0539999999999998</v>
      </c>
      <c r="C69" s="2">
        <v>484.60700000000003</v>
      </c>
      <c r="D69" s="2">
        <f>B69*C69</f>
        <v>995.38277799999992</v>
      </c>
      <c r="E69" s="10">
        <f>D69/C68</f>
        <v>4.465882908751559</v>
      </c>
      <c r="G69" s="2" t="s">
        <v>387</v>
      </c>
      <c r="H69" s="2">
        <v>2.1000000000000001E-2</v>
      </c>
      <c r="I69" s="2">
        <v>388.5</v>
      </c>
      <c r="J69" s="2">
        <f>H69*I69</f>
        <v>8.1585000000000001</v>
      </c>
      <c r="K69" s="10">
        <f>J69/I68</f>
        <v>3.0817260839018198E-2</v>
      </c>
    </row>
    <row r="70" spans="1:11" x14ac:dyDescent="0.2">
      <c r="A70" s="2" t="s">
        <v>345</v>
      </c>
      <c r="B70" s="2">
        <v>22.725000000000001</v>
      </c>
      <c r="C70" s="2">
        <v>223.535</v>
      </c>
      <c r="E70" s="10"/>
      <c r="G70" s="2" t="s">
        <v>345</v>
      </c>
      <c r="H70" s="2">
        <v>29.789000000000001</v>
      </c>
      <c r="I70" s="2">
        <v>236.58600000000001</v>
      </c>
      <c r="K70" s="10"/>
    </row>
    <row r="71" spans="1:11" x14ac:dyDescent="0.2">
      <c r="A71" s="2" t="s">
        <v>388</v>
      </c>
      <c r="B71" s="2">
        <v>3.218</v>
      </c>
      <c r="C71" s="2">
        <v>520.41399999999999</v>
      </c>
      <c r="D71" s="2">
        <f>B71*C71</f>
        <v>1674.6922520000001</v>
      </c>
      <c r="E71" s="10">
        <f>D71/C70</f>
        <v>7.4918569888384372</v>
      </c>
      <c r="G71" s="2" t="s">
        <v>388</v>
      </c>
      <c r="H71" s="2">
        <v>0</v>
      </c>
      <c r="I71" s="2" t="s">
        <v>310</v>
      </c>
      <c r="J71" s="2">
        <v>0</v>
      </c>
      <c r="K71" s="10">
        <f>J71/I70</f>
        <v>0</v>
      </c>
    </row>
    <row r="72" spans="1:11" x14ac:dyDescent="0.2">
      <c r="A72" s="2" t="s">
        <v>346</v>
      </c>
      <c r="B72" s="2">
        <v>29.716000000000001</v>
      </c>
      <c r="C72" s="2">
        <v>226.10499999999999</v>
      </c>
      <c r="E72" s="10"/>
      <c r="G72" s="2" t="s">
        <v>346</v>
      </c>
      <c r="H72" s="2">
        <v>10.733000000000001</v>
      </c>
      <c r="I72" s="2">
        <v>256.24900000000002</v>
      </c>
      <c r="K72" s="10"/>
    </row>
    <row r="73" spans="1:11" x14ac:dyDescent="0.2">
      <c r="A73" s="2" t="s">
        <v>389</v>
      </c>
      <c r="B73" s="2">
        <v>2.9350000000000001</v>
      </c>
      <c r="C73" s="2">
        <v>511.70699999999999</v>
      </c>
      <c r="D73" s="2">
        <f>B73*C73</f>
        <v>1501.8600449999999</v>
      </c>
      <c r="E73" s="10">
        <f>D73/C72</f>
        <v>6.6423123991066095</v>
      </c>
      <c r="G73" s="2" t="s">
        <v>389</v>
      </c>
      <c r="H73" s="2">
        <v>0</v>
      </c>
      <c r="I73" s="2" t="s">
        <v>310</v>
      </c>
      <c r="J73" s="2">
        <v>0</v>
      </c>
      <c r="K73" s="10">
        <f>J73/I72</f>
        <v>0</v>
      </c>
    </row>
    <row r="74" spans="1:11" x14ac:dyDescent="0.2">
      <c r="A74" s="2" t="s">
        <v>347</v>
      </c>
      <c r="B74" s="2">
        <v>12.285</v>
      </c>
      <c r="C74" s="2">
        <v>225.054</v>
      </c>
      <c r="E74" s="10"/>
      <c r="G74" s="2" t="s">
        <v>347</v>
      </c>
      <c r="H74" s="2">
        <v>22.725000000000001</v>
      </c>
      <c r="I74" s="2">
        <v>249.10400000000001</v>
      </c>
      <c r="K74" s="10"/>
    </row>
    <row r="75" spans="1:11" x14ac:dyDescent="0.2">
      <c r="A75" s="2" t="s">
        <v>390</v>
      </c>
      <c r="B75" s="2">
        <v>1.5089999999999999</v>
      </c>
      <c r="C75" s="2">
        <v>470.70800000000003</v>
      </c>
      <c r="D75" s="2">
        <f>B75*C75</f>
        <v>710.29837199999997</v>
      </c>
      <c r="E75" s="10">
        <f>D75/C74</f>
        <v>3.1561241835292861</v>
      </c>
      <c r="G75" s="2" t="s">
        <v>390</v>
      </c>
      <c r="H75" s="2">
        <v>0.17799999999999999</v>
      </c>
      <c r="I75" s="2">
        <v>325.23500000000001</v>
      </c>
      <c r="J75" s="2">
        <f>H75*I75</f>
        <v>57.891829999999999</v>
      </c>
      <c r="K75" s="10">
        <f>J75/I74</f>
        <v>0.23240024246900892</v>
      </c>
    </row>
    <row r="76" spans="1:11" x14ac:dyDescent="0.2">
      <c r="A76" s="2" t="s">
        <v>348</v>
      </c>
      <c r="B76" s="2">
        <v>9.266</v>
      </c>
      <c r="C76" s="2">
        <v>230.02</v>
      </c>
      <c r="E76" s="10"/>
      <c r="G76" s="2" t="s">
        <v>348</v>
      </c>
      <c r="H76" s="2">
        <v>19.465</v>
      </c>
      <c r="I76" s="2">
        <v>269.10700000000003</v>
      </c>
      <c r="K76" s="10"/>
    </row>
    <row r="77" spans="1:11" x14ac:dyDescent="0.2">
      <c r="A77" s="2" t="s">
        <v>391</v>
      </c>
      <c r="B77" s="2">
        <v>3.7210000000000001</v>
      </c>
      <c r="C77" s="2">
        <v>614.88699999999994</v>
      </c>
      <c r="D77" s="2">
        <f>B77*C77</f>
        <v>2287.9945269999998</v>
      </c>
      <c r="E77" s="10">
        <f>D77/C76</f>
        <v>9.9469373402312833</v>
      </c>
      <c r="G77" s="2" t="s">
        <v>391</v>
      </c>
      <c r="H77" s="2">
        <v>0.73399999999999999</v>
      </c>
      <c r="I77" s="2">
        <v>361.88600000000002</v>
      </c>
      <c r="J77" s="2">
        <f>H77*I77</f>
        <v>265.624324</v>
      </c>
      <c r="K77" s="10">
        <f>J77/I76</f>
        <v>0.98705839684586416</v>
      </c>
    </row>
    <row r="78" spans="1:11" x14ac:dyDescent="0.2">
      <c r="A78" s="2" t="s">
        <v>349</v>
      </c>
      <c r="B78" s="2">
        <v>15.22</v>
      </c>
      <c r="C78" s="2">
        <v>240.572</v>
      </c>
      <c r="E78" s="10"/>
      <c r="G78" s="2" t="s">
        <v>349</v>
      </c>
      <c r="H78" s="2">
        <v>38.238</v>
      </c>
      <c r="I78" s="2">
        <v>245.74600000000001</v>
      </c>
      <c r="K78" s="10"/>
    </row>
    <row r="79" spans="1:11" x14ac:dyDescent="0.2">
      <c r="A79" s="2" t="s">
        <v>392</v>
      </c>
      <c r="B79" s="2">
        <v>6.8339999999999996</v>
      </c>
      <c r="C79" s="2">
        <v>496.57400000000001</v>
      </c>
      <c r="D79" s="2">
        <f>B79*C79</f>
        <v>3393.5867159999998</v>
      </c>
      <c r="E79" s="10">
        <f>D79/C78</f>
        <v>14.106324576426184</v>
      </c>
      <c r="G79" s="2" t="s">
        <v>392</v>
      </c>
      <c r="H79" s="2">
        <v>1.8759999999999999</v>
      </c>
      <c r="I79" s="2">
        <v>323.28500000000003</v>
      </c>
      <c r="J79" s="2">
        <f>H79*I79</f>
        <v>606.48266000000001</v>
      </c>
      <c r="K79" s="10">
        <f>J79/I78</f>
        <v>2.4679248492345756</v>
      </c>
    </row>
    <row r="80" spans="1:11" x14ac:dyDescent="0.2">
      <c r="A80" s="2" t="s">
        <v>350</v>
      </c>
      <c r="B80" s="2">
        <v>10.199</v>
      </c>
      <c r="C80" s="2">
        <v>233.816</v>
      </c>
      <c r="E80" s="10"/>
      <c r="G80" s="2" t="s">
        <v>350</v>
      </c>
      <c r="H80" s="2">
        <v>27.588000000000001</v>
      </c>
      <c r="I80" s="2">
        <v>242.03</v>
      </c>
      <c r="K80" s="10"/>
    </row>
    <row r="81" spans="1:11" x14ac:dyDescent="0.2">
      <c r="A81" s="2" t="s">
        <v>393</v>
      </c>
      <c r="B81" s="2">
        <v>5.8170000000000002</v>
      </c>
      <c r="C81" s="2">
        <v>504.08499999999998</v>
      </c>
      <c r="D81" s="2">
        <f>B81*C81</f>
        <v>2932.2624449999998</v>
      </c>
      <c r="E81" s="10">
        <f>D81/C80</f>
        <v>12.540897308139733</v>
      </c>
      <c r="G81" s="2" t="s">
        <v>393</v>
      </c>
      <c r="H81" s="2">
        <v>0.14699999999999999</v>
      </c>
      <c r="I81" s="2">
        <v>376.214</v>
      </c>
      <c r="J81" s="2">
        <f>H81*I81</f>
        <v>55.303457999999999</v>
      </c>
      <c r="K81" s="10">
        <f>J81/I80</f>
        <v>0.22849835970747429</v>
      </c>
    </row>
    <row r="82" spans="1:11" x14ac:dyDescent="0.2">
      <c r="A82" s="2" t="s">
        <v>351</v>
      </c>
      <c r="B82" s="2">
        <v>5.157</v>
      </c>
      <c r="C82" s="2">
        <v>249.99799999999999</v>
      </c>
      <c r="E82" s="10"/>
      <c r="G82" s="2" t="s">
        <v>351</v>
      </c>
      <c r="H82" s="2">
        <v>14.632999999999999</v>
      </c>
      <c r="I82" s="2">
        <v>240.53700000000001</v>
      </c>
      <c r="K82" s="10"/>
    </row>
    <row r="83" spans="1:11" x14ac:dyDescent="0.2">
      <c r="A83" s="2" t="s">
        <v>394</v>
      </c>
      <c r="B83" s="2">
        <v>3.0190000000000001</v>
      </c>
      <c r="C83" s="2">
        <v>389.00700000000001</v>
      </c>
      <c r="D83" s="2">
        <f>B83*C83</f>
        <v>1174.412133</v>
      </c>
      <c r="E83" s="10">
        <f>D83/C82</f>
        <v>4.6976861134889081</v>
      </c>
      <c r="G83" s="2" t="s">
        <v>394</v>
      </c>
      <c r="H83" s="2">
        <v>7.2999999999999995E-2</v>
      </c>
      <c r="I83" s="2">
        <v>393.286</v>
      </c>
      <c r="J83" s="2">
        <f>H83*I83</f>
        <v>28.709878</v>
      </c>
      <c r="K83" s="10">
        <f>J83/I82</f>
        <v>0.11935742941834313</v>
      </c>
    </row>
    <row r="84" spans="1:11" x14ac:dyDescent="0.2">
      <c r="A84" s="2" t="s">
        <v>352</v>
      </c>
      <c r="B84" s="2">
        <v>8.3330000000000002</v>
      </c>
      <c r="C84" s="2">
        <v>233.577</v>
      </c>
      <c r="E84" s="10"/>
      <c r="G84" s="2" t="s">
        <v>352</v>
      </c>
      <c r="H84" s="2">
        <v>22.661999999999999</v>
      </c>
      <c r="I84" s="2">
        <v>254.59299999999999</v>
      </c>
      <c r="K84" s="10"/>
    </row>
    <row r="85" spans="1:11" x14ac:dyDescent="0.2">
      <c r="A85" s="2" t="s">
        <v>395</v>
      </c>
      <c r="B85" s="2">
        <v>5.22</v>
      </c>
      <c r="C85" s="2">
        <v>546.37599999999998</v>
      </c>
      <c r="D85" s="2">
        <f>B85*C85</f>
        <v>2852.0827199999999</v>
      </c>
      <c r="E85" s="10">
        <f>D85/C84</f>
        <v>12.210460447732439</v>
      </c>
      <c r="G85" s="2" t="s">
        <v>395</v>
      </c>
      <c r="H85" s="2">
        <v>0.38800000000000001</v>
      </c>
      <c r="I85" s="2">
        <v>376.94600000000003</v>
      </c>
      <c r="J85" s="2">
        <f>H85*I85</f>
        <v>146.25504800000002</v>
      </c>
      <c r="K85" s="10">
        <f>J85/I84</f>
        <v>0.57446610079617277</v>
      </c>
    </row>
    <row r="86" spans="1:11" x14ac:dyDescent="0.2">
      <c r="A86" s="2" t="s">
        <v>353</v>
      </c>
      <c r="B86" s="2">
        <v>12.997999999999999</v>
      </c>
      <c r="C86" s="2">
        <v>229.149</v>
      </c>
      <c r="E86" s="10"/>
      <c r="G86" s="2" t="s">
        <v>353</v>
      </c>
      <c r="H86" s="2">
        <v>23.678999999999998</v>
      </c>
      <c r="I86" s="2">
        <v>252.821</v>
      </c>
      <c r="K86" s="10"/>
    </row>
    <row r="87" spans="1:11" ht="17" thickBot="1" x14ac:dyDescent="0.25">
      <c r="A87" s="2" t="s">
        <v>396</v>
      </c>
      <c r="B87" s="2">
        <v>2.3159999999999998</v>
      </c>
      <c r="C87" s="2">
        <v>515.66499999999996</v>
      </c>
      <c r="D87" s="2">
        <f>B87*C87</f>
        <v>1194.2801399999998</v>
      </c>
      <c r="E87" s="13">
        <f>D87/C86</f>
        <v>5.2118060301375957</v>
      </c>
      <c r="G87" s="2" t="s">
        <v>396</v>
      </c>
      <c r="H87" s="2">
        <v>1.2370000000000001</v>
      </c>
      <c r="I87" s="2">
        <v>403.31400000000002</v>
      </c>
      <c r="J87" s="2">
        <f>H87*I87</f>
        <v>498.89941800000008</v>
      </c>
      <c r="K87" s="10">
        <f>J87/I86</f>
        <v>1.9733306094034913</v>
      </c>
    </row>
    <row r="88" spans="1:11" x14ac:dyDescent="0.2">
      <c r="G88" s="2" t="s">
        <v>354</v>
      </c>
      <c r="H88" s="2">
        <v>77.355999999999995</v>
      </c>
      <c r="I88" s="2">
        <v>241.20699999999999</v>
      </c>
      <c r="K88" s="10"/>
    </row>
    <row r="89" spans="1:11" ht="17" thickBot="1" x14ac:dyDescent="0.25">
      <c r="G89" s="2" t="s">
        <v>397</v>
      </c>
      <c r="H89" s="2">
        <v>1.8029999999999999</v>
      </c>
      <c r="I89" s="2">
        <v>353.84300000000002</v>
      </c>
      <c r="J89" s="2">
        <f>H89*I89</f>
        <v>637.97892899999999</v>
      </c>
      <c r="K89" s="13">
        <f>J89/I88</f>
        <v>2.6449436749348072</v>
      </c>
    </row>
    <row r="90" spans="1:11" ht="17" thickBot="1" x14ac:dyDescent="0.25"/>
    <row r="91" spans="1:11" x14ac:dyDescent="0.2">
      <c r="D91" s="4" t="s">
        <v>309</v>
      </c>
      <c r="E91" s="6">
        <f>AVERAGE(E4:E87)</f>
        <v>10.736979897492755</v>
      </c>
      <c r="J91" s="4" t="s">
        <v>309</v>
      </c>
      <c r="K91" s="6">
        <f>AVERAGE(K4:K89)</f>
        <v>0.66655616377260796</v>
      </c>
    </row>
    <row r="92" spans="1:11" ht="17" thickBot="1" x14ac:dyDescent="0.25">
      <c r="D92" s="4" t="s">
        <v>432</v>
      </c>
      <c r="E92" s="13">
        <f>STDEV(E4:E87)</f>
        <v>7.7648250020288447</v>
      </c>
      <c r="J92" s="4" t="s">
        <v>432</v>
      </c>
      <c r="K92" s="13">
        <f>STDEV(K4:K89)</f>
        <v>0.68256389999031897</v>
      </c>
    </row>
  </sheetData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0322-8E65-6A47-9693-4DA52428DF93}">
  <dimension ref="A1"/>
  <sheetViews>
    <sheetView zoomScale="89" zoomScaleNormal="89" workbookViewId="0">
      <selection activeCell="R38" sqref="R3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AEE07-BE6D-4B4D-81E4-38D867C557EA}">
  <dimension ref="A1:G16"/>
  <sheetViews>
    <sheetView workbookViewId="0"/>
  </sheetViews>
  <sheetFormatPr baseColWidth="10" defaultRowHeight="16" x14ac:dyDescent="0.2"/>
  <cols>
    <col min="1" max="16384" width="10.83203125" style="2"/>
  </cols>
  <sheetData>
    <row r="1" spans="1:7" x14ac:dyDescent="0.2">
      <c r="A1" s="4" t="s">
        <v>681</v>
      </c>
      <c r="B1" s="4" t="s">
        <v>664</v>
      </c>
    </row>
    <row r="2" spans="1:7" x14ac:dyDescent="0.2">
      <c r="A2" s="4" t="s">
        <v>39</v>
      </c>
      <c r="B2" s="4" t="s">
        <v>299</v>
      </c>
      <c r="C2" s="4" t="s">
        <v>300</v>
      </c>
      <c r="D2" s="4" t="s">
        <v>301</v>
      </c>
      <c r="E2" s="4" t="s">
        <v>302</v>
      </c>
      <c r="F2" s="4" t="s">
        <v>303</v>
      </c>
      <c r="G2" s="4" t="s">
        <v>304</v>
      </c>
    </row>
    <row r="3" spans="1:7" x14ac:dyDescent="0.2">
      <c r="A3" s="4">
        <v>1</v>
      </c>
      <c r="B3" s="2">
        <v>5</v>
      </c>
      <c r="C3" s="2">
        <v>6</v>
      </c>
      <c r="D3" s="2">
        <v>69</v>
      </c>
      <c r="E3" s="2">
        <v>41</v>
      </c>
      <c r="F3" s="2">
        <v>7</v>
      </c>
      <c r="G3" s="2">
        <v>9</v>
      </c>
    </row>
    <row r="4" spans="1:7" x14ac:dyDescent="0.2">
      <c r="A4" s="4">
        <v>3</v>
      </c>
      <c r="B4" s="2">
        <v>2</v>
      </c>
      <c r="C4" s="2">
        <v>3</v>
      </c>
      <c r="D4" s="2">
        <v>77</v>
      </c>
      <c r="E4" s="2">
        <v>42</v>
      </c>
      <c r="F4" s="2">
        <v>13</v>
      </c>
      <c r="G4" s="2">
        <v>13</v>
      </c>
    </row>
    <row r="5" spans="1:7" x14ac:dyDescent="0.2">
      <c r="A5" s="4">
        <v>3</v>
      </c>
      <c r="B5" s="2">
        <v>3</v>
      </c>
      <c r="C5" s="2">
        <v>4</v>
      </c>
      <c r="D5" s="2">
        <v>84</v>
      </c>
      <c r="E5" s="2">
        <v>62</v>
      </c>
      <c r="F5" s="2">
        <v>5</v>
      </c>
      <c r="G5" s="2">
        <v>7</v>
      </c>
    </row>
    <row r="6" spans="1:7" x14ac:dyDescent="0.2">
      <c r="A6" s="4">
        <v>4</v>
      </c>
      <c r="B6" s="2">
        <v>4</v>
      </c>
      <c r="C6" s="2">
        <v>1</v>
      </c>
      <c r="D6" s="2">
        <v>73</v>
      </c>
      <c r="E6" s="2">
        <v>39</v>
      </c>
      <c r="F6" s="2">
        <v>4</v>
      </c>
      <c r="G6" s="2">
        <v>10</v>
      </c>
    </row>
    <row r="7" spans="1:7" x14ac:dyDescent="0.2">
      <c r="A7" s="4">
        <v>5</v>
      </c>
      <c r="B7" s="2">
        <v>1</v>
      </c>
      <c r="C7" s="2">
        <v>4</v>
      </c>
      <c r="D7" s="2">
        <v>96</v>
      </c>
      <c r="E7" s="2">
        <v>41</v>
      </c>
      <c r="F7" s="2">
        <v>14</v>
      </c>
      <c r="G7" s="2">
        <v>9</v>
      </c>
    </row>
    <row r="8" spans="1:7" x14ac:dyDescent="0.2">
      <c r="A8" s="4">
        <v>6</v>
      </c>
      <c r="B8" s="2">
        <v>3</v>
      </c>
      <c r="C8" s="2">
        <v>2</v>
      </c>
      <c r="D8" s="2">
        <v>96</v>
      </c>
      <c r="E8" s="2">
        <v>49</v>
      </c>
      <c r="F8" s="2">
        <v>18</v>
      </c>
      <c r="G8" s="2">
        <v>11</v>
      </c>
    </row>
    <row r="9" spans="1:7" x14ac:dyDescent="0.2">
      <c r="A9" s="4">
        <v>7</v>
      </c>
      <c r="B9" s="2">
        <v>2</v>
      </c>
      <c r="C9" s="2">
        <v>6</v>
      </c>
      <c r="D9" s="2">
        <v>72</v>
      </c>
      <c r="E9" s="2">
        <v>54</v>
      </c>
      <c r="F9" s="2">
        <v>14</v>
      </c>
      <c r="G9" s="2">
        <v>9</v>
      </c>
    </row>
    <row r="10" spans="1:7" x14ac:dyDescent="0.2">
      <c r="A10" s="4">
        <v>8</v>
      </c>
      <c r="B10" s="2">
        <v>2</v>
      </c>
      <c r="C10" s="2">
        <v>3</v>
      </c>
      <c r="D10" s="2">
        <v>81</v>
      </c>
      <c r="E10" s="2">
        <v>41</v>
      </c>
      <c r="F10" s="2">
        <v>15</v>
      </c>
      <c r="G10" s="2">
        <v>15</v>
      </c>
    </row>
    <row r="11" spans="1:7" x14ac:dyDescent="0.2">
      <c r="A11" s="4">
        <v>9</v>
      </c>
      <c r="B11" s="2">
        <v>16</v>
      </c>
      <c r="C11" s="2">
        <v>3</v>
      </c>
      <c r="D11" s="2">
        <v>81</v>
      </c>
      <c r="E11" s="2">
        <v>44</v>
      </c>
      <c r="F11" s="2">
        <v>14</v>
      </c>
      <c r="G11" s="2">
        <v>15</v>
      </c>
    </row>
    <row r="12" spans="1:7" x14ac:dyDescent="0.2">
      <c r="A12" s="4">
        <v>10</v>
      </c>
      <c r="B12" s="2">
        <v>19</v>
      </c>
      <c r="C12" s="2">
        <v>4</v>
      </c>
      <c r="D12" s="2">
        <v>65</v>
      </c>
      <c r="E12" s="2">
        <v>51</v>
      </c>
      <c r="F12" s="2">
        <v>14</v>
      </c>
      <c r="G12" s="2">
        <v>10</v>
      </c>
    </row>
    <row r="13" spans="1:7" x14ac:dyDescent="0.2">
      <c r="A13" s="4">
        <v>11</v>
      </c>
      <c r="B13" s="2">
        <v>8</v>
      </c>
      <c r="C13" s="2">
        <v>3</v>
      </c>
      <c r="D13" s="2">
        <v>93</v>
      </c>
      <c r="E13" s="2">
        <v>47</v>
      </c>
      <c r="F13" s="2">
        <v>14</v>
      </c>
      <c r="G13" s="2">
        <v>18</v>
      </c>
    </row>
    <row r="14" spans="1:7" ht="17" thickBot="1" x14ac:dyDescent="0.25">
      <c r="A14" s="4">
        <v>12</v>
      </c>
      <c r="B14" s="2">
        <v>6</v>
      </c>
      <c r="C14" s="2">
        <v>4</v>
      </c>
      <c r="D14" s="2">
        <v>78</v>
      </c>
      <c r="E14" s="2">
        <v>50</v>
      </c>
      <c r="F14" s="2">
        <v>11</v>
      </c>
      <c r="G14" s="2">
        <v>7</v>
      </c>
    </row>
    <row r="15" spans="1:7" x14ac:dyDescent="0.2">
      <c r="A15" s="32" t="s">
        <v>309</v>
      </c>
      <c r="B15" s="33">
        <f>AVERAGE(B3:B14)</f>
        <v>5.916666666666667</v>
      </c>
      <c r="C15" s="33">
        <f t="shared" ref="C15:G15" si="0">AVERAGE(C3:C14)</f>
        <v>3.5833333333333335</v>
      </c>
      <c r="D15" s="33">
        <f t="shared" si="0"/>
        <v>80.416666666666671</v>
      </c>
      <c r="E15" s="33">
        <f t="shared" si="0"/>
        <v>46.75</v>
      </c>
      <c r="F15" s="33">
        <f t="shared" si="0"/>
        <v>11.916666666666666</v>
      </c>
      <c r="G15" s="34">
        <f t="shared" si="0"/>
        <v>11.083333333333334</v>
      </c>
    </row>
    <row r="16" spans="1:7" ht="17" thickBot="1" x14ac:dyDescent="0.25">
      <c r="A16" s="35" t="s">
        <v>432</v>
      </c>
      <c r="B16" s="36">
        <f>STDEV(B3:B14)</f>
        <v>5.7911897558169159</v>
      </c>
      <c r="C16" s="36">
        <f t="shared" ref="C16:G16" si="1">STDEV(C3:C14)</f>
        <v>1.4433756729740641</v>
      </c>
      <c r="D16" s="36">
        <f t="shared" si="1"/>
        <v>10.308498994283889</v>
      </c>
      <c r="E16" s="36">
        <f t="shared" si="1"/>
        <v>6.7973925482162239</v>
      </c>
      <c r="F16" s="36">
        <f t="shared" si="1"/>
        <v>4.3161079549506045</v>
      </c>
      <c r="G16" s="37">
        <f t="shared" si="1"/>
        <v>3.4498572653828967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75BC-81B3-EE48-BB22-B764120A4CB8}">
  <dimension ref="A1:G108"/>
  <sheetViews>
    <sheetView workbookViewId="0"/>
  </sheetViews>
  <sheetFormatPr baseColWidth="10" defaultRowHeight="16" x14ac:dyDescent="0.2"/>
  <cols>
    <col min="1" max="1" width="19.6640625" customWidth="1"/>
  </cols>
  <sheetData>
    <row r="1" spans="1:7" x14ac:dyDescent="0.2">
      <c r="A1" s="207" t="s">
        <v>682</v>
      </c>
      <c r="B1" s="208"/>
      <c r="C1" s="208"/>
    </row>
    <row r="2" spans="1:7" x14ac:dyDescent="0.2">
      <c r="A2" s="207" t="s">
        <v>454</v>
      </c>
      <c r="B2" s="207" t="s">
        <v>455</v>
      </c>
      <c r="C2" s="207" t="s">
        <v>456</v>
      </c>
      <c r="E2" s="48"/>
      <c r="F2" s="48" t="s">
        <v>455</v>
      </c>
      <c r="G2" s="48" t="s">
        <v>456</v>
      </c>
    </row>
    <row r="3" spans="1:7" x14ac:dyDescent="0.2">
      <c r="A3" s="207" t="s">
        <v>457</v>
      </c>
      <c r="B3" s="218">
        <v>89.215977429999995</v>
      </c>
      <c r="C3" s="218">
        <v>32.75320644</v>
      </c>
      <c r="E3" s="49" t="s">
        <v>458</v>
      </c>
      <c r="F3" s="1"/>
      <c r="G3" s="1"/>
    </row>
    <row r="4" spans="1:7" x14ac:dyDescent="0.2">
      <c r="A4" s="208"/>
      <c r="B4" s="218">
        <v>34.184542380000003</v>
      </c>
      <c r="C4" s="218">
        <v>23.209099680000001</v>
      </c>
      <c r="E4" s="49" t="s">
        <v>459</v>
      </c>
      <c r="F4" s="1">
        <v>26.31</v>
      </c>
      <c r="G4" s="1">
        <v>32.200000000000003</v>
      </c>
    </row>
    <row r="5" spans="1:7" x14ac:dyDescent="0.2">
      <c r="A5" s="208"/>
      <c r="B5" s="218">
        <v>43.777805260000001</v>
      </c>
      <c r="C5" s="218">
        <v>29.615150920000001</v>
      </c>
      <c r="E5" s="49" t="s">
        <v>460</v>
      </c>
      <c r="F5" s="1">
        <v>67.92</v>
      </c>
      <c r="G5" s="1">
        <v>28.8</v>
      </c>
    </row>
    <row r="6" spans="1:7" x14ac:dyDescent="0.2">
      <c r="A6" s="208"/>
      <c r="B6" s="218">
        <v>55.255421060000003</v>
      </c>
      <c r="C6" s="218">
        <v>42.533151490000002</v>
      </c>
      <c r="E6" s="49" t="s">
        <v>628</v>
      </c>
      <c r="F6" s="1">
        <v>15.87</v>
      </c>
      <c r="G6" s="1">
        <v>8.0090000000000003</v>
      </c>
    </row>
    <row r="7" spans="1:7" x14ac:dyDescent="0.2">
      <c r="A7" s="208"/>
      <c r="B7" s="218">
        <v>79.649456000000001</v>
      </c>
      <c r="C7" s="218">
        <v>28.709171439999999</v>
      </c>
    </row>
    <row r="8" spans="1:7" x14ac:dyDescent="0.2">
      <c r="A8" s="208"/>
      <c r="B8" s="218">
        <v>73.325409250000007</v>
      </c>
      <c r="C8" s="218">
        <v>26.49651403</v>
      </c>
    </row>
    <row r="9" spans="1:7" x14ac:dyDescent="0.2">
      <c r="A9" s="208"/>
      <c r="B9" s="218">
        <v>68.683111069999995</v>
      </c>
      <c r="C9" s="218">
        <v>26.255146910000001</v>
      </c>
    </row>
    <row r="10" spans="1:7" x14ac:dyDescent="0.2">
      <c r="A10" s="208"/>
      <c r="B10" s="218">
        <v>55.845882600000003</v>
      </c>
      <c r="C10" s="218">
        <v>26.577706970000001</v>
      </c>
    </row>
    <row r="11" spans="1:7" x14ac:dyDescent="0.2">
      <c r="A11" s="208"/>
      <c r="B11" s="218">
        <v>46.901325479999997</v>
      </c>
      <c r="C11" s="218">
        <v>28.196240240000002</v>
      </c>
    </row>
    <row r="12" spans="1:7" x14ac:dyDescent="0.2">
      <c r="A12" s="208"/>
      <c r="B12" s="218">
        <v>50.822329289999999</v>
      </c>
      <c r="C12" s="218">
        <v>20.775291840000001</v>
      </c>
    </row>
    <row r="13" spans="1:7" x14ac:dyDescent="0.2">
      <c r="A13" s="208"/>
      <c r="B13" s="218">
        <v>82.898170989999997</v>
      </c>
      <c r="C13" s="218">
        <v>29.120550659999999</v>
      </c>
    </row>
    <row r="14" spans="1:7" x14ac:dyDescent="0.2">
      <c r="A14" s="208"/>
      <c r="B14" s="218">
        <v>63.922814700000004</v>
      </c>
      <c r="C14" s="218">
        <v>24.889287530000001</v>
      </c>
    </row>
    <row r="15" spans="1:7" x14ac:dyDescent="0.2">
      <c r="A15" s="208"/>
      <c r="B15" s="218">
        <v>63.624320849999997</v>
      </c>
      <c r="C15" s="218">
        <v>28.014604179999999</v>
      </c>
    </row>
    <row r="16" spans="1:7" x14ac:dyDescent="0.2">
      <c r="A16" s="208"/>
      <c r="B16" s="218">
        <v>48.804647330000002</v>
      </c>
      <c r="C16" s="218">
        <v>30.999700050000001</v>
      </c>
    </row>
    <row r="17" spans="1:3" x14ac:dyDescent="0.2">
      <c r="A17" s="208"/>
      <c r="B17" s="218">
        <v>71.995126010000007</v>
      </c>
      <c r="C17" s="218">
        <v>33.259360800000003</v>
      </c>
    </row>
    <row r="18" spans="1:3" x14ac:dyDescent="0.2">
      <c r="A18" s="208"/>
      <c r="B18" s="218">
        <v>64.596453229999995</v>
      </c>
      <c r="C18" s="218">
        <v>36.48218129</v>
      </c>
    </row>
    <row r="19" spans="1:3" x14ac:dyDescent="0.2">
      <c r="A19" s="208"/>
      <c r="B19" s="218">
        <v>91.693700219999997</v>
      </c>
      <c r="C19" s="218">
        <v>44.561007549999999</v>
      </c>
    </row>
    <row r="20" spans="1:3" x14ac:dyDescent="0.2">
      <c r="A20" s="208"/>
      <c r="B20" s="218">
        <v>43.872931850000001</v>
      </c>
      <c r="C20" s="218">
        <v>29.078966430000001</v>
      </c>
    </row>
    <row r="21" spans="1:3" x14ac:dyDescent="0.2">
      <c r="A21" s="208"/>
      <c r="B21" s="218">
        <v>20.815258159999999</v>
      </c>
      <c r="C21" s="218">
        <v>46.118159409999997</v>
      </c>
    </row>
    <row r="22" spans="1:3" x14ac:dyDescent="0.2">
      <c r="A22" s="208"/>
      <c r="B22" s="218">
        <v>58.691594809999998</v>
      </c>
      <c r="C22" s="218">
        <v>51.220877260000002</v>
      </c>
    </row>
    <row r="23" spans="1:3" x14ac:dyDescent="0.2">
      <c r="A23" s="208"/>
      <c r="B23" s="218">
        <v>66.364794590000002</v>
      </c>
      <c r="C23" s="218">
        <v>37.277686660000001</v>
      </c>
    </row>
    <row r="24" spans="1:3" x14ac:dyDescent="0.2">
      <c r="A24" s="208"/>
      <c r="B24" s="218">
        <v>75.395137759999997</v>
      </c>
      <c r="C24" s="218">
        <v>52.443471520000003</v>
      </c>
    </row>
    <row r="25" spans="1:3" x14ac:dyDescent="0.2">
      <c r="A25" s="208"/>
      <c r="B25" s="218">
        <v>49.11131555</v>
      </c>
      <c r="C25" s="218">
        <v>62.893873480000003</v>
      </c>
    </row>
    <row r="26" spans="1:3" x14ac:dyDescent="0.2">
      <c r="A26" s="208"/>
      <c r="B26" s="218">
        <v>56.014079600000002</v>
      </c>
      <c r="C26" s="218">
        <v>50.988377329999999</v>
      </c>
    </row>
    <row r="27" spans="1:3" x14ac:dyDescent="0.2">
      <c r="A27" s="208"/>
      <c r="B27" s="218">
        <v>70.578492069999996</v>
      </c>
      <c r="C27" s="218">
        <v>29.184820169999998</v>
      </c>
    </row>
    <row r="28" spans="1:3" x14ac:dyDescent="0.2">
      <c r="A28" s="208"/>
      <c r="B28" s="218">
        <v>85.085973269999997</v>
      </c>
      <c r="C28" s="218">
        <v>26.139786820000001</v>
      </c>
    </row>
    <row r="29" spans="1:3" x14ac:dyDescent="0.2">
      <c r="A29" s="208"/>
      <c r="B29" s="218">
        <v>81.304637619999994</v>
      </c>
      <c r="C29" s="218">
        <v>36.406931890000003</v>
      </c>
    </row>
    <row r="30" spans="1:3" x14ac:dyDescent="0.2">
      <c r="A30" s="208"/>
      <c r="B30" s="218">
        <v>75.563010140000003</v>
      </c>
      <c r="C30" s="218">
        <v>33.675164979999998</v>
      </c>
    </row>
    <row r="31" spans="1:3" x14ac:dyDescent="0.2">
      <c r="A31" s="208"/>
      <c r="B31" s="218">
        <v>48.324973730000004</v>
      </c>
      <c r="C31" s="218">
        <v>40.604536099999997</v>
      </c>
    </row>
    <row r="32" spans="1:3" x14ac:dyDescent="0.2">
      <c r="A32" s="208"/>
      <c r="B32" s="218">
        <v>74.999667599999995</v>
      </c>
      <c r="C32" s="219">
        <v>26.452684170000001</v>
      </c>
    </row>
    <row r="33" spans="1:3" x14ac:dyDescent="0.2">
      <c r="A33" s="208"/>
      <c r="B33" s="218">
        <v>50.566368699999998</v>
      </c>
      <c r="C33" s="219">
        <v>23.9468438</v>
      </c>
    </row>
    <row r="34" spans="1:3" x14ac:dyDescent="0.2">
      <c r="A34" s="208"/>
      <c r="B34" s="218">
        <v>45.030615599999997</v>
      </c>
      <c r="C34" s="219">
        <v>27.543630159999999</v>
      </c>
    </row>
    <row r="35" spans="1:3" x14ac:dyDescent="0.2">
      <c r="A35" s="208"/>
      <c r="B35" s="218">
        <v>59.18931886</v>
      </c>
      <c r="C35" s="219">
        <v>34.182897250000003</v>
      </c>
    </row>
    <row r="36" spans="1:3" x14ac:dyDescent="0.2">
      <c r="A36" s="208"/>
      <c r="B36" s="218">
        <v>61.38910336</v>
      </c>
      <c r="C36" s="219">
        <v>30.179593260000001</v>
      </c>
    </row>
    <row r="37" spans="1:3" x14ac:dyDescent="0.2">
      <c r="A37" s="208"/>
      <c r="B37" s="218">
        <v>52.349078419999998</v>
      </c>
      <c r="C37" s="219">
        <v>24.777322229999999</v>
      </c>
    </row>
    <row r="38" spans="1:3" x14ac:dyDescent="0.2">
      <c r="A38" s="208"/>
      <c r="B38" s="218">
        <v>31.248639229999998</v>
      </c>
      <c r="C38" s="219">
        <v>29.811134750000001</v>
      </c>
    </row>
    <row r="39" spans="1:3" x14ac:dyDescent="0.2">
      <c r="A39" s="208"/>
      <c r="B39" s="218">
        <v>33.173115969999998</v>
      </c>
      <c r="C39" s="219">
        <v>29.271550260000001</v>
      </c>
    </row>
    <row r="40" spans="1:3" x14ac:dyDescent="0.2">
      <c r="A40" s="208"/>
      <c r="B40" s="218">
        <v>27.491547000000001</v>
      </c>
      <c r="C40" s="219">
        <v>28.654260090000001</v>
      </c>
    </row>
    <row r="41" spans="1:3" x14ac:dyDescent="0.2">
      <c r="A41" s="208"/>
      <c r="B41" s="218">
        <v>40.93743164</v>
      </c>
      <c r="C41" s="219">
        <v>37.634704990000003</v>
      </c>
    </row>
    <row r="42" spans="1:3" x14ac:dyDescent="0.2">
      <c r="A42" s="208"/>
      <c r="B42" s="218">
        <v>31.91694523</v>
      </c>
      <c r="C42" s="219">
        <v>47.307671300000003</v>
      </c>
    </row>
    <row r="43" spans="1:3" x14ac:dyDescent="0.2">
      <c r="A43" s="208"/>
      <c r="B43" s="218">
        <v>54.62769136</v>
      </c>
      <c r="C43" s="219">
        <v>35.657320730000002</v>
      </c>
    </row>
    <row r="44" spans="1:3" x14ac:dyDescent="0.2">
      <c r="A44" s="208"/>
      <c r="B44" s="218">
        <v>76.355301850000004</v>
      </c>
      <c r="C44" s="219">
        <v>23.603826080000001</v>
      </c>
    </row>
    <row r="45" spans="1:3" x14ac:dyDescent="0.2">
      <c r="A45" s="208"/>
      <c r="B45" s="218">
        <v>91.04330539</v>
      </c>
      <c r="C45" s="219">
        <v>31.53384368</v>
      </c>
    </row>
    <row r="46" spans="1:3" x14ac:dyDescent="0.2">
      <c r="A46" s="208"/>
      <c r="B46" s="218">
        <v>71.380749519999995</v>
      </c>
      <c r="C46" s="219">
        <v>30.55202452</v>
      </c>
    </row>
    <row r="47" spans="1:3" x14ac:dyDescent="0.2">
      <c r="A47" s="208"/>
      <c r="B47" s="218">
        <v>71.390224430000004</v>
      </c>
      <c r="C47" s="219">
        <v>41.811596629999997</v>
      </c>
    </row>
    <row r="48" spans="1:3" x14ac:dyDescent="0.2">
      <c r="A48" s="208"/>
      <c r="B48" s="218">
        <v>74.333768129999996</v>
      </c>
      <c r="C48" s="219">
        <v>46.356985340000001</v>
      </c>
    </row>
    <row r="49" spans="1:3" x14ac:dyDescent="0.2">
      <c r="A49" s="208"/>
      <c r="B49" s="218">
        <v>59.192907439999999</v>
      </c>
      <c r="C49" s="219">
        <v>46.411104039999998</v>
      </c>
    </row>
    <row r="50" spans="1:3" x14ac:dyDescent="0.2">
      <c r="A50" s="208"/>
      <c r="B50" s="218">
        <v>79.740501309999999</v>
      </c>
      <c r="C50" s="219">
        <v>20.496219289999999</v>
      </c>
    </row>
    <row r="51" spans="1:3" x14ac:dyDescent="0.2">
      <c r="A51" s="208"/>
      <c r="B51" s="218">
        <v>88.912326620000002</v>
      </c>
      <c r="C51" s="219">
        <v>23.12723385</v>
      </c>
    </row>
    <row r="52" spans="1:3" x14ac:dyDescent="0.2">
      <c r="A52" s="208"/>
      <c r="B52" s="218">
        <v>81.855210290000002</v>
      </c>
      <c r="C52" s="219">
        <v>15.03088889</v>
      </c>
    </row>
    <row r="53" spans="1:3" x14ac:dyDescent="0.2">
      <c r="A53" s="208"/>
      <c r="B53" s="218">
        <v>92.783319309999996</v>
      </c>
      <c r="C53" s="219">
        <v>24.420971980000001</v>
      </c>
    </row>
    <row r="54" spans="1:3" x14ac:dyDescent="0.2">
      <c r="A54" s="208"/>
      <c r="B54" s="218">
        <v>78.966530480000003</v>
      </c>
      <c r="C54" s="219">
        <v>37.033465059999997</v>
      </c>
    </row>
    <row r="55" spans="1:3" x14ac:dyDescent="0.2">
      <c r="A55" s="208"/>
      <c r="B55" s="219">
        <v>69.312267539999993</v>
      </c>
      <c r="C55" s="219">
        <v>32.879419599999999</v>
      </c>
    </row>
    <row r="56" spans="1:3" x14ac:dyDescent="0.2">
      <c r="A56" s="208"/>
      <c r="B56" s="219">
        <v>68.968970740000003</v>
      </c>
      <c r="C56" s="219">
        <v>26.91920137</v>
      </c>
    </row>
    <row r="57" spans="1:3" x14ac:dyDescent="0.2">
      <c r="A57" s="208"/>
      <c r="B57" s="219">
        <v>63.530325419999997</v>
      </c>
      <c r="C57" s="219">
        <v>38.006548739999999</v>
      </c>
    </row>
    <row r="58" spans="1:3" x14ac:dyDescent="0.2">
      <c r="A58" s="208"/>
      <c r="B58" s="219">
        <v>53.5434427</v>
      </c>
      <c r="C58" s="219">
        <v>21.601991720000001</v>
      </c>
    </row>
    <row r="59" spans="1:3" x14ac:dyDescent="0.2">
      <c r="A59" s="208"/>
      <c r="B59" s="219">
        <v>83.787446939999995</v>
      </c>
      <c r="C59" s="219">
        <v>24.13230824</v>
      </c>
    </row>
    <row r="60" spans="1:3" x14ac:dyDescent="0.2">
      <c r="A60" s="208"/>
      <c r="B60" s="219">
        <v>54.230291960000002</v>
      </c>
      <c r="C60" s="219">
        <v>26.000544210000001</v>
      </c>
    </row>
    <row r="61" spans="1:3" x14ac:dyDescent="0.2">
      <c r="A61" s="208"/>
      <c r="B61" s="219">
        <v>66.160430689999998</v>
      </c>
      <c r="C61" s="219">
        <v>22.21498725</v>
      </c>
    </row>
    <row r="62" spans="1:3" x14ac:dyDescent="0.2">
      <c r="A62" s="208"/>
      <c r="B62" s="219">
        <v>80.962048679999995</v>
      </c>
      <c r="C62" s="219">
        <v>20.785393160000002</v>
      </c>
    </row>
    <row r="63" spans="1:3" x14ac:dyDescent="0.2">
      <c r="A63" s="208"/>
      <c r="B63" s="219">
        <v>67.979088559999994</v>
      </c>
      <c r="C63" s="219">
        <v>24.648053180000002</v>
      </c>
    </row>
    <row r="64" spans="1:3" x14ac:dyDescent="0.2">
      <c r="A64" s="208"/>
      <c r="B64" s="219">
        <v>79.339198120000006</v>
      </c>
      <c r="C64" s="219">
        <v>32.520967079999998</v>
      </c>
    </row>
    <row r="65" spans="1:3" x14ac:dyDescent="0.2">
      <c r="A65" s="208"/>
      <c r="B65" s="219">
        <v>72.224395180000002</v>
      </c>
      <c r="C65" s="219">
        <v>32.151556220000003</v>
      </c>
    </row>
    <row r="66" spans="1:3" x14ac:dyDescent="0.2">
      <c r="A66" s="208"/>
      <c r="B66" s="219">
        <v>96.28107267</v>
      </c>
      <c r="C66" s="219">
        <v>26.61752332</v>
      </c>
    </row>
    <row r="67" spans="1:3" x14ac:dyDescent="0.2">
      <c r="A67" s="208"/>
      <c r="B67" s="219">
        <v>68.238005630000004</v>
      </c>
      <c r="C67" s="219">
        <v>23.848597940000001</v>
      </c>
    </row>
    <row r="68" spans="1:3" x14ac:dyDescent="0.2">
      <c r="A68" s="208"/>
      <c r="B68" s="219">
        <v>83.329225800000003</v>
      </c>
      <c r="C68" s="219">
        <v>19.65210145</v>
      </c>
    </row>
    <row r="69" spans="1:3" x14ac:dyDescent="0.2">
      <c r="A69" s="208"/>
      <c r="B69" s="219">
        <v>53.168016510000001</v>
      </c>
      <c r="C69" s="219">
        <v>21.64999757</v>
      </c>
    </row>
    <row r="70" spans="1:3" x14ac:dyDescent="0.2">
      <c r="A70" s="208"/>
      <c r="B70" s="219">
        <v>43.868520019999998</v>
      </c>
      <c r="C70" s="219">
        <v>28.418888880000001</v>
      </c>
    </row>
    <row r="71" spans="1:3" x14ac:dyDescent="0.2">
      <c r="A71" s="208"/>
      <c r="B71" s="219">
        <v>66.59284882</v>
      </c>
      <c r="C71" s="219">
        <v>28.929559739999998</v>
      </c>
    </row>
    <row r="72" spans="1:3" x14ac:dyDescent="0.2">
      <c r="A72" s="208"/>
      <c r="B72" s="219">
        <v>46.404840319999998</v>
      </c>
      <c r="C72" s="208"/>
    </row>
    <row r="73" spans="1:3" x14ac:dyDescent="0.2">
      <c r="A73" s="208"/>
      <c r="B73" s="219">
        <v>67.789501720000004</v>
      </c>
      <c r="C73" s="208"/>
    </row>
    <row r="74" spans="1:3" x14ac:dyDescent="0.2">
      <c r="A74" s="208"/>
      <c r="B74" s="219">
        <v>70.844551749999994</v>
      </c>
      <c r="C74" s="208"/>
    </row>
    <row r="75" spans="1:3" x14ac:dyDescent="0.2">
      <c r="A75" s="208"/>
      <c r="B75" s="219">
        <v>78.528274629999999</v>
      </c>
      <c r="C75" s="208"/>
    </row>
    <row r="76" spans="1:3" x14ac:dyDescent="0.2">
      <c r="A76" s="208"/>
      <c r="B76" s="219">
        <v>96.568687550000007</v>
      </c>
      <c r="C76" s="208"/>
    </row>
    <row r="77" spans="1:3" x14ac:dyDescent="0.2">
      <c r="A77" s="208"/>
      <c r="B77" s="219">
        <v>77.536478340000002</v>
      </c>
      <c r="C77" s="208"/>
    </row>
    <row r="78" spans="1:3" x14ac:dyDescent="0.2">
      <c r="A78" s="208"/>
      <c r="B78" s="219">
        <v>69.534045860000006</v>
      </c>
      <c r="C78" s="208"/>
    </row>
    <row r="79" spans="1:3" x14ac:dyDescent="0.2">
      <c r="A79" s="208"/>
      <c r="B79" s="219">
        <v>56.330190360000003</v>
      </c>
      <c r="C79" s="208"/>
    </row>
    <row r="80" spans="1:3" x14ac:dyDescent="0.2">
      <c r="A80" s="208"/>
      <c r="B80" s="219">
        <v>43.020014230000001</v>
      </c>
      <c r="C80" s="208"/>
    </row>
    <row r="81" spans="1:3" x14ac:dyDescent="0.2">
      <c r="A81" s="208"/>
      <c r="B81" s="219">
        <v>75.52475235</v>
      </c>
      <c r="C81" s="208"/>
    </row>
    <row r="82" spans="1:3" x14ac:dyDescent="0.2">
      <c r="A82" s="208"/>
      <c r="B82" s="219">
        <v>67.058271750000003</v>
      </c>
      <c r="C82" s="208"/>
    </row>
    <row r="83" spans="1:3" x14ac:dyDescent="0.2">
      <c r="A83" s="208"/>
      <c r="B83" s="219">
        <v>56.529134829999997</v>
      </c>
      <c r="C83" s="208"/>
    </row>
    <row r="84" spans="1:3" x14ac:dyDescent="0.2">
      <c r="A84" s="208"/>
      <c r="B84" s="219">
        <v>64.793982029999995</v>
      </c>
      <c r="C84" s="208"/>
    </row>
    <row r="85" spans="1:3" x14ac:dyDescent="0.2">
      <c r="A85" s="208"/>
      <c r="B85" s="219">
        <v>60.548577080000001</v>
      </c>
      <c r="C85" s="208"/>
    </row>
    <row r="86" spans="1:3" x14ac:dyDescent="0.2">
      <c r="A86" s="208"/>
      <c r="B86" s="219">
        <v>62.067377209999997</v>
      </c>
      <c r="C86" s="208"/>
    </row>
    <row r="87" spans="1:3" x14ac:dyDescent="0.2">
      <c r="A87" s="208"/>
      <c r="B87" s="219">
        <v>73.357868780000004</v>
      </c>
      <c r="C87" s="208"/>
    </row>
    <row r="88" spans="1:3" x14ac:dyDescent="0.2">
      <c r="A88" s="208"/>
      <c r="B88" s="219">
        <v>75.965778169999993</v>
      </c>
      <c r="C88" s="208"/>
    </row>
    <row r="89" spans="1:3" x14ac:dyDescent="0.2">
      <c r="A89" s="208"/>
      <c r="B89" s="219">
        <v>88.346800099999996</v>
      </c>
      <c r="C89" s="208"/>
    </row>
    <row r="90" spans="1:3" x14ac:dyDescent="0.2">
      <c r="A90" s="208"/>
      <c r="B90" s="219">
        <v>79.842731749999999</v>
      </c>
      <c r="C90" s="208"/>
    </row>
    <row r="91" spans="1:3" x14ac:dyDescent="0.2">
      <c r="A91" s="208"/>
      <c r="B91" s="219">
        <v>87.136059200000005</v>
      </c>
      <c r="C91" s="208"/>
    </row>
    <row r="92" spans="1:3" x14ac:dyDescent="0.2">
      <c r="A92" s="208"/>
      <c r="B92" s="219">
        <v>78.735710280000006</v>
      </c>
      <c r="C92" s="208"/>
    </row>
    <row r="93" spans="1:3" x14ac:dyDescent="0.2">
      <c r="A93" s="208"/>
      <c r="B93" s="219">
        <v>73.011723840000002</v>
      </c>
      <c r="C93" s="208"/>
    </row>
    <row r="94" spans="1:3" x14ac:dyDescent="0.2">
      <c r="A94" s="208"/>
      <c r="B94" s="219">
        <v>70.402147040000003</v>
      </c>
      <c r="C94" s="208"/>
    </row>
    <row r="95" spans="1:3" x14ac:dyDescent="0.2">
      <c r="A95" s="208"/>
      <c r="B95" s="219">
        <v>62.398806020000002</v>
      </c>
      <c r="C95" s="208"/>
    </row>
    <row r="96" spans="1:3" x14ac:dyDescent="0.2">
      <c r="A96" s="208"/>
      <c r="B96" s="219">
        <v>63.633487199999998</v>
      </c>
      <c r="C96" s="208"/>
    </row>
    <row r="97" spans="1:3" x14ac:dyDescent="0.2">
      <c r="A97" s="208"/>
      <c r="B97" s="219">
        <v>69.113497229999993</v>
      </c>
      <c r="C97" s="208"/>
    </row>
    <row r="98" spans="1:3" x14ac:dyDescent="0.2">
      <c r="A98" s="208"/>
      <c r="B98" s="219">
        <v>89.431783569999993</v>
      </c>
      <c r="C98" s="208"/>
    </row>
    <row r="99" spans="1:3" x14ac:dyDescent="0.2">
      <c r="A99" s="208"/>
      <c r="B99" s="219">
        <v>76.823321370000002</v>
      </c>
      <c r="C99" s="208"/>
    </row>
    <row r="100" spans="1:3" x14ac:dyDescent="0.2">
      <c r="A100" s="208"/>
      <c r="B100" s="219">
        <v>53.461553840000001</v>
      </c>
      <c r="C100" s="208"/>
    </row>
    <row r="101" spans="1:3" x14ac:dyDescent="0.2">
      <c r="A101" s="208"/>
      <c r="B101" s="219">
        <v>64.004753910000005</v>
      </c>
      <c r="C101" s="208"/>
    </row>
    <row r="102" spans="1:3" x14ac:dyDescent="0.2">
      <c r="A102" s="208"/>
      <c r="B102" s="219">
        <v>74.225532729999998</v>
      </c>
      <c r="C102" s="208"/>
    </row>
    <row r="103" spans="1:3" x14ac:dyDescent="0.2">
      <c r="A103" s="208"/>
      <c r="B103" s="219">
        <v>66.279910369999996</v>
      </c>
      <c r="C103" s="208"/>
    </row>
    <row r="104" spans="1:3" x14ac:dyDescent="0.2">
      <c r="A104" s="208"/>
      <c r="B104" s="219">
        <v>54.96930382</v>
      </c>
      <c r="C104" s="208"/>
    </row>
    <row r="105" spans="1:3" x14ac:dyDescent="0.2">
      <c r="A105" s="208"/>
      <c r="B105" s="219">
        <v>72.398225010000004</v>
      </c>
      <c r="C105" s="208"/>
    </row>
    <row r="106" spans="1:3" x14ac:dyDescent="0.2">
      <c r="A106" s="208"/>
      <c r="B106" s="219">
        <v>54.406503260000001</v>
      </c>
      <c r="C106" s="208"/>
    </row>
    <row r="107" spans="1:3" x14ac:dyDescent="0.2">
      <c r="A107" s="208"/>
      <c r="B107" s="219">
        <v>68.990300930000004</v>
      </c>
      <c r="C107" s="208"/>
    </row>
    <row r="108" spans="1:3" x14ac:dyDescent="0.2">
      <c r="A108" s="208"/>
      <c r="B108" s="219">
        <v>70.541579200000001</v>
      </c>
      <c r="C108" s="20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453E0-BCBC-EE40-9E88-9F135DFE1CF3}">
  <dimension ref="A1:Q181"/>
  <sheetViews>
    <sheetView workbookViewId="0"/>
  </sheetViews>
  <sheetFormatPr baseColWidth="10" defaultRowHeight="16" x14ac:dyDescent="0.2"/>
  <cols>
    <col min="1" max="1" width="31.33203125" style="2" customWidth="1"/>
    <col min="2" max="3" width="10.83203125" style="2"/>
    <col min="4" max="4" width="25.6640625" style="2" customWidth="1"/>
    <col min="5" max="6" width="10.83203125" style="2"/>
    <col min="7" max="7" width="22.5" style="2" customWidth="1"/>
    <col min="8" max="9" width="10.83203125" style="2"/>
    <col min="10" max="10" width="21.6640625" style="2" customWidth="1"/>
    <col min="11" max="12" width="10.83203125" style="2"/>
    <col min="13" max="13" width="18.33203125" style="2" customWidth="1"/>
    <col min="14" max="15" width="10.83203125" style="2"/>
    <col min="16" max="16" width="20" style="2" customWidth="1"/>
    <col min="17" max="16384" width="10.83203125" style="2"/>
  </cols>
  <sheetData>
    <row r="1" spans="1:17" x14ac:dyDescent="0.2">
      <c r="A1" s="207" t="s">
        <v>683</v>
      </c>
      <c r="B1" s="208"/>
    </row>
    <row r="2" spans="1:17" x14ac:dyDescent="0.2">
      <c r="A2" s="207" t="s">
        <v>468</v>
      </c>
      <c r="B2" s="207" t="s">
        <v>461</v>
      </c>
      <c r="D2" s="49" t="s">
        <v>468</v>
      </c>
      <c r="E2" s="207" t="s">
        <v>461</v>
      </c>
      <c r="F2" s="209"/>
      <c r="G2" s="207" t="s">
        <v>468</v>
      </c>
      <c r="H2" s="207" t="s">
        <v>461</v>
      </c>
      <c r="J2" s="207" t="s">
        <v>468</v>
      </c>
      <c r="K2" s="207" t="s">
        <v>469</v>
      </c>
      <c r="M2" s="210" t="s">
        <v>468</v>
      </c>
      <c r="N2" s="207" t="s">
        <v>469</v>
      </c>
      <c r="O2" s="209"/>
      <c r="P2" s="207" t="s">
        <v>468</v>
      </c>
      <c r="Q2" s="207" t="s">
        <v>469</v>
      </c>
    </row>
    <row r="3" spans="1:17" ht="51" x14ac:dyDescent="0.2">
      <c r="A3" s="211" t="s">
        <v>463</v>
      </c>
      <c r="B3" s="1">
        <v>22.716999999999999</v>
      </c>
      <c r="D3" s="212" t="s">
        <v>467</v>
      </c>
      <c r="E3" s="1"/>
      <c r="F3" s="1"/>
      <c r="G3" s="213" t="s">
        <v>465</v>
      </c>
      <c r="H3" s="1"/>
      <c r="J3" s="211" t="s">
        <v>462</v>
      </c>
      <c r="K3" s="1">
        <v>28.151</v>
      </c>
      <c r="M3" s="212" t="s">
        <v>464</v>
      </c>
      <c r="N3" s="1"/>
      <c r="O3" s="1"/>
      <c r="P3" s="212" t="s">
        <v>465</v>
      </c>
      <c r="Q3" s="1"/>
    </row>
    <row r="4" spans="1:17" ht="17" thickBot="1" x14ac:dyDescent="0.25">
      <c r="A4" s="208"/>
      <c r="B4" s="1">
        <v>33.399000000000001</v>
      </c>
      <c r="D4" s="49" t="s">
        <v>459</v>
      </c>
      <c r="E4" s="1">
        <v>9.1080000000000005</v>
      </c>
      <c r="F4" s="1"/>
      <c r="G4" s="49" t="s">
        <v>459</v>
      </c>
      <c r="H4" s="1">
        <v>8.0310000000000006</v>
      </c>
      <c r="J4" s="208"/>
      <c r="K4" s="1">
        <v>34.305</v>
      </c>
      <c r="M4" s="49" t="s">
        <v>459</v>
      </c>
      <c r="N4" s="1">
        <v>8.6159999999999997</v>
      </c>
      <c r="O4" s="1"/>
      <c r="P4" s="49" t="s">
        <v>459</v>
      </c>
      <c r="Q4" s="1">
        <v>7.7380000000000004</v>
      </c>
    </row>
    <row r="5" spans="1:17" x14ac:dyDescent="0.2">
      <c r="A5" s="208"/>
      <c r="B5" s="1">
        <v>35.514000000000003</v>
      </c>
      <c r="D5" s="214" t="s">
        <v>466</v>
      </c>
      <c r="E5" s="215">
        <v>43.07</v>
      </c>
      <c r="F5" s="1"/>
      <c r="G5" s="214" t="s">
        <v>466</v>
      </c>
      <c r="H5" s="215">
        <v>81.72</v>
      </c>
      <c r="J5" s="208"/>
      <c r="K5" s="1">
        <v>38.15</v>
      </c>
      <c r="M5" s="214" t="s">
        <v>466</v>
      </c>
      <c r="N5" s="215">
        <v>43.56</v>
      </c>
      <c r="O5" s="1"/>
      <c r="P5" s="214" t="s">
        <v>466</v>
      </c>
      <c r="Q5" s="215">
        <v>84.72</v>
      </c>
    </row>
    <row r="6" spans="1:17" ht="17" thickBot="1" x14ac:dyDescent="0.25">
      <c r="A6" s="208"/>
      <c r="B6" s="1">
        <v>39.33</v>
      </c>
      <c r="D6" s="216" t="s">
        <v>629</v>
      </c>
      <c r="E6" s="217">
        <v>16.920000000000002</v>
      </c>
      <c r="F6" s="1"/>
      <c r="G6" s="216" t="s">
        <v>629</v>
      </c>
      <c r="H6" s="217">
        <v>12.63</v>
      </c>
      <c r="J6" s="208"/>
      <c r="K6" s="1">
        <v>59.094000000000001</v>
      </c>
      <c r="M6" s="216" t="s">
        <v>629</v>
      </c>
      <c r="N6" s="217">
        <v>11.26</v>
      </c>
      <c r="O6" s="1"/>
      <c r="P6" s="216" t="s">
        <v>629</v>
      </c>
      <c r="Q6" s="217">
        <v>14.2</v>
      </c>
    </row>
    <row r="7" spans="1:17" x14ac:dyDescent="0.2">
      <c r="A7" s="208"/>
      <c r="B7" s="1">
        <v>43.506</v>
      </c>
      <c r="J7" s="208"/>
      <c r="K7" s="1">
        <v>69.88</v>
      </c>
    </row>
    <row r="8" spans="1:17" x14ac:dyDescent="0.2">
      <c r="A8" s="208"/>
      <c r="B8" s="1">
        <v>46.484999999999999</v>
      </c>
      <c r="J8" s="208"/>
      <c r="K8" s="1">
        <v>72.454999999999998</v>
      </c>
    </row>
    <row r="9" spans="1:17" x14ac:dyDescent="0.2">
      <c r="A9" s="208"/>
      <c r="B9" s="1">
        <v>62.046999999999997</v>
      </c>
      <c r="J9" s="208"/>
      <c r="K9" s="1">
        <v>75.2</v>
      </c>
    </row>
    <row r="10" spans="1:17" x14ac:dyDescent="0.2">
      <c r="A10" s="208"/>
      <c r="B10" s="1">
        <v>74.843999999999994</v>
      </c>
      <c r="J10" s="208"/>
      <c r="K10" s="1">
        <v>87.245000000000005</v>
      </c>
    </row>
    <row r="11" spans="1:17" x14ac:dyDescent="0.2">
      <c r="A11" s="208"/>
      <c r="B11" s="1">
        <v>74.905000000000001</v>
      </c>
      <c r="J11" s="208"/>
      <c r="K11" s="1">
        <v>97.244</v>
      </c>
    </row>
    <row r="12" spans="1:17" x14ac:dyDescent="0.2">
      <c r="A12" s="208"/>
      <c r="B12" s="1">
        <v>81.998999999999995</v>
      </c>
      <c r="J12" s="208"/>
      <c r="K12" s="1">
        <v>108.54</v>
      </c>
    </row>
    <row r="13" spans="1:17" x14ac:dyDescent="0.2">
      <c r="A13" s="208"/>
      <c r="B13" s="1">
        <v>97.561000000000007</v>
      </c>
      <c r="J13" s="208"/>
      <c r="K13" s="1">
        <v>125.4</v>
      </c>
    </row>
    <row r="14" spans="1:17" x14ac:dyDescent="0.2">
      <c r="A14" s="208"/>
      <c r="B14" s="1">
        <v>113.3</v>
      </c>
      <c r="J14" s="208"/>
      <c r="K14" s="1">
        <v>131.55000000000001</v>
      </c>
    </row>
    <row r="15" spans="1:17" x14ac:dyDescent="0.2">
      <c r="A15" s="208"/>
      <c r="B15" s="1">
        <v>121.33</v>
      </c>
      <c r="J15" s="208"/>
      <c r="K15" s="1">
        <v>144.12</v>
      </c>
    </row>
    <row r="16" spans="1:17" x14ac:dyDescent="0.2">
      <c r="A16" s="208"/>
      <c r="B16" s="1">
        <v>144.05000000000001</v>
      </c>
      <c r="J16" s="208"/>
      <c r="K16" s="1">
        <v>146.69</v>
      </c>
    </row>
    <row r="17" spans="1:11" x14ac:dyDescent="0.2">
      <c r="A17" s="208"/>
      <c r="B17" s="1">
        <v>156.80000000000001</v>
      </c>
      <c r="J17" s="208"/>
      <c r="K17" s="1">
        <v>159.69999999999999</v>
      </c>
    </row>
    <row r="18" spans="1:11" x14ac:dyDescent="0.2">
      <c r="A18" s="208"/>
      <c r="B18" s="1">
        <v>159.78</v>
      </c>
      <c r="J18" s="208"/>
      <c r="K18" s="1">
        <v>178.42</v>
      </c>
    </row>
    <row r="19" spans="1:11" x14ac:dyDescent="0.2">
      <c r="A19" s="208"/>
      <c r="B19" s="1">
        <v>8.1999999999999993</v>
      </c>
      <c r="J19" s="208"/>
      <c r="K19" s="1">
        <v>154.21</v>
      </c>
    </row>
    <row r="20" spans="1:11" x14ac:dyDescent="0.2">
      <c r="A20" s="208"/>
      <c r="B20" s="1">
        <v>15.294</v>
      </c>
      <c r="J20" s="208"/>
      <c r="K20" s="1">
        <v>143.43</v>
      </c>
    </row>
    <row r="21" spans="1:11" x14ac:dyDescent="0.2">
      <c r="A21" s="208"/>
      <c r="B21" s="1">
        <v>23.286000000000001</v>
      </c>
      <c r="J21" s="208"/>
      <c r="K21" s="1">
        <v>126.06</v>
      </c>
    </row>
    <row r="22" spans="1:11" x14ac:dyDescent="0.2">
      <c r="A22" s="208"/>
      <c r="B22" s="1">
        <v>54.624000000000002</v>
      </c>
      <c r="J22" s="208"/>
      <c r="K22" s="1">
        <v>84.332999999999998</v>
      </c>
    </row>
    <row r="23" spans="1:11" x14ac:dyDescent="0.2">
      <c r="A23" s="208"/>
      <c r="B23" s="1">
        <v>54.685000000000002</v>
      </c>
      <c r="J23" s="208"/>
      <c r="K23" s="1">
        <v>56.182000000000002</v>
      </c>
    </row>
    <row r="24" spans="1:11" x14ac:dyDescent="0.2">
      <c r="A24" s="208"/>
      <c r="B24" s="1">
        <v>58.8</v>
      </c>
      <c r="J24" s="208"/>
      <c r="K24" s="1">
        <v>34.030999999999999</v>
      </c>
    </row>
    <row r="25" spans="1:11" x14ac:dyDescent="0.2">
      <c r="A25" s="208"/>
      <c r="B25" s="1">
        <v>78.340999999999994</v>
      </c>
      <c r="J25" s="208"/>
      <c r="K25" s="1">
        <v>48.189</v>
      </c>
    </row>
    <row r="26" spans="1:11" x14ac:dyDescent="0.2">
      <c r="A26" s="208"/>
      <c r="B26" s="1">
        <v>90.198999999999998</v>
      </c>
      <c r="J26" s="208"/>
      <c r="K26" s="1">
        <v>49.323</v>
      </c>
    </row>
    <row r="27" spans="1:11" x14ac:dyDescent="0.2">
      <c r="A27" s="208"/>
      <c r="B27" s="1">
        <v>98.13</v>
      </c>
      <c r="J27" s="208"/>
      <c r="K27" s="1">
        <v>50.658000000000001</v>
      </c>
    </row>
    <row r="28" spans="1:11" x14ac:dyDescent="0.2">
      <c r="A28" s="208"/>
      <c r="B28" s="1">
        <v>120.85</v>
      </c>
      <c r="J28" s="208"/>
      <c r="K28" s="1">
        <v>53.762999999999998</v>
      </c>
    </row>
    <row r="29" spans="1:11" x14ac:dyDescent="0.2">
      <c r="A29" s="208"/>
      <c r="B29" s="1">
        <v>129.53</v>
      </c>
      <c r="J29" s="208"/>
      <c r="K29" s="1">
        <v>83.353999999999999</v>
      </c>
    </row>
    <row r="30" spans="1:11" x14ac:dyDescent="0.2">
      <c r="A30" s="208"/>
      <c r="B30" s="1">
        <v>152.25</v>
      </c>
      <c r="J30" s="208"/>
      <c r="K30" s="1">
        <v>87.793999999999997</v>
      </c>
    </row>
    <row r="31" spans="1:11" x14ac:dyDescent="0.2">
      <c r="A31" s="208"/>
      <c r="B31" s="1">
        <v>33.69</v>
      </c>
      <c r="J31" s="208"/>
      <c r="K31" s="1">
        <v>97.05</v>
      </c>
    </row>
    <row r="32" spans="1:11" x14ac:dyDescent="0.2">
      <c r="A32" s="208"/>
      <c r="B32" s="1">
        <v>40.112000000000002</v>
      </c>
      <c r="J32" s="208"/>
      <c r="K32" s="1">
        <v>101.95</v>
      </c>
    </row>
    <row r="33" spans="1:11" x14ac:dyDescent="0.2">
      <c r="A33" s="208"/>
      <c r="B33" s="1">
        <v>48.228999999999999</v>
      </c>
      <c r="J33" s="208"/>
      <c r="K33" s="1">
        <v>135.97999999999999</v>
      </c>
    </row>
    <row r="34" spans="1:11" x14ac:dyDescent="0.2">
      <c r="A34" s="208"/>
      <c r="B34" s="1">
        <v>51.793999999999997</v>
      </c>
      <c r="J34" s="208"/>
      <c r="K34" s="1">
        <v>137.12</v>
      </c>
    </row>
    <row r="35" spans="1:11" x14ac:dyDescent="0.2">
      <c r="A35" s="208"/>
      <c r="B35" s="1">
        <v>55.95</v>
      </c>
      <c r="J35" s="208"/>
      <c r="K35" s="1">
        <v>146.37</v>
      </c>
    </row>
    <row r="36" spans="1:11" x14ac:dyDescent="0.2">
      <c r="A36" s="208"/>
      <c r="B36" s="1">
        <v>73.802000000000007</v>
      </c>
      <c r="J36" s="208"/>
      <c r="K36" s="1">
        <v>147.71</v>
      </c>
    </row>
    <row r="37" spans="1:11" x14ac:dyDescent="0.2">
      <c r="A37" s="208"/>
      <c r="B37" s="1">
        <v>80.192999999999998</v>
      </c>
      <c r="J37" s="208"/>
      <c r="K37" s="1">
        <v>179.6</v>
      </c>
    </row>
    <row r="38" spans="1:11" x14ac:dyDescent="0.2">
      <c r="A38" s="208"/>
      <c r="B38" s="1">
        <v>96.061999999999998</v>
      </c>
      <c r="J38" s="208"/>
      <c r="K38" s="1">
        <v>174.69</v>
      </c>
    </row>
    <row r="39" spans="1:11" x14ac:dyDescent="0.2">
      <c r="A39" s="208"/>
      <c r="B39" s="1">
        <v>113.88</v>
      </c>
      <c r="J39" s="208"/>
      <c r="K39" s="1">
        <v>162.97</v>
      </c>
    </row>
    <row r="40" spans="1:11" x14ac:dyDescent="0.2">
      <c r="A40" s="208"/>
      <c r="B40" s="1">
        <v>128.41999999999999</v>
      </c>
      <c r="J40" s="208"/>
      <c r="K40" s="1">
        <v>128.94</v>
      </c>
    </row>
    <row r="41" spans="1:11" x14ac:dyDescent="0.2">
      <c r="A41" s="208"/>
      <c r="B41" s="1">
        <v>129.75</v>
      </c>
      <c r="J41" s="208"/>
      <c r="K41" s="1">
        <v>125.83</v>
      </c>
    </row>
    <row r="42" spans="1:11" x14ac:dyDescent="0.2">
      <c r="A42" s="208"/>
      <c r="B42" s="1">
        <v>154</v>
      </c>
      <c r="J42" s="208"/>
      <c r="K42" s="1">
        <v>77.644000000000005</v>
      </c>
    </row>
    <row r="43" spans="1:11" x14ac:dyDescent="0.2">
      <c r="A43" s="208"/>
      <c r="B43" s="1">
        <v>162.11000000000001</v>
      </c>
      <c r="J43" s="208"/>
      <c r="K43" s="1">
        <v>75.174999999999997</v>
      </c>
    </row>
    <row r="44" spans="1:11" x14ac:dyDescent="0.2">
      <c r="A44" s="208"/>
      <c r="B44" s="1">
        <v>0.216</v>
      </c>
      <c r="J44" s="208"/>
      <c r="K44" s="1">
        <v>26.986000000000001</v>
      </c>
    </row>
    <row r="45" spans="1:11" x14ac:dyDescent="0.2">
      <c r="A45" s="208"/>
      <c r="B45" s="1">
        <v>22.224</v>
      </c>
      <c r="J45" s="208"/>
      <c r="K45" s="1">
        <v>19.381</v>
      </c>
    </row>
    <row r="46" spans="1:11" x14ac:dyDescent="0.2">
      <c r="A46" s="208"/>
      <c r="B46" s="1">
        <v>29.945</v>
      </c>
      <c r="J46" s="208"/>
      <c r="K46" s="1">
        <v>30.170999999999999</v>
      </c>
    </row>
    <row r="47" spans="1:11" x14ac:dyDescent="0.2">
      <c r="A47" s="208"/>
      <c r="B47" s="1">
        <v>33.905999999999999</v>
      </c>
      <c r="J47" s="208"/>
      <c r="K47" s="1">
        <v>33.558</v>
      </c>
    </row>
    <row r="48" spans="1:11" x14ac:dyDescent="0.2">
      <c r="A48" s="208"/>
      <c r="B48" s="1">
        <v>74.018000000000001</v>
      </c>
      <c r="J48" s="208"/>
      <c r="K48" s="1">
        <v>43.414000000000001</v>
      </c>
    </row>
    <row r="49" spans="1:11" x14ac:dyDescent="0.2">
      <c r="A49" s="208"/>
      <c r="B49" s="1">
        <v>78.174000000000007</v>
      </c>
      <c r="J49" s="208"/>
      <c r="K49" s="1">
        <v>44.448999999999998</v>
      </c>
    </row>
    <row r="50" spans="1:11" x14ac:dyDescent="0.2">
      <c r="A50" s="208"/>
      <c r="B50" s="1">
        <v>129.97</v>
      </c>
      <c r="J50" s="208"/>
      <c r="K50" s="1">
        <v>47.329000000000001</v>
      </c>
    </row>
    <row r="51" spans="1:11" x14ac:dyDescent="0.2">
      <c r="A51" s="208"/>
      <c r="B51" s="1">
        <v>29.715</v>
      </c>
      <c r="J51" s="208"/>
      <c r="K51" s="1">
        <v>47.371000000000002</v>
      </c>
    </row>
    <row r="52" spans="1:11" x14ac:dyDescent="0.2">
      <c r="A52" s="208"/>
      <c r="B52" s="1">
        <v>33.295999999999999</v>
      </c>
      <c r="J52" s="208"/>
      <c r="K52" s="1">
        <v>49.552</v>
      </c>
    </row>
    <row r="53" spans="1:11" x14ac:dyDescent="0.2">
      <c r="A53" s="208"/>
      <c r="B53" s="1">
        <v>38.659999999999997</v>
      </c>
      <c r="J53" s="208"/>
      <c r="K53" s="1">
        <v>50.85</v>
      </c>
    </row>
    <row r="54" spans="1:11" x14ac:dyDescent="0.2">
      <c r="A54" s="208"/>
      <c r="B54" s="1">
        <v>47.395000000000003</v>
      </c>
      <c r="J54" s="208"/>
      <c r="K54" s="1">
        <v>52.939</v>
      </c>
    </row>
    <row r="55" spans="1:11" x14ac:dyDescent="0.2">
      <c r="A55" s="208"/>
      <c r="B55" s="1">
        <v>50.792999999999999</v>
      </c>
      <c r="J55" s="208"/>
      <c r="K55" s="1">
        <v>75.099999999999994</v>
      </c>
    </row>
    <row r="56" spans="1:11" x14ac:dyDescent="0.2">
      <c r="A56" s="208"/>
      <c r="B56" s="1">
        <v>51.164999999999999</v>
      </c>
      <c r="J56" s="208"/>
      <c r="K56" s="1">
        <v>78.007000000000005</v>
      </c>
    </row>
    <row r="57" spans="1:11" x14ac:dyDescent="0.2">
      <c r="A57" s="208"/>
      <c r="B57" s="1">
        <v>62.011000000000003</v>
      </c>
      <c r="J57" s="208"/>
      <c r="K57" s="1">
        <v>83.11</v>
      </c>
    </row>
    <row r="58" spans="1:11" x14ac:dyDescent="0.2">
      <c r="A58" s="208"/>
      <c r="B58" s="1">
        <v>83.088999999999999</v>
      </c>
      <c r="J58" s="208"/>
      <c r="K58" s="1">
        <v>91.82</v>
      </c>
    </row>
    <row r="59" spans="1:11" x14ac:dyDescent="0.2">
      <c r="A59" s="208"/>
      <c r="B59" s="1">
        <v>86.055000000000007</v>
      </c>
      <c r="J59" s="208"/>
      <c r="K59" s="1">
        <v>92.965999999999994</v>
      </c>
    </row>
    <row r="60" spans="1:11" x14ac:dyDescent="0.2">
      <c r="A60" s="208"/>
      <c r="B60" s="1">
        <v>90</v>
      </c>
      <c r="J60" s="208"/>
      <c r="K60" s="1">
        <v>97.388000000000005</v>
      </c>
    </row>
    <row r="61" spans="1:11" x14ac:dyDescent="0.2">
      <c r="A61" s="208"/>
      <c r="B61" s="1">
        <v>98.56</v>
      </c>
      <c r="J61" s="208"/>
      <c r="K61" s="1">
        <v>98.179000000000002</v>
      </c>
    </row>
    <row r="62" spans="1:11" x14ac:dyDescent="0.2">
      <c r="A62" s="208"/>
      <c r="B62" s="1">
        <v>112.8</v>
      </c>
      <c r="J62" s="208"/>
      <c r="K62" s="1">
        <v>98.221000000000004</v>
      </c>
    </row>
    <row r="63" spans="1:11" x14ac:dyDescent="0.2">
      <c r="A63" s="208"/>
      <c r="B63" s="1">
        <v>128.66</v>
      </c>
      <c r="J63" s="208"/>
      <c r="K63" s="1">
        <v>125.38</v>
      </c>
    </row>
    <row r="64" spans="1:11" x14ac:dyDescent="0.2">
      <c r="A64" s="208"/>
      <c r="B64" s="1">
        <v>137.22</v>
      </c>
      <c r="J64" s="208"/>
      <c r="K64" s="1">
        <v>126.52</v>
      </c>
    </row>
    <row r="65" spans="1:11" x14ac:dyDescent="0.2">
      <c r="A65" s="208"/>
      <c r="B65" s="1">
        <v>140.79</v>
      </c>
      <c r="J65" s="208"/>
      <c r="K65" s="1">
        <v>127.56</v>
      </c>
    </row>
    <row r="66" spans="1:11" x14ac:dyDescent="0.2">
      <c r="A66" s="208"/>
      <c r="B66" s="1">
        <v>173.09</v>
      </c>
      <c r="J66" s="208"/>
      <c r="K66" s="1">
        <v>142.66999999999999</v>
      </c>
    </row>
    <row r="67" spans="1:11" x14ac:dyDescent="0.2">
      <c r="A67" s="208"/>
      <c r="B67" s="1">
        <v>176.06</v>
      </c>
      <c r="J67" s="208"/>
      <c r="K67" s="1">
        <v>144.76</v>
      </c>
    </row>
    <row r="68" spans="1:11" x14ac:dyDescent="0.2">
      <c r="A68" s="208"/>
      <c r="B68" s="1">
        <v>179.45</v>
      </c>
      <c r="J68" s="208"/>
      <c r="K68" s="1">
        <v>145.55000000000001</v>
      </c>
    </row>
    <row r="69" spans="1:11" x14ac:dyDescent="0.2">
      <c r="A69" s="208"/>
      <c r="B69" s="1">
        <v>22.803999999999998</v>
      </c>
      <c r="J69" s="208"/>
      <c r="K69" s="1">
        <v>170.97</v>
      </c>
    </row>
    <row r="70" spans="1:11" x14ac:dyDescent="0.2">
      <c r="A70" s="208"/>
      <c r="B70" s="1">
        <v>33.749000000000002</v>
      </c>
      <c r="J70" s="208"/>
      <c r="K70" s="1">
        <v>174.93</v>
      </c>
    </row>
    <row r="71" spans="1:11" x14ac:dyDescent="0.2">
      <c r="A71" s="208"/>
      <c r="B71" s="1">
        <v>46.847999999999999</v>
      </c>
      <c r="J71" s="208"/>
      <c r="K71" s="1">
        <v>176.23</v>
      </c>
    </row>
    <row r="72" spans="1:11" x14ac:dyDescent="0.2">
      <c r="A72" s="208"/>
      <c r="B72" s="1">
        <v>47.22</v>
      </c>
      <c r="J72" s="208"/>
      <c r="K72" s="1">
        <v>170</v>
      </c>
    </row>
    <row r="73" spans="1:11" x14ac:dyDescent="0.2">
      <c r="A73" s="208"/>
      <c r="B73" s="1">
        <v>61.463999999999999</v>
      </c>
      <c r="J73" s="208"/>
      <c r="K73" s="1">
        <v>164.39</v>
      </c>
    </row>
    <row r="74" spans="1:11" x14ac:dyDescent="0.2">
      <c r="A74" s="208"/>
      <c r="B74" s="1">
        <v>79.144000000000005</v>
      </c>
      <c r="J74" s="208"/>
      <c r="K74" s="1">
        <v>141.66</v>
      </c>
    </row>
    <row r="75" spans="1:11" x14ac:dyDescent="0.2">
      <c r="A75" s="208"/>
      <c r="B75" s="1">
        <v>98.013000000000005</v>
      </c>
      <c r="J75" s="208"/>
      <c r="K75" s="1">
        <v>136.44</v>
      </c>
    </row>
    <row r="76" spans="1:11" x14ac:dyDescent="0.2">
      <c r="A76" s="208"/>
      <c r="B76" s="1">
        <v>108.86</v>
      </c>
      <c r="J76" s="208"/>
      <c r="K76" s="1">
        <v>134.22</v>
      </c>
    </row>
    <row r="77" spans="1:11" x14ac:dyDescent="0.2">
      <c r="A77" s="208"/>
      <c r="B77" s="1">
        <v>130.31</v>
      </c>
      <c r="J77" s="208"/>
      <c r="K77" s="1">
        <v>117.06</v>
      </c>
    </row>
    <row r="78" spans="1:11" x14ac:dyDescent="0.2">
      <c r="A78" s="208"/>
      <c r="B78" s="1">
        <v>160.02000000000001</v>
      </c>
      <c r="J78" s="208"/>
      <c r="K78" s="1">
        <v>90.805999999999997</v>
      </c>
    </row>
    <row r="79" spans="1:11" x14ac:dyDescent="0.2">
      <c r="A79" s="208"/>
      <c r="B79" s="1">
        <v>33.253</v>
      </c>
      <c r="J79" s="208"/>
      <c r="K79" s="1">
        <v>86.891000000000005</v>
      </c>
    </row>
    <row r="80" spans="1:11" x14ac:dyDescent="0.2">
      <c r="A80" s="208"/>
      <c r="B80" s="1">
        <v>42.442999999999998</v>
      </c>
      <c r="J80" s="208"/>
      <c r="K80" s="1">
        <v>43.476999999999997</v>
      </c>
    </row>
    <row r="81" spans="1:11" x14ac:dyDescent="0.2">
      <c r="A81" s="208"/>
      <c r="B81" s="1">
        <v>45.511000000000003</v>
      </c>
      <c r="J81" s="208"/>
      <c r="K81" s="1">
        <v>22.51</v>
      </c>
    </row>
    <row r="82" spans="1:11" x14ac:dyDescent="0.2">
      <c r="A82" s="208"/>
      <c r="B82" s="1">
        <v>45.723999999999997</v>
      </c>
      <c r="J82" s="208"/>
      <c r="K82" s="1">
        <v>29.673999999999999</v>
      </c>
    </row>
    <row r="83" spans="1:11" x14ac:dyDescent="0.2">
      <c r="A83" s="208"/>
      <c r="B83" s="1">
        <v>57.954000000000001</v>
      </c>
      <c r="J83" s="208"/>
      <c r="K83" s="1">
        <v>38.716999999999999</v>
      </c>
    </row>
    <row r="84" spans="1:11" x14ac:dyDescent="0.2">
      <c r="A84" s="208"/>
      <c r="B84" s="1">
        <v>71.957999999999998</v>
      </c>
      <c r="J84" s="208"/>
      <c r="K84" s="1">
        <v>42.774000000000001</v>
      </c>
    </row>
    <row r="85" spans="1:11" x14ac:dyDescent="0.2">
      <c r="A85" s="208"/>
      <c r="B85" s="1">
        <v>75.695999999999998</v>
      </c>
      <c r="J85" s="208"/>
      <c r="K85" s="1">
        <v>47.225999999999999</v>
      </c>
    </row>
    <row r="86" spans="1:11" x14ac:dyDescent="0.2">
      <c r="A86" s="208"/>
      <c r="B86" s="1">
        <v>91.206999999999994</v>
      </c>
      <c r="J86" s="208"/>
      <c r="K86" s="1">
        <v>58.186999999999998</v>
      </c>
    </row>
    <row r="87" spans="1:11" x14ac:dyDescent="0.2">
      <c r="A87" s="208"/>
      <c r="B87" s="1">
        <v>103.47</v>
      </c>
      <c r="J87" s="208"/>
      <c r="K87" s="1">
        <v>65.055999999999997</v>
      </c>
    </row>
    <row r="88" spans="1:11" x14ac:dyDescent="0.2">
      <c r="A88" s="208"/>
      <c r="B88" s="1">
        <v>114.4</v>
      </c>
      <c r="J88" s="208"/>
      <c r="K88" s="1">
        <v>70.099999999999994</v>
      </c>
    </row>
    <row r="89" spans="1:11" x14ac:dyDescent="0.2">
      <c r="A89" s="208"/>
      <c r="B89" s="1">
        <v>117.68</v>
      </c>
      <c r="J89" s="208"/>
      <c r="K89" s="1">
        <v>80.697000000000003</v>
      </c>
    </row>
    <row r="90" spans="1:11" x14ac:dyDescent="0.2">
      <c r="A90" s="208"/>
      <c r="B90" s="1">
        <v>133.65</v>
      </c>
      <c r="J90" s="208"/>
      <c r="K90" s="1">
        <v>87.861000000000004</v>
      </c>
    </row>
    <row r="91" spans="1:11" x14ac:dyDescent="0.2">
      <c r="A91" s="208"/>
      <c r="B91" s="1">
        <v>136.72</v>
      </c>
      <c r="J91" s="208"/>
      <c r="K91" s="1">
        <v>90</v>
      </c>
    </row>
    <row r="92" spans="1:11" x14ac:dyDescent="0.2">
      <c r="A92" s="208"/>
      <c r="B92" s="1">
        <v>147.65</v>
      </c>
      <c r="J92" s="208"/>
      <c r="K92" s="1">
        <v>103.77</v>
      </c>
    </row>
    <row r="93" spans="1:11" x14ac:dyDescent="0.2">
      <c r="A93" s="208"/>
      <c r="B93" s="1">
        <v>160.13</v>
      </c>
      <c r="J93" s="208"/>
      <c r="K93" s="1">
        <v>110.37</v>
      </c>
    </row>
    <row r="94" spans="1:11" x14ac:dyDescent="0.2">
      <c r="A94" s="208"/>
      <c r="B94" s="1">
        <v>179.16</v>
      </c>
      <c r="J94" s="208"/>
      <c r="K94" s="1">
        <v>112.28</v>
      </c>
    </row>
    <row r="95" spans="1:11" x14ac:dyDescent="0.2">
      <c r="A95" s="208"/>
      <c r="B95" s="1">
        <v>13.378</v>
      </c>
      <c r="J95" s="208"/>
      <c r="K95" s="1">
        <v>126.58</v>
      </c>
    </row>
    <row r="96" spans="1:11" x14ac:dyDescent="0.2">
      <c r="A96" s="208"/>
      <c r="B96" s="1">
        <v>25.608000000000001</v>
      </c>
      <c r="J96" s="208"/>
      <c r="K96" s="1">
        <v>133.44999999999999</v>
      </c>
    </row>
    <row r="97" spans="1:11" x14ac:dyDescent="0.2">
      <c r="A97" s="208"/>
      <c r="B97" s="1">
        <v>71.119</v>
      </c>
      <c r="J97" s="208"/>
      <c r="K97" s="1">
        <v>149.09</v>
      </c>
    </row>
    <row r="98" spans="1:11" x14ac:dyDescent="0.2">
      <c r="A98" s="208"/>
      <c r="B98" s="1">
        <v>71.331999999999994</v>
      </c>
      <c r="J98" s="208"/>
      <c r="K98" s="1">
        <v>151</v>
      </c>
    </row>
    <row r="99" spans="1:11" x14ac:dyDescent="0.2">
      <c r="A99" s="208"/>
      <c r="B99" s="1">
        <v>116.84</v>
      </c>
      <c r="J99" s="208"/>
      <c r="K99" s="1">
        <v>155.06</v>
      </c>
    </row>
    <row r="100" spans="1:11" x14ac:dyDescent="0.2">
      <c r="A100" s="208"/>
      <c r="B100" s="1">
        <v>29.771000000000001</v>
      </c>
      <c r="J100" s="208"/>
      <c r="K100" s="1">
        <v>179.33</v>
      </c>
    </row>
    <row r="101" spans="1:11" x14ac:dyDescent="0.2">
      <c r="A101" s="208"/>
      <c r="B101" s="1">
        <v>43.603000000000002</v>
      </c>
      <c r="J101" s="208"/>
      <c r="K101" s="1">
        <v>168.37</v>
      </c>
    </row>
    <row r="102" spans="1:11" x14ac:dyDescent="0.2">
      <c r="A102" s="208"/>
      <c r="B102" s="1">
        <v>50.603999999999999</v>
      </c>
      <c r="J102" s="208"/>
      <c r="K102" s="1">
        <v>166.23</v>
      </c>
    </row>
    <row r="103" spans="1:11" x14ac:dyDescent="0.2">
      <c r="A103" s="208"/>
      <c r="B103" s="1">
        <v>54.588999999999999</v>
      </c>
      <c r="J103" s="208"/>
      <c r="K103" s="1">
        <v>145.86000000000001</v>
      </c>
    </row>
    <row r="104" spans="1:11" x14ac:dyDescent="0.2">
      <c r="A104" s="208"/>
      <c r="B104" s="1">
        <v>56.502000000000002</v>
      </c>
      <c r="J104" s="208"/>
      <c r="K104" s="1">
        <v>136.55000000000001</v>
      </c>
    </row>
    <row r="105" spans="1:11" x14ac:dyDescent="0.2">
      <c r="A105" s="208"/>
      <c r="B105" s="1">
        <v>62.639000000000003</v>
      </c>
      <c r="J105" s="208"/>
      <c r="K105" s="1">
        <v>121.14</v>
      </c>
    </row>
    <row r="106" spans="1:11" x14ac:dyDescent="0.2">
      <c r="A106" s="208"/>
      <c r="B106" s="1">
        <v>80.375</v>
      </c>
      <c r="J106" s="208"/>
      <c r="K106" s="1">
        <v>98.63</v>
      </c>
    </row>
    <row r="107" spans="1:11" x14ac:dyDescent="0.2">
      <c r="A107" s="208"/>
      <c r="B107" s="1">
        <v>86.272999999999996</v>
      </c>
      <c r="J107" s="208"/>
      <c r="K107" s="1">
        <v>78.366</v>
      </c>
    </row>
    <row r="108" spans="1:11" x14ac:dyDescent="0.2">
      <c r="A108" s="208"/>
      <c r="B108" s="1">
        <v>98.191999999999993</v>
      </c>
      <c r="J108" s="208"/>
      <c r="K108" s="1">
        <v>55.856000000000002</v>
      </c>
    </row>
    <row r="109" spans="1:11" x14ac:dyDescent="0.2">
      <c r="A109" s="208"/>
      <c r="B109" s="1">
        <v>111.09</v>
      </c>
      <c r="J109" s="208"/>
      <c r="K109" s="1">
        <v>34.832999999999998</v>
      </c>
    </row>
    <row r="110" spans="1:11" x14ac:dyDescent="0.2">
      <c r="A110" s="208"/>
      <c r="B110" s="1">
        <v>113.24</v>
      </c>
      <c r="J110" s="208"/>
      <c r="K110" s="1">
        <v>34.899000000000001</v>
      </c>
    </row>
    <row r="111" spans="1:11" x14ac:dyDescent="0.2">
      <c r="A111" s="208"/>
      <c r="B111" s="1">
        <v>136.88</v>
      </c>
      <c r="J111" s="208"/>
      <c r="K111" s="1">
        <v>34.985999999999997</v>
      </c>
    </row>
    <row r="112" spans="1:11" x14ac:dyDescent="0.2">
      <c r="A112" s="208"/>
      <c r="B112" s="1">
        <v>140.86000000000001</v>
      </c>
      <c r="J112" s="208"/>
      <c r="K112" s="1">
        <v>35.472999999999999</v>
      </c>
    </row>
    <row r="113" spans="1:11" x14ac:dyDescent="0.2">
      <c r="A113" s="208"/>
      <c r="B113" s="1">
        <v>143.01</v>
      </c>
      <c r="J113" s="208"/>
      <c r="K113" s="1">
        <v>41.548999999999999</v>
      </c>
    </row>
    <row r="114" spans="1:11" x14ac:dyDescent="0.2">
      <c r="A114" s="208"/>
      <c r="B114" s="1">
        <v>154.69</v>
      </c>
      <c r="J114" s="208"/>
      <c r="K114" s="1">
        <v>45.17</v>
      </c>
    </row>
    <row r="115" spans="1:11" x14ac:dyDescent="0.2">
      <c r="A115" s="208"/>
      <c r="B115" s="1">
        <v>4.4649999999999999</v>
      </c>
      <c r="J115" s="208"/>
      <c r="K115" s="1">
        <v>45.73</v>
      </c>
    </row>
    <row r="116" spans="1:11" x14ac:dyDescent="0.2">
      <c r="A116" s="208"/>
      <c r="B116" s="1">
        <v>11.465999999999999</v>
      </c>
      <c r="J116" s="208"/>
      <c r="K116" s="1">
        <v>48.066000000000003</v>
      </c>
    </row>
    <row r="117" spans="1:11" x14ac:dyDescent="0.2">
      <c r="A117" s="208"/>
      <c r="B117" s="1">
        <v>19.515999999999998</v>
      </c>
      <c r="J117" s="208"/>
      <c r="K117" s="1">
        <v>64</v>
      </c>
    </row>
    <row r="118" spans="1:11" x14ac:dyDescent="0.2">
      <c r="A118" s="208"/>
      <c r="B118" s="1">
        <v>55.069000000000003</v>
      </c>
      <c r="J118" s="208"/>
      <c r="K118" s="1">
        <v>76.382000000000005</v>
      </c>
    </row>
    <row r="119" spans="1:11" x14ac:dyDescent="0.2">
      <c r="A119" s="208"/>
      <c r="B119" s="1">
        <v>74.105000000000004</v>
      </c>
      <c r="J119" s="208"/>
      <c r="K119" s="1">
        <v>76.534999999999997</v>
      </c>
    </row>
    <row r="120" spans="1:11" x14ac:dyDescent="0.2">
      <c r="A120" s="208"/>
      <c r="B120" s="1">
        <v>117.71</v>
      </c>
      <c r="J120" s="208"/>
      <c r="K120" s="1">
        <v>80.156000000000006</v>
      </c>
    </row>
    <row r="121" spans="1:11" x14ac:dyDescent="0.2">
      <c r="A121" s="208"/>
      <c r="B121" s="1">
        <v>35.988999999999997</v>
      </c>
      <c r="J121" s="208"/>
      <c r="K121" s="1">
        <v>81.203000000000003</v>
      </c>
    </row>
    <row r="122" spans="1:11" x14ac:dyDescent="0.2">
      <c r="A122" s="208"/>
      <c r="B122" s="1">
        <v>55.582999999999998</v>
      </c>
      <c r="J122" s="208"/>
      <c r="K122" s="1">
        <v>82.899000000000001</v>
      </c>
    </row>
    <row r="123" spans="1:11" x14ac:dyDescent="0.2">
      <c r="A123" s="208"/>
      <c r="B123" s="1">
        <v>56.601999999999997</v>
      </c>
      <c r="J123" s="208"/>
      <c r="K123" s="1">
        <v>90.9</v>
      </c>
    </row>
    <row r="124" spans="1:11" x14ac:dyDescent="0.2">
      <c r="A124" s="208"/>
      <c r="B124" s="1">
        <v>73.781999999999996</v>
      </c>
      <c r="J124" s="208"/>
      <c r="K124" s="1">
        <v>111.37</v>
      </c>
    </row>
    <row r="125" spans="1:11" x14ac:dyDescent="0.2">
      <c r="A125" s="208"/>
      <c r="B125" s="1">
        <v>92.590999999999994</v>
      </c>
      <c r="J125" s="208"/>
      <c r="K125" s="1">
        <v>116.1</v>
      </c>
    </row>
    <row r="126" spans="1:11" x14ac:dyDescent="0.2">
      <c r="A126" s="208"/>
      <c r="B126" s="1">
        <v>96.617000000000004</v>
      </c>
      <c r="J126" s="208"/>
      <c r="K126" s="1">
        <v>121.71</v>
      </c>
    </row>
    <row r="127" spans="1:11" x14ac:dyDescent="0.2">
      <c r="A127" s="208"/>
      <c r="B127" s="1">
        <v>112.19</v>
      </c>
      <c r="J127" s="208"/>
      <c r="K127" s="1">
        <v>124.45</v>
      </c>
    </row>
    <row r="128" spans="1:11" x14ac:dyDescent="0.2">
      <c r="A128" s="208"/>
      <c r="B128" s="1">
        <v>132.61000000000001</v>
      </c>
      <c r="J128" s="208"/>
      <c r="K128" s="1">
        <v>125.89</v>
      </c>
    </row>
    <row r="129" spans="1:11" x14ac:dyDescent="0.2">
      <c r="A129" s="208"/>
      <c r="B129" s="1">
        <v>148.16999999999999</v>
      </c>
      <c r="J129" s="208"/>
      <c r="K129" s="1">
        <v>126.37</v>
      </c>
    </row>
    <row r="130" spans="1:11" x14ac:dyDescent="0.2">
      <c r="A130" s="208"/>
      <c r="B130" s="1">
        <v>170.4</v>
      </c>
      <c r="J130" s="208"/>
      <c r="K130" s="1">
        <v>156.54</v>
      </c>
    </row>
    <row r="131" spans="1:11" x14ac:dyDescent="0.2">
      <c r="A131" s="208"/>
      <c r="B131" s="1">
        <v>9.2080000000000002</v>
      </c>
      <c r="J131" s="208"/>
      <c r="K131" s="1">
        <v>159.43</v>
      </c>
    </row>
    <row r="132" spans="1:11" x14ac:dyDescent="0.2">
      <c r="A132" s="208"/>
      <c r="B132" s="1">
        <v>26.388000000000002</v>
      </c>
      <c r="J132" s="208"/>
      <c r="K132" s="1">
        <v>161.27000000000001</v>
      </c>
    </row>
    <row r="133" spans="1:11" x14ac:dyDescent="0.2">
      <c r="A133" s="208"/>
      <c r="B133" s="1">
        <v>64.790999999999997</v>
      </c>
      <c r="J133" s="208"/>
      <c r="K133" s="1">
        <v>161.36000000000001</v>
      </c>
    </row>
    <row r="134" spans="1:11" x14ac:dyDescent="0.2">
      <c r="A134" s="208"/>
      <c r="B134" s="1">
        <v>82.99</v>
      </c>
      <c r="J134" s="208"/>
      <c r="K134" s="1">
        <v>167.44</v>
      </c>
    </row>
    <row r="135" spans="1:11" x14ac:dyDescent="0.2">
      <c r="A135" s="208"/>
      <c r="B135" s="1">
        <v>138.57</v>
      </c>
      <c r="J135" s="208"/>
      <c r="K135" s="1">
        <v>163.74</v>
      </c>
    </row>
    <row r="136" spans="1:11" x14ac:dyDescent="0.2">
      <c r="A136" s="208"/>
      <c r="B136" s="1">
        <v>30.904</v>
      </c>
      <c r="J136" s="208"/>
      <c r="K136" s="1">
        <v>157.72999999999999</v>
      </c>
    </row>
    <row r="137" spans="1:11" x14ac:dyDescent="0.2">
      <c r="A137" s="208"/>
      <c r="B137" s="1">
        <v>32.033000000000001</v>
      </c>
      <c r="J137" s="208"/>
      <c r="K137" s="1">
        <v>157.09</v>
      </c>
    </row>
    <row r="138" spans="1:11" x14ac:dyDescent="0.2">
      <c r="A138" s="208"/>
      <c r="B138" s="1">
        <v>35.003</v>
      </c>
      <c r="J138" s="208"/>
      <c r="K138" s="1">
        <v>155.4</v>
      </c>
    </row>
    <row r="139" spans="1:11" x14ac:dyDescent="0.2">
      <c r="A139" s="208"/>
      <c r="B139" s="1">
        <v>39.216999999999999</v>
      </c>
      <c r="J139" s="208"/>
      <c r="K139" s="1">
        <v>122.26</v>
      </c>
    </row>
    <row r="140" spans="1:11" x14ac:dyDescent="0.2">
      <c r="A140" s="208"/>
      <c r="B140" s="1">
        <v>70.120999999999995</v>
      </c>
      <c r="J140" s="208"/>
      <c r="K140" s="1">
        <v>122.19</v>
      </c>
    </row>
    <row r="141" spans="1:11" x14ac:dyDescent="0.2">
      <c r="A141" s="208"/>
      <c r="B141" s="1">
        <v>72.863</v>
      </c>
      <c r="J141" s="208"/>
      <c r="K141" s="1">
        <v>109.67</v>
      </c>
    </row>
    <row r="142" spans="1:11" x14ac:dyDescent="0.2">
      <c r="A142" s="208"/>
      <c r="B142" s="1">
        <v>81.02</v>
      </c>
      <c r="J142" s="208"/>
      <c r="K142" s="1">
        <v>87.36</v>
      </c>
    </row>
    <row r="143" spans="1:11" x14ac:dyDescent="0.2">
      <c r="A143" s="208"/>
      <c r="B143" s="1">
        <v>87.888999999999996</v>
      </c>
      <c r="J143" s="208"/>
      <c r="K143" s="1">
        <v>74.192999999999998</v>
      </c>
    </row>
    <row r="144" spans="1:11" x14ac:dyDescent="0.2">
      <c r="A144" s="208"/>
      <c r="B144" s="1">
        <v>90.628</v>
      </c>
      <c r="J144" s="208"/>
      <c r="K144" s="1">
        <v>39.293999999999997</v>
      </c>
    </row>
    <row r="145" spans="1:11" x14ac:dyDescent="0.2">
      <c r="A145" s="208"/>
      <c r="B145" s="1">
        <v>103.77</v>
      </c>
      <c r="J145" s="208"/>
      <c r="K145" s="1">
        <v>21.402000000000001</v>
      </c>
    </row>
    <row r="146" spans="1:11" x14ac:dyDescent="0.2">
      <c r="A146" s="208"/>
      <c r="B146" s="1">
        <v>115.58</v>
      </c>
      <c r="J146" s="208"/>
      <c r="K146" s="1">
        <v>24.805</v>
      </c>
    </row>
    <row r="147" spans="1:11" x14ac:dyDescent="0.2">
      <c r="A147" s="208"/>
      <c r="B147" s="1">
        <v>126.28</v>
      </c>
      <c r="J147" s="208"/>
      <c r="K147" s="1">
        <v>39.213000000000001</v>
      </c>
    </row>
    <row r="148" spans="1:11" x14ac:dyDescent="0.2">
      <c r="A148" s="208"/>
      <c r="B148" s="1">
        <v>129.85</v>
      </c>
      <c r="J148" s="208"/>
      <c r="K148" s="1">
        <v>41.488</v>
      </c>
    </row>
    <row r="149" spans="1:11" x14ac:dyDescent="0.2">
      <c r="A149" s="208"/>
      <c r="B149" s="1">
        <v>146.47999999999999</v>
      </c>
      <c r="J149" s="208"/>
      <c r="K149" s="1">
        <v>44.79</v>
      </c>
    </row>
    <row r="150" spans="1:11" x14ac:dyDescent="0.2">
      <c r="A150" s="208"/>
      <c r="B150" s="1">
        <v>147.61000000000001</v>
      </c>
      <c r="J150" s="208"/>
      <c r="K150" s="1">
        <v>49.018999999999998</v>
      </c>
    </row>
    <row r="151" spans="1:11" x14ac:dyDescent="0.2">
      <c r="A151" s="208"/>
      <c r="B151" s="1">
        <v>157.19</v>
      </c>
      <c r="J151" s="208"/>
      <c r="K151" s="1">
        <v>53.555999999999997</v>
      </c>
    </row>
    <row r="152" spans="1:11" x14ac:dyDescent="0.2">
      <c r="A152" s="208"/>
      <c r="B152" s="1">
        <v>163.49</v>
      </c>
      <c r="J152" s="208"/>
      <c r="K152" s="1">
        <v>58.948999999999998</v>
      </c>
    </row>
    <row r="153" spans="1:11" x14ac:dyDescent="0.2">
      <c r="A153" s="208"/>
      <c r="B153" s="1">
        <v>178.52</v>
      </c>
      <c r="J153" s="208"/>
      <c r="K153" s="1">
        <v>64.018000000000001</v>
      </c>
    </row>
    <row r="154" spans="1:11" x14ac:dyDescent="0.2">
      <c r="A154" s="208"/>
      <c r="B154" s="1">
        <v>5.7009999999999996</v>
      </c>
      <c r="J154" s="208"/>
      <c r="K154" s="1">
        <v>66.191999999999993</v>
      </c>
    </row>
    <row r="155" spans="1:11" x14ac:dyDescent="0.2">
      <c r="A155" s="208"/>
      <c r="B155" s="1">
        <v>36.908999999999999</v>
      </c>
      <c r="J155" s="208"/>
      <c r="K155" s="1">
        <v>69.594999999999999</v>
      </c>
    </row>
    <row r="156" spans="1:11" x14ac:dyDescent="0.2">
      <c r="A156" s="208"/>
      <c r="B156" s="1">
        <v>37.734000000000002</v>
      </c>
      <c r="J156" s="208"/>
      <c r="K156" s="1">
        <v>90.507000000000005</v>
      </c>
    </row>
    <row r="157" spans="1:11" x14ac:dyDescent="0.2">
      <c r="A157" s="208"/>
      <c r="B157" s="1">
        <v>39.347000000000001</v>
      </c>
      <c r="J157" s="208"/>
      <c r="K157" s="1">
        <v>90.997</v>
      </c>
    </row>
    <row r="158" spans="1:11" x14ac:dyDescent="0.2">
      <c r="A158" s="208"/>
      <c r="B158" s="1">
        <v>71.38</v>
      </c>
      <c r="J158" s="208"/>
      <c r="K158" s="1">
        <v>92.769000000000005</v>
      </c>
    </row>
    <row r="159" spans="1:11" x14ac:dyDescent="0.2">
      <c r="A159" s="208"/>
      <c r="B159" s="1">
        <v>92.765000000000001</v>
      </c>
      <c r="J159" s="208"/>
      <c r="K159" s="1">
        <v>100.44</v>
      </c>
    </row>
    <row r="160" spans="1:11" x14ac:dyDescent="0.2">
      <c r="A160" s="208"/>
      <c r="B160" s="1">
        <v>124.8</v>
      </c>
      <c r="J160" s="208"/>
      <c r="K160" s="1">
        <v>102.58</v>
      </c>
    </row>
    <row r="161" spans="1:11" x14ac:dyDescent="0.2">
      <c r="A161" s="208"/>
      <c r="B161" s="1">
        <v>29.539000000000001</v>
      </c>
      <c r="J161" s="208"/>
      <c r="K161" s="1">
        <v>108.81</v>
      </c>
    </row>
    <row r="162" spans="1:11" x14ac:dyDescent="0.2">
      <c r="A162" s="208"/>
      <c r="B162" s="1">
        <v>39.130000000000003</v>
      </c>
      <c r="J162" s="208"/>
      <c r="K162" s="1">
        <v>117.57</v>
      </c>
    </row>
    <row r="163" spans="1:11" x14ac:dyDescent="0.2">
      <c r="A163" s="208"/>
      <c r="B163" s="1">
        <v>45.9</v>
      </c>
      <c r="J163" s="208"/>
      <c r="K163" s="1">
        <v>130.21</v>
      </c>
    </row>
    <row r="164" spans="1:11" x14ac:dyDescent="0.2">
      <c r="A164" s="208"/>
      <c r="B164" s="1">
        <v>57.828000000000003</v>
      </c>
      <c r="J164" s="208"/>
      <c r="K164" s="1">
        <v>141.79</v>
      </c>
    </row>
    <row r="165" spans="1:11" x14ac:dyDescent="0.2">
      <c r="A165" s="208"/>
      <c r="B165" s="1">
        <v>65.915000000000006</v>
      </c>
      <c r="J165" s="208"/>
      <c r="K165" s="1">
        <v>144.06</v>
      </c>
    </row>
    <row r="166" spans="1:11" x14ac:dyDescent="0.2">
      <c r="A166" s="208"/>
      <c r="B166" s="1">
        <v>74.055000000000007</v>
      </c>
      <c r="J166" s="208"/>
      <c r="K166" s="1">
        <v>149.46</v>
      </c>
    </row>
    <row r="167" spans="1:11" x14ac:dyDescent="0.2">
      <c r="A167" s="208"/>
      <c r="B167" s="1">
        <v>81.257999999999996</v>
      </c>
      <c r="J167" s="208"/>
      <c r="K167" s="1">
        <v>162.36000000000001</v>
      </c>
    </row>
    <row r="168" spans="1:11" x14ac:dyDescent="0.2">
      <c r="A168" s="208"/>
      <c r="B168" s="1">
        <v>87.367000000000004</v>
      </c>
      <c r="J168" s="208"/>
      <c r="K168" s="1">
        <v>166.59</v>
      </c>
    </row>
    <row r="169" spans="1:11" x14ac:dyDescent="0.2">
      <c r="A169" s="208"/>
      <c r="B169" s="1">
        <v>95.453999999999994</v>
      </c>
      <c r="J169" s="208"/>
      <c r="K169" s="1">
        <v>176.72</v>
      </c>
    </row>
    <row r="170" spans="1:11" x14ac:dyDescent="0.2">
      <c r="A170" s="208"/>
      <c r="B170" s="1">
        <v>113.19</v>
      </c>
      <c r="J170" s="208"/>
      <c r="K170" s="1">
        <v>176.23</v>
      </c>
    </row>
    <row r="171" spans="1:11" x14ac:dyDescent="0.2">
      <c r="A171" s="208"/>
      <c r="B171" s="1">
        <v>139.97</v>
      </c>
      <c r="J171" s="208"/>
      <c r="K171" s="1">
        <v>156.99</v>
      </c>
    </row>
    <row r="172" spans="1:11" x14ac:dyDescent="0.2">
      <c r="A172" s="208"/>
      <c r="B172" s="1">
        <v>153.28</v>
      </c>
      <c r="J172" s="208"/>
      <c r="K172" s="1">
        <v>151.91999999999999</v>
      </c>
    </row>
    <row r="173" spans="1:11" x14ac:dyDescent="0.2">
      <c r="A173" s="208"/>
      <c r="B173" s="1">
        <v>159.09</v>
      </c>
      <c r="J173" s="208"/>
      <c r="K173" s="1">
        <v>148.62</v>
      </c>
    </row>
    <row r="174" spans="1:11" x14ac:dyDescent="0.2">
      <c r="A174" s="208"/>
      <c r="B174" s="1">
        <v>169.51</v>
      </c>
      <c r="J174" s="208"/>
      <c r="K174" s="1">
        <v>127.22</v>
      </c>
    </row>
    <row r="175" spans="1:11" x14ac:dyDescent="0.2">
      <c r="A175" s="208"/>
      <c r="B175" s="1">
        <v>179.1</v>
      </c>
      <c r="J175" s="208"/>
      <c r="K175" s="1">
        <v>117.78</v>
      </c>
    </row>
    <row r="176" spans="1:11" x14ac:dyDescent="0.2">
      <c r="A176" s="208"/>
      <c r="B176" s="1">
        <v>28.638999999999999</v>
      </c>
      <c r="J176" s="208"/>
      <c r="K176" s="1">
        <v>107.13</v>
      </c>
    </row>
    <row r="177" spans="1:11" x14ac:dyDescent="0.2">
      <c r="A177" s="208"/>
      <c r="B177" s="1">
        <v>45</v>
      </c>
      <c r="J177" s="208"/>
      <c r="K177" s="1">
        <v>92.97</v>
      </c>
    </row>
    <row r="178" spans="1:11" x14ac:dyDescent="0.2">
      <c r="A178" s="208"/>
      <c r="B178" s="1">
        <v>47.337000000000003</v>
      </c>
      <c r="J178" s="208"/>
      <c r="K178" s="1">
        <v>85.727000000000004</v>
      </c>
    </row>
    <row r="179" spans="1:11" x14ac:dyDescent="0.2">
      <c r="A179" s="208"/>
      <c r="B179" s="1">
        <v>74.539000000000001</v>
      </c>
      <c r="J179" s="208"/>
      <c r="K179" s="1">
        <v>48.18</v>
      </c>
    </row>
    <row r="180" spans="1:11" x14ac:dyDescent="0.2">
      <c r="A180" s="208"/>
      <c r="B180" s="1">
        <v>86.466999999999999</v>
      </c>
      <c r="J180" s="208"/>
      <c r="K180" s="1">
        <v>26.777999999999999</v>
      </c>
    </row>
    <row r="181" spans="1:11" x14ac:dyDescent="0.2">
      <c r="A181" s="208"/>
      <c r="B181" s="1">
        <v>132.37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6FA8-A58A-6D4F-AE09-58533EB1E4C9}">
  <dimension ref="A1:AM408"/>
  <sheetViews>
    <sheetView workbookViewId="0"/>
  </sheetViews>
  <sheetFormatPr baseColWidth="10" defaultRowHeight="16" x14ac:dyDescent="0.2"/>
  <cols>
    <col min="1" max="16384" width="10.83203125" style="2"/>
  </cols>
  <sheetData>
    <row r="1" spans="1:39" x14ac:dyDescent="0.2">
      <c r="A1" s="4" t="s">
        <v>684</v>
      </c>
    </row>
    <row r="2" spans="1:39" x14ac:dyDescent="0.2">
      <c r="A2" s="204" t="s">
        <v>630</v>
      </c>
      <c r="B2" s="48"/>
      <c r="C2" s="48"/>
      <c r="D2" s="48"/>
      <c r="E2" s="48"/>
      <c r="F2" s="49" t="s">
        <v>655</v>
      </c>
      <c r="G2" s="48"/>
      <c r="H2" s="48"/>
      <c r="I2" s="4"/>
      <c r="J2" s="4"/>
      <c r="K2" s="4" t="s">
        <v>631</v>
      </c>
      <c r="L2" s="4"/>
      <c r="M2" s="4"/>
      <c r="N2" s="4"/>
      <c r="O2" s="4"/>
      <c r="P2" s="50" t="s">
        <v>632</v>
      </c>
      <c r="Q2" s="4"/>
      <c r="R2" s="4"/>
      <c r="S2" s="4"/>
      <c r="T2" s="4"/>
      <c r="U2" s="4" t="s">
        <v>633</v>
      </c>
      <c r="V2" s="4"/>
      <c r="W2" s="4"/>
      <c r="X2" s="4"/>
      <c r="Y2" s="4"/>
      <c r="Z2" s="4" t="s">
        <v>634</v>
      </c>
      <c r="AA2" s="4"/>
      <c r="AB2" s="4"/>
      <c r="AC2" s="4"/>
      <c r="AD2" s="4"/>
      <c r="AE2" s="4" t="s">
        <v>635</v>
      </c>
      <c r="AF2" s="4"/>
      <c r="AG2" s="4"/>
      <c r="AH2" s="4"/>
      <c r="AI2" s="4"/>
      <c r="AJ2" s="4" t="s">
        <v>636</v>
      </c>
      <c r="AK2" s="4"/>
      <c r="AL2" s="4"/>
      <c r="AM2" s="4"/>
    </row>
    <row r="3" spans="1:39" ht="17" thickBot="1" x14ac:dyDescent="0.25">
      <c r="A3" s="16" t="s">
        <v>445</v>
      </c>
      <c r="B3" s="16" t="s">
        <v>89</v>
      </c>
      <c r="C3" s="16" t="s">
        <v>90</v>
      </c>
      <c r="D3" s="16" t="s">
        <v>91</v>
      </c>
      <c r="E3" s="4"/>
      <c r="F3" s="16" t="s">
        <v>445</v>
      </c>
      <c r="G3" s="4" t="s">
        <v>89</v>
      </c>
      <c r="H3" s="4" t="s">
        <v>90</v>
      </c>
      <c r="I3" s="4" t="s">
        <v>91</v>
      </c>
      <c r="J3" s="4"/>
      <c r="K3" s="16" t="s">
        <v>445</v>
      </c>
      <c r="L3" s="4" t="s">
        <v>89</v>
      </c>
      <c r="M3" s="4" t="s">
        <v>90</v>
      </c>
      <c r="N3" s="4" t="s">
        <v>91</v>
      </c>
      <c r="O3" s="4"/>
      <c r="P3" s="16" t="s">
        <v>445</v>
      </c>
      <c r="Q3" s="4" t="s">
        <v>89</v>
      </c>
      <c r="R3" s="4" t="s">
        <v>90</v>
      </c>
      <c r="S3" s="4" t="s">
        <v>91</v>
      </c>
      <c r="T3" s="4"/>
      <c r="U3" s="16" t="s">
        <v>445</v>
      </c>
      <c r="V3" s="16" t="s">
        <v>89</v>
      </c>
      <c r="W3" s="16" t="s">
        <v>90</v>
      </c>
      <c r="X3" s="16" t="s">
        <v>91</v>
      </c>
      <c r="Y3" s="4"/>
      <c r="Z3" s="16" t="s">
        <v>445</v>
      </c>
      <c r="AA3" s="16" t="s">
        <v>89</v>
      </c>
      <c r="AB3" s="16" t="s">
        <v>90</v>
      </c>
      <c r="AC3" s="16" t="s">
        <v>91</v>
      </c>
      <c r="AD3" s="4"/>
      <c r="AE3" s="16" t="s">
        <v>445</v>
      </c>
      <c r="AF3" s="4" t="s">
        <v>89</v>
      </c>
      <c r="AG3" s="4" t="s">
        <v>90</v>
      </c>
      <c r="AH3" s="4" t="s">
        <v>91</v>
      </c>
      <c r="AI3" s="4"/>
      <c r="AJ3" s="16" t="s">
        <v>445</v>
      </c>
      <c r="AK3" s="4" t="s">
        <v>89</v>
      </c>
      <c r="AL3" s="4" t="s">
        <v>90</v>
      </c>
      <c r="AM3" s="4" t="s">
        <v>91</v>
      </c>
    </row>
    <row r="4" spans="1:39" x14ac:dyDescent="0.2">
      <c r="A4" s="8" t="s">
        <v>97</v>
      </c>
      <c r="B4" s="3">
        <v>0.89</v>
      </c>
      <c r="C4" s="3">
        <v>1.8</v>
      </c>
      <c r="D4" s="5">
        <v>1.6020000000000001</v>
      </c>
      <c r="F4" s="12" t="s">
        <v>97</v>
      </c>
      <c r="G4" s="2">
        <v>0.78</v>
      </c>
      <c r="H4" s="2">
        <v>1.47</v>
      </c>
      <c r="I4" s="6">
        <f t="shared" ref="I4:I35" si="0">H4*G4</f>
        <v>1.1466000000000001</v>
      </c>
      <c r="K4" s="12" t="s">
        <v>97</v>
      </c>
      <c r="L4" s="2">
        <v>0.78</v>
      </c>
      <c r="M4" s="2">
        <v>1.63</v>
      </c>
      <c r="N4" s="6">
        <f t="shared" ref="N4:N35" si="1">M4*L4</f>
        <v>1.2713999999999999</v>
      </c>
      <c r="P4" s="7" t="s">
        <v>97</v>
      </c>
      <c r="Q4" s="2">
        <v>0.9</v>
      </c>
      <c r="R4" s="2">
        <v>1.7</v>
      </c>
      <c r="S4" s="6">
        <f t="shared" ref="S4:S35" si="2">R4*Q4</f>
        <v>1.53</v>
      </c>
      <c r="U4" s="8" t="s">
        <v>97</v>
      </c>
      <c r="V4" s="3">
        <v>0.23</v>
      </c>
      <c r="W4" s="3">
        <v>0.47</v>
      </c>
      <c r="X4" s="5">
        <v>0.1081</v>
      </c>
      <c r="Z4" s="7" t="s">
        <v>97</v>
      </c>
      <c r="AA4" s="3">
        <v>0.32</v>
      </c>
      <c r="AB4" s="3">
        <v>0.32</v>
      </c>
      <c r="AC4" s="5">
        <v>0.1024</v>
      </c>
      <c r="AE4" s="12" t="s">
        <v>97</v>
      </c>
      <c r="AF4" s="2">
        <v>0.6</v>
      </c>
      <c r="AG4" s="2">
        <v>0.28999999999999998</v>
      </c>
      <c r="AH4" s="6">
        <f>AG4*AF4</f>
        <v>0.17399999999999999</v>
      </c>
      <c r="AJ4" s="12" t="s">
        <v>97</v>
      </c>
      <c r="AK4" s="2">
        <v>0.84</v>
      </c>
      <c r="AL4" s="2">
        <v>0.95</v>
      </c>
      <c r="AM4" s="6">
        <f t="shared" ref="AM4:AM35" si="3">AK4*AL4</f>
        <v>0.79799999999999993</v>
      </c>
    </row>
    <row r="5" spans="1:39" x14ac:dyDescent="0.2">
      <c r="A5" s="8" t="s">
        <v>98</v>
      </c>
      <c r="B5" s="3">
        <v>0.88</v>
      </c>
      <c r="C5" s="3">
        <v>1.58</v>
      </c>
      <c r="D5" s="9">
        <v>1.3904000000000001</v>
      </c>
      <c r="F5" s="12" t="s">
        <v>98</v>
      </c>
      <c r="G5" s="2">
        <v>0.84</v>
      </c>
      <c r="H5" s="2">
        <v>1.43</v>
      </c>
      <c r="I5" s="10">
        <f t="shared" si="0"/>
        <v>1.2011999999999998</v>
      </c>
      <c r="K5" s="12" t="s">
        <v>98</v>
      </c>
      <c r="L5" s="2">
        <v>0.76</v>
      </c>
      <c r="M5" s="2">
        <v>1.45</v>
      </c>
      <c r="N5" s="10">
        <f t="shared" si="1"/>
        <v>1.1019999999999999</v>
      </c>
      <c r="P5" s="7" t="s">
        <v>98</v>
      </c>
      <c r="Q5" s="2">
        <v>0.67</v>
      </c>
      <c r="R5" s="2">
        <v>0.57999999999999996</v>
      </c>
      <c r="S5" s="10">
        <f t="shared" si="2"/>
        <v>0.3886</v>
      </c>
      <c r="U5" s="8" t="s">
        <v>98</v>
      </c>
      <c r="V5" s="3">
        <v>0.39</v>
      </c>
      <c r="W5" s="3">
        <v>0.34</v>
      </c>
      <c r="X5" s="9">
        <v>0.1326</v>
      </c>
      <c r="Z5" s="7" t="s">
        <v>98</v>
      </c>
      <c r="AA5" s="3">
        <v>0.39</v>
      </c>
      <c r="AB5" s="3">
        <v>0.35</v>
      </c>
      <c r="AC5" s="9">
        <v>0.13650000000000001</v>
      </c>
      <c r="AE5" s="12" t="s">
        <v>98</v>
      </c>
      <c r="AF5" s="2">
        <v>0.87</v>
      </c>
      <c r="AG5" s="2">
        <v>0.73</v>
      </c>
      <c r="AH5" s="10">
        <f t="shared" ref="AH5:AH73" si="4">AG5*AF5</f>
        <v>0.6351</v>
      </c>
      <c r="AJ5" s="12" t="s">
        <v>98</v>
      </c>
      <c r="AK5" s="2">
        <v>0.89</v>
      </c>
      <c r="AL5" s="2">
        <v>0.75</v>
      </c>
      <c r="AM5" s="10">
        <f t="shared" si="3"/>
        <v>0.66749999999999998</v>
      </c>
    </row>
    <row r="6" spans="1:39" x14ac:dyDescent="0.2">
      <c r="A6" s="8" t="s">
        <v>504</v>
      </c>
      <c r="B6" s="3">
        <v>0.83</v>
      </c>
      <c r="C6" s="3">
        <v>1.39</v>
      </c>
      <c r="D6" s="9">
        <v>1.1536999999999999</v>
      </c>
      <c r="F6" s="12" t="s">
        <v>534</v>
      </c>
      <c r="G6" s="2">
        <v>0.84</v>
      </c>
      <c r="H6" s="2">
        <v>1.38</v>
      </c>
      <c r="I6" s="10">
        <f t="shared" si="0"/>
        <v>1.1591999999999998</v>
      </c>
      <c r="K6" s="12" t="s">
        <v>504</v>
      </c>
      <c r="L6" s="2">
        <v>0.86</v>
      </c>
      <c r="M6" s="2">
        <v>1.41</v>
      </c>
      <c r="N6" s="10">
        <f t="shared" si="1"/>
        <v>1.2125999999999999</v>
      </c>
      <c r="P6" s="7" t="s">
        <v>99</v>
      </c>
      <c r="Q6" s="2">
        <v>0.67</v>
      </c>
      <c r="R6" s="2">
        <v>0.4</v>
      </c>
      <c r="S6" s="10">
        <f t="shared" si="2"/>
        <v>0.26800000000000002</v>
      </c>
      <c r="U6" s="8" t="s">
        <v>99</v>
      </c>
      <c r="V6" s="3">
        <v>0.4</v>
      </c>
      <c r="W6" s="3">
        <v>0.56000000000000005</v>
      </c>
      <c r="X6" s="9">
        <v>0.224</v>
      </c>
      <c r="Z6" s="7" t="s">
        <v>99</v>
      </c>
      <c r="AA6" s="3">
        <v>0.39</v>
      </c>
      <c r="AB6" s="3">
        <v>0.32</v>
      </c>
      <c r="AC6" s="9">
        <v>0.12479999999999999</v>
      </c>
      <c r="AE6" s="12" t="s">
        <v>99</v>
      </c>
      <c r="AF6" s="2">
        <v>0.63</v>
      </c>
      <c r="AG6" s="2">
        <v>0.38</v>
      </c>
      <c r="AH6" s="10">
        <f t="shared" si="4"/>
        <v>0.2394</v>
      </c>
      <c r="AJ6" s="7" t="s">
        <v>504</v>
      </c>
      <c r="AK6" s="2">
        <v>0.87</v>
      </c>
      <c r="AL6" s="2">
        <v>0.63</v>
      </c>
      <c r="AM6" s="10">
        <f t="shared" si="3"/>
        <v>0.54810000000000003</v>
      </c>
    </row>
    <row r="7" spans="1:39" x14ac:dyDescent="0.2">
      <c r="A7" s="8" t="s">
        <v>505</v>
      </c>
      <c r="B7" s="3">
        <v>0.81</v>
      </c>
      <c r="C7" s="3">
        <v>1.45</v>
      </c>
      <c r="D7" s="9">
        <v>1.1745000000000001</v>
      </c>
      <c r="F7" s="12" t="s">
        <v>204</v>
      </c>
      <c r="G7" s="2">
        <v>0.74</v>
      </c>
      <c r="H7" s="2">
        <v>1.28</v>
      </c>
      <c r="I7" s="10">
        <f t="shared" si="0"/>
        <v>0.94720000000000004</v>
      </c>
      <c r="K7" s="12" t="s">
        <v>505</v>
      </c>
      <c r="L7" s="2">
        <v>0.81</v>
      </c>
      <c r="M7" s="2">
        <v>1.5</v>
      </c>
      <c r="N7" s="10">
        <f t="shared" si="1"/>
        <v>1.2150000000000001</v>
      </c>
      <c r="P7" s="7" t="s">
        <v>100</v>
      </c>
      <c r="Q7" s="2">
        <v>0.23</v>
      </c>
      <c r="R7" s="2">
        <v>0.56999999999999995</v>
      </c>
      <c r="S7" s="10">
        <f t="shared" si="2"/>
        <v>0.13109999999999999</v>
      </c>
      <c r="U7" s="8" t="s">
        <v>100</v>
      </c>
      <c r="V7" s="3">
        <v>0.44</v>
      </c>
      <c r="W7" s="3">
        <v>0.42</v>
      </c>
      <c r="X7" s="9">
        <v>0.18479999999999999</v>
      </c>
      <c r="Z7" s="7" t="s">
        <v>100</v>
      </c>
      <c r="AA7" s="3">
        <v>0.35</v>
      </c>
      <c r="AB7" s="3">
        <v>0.41</v>
      </c>
      <c r="AC7" s="9">
        <v>0.14349999999999999</v>
      </c>
      <c r="AE7" s="12" t="s">
        <v>100</v>
      </c>
      <c r="AF7" s="2">
        <v>0.65</v>
      </c>
      <c r="AG7" s="2">
        <v>0.31</v>
      </c>
      <c r="AH7" s="10">
        <f t="shared" si="4"/>
        <v>0.20150000000000001</v>
      </c>
      <c r="AJ7" s="12" t="s">
        <v>505</v>
      </c>
      <c r="AK7" s="2">
        <v>0.65</v>
      </c>
      <c r="AL7" s="2">
        <v>0.45</v>
      </c>
      <c r="AM7" s="10">
        <f t="shared" si="3"/>
        <v>0.29250000000000004</v>
      </c>
    </row>
    <row r="8" spans="1:39" x14ac:dyDescent="0.2">
      <c r="A8" s="8" t="s">
        <v>204</v>
      </c>
      <c r="B8" s="3">
        <v>0.92</v>
      </c>
      <c r="C8" s="3">
        <v>1.63</v>
      </c>
      <c r="D8" s="9">
        <v>1.4996</v>
      </c>
      <c r="F8" s="12" t="s">
        <v>205</v>
      </c>
      <c r="G8" s="2">
        <v>0.88</v>
      </c>
      <c r="H8" s="2">
        <v>1.56</v>
      </c>
      <c r="I8" s="10">
        <f t="shared" si="0"/>
        <v>1.3728</v>
      </c>
      <c r="K8" s="12" t="s">
        <v>544</v>
      </c>
      <c r="L8" s="2">
        <v>0.79</v>
      </c>
      <c r="M8" s="2">
        <v>1.71</v>
      </c>
      <c r="N8" s="10">
        <f t="shared" si="1"/>
        <v>1.3509</v>
      </c>
      <c r="P8" s="7" t="s">
        <v>504</v>
      </c>
      <c r="Q8" s="2">
        <v>0.82</v>
      </c>
      <c r="R8" s="2">
        <v>1.46</v>
      </c>
      <c r="S8" s="10">
        <f t="shared" si="2"/>
        <v>1.1971999999999998</v>
      </c>
      <c r="U8" s="8" t="s">
        <v>504</v>
      </c>
      <c r="V8" s="3">
        <v>0.79</v>
      </c>
      <c r="W8" s="3">
        <v>1.45</v>
      </c>
      <c r="X8" s="9">
        <v>1.1455</v>
      </c>
      <c r="Z8" s="8" t="s">
        <v>504</v>
      </c>
      <c r="AA8" s="3">
        <v>0.91</v>
      </c>
      <c r="AB8" s="3">
        <v>1.7</v>
      </c>
      <c r="AC8" s="9">
        <v>1.5469999999999999</v>
      </c>
      <c r="AE8" s="12" t="s">
        <v>570</v>
      </c>
      <c r="AF8" s="2">
        <v>0.57999999999999996</v>
      </c>
      <c r="AG8" s="2">
        <v>0.26</v>
      </c>
      <c r="AH8" s="10">
        <f t="shared" si="4"/>
        <v>0.15079999999999999</v>
      </c>
      <c r="AJ8" s="12" t="s">
        <v>505</v>
      </c>
      <c r="AK8" s="2">
        <v>0.65</v>
      </c>
      <c r="AL8" s="2">
        <v>0.46</v>
      </c>
      <c r="AM8" s="10">
        <f t="shared" si="3"/>
        <v>0.29900000000000004</v>
      </c>
    </row>
    <row r="9" spans="1:39" x14ac:dyDescent="0.2">
      <c r="A9" s="8" t="s">
        <v>205</v>
      </c>
      <c r="B9" s="3">
        <v>0.86</v>
      </c>
      <c r="C9" s="3">
        <v>1.6</v>
      </c>
      <c r="D9" s="9">
        <v>1.3759999999999999</v>
      </c>
      <c r="F9" s="12" t="s">
        <v>535</v>
      </c>
      <c r="G9" s="2">
        <v>0.82</v>
      </c>
      <c r="H9" s="2">
        <v>1.61</v>
      </c>
      <c r="I9" s="10">
        <f t="shared" si="0"/>
        <v>1.3202</v>
      </c>
      <c r="K9" s="12" t="s">
        <v>535</v>
      </c>
      <c r="L9" s="2">
        <v>0.88</v>
      </c>
      <c r="M9" s="2">
        <v>1.84</v>
      </c>
      <c r="N9" s="10">
        <f t="shared" si="1"/>
        <v>1.6192</v>
      </c>
      <c r="P9" s="7" t="s">
        <v>505</v>
      </c>
      <c r="Q9" s="2">
        <v>0.85</v>
      </c>
      <c r="R9" s="2">
        <v>1.59</v>
      </c>
      <c r="S9" s="10">
        <f t="shared" si="2"/>
        <v>1.3514999999999999</v>
      </c>
      <c r="U9" s="8" t="s">
        <v>505</v>
      </c>
      <c r="V9" s="3">
        <v>0.86</v>
      </c>
      <c r="W9" s="3">
        <v>1.75</v>
      </c>
      <c r="X9" s="9">
        <v>1.5049999999999999</v>
      </c>
      <c r="Z9" s="8" t="s">
        <v>505</v>
      </c>
      <c r="AA9" s="3">
        <v>0.81</v>
      </c>
      <c r="AB9" s="3">
        <v>1.69</v>
      </c>
      <c r="AC9" s="9">
        <v>1.3689</v>
      </c>
      <c r="AE9" s="12" t="s">
        <v>504</v>
      </c>
      <c r="AF9" s="2">
        <v>0.63</v>
      </c>
      <c r="AG9" s="2">
        <v>0.39</v>
      </c>
      <c r="AH9" s="10">
        <f t="shared" si="4"/>
        <v>0.2457</v>
      </c>
      <c r="AJ9" s="12" t="s">
        <v>569</v>
      </c>
      <c r="AK9" s="2">
        <v>0.55000000000000004</v>
      </c>
      <c r="AL9" s="2">
        <v>0.78</v>
      </c>
      <c r="AM9" s="10">
        <f t="shared" si="3"/>
        <v>0.42900000000000005</v>
      </c>
    </row>
    <row r="10" spans="1:39" x14ac:dyDescent="0.2">
      <c r="A10" s="8" t="s">
        <v>206</v>
      </c>
      <c r="B10" s="3">
        <v>0.84</v>
      </c>
      <c r="C10" s="3">
        <v>1.35</v>
      </c>
      <c r="D10" s="9">
        <v>1.1339999999999999</v>
      </c>
      <c r="F10" s="12" t="s">
        <v>207</v>
      </c>
      <c r="G10" s="2">
        <v>0.71</v>
      </c>
      <c r="H10" s="2">
        <v>1.47</v>
      </c>
      <c r="I10" s="10">
        <f t="shared" si="0"/>
        <v>1.0436999999999999</v>
      </c>
      <c r="K10" s="12" t="s">
        <v>207</v>
      </c>
      <c r="L10" s="2">
        <v>0.84</v>
      </c>
      <c r="M10" s="2">
        <v>1.47</v>
      </c>
      <c r="N10" s="10">
        <f t="shared" si="1"/>
        <v>1.2347999999999999</v>
      </c>
      <c r="P10" s="7" t="s">
        <v>204</v>
      </c>
      <c r="Q10" s="2">
        <v>0.76</v>
      </c>
      <c r="R10" s="2">
        <v>1.04</v>
      </c>
      <c r="S10" s="10">
        <f t="shared" si="2"/>
        <v>0.79039999999999999</v>
      </c>
      <c r="U10" s="8" t="s">
        <v>204</v>
      </c>
      <c r="V10" s="3">
        <v>0.84</v>
      </c>
      <c r="W10" s="3">
        <v>1.61</v>
      </c>
      <c r="X10" s="9">
        <v>1.3524</v>
      </c>
      <c r="Z10" s="8" t="s">
        <v>204</v>
      </c>
      <c r="AA10" s="3">
        <v>0.74</v>
      </c>
      <c r="AB10" s="3">
        <v>0.66</v>
      </c>
      <c r="AC10" s="9">
        <v>0.4884</v>
      </c>
      <c r="AE10" s="12" t="s">
        <v>505</v>
      </c>
      <c r="AF10" s="2">
        <v>0.66</v>
      </c>
      <c r="AG10" s="2">
        <v>0.39</v>
      </c>
      <c r="AH10" s="10">
        <f t="shared" si="4"/>
        <v>0.25740000000000002</v>
      </c>
      <c r="AJ10" s="12" t="s">
        <v>204</v>
      </c>
      <c r="AK10" s="2">
        <v>0.65</v>
      </c>
      <c r="AL10" s="2">
        <v>0.63</v>
      </c>
      <c r="AM10" s="10">
        <f t="shared" si="3"/>
        <v>0.40950000000000003</v>
      </c>
    </row>
    <row r="11" spans="1:39" x14ac:dyDescent="0.2">
      <c r="A11" s="8" t="s">
        <v>239</v>
      </c>
      <c r="B11" s="3">
        <v>0.88</v>
      </c>
      <c r="C11" s="3">
        <v>1.43</v>
      </c>
      <c r="D11" s="9">
        <v>1.2584</v>
      </c>
      <c r="F11" s="12" t="s">
        <v>208</v>
      </c>
      <c r="G11" s="2">
        <v>0.89</v>
      </c>
      <c r="H11" s="2">
        <v>1.45</v>
      </c>
      <c r="I11" s="10">
        <f t="shared" si="0"/>
        <v>1.2905</v>
      </c>
      <c r="K11" s="12" t="s">
        <v>208</v>
      </c>
      <c r="L11" s="2">
        <v>0.76</v>
      </c>
      <c r="M11" s="2">
        <v>1.61</v>
      </c>
      <c r="N11" s="10">
        <f t="shared" si="1"/>
        <v>1.2236</v>
      </c>
      <c r="P11" s="7" t="s">
        <v>205</v>
      </c>
      <c r="Q11" s="2">
        <v>0.87</v>
      </c>
      <c r="R11" s="2">
        <v>1.35</v>
      </c>
      <c r="S11" s="10">
        <f t="shared" si="2"/>
        <v>1.1745000000000001</v>
      </c>
      <c r="U11" s="8" t="s">
        <v>205</v>
      </c>
      <c r="V11" s="3">
        <v>0.88</v>
      </c>
      <c r="W11" s="3">
        <v>1.72</v>
      </c>
      <c r="X11" s="9">
        <v>1.5136000000000001</v>
      </c>
      <c r="Z11" s="8" t="s">
        <v>205</v>
      </c>
      <c r="AA11" s="3">
        <v>0.52</v>
      </c>
      <c r="AB11" s="3">
        <v>0.64</v>
      </c>
      <c r="AC11" s="9">
        <v>0.33279999999999998</v>
      </c>
      <c r="AE11" s="12" t="s">
        <v>571</v>
      </c>
      <c r="AF11" s="2">
        <v>0.66</v>
      </c>
      <c r="AG11" s="2">
        <v>0.3</v>
      </c>
      <c r="AH11" s="10">
        <f t="shared" si="4"/>
        <v>0.19800000000000001</v>
      </c>
      <c r="AJ11" s="12" t="s">
        <v>205</v>
      </c>
      <c r="AK11" s="2">
        <v>0.64</v>
      </c>
      <c r="AL11" s="2">
        <v>0.43</v>
      </c>
      <c r="AM11" s="10">
        <f t="shared" si="3"/>
        <v>0.2752</v>
      </c>
    </row>
    <row r="12" spans="1:39" x14ac:dyDescent="0.2">
      <c r="A12" s="8" t="s">
        <v>207</v>
      </c>
      <c r="B12" s="3">
        <v>0.85</v>
      </c>
      <c r="C12" s="3">
        <v>1.45</v>
      </c>
      <c r="D12" s="9">
        <v>1.2324999999999999</v>
      </c>
      <c r="F12" s="12" t="s">
        <v>211</v>
      </c>
      <c r="G12" s="2">
        <v>0.81</v>
      </c>
      <c r="H12" s="2">
        <v>1.39</v>
      </c>
      <c r="I12" s="10">
        <f t="shared" si="0"/>
        <v>1.1258999999999999</v>
      </c>
      <c r="K12" s="12" t="s">
        <v>545</v>
      </c>
      <c r="L12" s="2">
        <v>0.84</v>
      </c>
      <c r="M12" s="2">
        <v>1.73</v>
      </c>
      <c r="N12" s="10">
        <f t="shared" si="1"/>
        <v>1.4531999999999998</v>
      </c>
      <c r="P12" s="7" t="s">
        <v>206</v>
      </c>
      <c r="Q12" s="2">
        <v>0.81</v>
      </c>
      <c r="R12" s="2">
        <v>1.2</v>
      </c>
      <c r="S12" s="10">
        <f t="shared" si="2"/>
        <v>0.97199999999999998</v>
      </c>
      <c r="U12" s="8" t="s">
        <v>206</v>
      </c>
      <c r="V12" s="3">
        <v>0.86</v>
      </c>
      <c r="W12" s="3">
        <v>1.49</v>
      </c>
      <c r="X12" s="9">
        <v>1.2814000000000001</v>
      </c>
      <c r="Z12" s="8" t="s">
        <v>237</v>
      </c>
      <c r="AA12" s="3">
        <v>0.36</v>
      </c>
      <c r="AB12" s="3">
        <v>0.39</v>
      </c>
      <c r="AC12" s="9">
        <v>0.1404</v>
      </c>
      <c r="AE12" s="12" t="s">
        <v>569</v>
      </c>
      <c r="AF12" s="2">
        <v>0.97</v>
      </c>
      <c r="AG12" s="2">
        <v>0.79</v>
      </c>
      <c r="AH12" s="10">
        <f t="shared" si="4"/>
        <v>0.76629999999999998</v>
      </c>
      <c r="AJ12" s="12" t="s">
        <v>237</v>
      </c>
      <c r="AK12" s="2">
        <v>0.66</v>
      </c>
      <c r="AL12" s="2">
        <v>0.41</v>
      </c>
      <c r="AM12" s="10">
        <f t="shared" si="3"/>
        <v>0.27060000000000001</v>
      </c>
    </row>
    <row r="13" spans="1:39" x14ac:dyDescent="0.2">
      <c r="A13" s="8" t="s">
        <v>208</v>
      </c>
      <c r="B13" s="3">
        <v>0.9</v>
      </c>
      <c r="C13" s="3">
        <v>1.7</v>
      </c>
      <c r="D13" s="9">
        <v>1.53</v>
      </c>
      <c r="F13" s="12" t="s">
        <v>212</v>
      </c>
      <c r="G13" s="2">
        <v>0.89</v>
      </c>
      <c r="H13" s="2">
        <v>1.51</v>
      </c>
      <c r="I13" s="10">
        <f t="shared" si="0"/>
        <v>1.3439000000000001</v>
      </c>
      <c r="K13" s="12" t="s">
        <v>546</v>
      </c>
      <c r="L13" s="2">
        <v>0.86</v>
      </c>
      <c r="M13" s="2">
        <v>2.0299999999999998</v>
      </c>
      <c r="N13" s="10">
        <f t="shared" si="1"/>
        <v>1.7457999999999998</v>
      </c>
      <c r="P13" s="7" t="s">
        <v>239</v>
      </c>
      <c r="Q13" s="2">
        <v>0.82</v>
      </c>
      <c r="R13" s="2">
        <v>1.58</v>
      </c>
      <c r="S13" s="10">
        <f t="shared" si="2"/>
        <v>1.2956000000000001</v>
      </c>
      <c r="U13" s="8" t="s">
        <v>239</v>
      </c>
      <c r="V13" s="3">
        <v>0.4</v>
      </c>
      <c r="W13" s="3">
        <v>0.34</v>
      </c>
      <c r="X13" s="9">
        <v>0.13600000000000001</v>
      </c>
      <c r="Z13" s="8" t="s">
        <v>206</v>
      </c>
      <c r="AA13" s="3">
        <v>0.72</v>
      </c>
      <c r="AB13" s="3">
        <v>0.56999999999999995</v>
      </c>
      <c r="AC13" s="9">
        <v>0.41039999999999999</v>
      </c>
      <c r="AE13" s="12" t="s">
        <v>572</v>
      </c>
      <c r="AF13" s="2">
        <v>0.66</v>
      </c>
      <c r="AG13" s="2">
        <v>0.36</v>
      </c>
      <c r="AH13" s="10">
        <f t="shared" si="4"/>
        <v>0.23760000000000001</v>
      </c>
      <c r="AJ13" s="12" t="s">
        <v>238</v>
      </c>
      <c r="AK13" s="2">
        <v>0.65</v>
      </c>
      <c r="AL13" s="2">
        <v>0.34</v>
      </c>
      <c r="AM13" s="10">
        <f t="shared" si="3"/>
        <v>0.22100000000000003</v>
      </c>
    </row>
    <row r="14" spans="1:39" x14ac:dyDescent="0.2">
      <c r="A14" s="8" t="s">
        <v>211</v>
      </c>
      <c r="B14" s="3">
        <v>0.9</v>
      </c>
      <c r="C14" s="3">
        <v>1.41</v>
      </c>
      <c r="D14" s="9">
        <v>1.2689999999999999</v>
      </c>
      <c r="F14" s="12" t="s">
        <v>214</v>
      </c>
      <c r="G14" s="2">
        <v>0.87</v>
      </c>
      <c r="H14" s="2">
        <v>1.43</v>
      </c>
      <c r="I14" s="10">
        <f t="shared" si="0"/>
        <v>1.2441</v>
      </c>
      <c r="K14" s="12" t="s">
        <v>547</v>
      </c>
      <c r="L14" s="2">
        <v>0.87</v>
      </c>
      <c r="M14" s="2">
        <v>2.0699999999999998</v>
      </c>
      <c r="N14" s="10">
        <f t="shared" si="1"/>
        <v>1.8008999999999999</v>
      </c>
      <c r="P14" s="7" t="s">
        <v>207</v>
      </c>
      <c r="Q14" s="2">
        <v>0.86</v>
      </c>
      <c r="R14" s="2">
        <v>1.24</v>
      </c>
      <c r="S14" s="10">
        <f t="shared" si="2"/>
        <v>1.0664</v>
      </c>
      <c r="U14" s="8" t="s">
        <v>240</v>
      </c>
      <c r="V14" s="3">
        <v>0.81</v>
      </c>
      <c r="W14" s="3">
        <v>1.55</v>
      </c>
      <c r="X14" s="9">
        <v>1.2555000000000001</v>
      </c>
      <c r="Z14" s="8" t="s">
        <v>239</v>
      </c>
      <c r="AA14" s="3">
        <v>0.76</v>
      </c>
      <c r="AB14" s="3">
        <v>0.64</v>
      </c>
      <c r="AC14" s="9">
        <v>0.4864</v>
      </c>
      <c r="AE14" s="12" t="s">
        <v>573</v>
      </c>
      <c r="AF14" s="2">
        <v>0.64</v>
      </c>
      <c r="AG14" s="2">
        <v>0.49</v>
      </c>
      <c r="AH14" s="10">
        <f t="shared" si="4"/>
        <v>0.31359999999999999</v>
      </c>
      <c r="AJ14" s="12" t="s">
        <v>206</v>
      </c>
      <c r="AK14" s="2">
        <v>0.69</v>
      </c>
      <c r="AL14" s="2">
        <v>0.36</v>
      </c>
      <c r="AM14" s="10">
        <f t="shared" si="3"/>
        <v>0.24839999999999998</v>
      </c>
    </row>
    <row r="15" spans="1:39" x14ac:dyDescent="0.2">
      <c r="A15" s="8" t="s">
        <v>212</v>
      </c>
      <c r="B15" s="3">
        <v>0.9</v>
      </c>
      <c r="C15" s="3">
        <v>1.62</v>
      </c>
      <c r="D15" s="9">
        <v>1.458</v>
      </c>
      <c r="F15" s="12" t="s">
        <v>215</v>
      </c>
      <c r="G15" s="2">
        <v>0.92</v>
      </c>
      <c r="H15" s="2">
        <v>1.48</v>
      </c>
      <c r="I15" s="10">
        <f t="shared" si="0"/>
        <v>1.3616000000000001</v>
      </c>
      <c r="K15" s="12" t="s">
        <v>219</v>
      </c>
      <c r="L15" s="2">
        <v>0.77</v>
      </c>
      <c r="M15" s="2">
        <v>1.74</v>
      </c>
      <c r="N15" s="10">
        <f t="shared" si="1"/>
        <v>1.3398000000000001</v>
      </c>
      <c r="P15" s="7" t="s">
        <v>208</v>
      </c>
      <c r="Q15" s="2">
        <v>0.89</v>
      </c>
      <c r="R15" s="2">
        <v>2.09</v>
      </c>
      <c r="S15" s="10">
        <f t="shared" si="2"/>
        <v>1.8600999999999999</v>
      </c>
      <c r="U15" s="8" t="s">
        <v>207</v>
      </c>
      <c r="V15" s="3">
        <v>0.82</v>
      </c>
      <c r="W15" s="3">
        <v>1.38</v>
      </c>
      <c r="X15" s="9">
        <v>1.1315999999999999</v>
      </c>
      <c r="Z15" s="8" t="s">
        <v>240</v>
      </c>
      <c r="AA15" s="3">
        <v>0.17</v>
      </c>
      <c r="AB15" s="3">
        <v>0.37</v>
      </c>
      <c r="AC15" s="9">
        <v>6.2899999999999998E-2</v>
      </c>
      <c r="AE15" s="12" t="s">
        <v>574</v>
      </c>
      <c r="AF15" s="2">
        <v>0.56000000000000005</v>
      </c>
      <c r="AG15" s="2">
        <v>0.44</v>
      </c>
      <c r="AH15" s="10">
        <f t="shared" si="4"/>
        <v>0.24640000000000004</v>
      </c>
      <c r="AJ15" s="12" t="s">
        <v>239</v>
      </c>
      <c r="AK15" s="2">
        <v>0.28000000000000003</v>
      </c>
      <c r="AL15" s="2">
        <v>0.25</v>
      </c>
      <c r="AM15" s="10">
        <f t="shared" si="3"/>
        <v>7.0000000000000007E-2</v>
      </c>
    </row>
    <row r="16" spans="1:39" x14ac:dyDescent="0.2">
      <c r="A16" s="8" t="s">
        <v>213</v>
      </c>
      <c r="B16" s="3">
        <v>0.85</v>
      </c>
      <c r="C16" s="3">
        <v>1.5</v>
      </c>
      <c r="D16" s="9">
        <v>1.2749999999999999</v>
      </c>
      <c r="F16" s="12" t="s">
        <v>216</v>
      </c>
      <c r="G16" s="2">
        <v>0.81</v>
      </c>
      <c r="H16" s="2">
        <v>1.57</v>
      </c>
      <c r="I16" s="10">
        <f t="shared" si="0"/>
        <v>1.2717000000000001</v>
      </c>
      <c r="K16" s="12" t="s">
        <v>220</v>
      </c>
      <c r="L16" s="2">
        <v>0.75</v>
      </c>
      <c r="M16" s="2">
        <v>1.97</v>
      </c>
      <c r="N16" s="10">
        <f t="shared" si="1"/>
        <v>1.4775</v>
      </c>
      <c r="P16" s="7" t="s">
        <v>211</v>
      </c>
      <c r="Q16" s="2">
        <v>0.74</v>
      </c>
      <c r="R16" s="2">
        <v>1.56</v>
      </c>
      <c r="S16" s="10">
        <f t="shared" si="2"/>
        <v>1.1544000000000001</v>
      </c>
      <c r="U16" s="8" t="s">
        <v>208</v>
      </c>
      <c r="V16" s="3">
        <v>0.71</v>
      </c>
      <c r="W16" s="3">
        <v>1.27</v>
      </c>
      <c r="X16" s="9">
        <v>0.90169999999999995</v>
      </c>
      <c r="Z16" s="8" t="s">
        <v>575</v>
      </c>
      <c r="AA16" s="3">
        <v>0.34</v>
      </c>
      <c r="AB16" s="3">
        <v>0.39</v>
      </c>
      <c r="AC16" s="9">
        <v>0.1326</v>
      </c>
      <c r="AE16" s="12" t="s">
        <v>204</v>
      </c>
      <c r="AF16" s="2">
        <v>0.39</v>
      </c>
      <c r="AG16" s="2">
        <v>0.81</v>
      </c>
      <c r="AH16" s="10">
        <f t="shared" si="4"/>
        <v>0.31590000000000001</v>
      </c>
      <c r="AJ16" s="12" t="s">
        <v>240</v>
      </c>
      <c r="AK16" s="2">
        <v>0.28999999999999998</v>
      </c>
      <c r="AL16" s="2">
        <v>0.28000000000000003</v>
      </c>
      <c r="AM16" s="10">
        <f t="shared" si="3"/>
        <v>8.1200000000000008E-2</v>
      </c>
    </row>
    <row r="17" spans="1:39" x14ac:dyDescent="0.2">
      <c r="A17" s="8" t="s">
        <v>214</v>
      </c>
      <c r="B17" s="3">
        <v>0.8</v>
      </c>
      <c r="C17" s="3">
        <v>1.42</v>
      </c>
      <c r="D17" s="9">
        <v>1.1359999999999999</v>
      </c>
      <c r="F17" s="12" t="s">
        <v>217</v>
      </c>
      <c r="G17" s="2">
        <v>0.86</v>
      </c>
      <c r="H17" s="2">
        <v>1.72</v>
      </c>
      <c r="I17" s="10">
        <f t="shared" si="0"/>
        <v>1.4791999999999998</v>
      </c>
      <c r="K17" s="12" t="s">
        <v>223</v>
      </c>
      <c r="L17" s="2">
        <v>0.8</v>
      </c>
      <c r="M17" s="2">
        <v>1.67</v>
      </c>
      <c r="N17" s="10">
        <f t="shared" si="1"/>
        <v>1.3360000000000001</v>
      </c>
      <c r="P17" s="7" t="s">
        <v>212</v>
      </c>
      <c r="Q17" s="2">
        <v>0.85</v>
      </c>
      <c r="R17" s="2">
        <v>2.08</v>
      </c>
      <c r="S17" s="10">
        <f t="shared" si="2"/>
        <v>1.768</v>
      </c>
      <c r="U17" s="8" t="s">
        <v>211</v>
      </c>
      <c r="V17" s="3">
        <v>0.9</v>
      </c>
      <c r="W17" s="3">
        <v>1.38</v>
      </c>
      <c r="X17" s="9">
        <v>1.242</v>
      </c>
      <c r="Z17" s="8" t="s">
        <v>576</v>
      </c>
      <c r="AA17" s="3">
        <v>0.54</v>
      </c>
      <c r="AB17" s="3">
        <v>0.32</v>
      </c>
      <c r="AC17" s="9">
        <v>0.17280000000000001</v>
      </c>
      <c r="AE17" s="12" t="s">
        <v>205</v>
      </c>
      <c r="AF17" s="2">
        <v>0.68</v>
      </c>
      <c r="AG17" s="2">
        <v>0.55000000000000004</v>
      </c>
      <c r="AH17" s="10">
        <f t="shared" si="4"/>
        <v>0.37400000000000005</v>
      </c>
      <c r="AJ17" s="12" t="s">
        <v>207</v>
      </c>
      <c r="AK17" s="2">
        <v>1.04</v>
      </c>
      <c r="AL17" s="2">
        <v>0.64</v>
      </c>
      <c r="AM17" s="10">
        <f t="shared" si="3"/>
        <v>0.66560000000000008</v>
      </c>
    </row>
    <row r="18" spans="1:39" x14ac:dyDescent="0.2">
      <c r="A18" s="8" t="s">
        <v>215</v>
      </c>
      <c r="B18" s="3">
        <v>0.79</v>
      </c>
      <c r="C18" s="3">
        <v>1.78</v>
      </c>
      <c r="D18" s="9">
        <v>1.4061999999999999</v>
      </c>
      <c r="F18" s="12" t="s">
        <v>536</v>
      </c>
      <c r="G18" s="2">
        <v>0.94</v>
      </c>
      <c r="H18" s="2">
        <v>1.64</v>
      </c>
      <c r="I18" s="10">
        <f t="shared" si="0"/>
        <v>1.5415999999999999</v>
      </c>
      <c r="K18" s="12" t="s">
        <v>224</v>
      </c>
      <c r="L18" s="2">
        <v>0.78</v>
      </c>
      <c r="M18" s="2">
        <v>1.49</v>
      </c>
      <c r="N18" s="10">
        <f t="shared" si="1"/>
        <v>1.1622000000000001</v>
      </c>
      <c r="P18" s="7" t="s">
        <v>214</v>
      </c>
      <c r="Q18" s="2">
        <v>0.81</v>
      </c>
      <c r="R18" s="2">
        <v>1.38</v>
      </c>
      <c r="S18" s="10">
        <f t="shared" si="2"/>
        <v>1.1177999999999999</v>
      </c>
      <c r="U18" s="8" t="s">
        <v>212</v>
      </c>
      <c r="V18" s="3">
        <v>0.92</v>
      </c>
      <c r="W18" s="3">
        <v>1.65</v>
      </c>
      <c r="X18" s="9">
        <v>1.518</v>
      </c>
      <c r="Z18" s="8" t="s">
        <v>577</v>
      </c>
      <c r="AA18" s="3">
        <v>0.24</v>
      </c>
      <c r="AB18" s="3">
        <v>0.34</v>
      </c>
      <c r="AC18" s="9">
        <v>8.1600000000000006E-2</v>
      </c>
      <c r="AE18" s="12" t="s">
        <v>237</v>
      </c>
      <c r="AF18" s="2">
        <v>0.59</v>
      </c>
      <c r="AG18" s="2">
        <v>0.56000000000000005</v>
      </c>
      <c r="AH18" s="10">
        <f t="shared" si="4"/>
        <v>0.33040000000000003</v>
      </c>
      <c r="AJ18" s="12" t="s">
        <v>208</v>
      </c>
      <c r="AK18" s="2">
        <v>0.66</v>
      </c>
      <c r="AL18" s="2">
        <v>0.65</v>
      </c>
      <c r="AM18" s="10">
        <f t="shared" si="3"/>
        <v>0.42900000000000005</v>
      </c>
    </row>
    <row r="19" spans="1:39" x14ac:dyDescent="0.2">
      <c r="A19" s="8" t="s">
        <v>216</v>
      </c>
      <c r="B19" s="3">
        <v>0.85</v>
      </c>
      <c r="C19" s="3">
        <v>1.46</v>
      </c>
      <c r="D19" s="9">
        <v>1.2410000000000001</v>
      </c>
      <c r="F19" s="12" t="s">
        <v>537</v>
      </c>
      <c r="G19" s="2">
        <v>0.97</v>
      </c>
      <c r="H19" s="2">
        <v>1.65</v>
      </c>
      <c r="I19" s="10">
        <f t="shared" si="0"/>
        <v>1.6004999999999998</v>
      </c>
      <c r="K19" s="12" t="s">
        <v>226</v>
      </c>
      <c r="L19" s="2">
        <v>0.81</v>
      </c>
      <c r="M19" s="2">
        <v>1.54</v>
      </c>
      <c r="N19" s="10">
        <f t="shared" si="1"/>
        <v>1.2474000000000001</v>
      </c>
      <c r="P19" s="7" t="s">
        <v>215</v>
      </c>
      <c r="Q19" s="2">
        <v>0.88</v>
      </c>
      <c r="R19" s="2">
        <v>1.3</v>
      </c>
      <c r="S19" s="10">
        <f t="shared" si="2"/>
        <v>1.1440000000000001</v>
      </c>
      <c r="U19" s="8" t="s">
        <v>214</v>
      </c>
      <c r="V19" s="3">
        <v>0.85</v>
      </c>
      <c r="W19" s="3">
        <v>0.66</v>
      </c>
      <c r="X19" s="9">
        <v>0.56100000000000005</v>
      </c>
      <c r="Z19" s="8" t="s">
        <v>207</v>
      </c>
      <c r="AA19" s="3">
        <v>0.57999999999999996</v>
      </c>
      <c r="AB19" s="3">
        <v>0.54</v>
      </c>
      <c r="AC19" s="9">
        <v>0.31319999999999998</v>
      </c>
      <c r="AE19" s="12" t="s">
        <v>206</v>
      </c>
      <c r="AF19" s="2">
        <v>0.9</v>
      </c>
      <c r="AG19" s="2">
        <v>0.99</v>
      </c>
      <c r="AH19" s="10">
        <f t="shared" si="4"/>
        <v>0.89100000000000001</v>
      </c>
      <c r="AJ19" s="12" t="s">
        <v>209</v>
      </c>
      <c r="AK19" s="2">
        <v>0.78</v>
      </c>
      <c r="AL19" s="2">
        <v>0.85</v>
      </c>
      <c r="AM19" s="10">
        <f t="shared" si="3"/>
        <v>0.66300000000000003</v>
      </c>
    </row>
    <row r="20" spans="1:39" x14ac:dyDescent="0.2">
      <c r="A20" s="8" t="s">
        <v>217</v>
      </c>
      <c r="B20" s="3">
        <v>0.87</v>
      </c>
      <c r="C20" s="3">
        <v>1.68</v>
      </c>
      <c r="D20" s="9">
        <v>1.4616</v>
      </c>
      <c r="F20" s="12" t="s">
        <v>538</v>
      </c>
      <c r="G20" s="2">
        <v>0.87</v>
      </c>
      <c r="H20" s="2">
        <v>1.53</v>
      </c>
      <c r="I20" s="10">
        <f t="shared" si="0"/>
        <v>1.3310999999999999</v>
      </c>
      <c r="K20" s="12" t="s">
        <v>227</v>
      </c>
      <c r="L20" s="2">
        <v>0.82</v>
      </c>
      <c r="M20" s="2">
        <v>1.72</v>
      </c>
      <c r="N20" s="10">
        <f t="shared" si="1"/>
        <v>1.4103999999999999</v>
      </c>
      <c r="P20" s="7" t="s">
        <v>216</v>
      </c>
      <c r="Q20" s="2">
        <v>0.82</v>
      </c>
      <c r="R20" s="2">
        <v>0.67</v>
      </c>
      <c r="S20" s="10">
        <f t="shared" si="2"/>
        <v>0.5494</v>
      </c>
      <c r="U20" s="8" t="s">
        <v>215</v>
      </c>
      <c r="V20" s="3">
        <v>0.88</v>
      </c>
      <c r="W20" s="3">
        <v>1.01</v>
      </c>
      <c r="X20" s="9">
        <v>0.88880000000000003</v>
      </c>
      <c r="Z20" s="8" t="s">
        <v>208</v>
      </c>
      <c r="AA20" s="3">
        <v>0.75</v>
      </c>
      <c r="AB20" s="3">
        <v>0.28000000000000003</v>
      </c>
      <c r="AC20" s="9">
        <v>0.21</v>
      </c>
      <c r="AE20" s="12" t="s">
        <v>239</v>
      </c>
      <c r="AF20" s="2">
        <v>0.87</v>
      </c>
      <c r="AG20" s="2">
        <v>0.75</v>
      </c>
      <c r="AH20" s="10">
        <f t="shared" si="4"/>
        <v>0.65249999999999997</v>
      </c>
      <c r="AJ20" s="12" t="s">
        <v>210</v>
      </c>
      <c r="AK20" s="2">
        <v>0.74</v>
      </c>
      <c r="AL20" s="2">
        <v>0.39</v>
      </c>
      <c r="AM20" s="10">
        <f t="shared" si="3"/>
        <v>0.28860000000000002</v>
      </c>
    </row>
    <row r="21" spans="1:39" x14ac:dyDescent="0.2">
      <c r="A21" s="8" t="s">
        <v>219</v>
      </c>
      <c r="B21" s="3">
        <v>0.81</v>
      </c>
      <c r="C21" s="3">
        <v>1.39</v>
      </c>
      <c r="D21" s="9">
        <v>1.1258999999999999</v>
      </c>
      <c r="F21" s="12" t="s">
        <v>539</v>
      </c>
      <c r="G21" s="2">
        <v>0.9</v>
      </c>
      <c r="H21" s="2">
        <v>1.44</v>
      </c>
      <c r="I21" s="10">
        <f t="shared" si="0"/>
        <v>1.296</v>
      </c>
      <c r="K21" s="12" t="s">
        <v>506</v>
      </c>
      <c r="L21" s="2">
        <v>0.7</v>
      </c>
      <c r="M21" s="2">
        <v>1.65</v>
      </c>
      <c r="N21" s="10">
        <f t="shared" si="1"/>
        <v>1.1549999999999998</v>
      </c>
      <c r="P21" s="7" t="s">
        <v>217</v>
      </c>
      <c r="Q21" s="2">
        <v>0.81</v>
      </c>
      <c r="R21" s="2">
        <v>1.21</v>
      </c>
      <c r="S21" s="10">
        <f t="shared" si="2"/>
        <v>0.98010000000000008</v>
      </c>
      <c r="U21" s="8" t="s">
        <v>241</v>
      </c>
      <c r="V21" s="3">
        <v>0.87</v>
      </c>
      <c r="W21" s="3">
        <v>0.38</v>
      </c>
      <c r="X21" s="9">
        <v>0.3306</v>
      </c>
      <c r="Z21" s="8" t="s">
        <v>545</v>
      </c>
      <c r="AA21" s="3">
        <v>0.91</v>
      </c>
      <c r="AB21" s="3">
        <v>1.67</v>
      </c>
      <c r="AC21" s="9">
        <v>1.5197000000000001</v>
      </c>
      <c r="AE21" s="12" t="s">
        <v>240</v>
      </c>
      <c r="AF21" s="2">
        <v>0.87</v>
      </c>
      <c r="AG21" s="2">
        <v>0.76</v>
      </c>
      <c r="AH21" s="10">
        <f t="shared" si="4"/>
        <v>0.66120000000000001</v>
      </c>
      <c r="AJ21" s="12" t="s">
        <v>211</v>
      </c>
      <c r="AK21" s="2">
        <v>0.81</v>
      </c>
      <c r="AL21" s="2">
        <v>0.43</v>
      </c>
      <c r="AM21" s="10">
        <f t="shared" si="3"/>
        <v>0.3483</v>
      </c>
    </row>
    <row r="22" spans="1:39" x14ac:dyDescent="0.2">
      <c r="A22" s="8" t="s">
        <v>220</v>
      </c>
      <c r="B22" s="3">
        <v>0.8</v>
      </c>
      <c r="C22" s="3">
        <v>1.43</v>
      </c>
      <c r="D22" s="9">
        <v>1.1439999999999999</v>
      </c>
      <c r="F22" s="2" t="s">
        <v>122</v>
      </c>
      <c r="G22" s="2">
        <v>0.83</v>
      </c>
      <c r="H22" s="2">
        <v>1.47</v>
      </c>
      <c r="I22" s="10">
        <f t="shared" si="0"/>
        <v>1.2201</v>
      </c>
      <c r="K22" s="12" t="s">
        <v>507</v>
      </c>
      <c r="L22" s="2">
        <v>0.77</v>
      </c>
      <c r="M22" s="2">
        <v>1.57</v>
      </c>
      <c r="N22" s="10">
        <f t="shared" si="1"/>
        <v>1.2089000000000001</v>
      </c>
      <c r="P22" s="7" t="s">
        <v>219</v>
      </c>
      <c r="Q22" s="2">
        <v>0.82</v>
      </c>
      <c r="R22" s="2">
        <v>1.42</v>
      </c>
      <c r="S22" s="10">
        <f t="shared" si="2"/>
        <v>1.1643999999999999</v>
      </c>
      <c r="U22" s="8" t="s">
        <v>216</v>
      </c>
      <c r="V22" s="3">
        <v>0.82</v>
      </c>
      <c r="W22" s="3">
        <v>1.33</v>
      </c>
      <c r="X22" s="9">
        <v>1.0906</v>
      </c>
      <c r="Z22" s="8" t="s">
        <v>546</v>
      </c>
      <c r="AA22" s="3">
        <v>0.8</v>
      </c>
      <c r="AB22" s="3">
        <v>2.14</v>
      </c>
      <c r="AC22" s="9">
        <v>1.712</v>
      </c>
      <c r="AE22" s="12" t="s">
        <v>575</v>
      </c>
      <c r="AF22" s="2">
        <v>0.34</v>
      </c>
      <c r="AG22" s="2">
        <v>0.34</v>
      </c>
      <c r="AH22" s="10">
        <f t="shared" si="4"/>
        <v>0.11560000000000002</v>
      </c>
      <c r="AJ22" s="12" t="s">
        <v>212</v>
      </c>
      <c r="AK22" s="2">
        <v>0.71</v>
      </c>
      <c r="AL22" s="2">
        <v>0.42</v>
      </c>
      <c r="AM22" s="10">
        <f t="shared" si="3"/>
        <v>0.29819999999999997</v>
      </c>
    </row>
    <row r="23" spans="1:39" x14ac:dyDescent="0.2">
      <c r="A23" s="8" t="s">
        <v>223</v>
      </c>
      <c r="B23" s="3">
        <v>0.85</v>
      </c>
      <c r="C23" s="3">
        <v>1.67</v>
      </c>
      <c r="D23" s="9">
        <v>1.4195</v>
      </c>
      <c r="F23" s="2" t="s">
        <v>123</v>
      </c>
      <c r="G23" s="2">
        <v>0.84</v>
      </c>
      <c r="H23" s="2">
        <v>1.24</v>
      </c>
      <c r="I23" s="10">
        <f t="shared" si="0"/>
        <v>1.0415999999999999</v>
      </c>
      <c r="K23" s="12" t="s">
        <v>122</v>
      </c>
      <c r="L23" s="2">
        <v>0.75</v>
      </c>
      <c r="M23" s="2">
        <v>1.52</v>
      </c>
      <c r="N23" s="10">
        <f t="shared" si="1"/>
        <v>1.1400000000000001</v>
      </c>
      <c r="P23" s="7" t="s">
        <v>220</v>
      </c>
      <c r="Q23" s="2">
        <v>0.88</v>
      </c>
      <c r="R23" s="2">
        <v>1.44</v>
      </c>
      <c r="S23" s="10">
        <f t="shared" si="2"/>
        <v>1.2671999999999999</v>
      </c>
      <c r="U23" s="8" t="s">
        <v>217</v>
      </c>
      <c r="V23" s="3">
        <v>0.81</v>
      </c>
      <c r="W23" s="3">
        <v>1.36</v>
      </c>
      <c r="X23" s="9">
        <v>1.1015999999999999</v>
      </c>
      <c r="Z23" s="8" t="s">
        <v>547</v>
      </c>
      <c r="AA23" s="3">
        <v>0.92</v>
      </c>
      <c r="AB23" s="3">
        <v>1.76</v>
      </c>
      <c r="AC23" s="9">
        <v>1.6192</v>
      </c>
      <c r="AE23" s="12" t="s">
        <v>576</v>
      </c>
      <c r="AF23" s="2">
        <v>0.37</v>
      </c>
      <c r="AG23" s="2">
        <v>0.56000000000000005</v>
      </c>
      <c r="AH23" s="10">
        <f t="shared" si="4"/>
        <v>0.20720000000000002</v>
      </c>
      <c r="AJ23" s="12" t="s">
        <v>213</v>
      </c>
      <c r="AK23" s="2">
        <v>0.35</v>
      </c>
      <c r="AL23" s="2">
        <v>0.37</v>
      </c>
      <c r="AM23" s="10">
        <f t="shared" si="3"/>
        <v>0.1295</v>
      </c>
    </row>
    <row r="24" spans="1:39" x14ac:dyDescent="0.2">
      <c r="A24" s="8" t="s">
        <v>224</v>
      </c>
      <c r="B24" s="3">
        <v>0.77</v>
      </c>
      <c r="C24" s="3">
        <v>1.38</v>
      </c>
      <c r="D24" s="9">
        <v>1.0626</v>
      </c>
      <c r="F24" s="12" t="s">
        <v>540</v>
      </c>
      <c r="G24" s="2">
        <v>0.91</v>
      </c>
      <c r="H24" s="2">
        <v>1.69</v>
      </c>
      <c r="I24" s="10">
        <f t="shared" si="0"/>
        <v>1.5379</v>
      </c>
      <c r="K24" s="12" t="s">
        <v>123</v>
      </c>
      <c r="L24" s="2">
        <v>0.78</v>
      </c>
      <c r="M24" s="2">
        <v>1.76</v>
      </c>
      <c r="N24" s="10">
        <f t="shared" si="1"/>
        <v>1.3728</v>
      </c>
      <c r="P24" s="7" t="s">
        <v>223</v>
      </c>
      <c r="Q24" s="2">
        <v>0.8</v>
      </c>
      <c r="R24" s="2">
        <v>2.06</v>
      </c>
      <c r="S24" s="10">
        <f t="shared" si="2"/>
        <v>1.6480000000000001</v>
      </c>
      <c r="U24" s="8" t="s">
        <v>219</v>
      </c>
      <c r="V24" s="3">
        <v>0.83</v>
      </c>
      <c r="W24" s="3">
        <v>1.25</v>
      </c>
      <c r="X24" s="9">
        <v>1.0375000000000001</v>
      </c>
      <c r="Z24" s="8" t="s">
        <v>219</v>
      </c>
      <c r="AA24" s="3">
        <v>0.62</v>
      </c>
      <c r="AB24" s="3">
        <v>0.56000000000000005</v>
      </c>
      <c r="AC24" s="9">
        <v>0.34720000000000001</v>
      </c>
      <c r="AE24" s="12" t="s">
        <v>577</v>
      </c>
      <c r="AF24" s="2">
        <v>0.61</v>
      </c>
      <c r="AG24" s="2">
        <v>0.41</v>
      </c>
      <c r="AH24" s="10">
        <f t="shared" si="4"/>
        <v>0.25009999999999999</v>
      </c>
      <c r="AJ24" s="12" t="s">
        <v>214</v>
      </c>
      <c r="AK24" s="2">
        <v>0.65</v>
      </c>
      <c r="AL24" s="2">
        <v>0.38</v>
      </c>
      <c r="AM24" s="10">
        <f t="shared" si="3"/>
        <v>0.24700000000000003</v>
      </c>
    </row>
    <row r="25" spans="1:39" x14ac:dyDescent="0.2">
      <c r="A25" s="8" t="s">
        <v>226</v>
      </c>
      <c r="B25" s="3">
        <v>0.84</v>
      </c>
      <c r="C25" s="3">
        <v>1.68</v>
      </c>
      <c r="D25" s="9">
        <v>1.4112</v>
      </c>
      <c r="F25" s="2" t="s">
        <v>135</v>
      </c>
      <c r="G25" s="2">
        <v>0.86</v>
      </c>
      <c r="H25" s="2">
        <v>1.47</v>
      </c>
      <c r="I25" s="10">
        <f t="shared" si="0"/>
        <v>1.2642</v>
      </c>
      <c r="K25" s="12" t="s">
        <v>130</v>
      </c>
      <c r="L25" s="2">
        <v>0.79</v>
      </c>
      <c r="M25" s="2">
        <v>1.36</v>
      </c>
      <c r="N25" s="10">
        <f t="shared" si="1"/>
        <v>1.0744</v>
      </c>
      <c r="P25" s="7" t="s">
        <v>224</v>
      </c>
      <c r="Q25" s="2">
        <v>0.82</v>
      </c>
      <c r="R25" s="2">
        <v>1.22</v>
      </c>
      <c r="S25" s="10">
        <f t="shared" si="2"/>
        <v>1.0004</v>
      </c>
      <c r="U25" s="8" t="s">
        <v>220</v>
      </c>
      <c r="V25" s="3">
        <v>0.79</v>
      </c>
      <c r="W25" s="3">
        <v>1.66</v>
      </c>
      <c r="X25" s="9">
        <v>1.3113999999999999</v>
      </c>
      <c r="Z25" s="8" t="s">
        <v>220</v>
      </c>
      <c r="AA25" s="3">
        <v>0.73</v>
      </c>
      <c r="AB25" s="3">
        <v>0.5</v>
      </c>
      <c r="AC25" s="9">
        <v>0.36499999999999999</v>
      </c>
      <c r="AE25" s="12" t="s">
        <v>578</v>
      </c>
      <c r="AF25" s="2">
        <v>0.78</v>
      </c>
      <c r="AG25" s="2">
        <v>0.34</v>
      </c>
      <c r="AH25" s="10">
        <f t="shared" si="4"/>
        <v>0.26520000000000005</v>
      </c>
      <c r="AJ25" s="12" t="s">
        <v>215</v>
      </c>
      <c r="AK25" s="2">
        <v>0.66</v>
      </c>
      <c r="AL25" s="2">
        <v>0.35</v>
      </c>
      <c r="AM25" s="10">
        <f t="shared" si="3"/>
        <v>0.23099999999999998</v>
      </c>
    </row>
    <row r="26" spans="1:39" x14ac:dyDescent="0.2">
      <c r="A26" s="8" t="s">
        <v>227</v>
      </c>
      <c r="B26" s="3">
        <v>0.88</v>
      </c>
      <c r="C26" s="3">
        <v>1.52</v>
      </c>
      <c r="D26" s="9">
        <v>1.3375999999999999</v>
      </c>
      <c r="F26" s="2" t="s">
        <v>136</v>
      </c>
      <c r="G26" s="2">
        <v>0.88</v>
      </c>
      <c r="H26" s="2">
        <v>1.4</v>
      </c>
      <c r="I26" s="10">
        <f t="shared" si="0"/>
        <v>1.232</v>
      </c>
      <c r="K26" s="2" t="s">
        <v>131</v>
      </c>
      <c r="L26" s="2">
        <v>0.83</v>
      </c>
      <c r="M26" s="2">
        <v>1.66</v>
      </c>
      <c r="N26" s="10">
        <f t="shared" si="1"/>
        <v>1.3777999999999999</v>
      </c>
      <c r="P26" s="7" t="s">
        <v>226</v>
      </c>
      <c r="Q26" s="2">
        <v>0.84</v>
      </c>
      <c r="R26" s="2">
        <v>1.27</v>
      </c>
      <c r="S26" s="10">
        <f t="shared" si="2"/>
        <v>1.0668</v>
      </c>
      <c r="U26" s="8" t="s">
        <v>223</v>
      </c>
      <c r="V26" s="3">
        <v>0.9</v>
      </c>
      <c r="W26" s="3">
        <v>1.41</v>
      </c>
      <c r="X26" s="9">
        <v>1.2689999999999999</v>
      </c>
      <c r="Z26" s="8" t="s">
        <v>221</v>
      </c>
      <c r="AA26" s="3">
        <v>0.85</v>
      </c>
      <c r="AB26" s="3">
        <v>0.74</v>
      </c>
      <c r="AC26" s="9">
        <v>0.629</v>
      </c>
      <c r="AE26" s="12" t="s">
        <v>579</v>
      </c>
      <c r="AF26" s="2">
        <v>0.32</v>
      </c>
      <c r="AG26" s="2">
        <v>0.39</v>
      </c>
      <c r="AH26" s="10">
        <f t="shared" si="4"/>
        <v>0.12480000000000001</v>
      </c>
      <c r="AJ26" s="12" t="s">
        <v>241</v>
      </c>
      <c r="AK26" s="2">
        <v>0.55000000000000004</v>
      </c>
      <c r="AL26" s="2">
        <v>0.52</v>
      </c>
      <c r="AM26" s="10">
        <f t="shared" si="3"/>
        <v>0.28600000000000003</v>
      </c>
    </row>
    <row r="27" spans="1:39" x14ac:dyDescent="0.2">
      <c r="A27" s="8" t="s">
        <v>506</v>
      </c>
      <c r="B27" s="3">
        <v>0.87</v>
      </c>
      <c r="C27" s="3">
        <v>1.64</v>
      </c>
      <c r="D27" s="9">
        <v>1.4268000000000001</v>
      </c>
      <c r="F27" s="2" t="s">
        <v>508</v>
      </c>
      <c r="G27" s="2">
        <v>0.85</v>
      </c>
      <c r="H27" s="2">
        <v>1.63</v>
      </c>
      <c r="I27" s="10">
        <f t="shared" si="0"/>
        <v>1.3855</v>
      </c>
      <c r="K27" s="2" t="s">
        <v>132</v>
      </c>
      <c r="L27" s="2">
        <v>0.8</v>
      </c>
      <c r="M27" s="2">
        <v>1.68</v>
      </c>
      <c r="N27" s="10">
        <f t="shared" si="1"/>
        <v>1.3440000000000001</v>
      </c>
      <c r="P27" s="7" t="s">
        <v>227</v>
      </c>
      <c r="Q27" s="2">
        <v>0.81</v>
      </c>
      <c r="R27" s="2">
        <v>1.6</v>
      </c>
      <c r="S27" s="10">
        <f t="shared" si="2"/>
        <v>1.2960000000000003</v>
      </c>
      <c r="U27" s="8" t="s">
        <v>224</v>
      </c>
      <c r="V27" s="3">
        <v>0.71</v>
      </c>
      <c r="W27" s="3">
        <v>0.87</v>
      </c>
      <c r="X27" s="9">
        <v>0.61770000000000003</v>
      </c>
      <c r="Z27" s="8" t="s">
        <v>222</v>
      </c>
      <c r="AA27" s="3">
        <v>0.69</v>
      </c>
      <c r="AB27" s="3">
        <v>0.47</v>
      </c>
      <c r="AC27" s="9">
        <v>0.32429999999999998</v>
      </c>
      <c r="AE27" s="12" t="s">
        <v>207</v>
      </c>
      <c r="AF27" s="2">
        <v>0.52</v>
      </c>
      <c r="AG27" s="2">
        <v>0.27</v>
      </c>
      <c r="AH27" s="10">
        <f t="shared" si="4"/>
        <v>0.14040000000000002</v>
      </c>
      <c r="AJ27" s="12" t="s">
        <v>242</v>
      </c>
      <c r="AK27" s="2">
        <v>0.48</v>
      </c>
      <c r="AL27" s="2">
        <v>0.26</v>
      </c>
      <c r="AM27" s="10">
        <f t="shared" si="3"/>
        <v>0.12479999999999999</v>
      </c>
    </row>
    <row r="28" spans="1:39" x14ac:dyDescent="0.2">
      <c r="A28" s="8" t="s">
        <v>507</v>
      </c>
      <c r="B28" s="3">
        <v>0.81</v>
      </c>
      <c r="C28" s="3">
        <v>1.74</v>
      </c>
      <c r="D28" s="9">
        <v>1.4094</v>
      </c>
      <c r="F28" s="2" t="s">
        <v>509</v>
      </c>
      <c r="G28" s="2">
        <v>0.73</v>
      </c>
      <c r="H28" s="2">
        <v>1.34</v>
      </c>
      <c r="I28" s="10">
        <f t="shared" si="0"/>
        <v>0.97820000000000007</v>
      </c>
      <c r="K28" s="2" t="s">
        <v>133</v>
      </c>
      <c r="L28" s="2">
        <v>0.73</v>
      </c>
      <c r="M28" s="2">
        <v>1.52</v>
      </c>
      <c r="N28" s="10">
        <f t="shared" si="1"/>
        <v>1.1095999999999999</v>
      </c>
      <c r="P28" s="7" t="s">
        <v>506</v>
      </c>
      <c r="Q28" s="2">
        <v>0.75</v>
      </c>
      <c r="R28" s="2">
        <v>1.3</v>
      </c>
      <c r="S28" s="10">
        <f t="shared" si="2"/>
        <v>0.97500000000000009</v>
      </c>
      <c r="U28" s="8" t="s">
        <v>226</v>
      </c>
      <c r="V28" s="3">
        <v>0.86</v>
      </c>
      <c r="W28" s="3">
        <v>1.44</v>
      </c>
      <c r="X28" s="9">
        <v>1.2383999999999999</v>
      </c>
      <c r="Z28" s="8" t="s">
        <v>223</v>
      </c>
      <c r="AA28" s="3">
        <v>0.52</v>
      </c>
      <c r="AB28" s="3">
        <v>0.81</v>
      </c>
      <c r="AC28" s="9">
        <v>0.42120000000000002</v>
      </c>
      <c r="AE28" s="12" t="s">
        <v>208</v>
      </c>
      <c r="AF28" s="2">
        <v>0.46</v>
      </c>
      <c r="AG28" s="2">
        <v>0.39</v>
      </c>
      <c r="AH28" s="10">
        <f t="shared" si="4"/>
        <v>0.1794</v>
      </c>
      <c r="AJ28" s="12" t="s">
        <v>243</v>
      </c>
      <c r="AK28" s="2">
        <v>0.64</v>
      </c>
      <c r="AL28" s="2">
        <v>0.5</v>
      </c>
      <c r="AM28" s="10">
        <f t="shared" si="3"/>
        <v>0.32</v>
      </c>
    </row>
    <row r="29" spans="1:39" x14ac:dyDescent="0.2">
      <c r="A29" s="3" t="s">
        <v>122</v>
      </c>
      <c r="B29" s="3">
        <v>0.92</v>
      </c>
      <c r="C29" s="3">
        <v>1.84</v>
      </c>
      <c r="D29" s="9">
        <v>1.6928000000000001</v>
      </c>
      <c r="F29" s="2" t="s">
        <v>230</v>
      </c>
      <c r="G29" s="2">
        <v>0.8</v>
      </c>
      <c r="H29" s="2">
        <v>1.5</v>
      </c>
      <c r="I29" s="10">
        <f t="shared" si="0"/>
        <v>1.2000000000000002</v>
      </c>
      <c r="K29" s="2" t="s">
        <v>135</v>
      </c>
      <c r="L29" s="2">
        <v>0.89</v>
      </c>
      <c r="M29" s="2">
        <v>1.7</v>
      </c>
      <c r="N29" s="10">
        <f t="shared" si="1"/>
        <v>1.5129999999999999</v>
      </c>
      <c r="P29" s="7" t="s">
        <v>507</v>
      </c>
      <c r="Q29" s="2">
        <v>0.83</v>
      </c>
      <c r="R29" s="2">
        <v>1.76</v>
      </c>
      <c r="S29" s="10">
        <f t="shared" si="2"/>
        <v>1.4607999999999999</v>
      </c>
      <c r="U29" s="8" t="s">
        <v>227</v>
      </c>
      <c r="V29" s="3">
        <v>0.77</v>
      </c>
      <c r="W29" s="3">
        <v>1.45</v>
      </c>
      <c r="X29" s="9">
        <v>1.1165</v>
      </c>
      <c r="Z29" s="8" t="s">
        <v>224</v>
      </c>
      <c r="AA29" s="3">
        <v>0.67</v>
      </c>
      <c r="AB29" s="3">
        <v>0.4</v>
      </c>
      <c r="AC29" s="9">
        <v>0.26800000000000002</v>
      </c>
      <c r="AE29" s="12" t="s">
        <v>209</v>
      </c>
      <c r="AF29" s="2">
        <v>1.06</v>
      </c>
      <c r="AG29" s="2">
        <v>0.71</v>
      </c>
      <c r="AH29" s="10">
        <f t="shared" si="4"/>
        <v>0.75260000000000005</v>
      </c>
      <c r="AJ29" s="12" t="s">
        <v>244</v>
      </c>
      <c r="AK29" s="2">
        <v>0.59</v>
      </c>
      <c r="AL29" s="2">
        <v>0.32</v>
      </c>
      <c r="AM29" s="10">
        <f t="shared" si="3"/>
        <v>0.1888</v>
      </c>
    </row>
    <row r="30" spans="1:39" x14ac:dyDescent="0.2">
      <c r="A30" s="3" t="s">
        <v>123</v>
      </c>
      <c r="B30" s="3">
        <v>0.88</v>
      </c>
      <c r="C30" s="3">
        <v>1.57</v>
      </c>
      <c r="D30" s="9">
        <v>1.3815999999999999</v>
      </c>
      <c r="F30" s="2" t="s">
        <v>231</v>
      </c>
      <c r="G30" s="2">
        <v>0.82</v>
      </c>
      <c r="H30" s="2">
        <v>1.3</v>
      </c>
      <c r="I30" s="10">
        <f t="shared" si="0"/>
        <v>1.0660000000000001</v>
      </c>
      <c r="K30" s="2" t="s">
        <v>136</v>
      </c>
      <c r="L30" s="2">
        <v>0.83</v>
      </c>
      <c r="M30" s="2">
        <v>1.31</v>
      </c>
      <c r="N30" s="10">
        <f t="shared" si="1"/>
        <v>1.0872999999999999</v>
      </c>
      <c r="P30" s="7" t="s">
        <v>101</v>
      </c>
      <c r="Q30" s="2">
        <v>0.8</v>
      </c>
      <c r="R30" s="2">
        <v>1.18</v>
      </c>
      <c r="S30" s="10">
        <f t="shared" si="2"/>
        <v>0.94399999999999995</v>
      </c>
      <c r="U30" s="8" t="s">
        <v>506</v>
      </c>
      <c r="V30" s="3">
        <v>0.76</v>
      </c>
      <c r="W30" s="3">
        <v>1.41</v>
      </c>
      <c r="X30" s="9">
        <v>1.0716000000000001</v>
      </c>
      <c r="Z30" s="8" t="s">
        <v>538</v>
      </c>
      <c r="AA30" s="3">
        <v>0.92</v>
      </c>
      <c r="AB30" s="3">
        <v>1.8</v>
      </c>
      <c r="AC30" s="9">
        <v>1.6559999999999999</v>
      </c>
      <c r="AE30" s="12" t="s">
        <v>210</v>
      </c>
      <c r="AF30" s="2">
        <v>0.41</v>
      </c>
      <c r="AG30" s="2">
        <v>0.28999999999999998</v>
      </c>
      <c r="AH30" s="10">
        <f t="shared" si="4"/>
        <v>0.11889999999999998</v>
      </c>
      <c r="AJ30" s="12" t="s">
        <v>216</v>
      </c>
      <c r="AK30" s="2">
        <v>0.79</v>
      </c>
      <c r="AL30" s="2">
        <v>0.37</v>
      </c>
      <c r="AM30" s="10">
        <f t="shared" si="3"/>
        <v>0.2923</v>
      </c>
    </row>
    <row r="31" spans="1:39" x14ac:dyDescent="0.2">
      <c r="A31" s="3" t="s">
        <v>130</v>
      </c>
      <c r="B31" s="3">
        <v>0.77</v>
      </c>
      <c r="C31" s="3">
        <v>1.47</v>
      </c>
      <c r="D31" s="9">
        <v>1.1318999999999999</v>
      </c>
      <c r="F31" s="2" t="s">
        <v>140</v>
      </c>
      <c r="G31" s="2">
        <v>0.87</v>
      </c>
      <c r="H31" s="2">
        <v>1.53</v>
      </c>
      <c r="I31" s="10">
        <f t="shared" si="0"/>
        <v>1.3310999999999999</v>
      </c>
      <c r="K31" s="2" t="s">
        <v>508</v>
      </c>
      <c r="L31" s="2">
        <v>0.73</v>
      </c>
      <c r="M31" s="2">
        <v>1.75</v>
      </c>
      <c r="N31" s="10">
        <f t="shared" si="1"/>
        <v>1.2774999999999999</v>
      </c>
      <c r="P31" s="7" t="s">
        <v>130</v>
      </c>
      <c r="Q31" s="2">
        <v>0.92</v>
      </c>
      <c r="R31" s="2">
        <v>1.54</v>
      </c>
      <c r="S31" s="10">
        <f t="shared" si="2"/>
        <v>1.4168000000000001</v>
      </c>
      <c r="U31" s="8" t="s">
        <v>507</v>
      </c>
      <c r="V31" s="3">
        <v>0.86</v>
      </c>
      <c r="W31" s="3">
        <v>1.35</v>
      </c>
      <c r="X31" s="9">
        <v>1.161</v>
      </c>
      <c r="Z31" s="8" t="s">
        <v>539</v>
      </c>
      <c r="AA31" s="3">
        <v>0.85</v>
      </c>
      <c r="AB31" s="3">
        <v>0.59</v>
      </c>
      <c r="AC31" s="9">
        <v>0.50149999999999995</v>
      </c>
      <c r="AE31" s="12" t="s">
        <v>580</v>
      </c>
      <c r="AF31" s="2">
        <v>0.61</v>
      </c>
      <c r="AG31" s="2">
        <v>0.63</v>
      </c>
      <c r="AH31" s="10">
        <f t="shared" si="4"/>
        <v>0.38429999999999997</v>
      </c>
      <c r="AJ31" s="12" t="s">
        <v>217</v>
      </c>
      <c r="AK31" s="2">
        <v>0.66</v>
      </c>
      <c r="AL31" s="2">
        <v>0.34</v>
      </c>
      <c r="AM31" s="10">
        <f t="shared" si="3"/>
        <v>0.22440000000000002</v>
      </c>
    </row>
    <row r="32" spans="1:39" x14ac:dyDescent="0.2">
      <c r="A32" s="3" t="s">
        <v>131</v>
      </c>
      <c r="B32" s="3">
        <v>0.9</v>
      </c>
      <c r="C32" s="3">
        <v>1.69</v>
      </c>
      <c r="D32" s="9">
        <v>1.5209999999999999</v>
      </c>
      <c r="F32" s="2" t="s">
        <v>141</v>
      </c>
      <c r="G32" s="2">
        <v>0.8</v>
      </c>
      <c r="H32" s="2">
        <v>1.4</v>
      </c>
      <c r="I32" s="10">
        <f t="shared" si="0"/>
        <v>1.1199999999999999</v>
      </c>
      <c r="K32" s="2" t="s">
        <v>509</v>
      </c>
      <c r="L32" s="2">
        <v>0.86</v>
      </c>
      <c r="M32" s="2">
        <v>1.98</v>
      </c>
      <c r="N32" s="10">
        <f t="shared" si="1"/>
        <v>1.7027999999999999</v>
      </c>
      <c r="P32" s="7" t="s">
        <v>131</v>
      </c>
      <c r="Q32" s="2">
        <v>0.86</v>
      </c>
      <c r="R32" s="2">
        <v>2.2999999999999998</v>
      </c>
      <c r="S32" s="10">
        <f t="shared" si="2"/>
        <v>1.9779999999999998</v>
      </c>
      <c r="U32" s="8" t="s">
        <v>122</v>
      </c>
      <c r="V32" s="3">
        <v>0.79</v>
      </c>
      <c r="W32" s="3">
        <v>0.93</v>
      </c>
      <c r="X32" s="9">
        <v>0.73470000000000002</v>
      </c>
      <c r="Z32" s="3" t="s">
        <v>122</v>
      </c>
      <c r="AA32" s="3">
        <v>0.22</v>
      </c>
      <c r="AB32" s="3">
        <v>0.68</v>
      </c>
      <c r="AC32" s="9">
        <v>0.14960000000000001</v>
      </c>
      <c r="AE32" s="12" t="s">
        <v>211</v>
      </c>
      <c r="AF32" s="2">
        <v>0.91</v>
      </c>
      <c r="AG32" s="2">
        <v>0.85</v>
      </c>
      <c r="AH32" s="10">
        <f t="shared" si="4"/>
        <v>0.77349999999999997</v>
      </c>
      <c r="AJ32" s="12" t="s">
        <v>218</v>
      </c>
      <c r="AK32" s="2">
        <v>0.68</v>
      </c>
      <c r="AL32" s="2">
        <v>0.32</v>
      </c>
      <c r="AM32" s="10">
        <f t="shared" si="3"/>
        <v>0.21760000000000002</v>
      </c>
    </row>
    <row r="33" spans="1:39" x14ac:dyDescent="0.2">
      <c r="A33" s="3" t="s">
        <v>135</v>
      </c>
      <c r="B33" s="3">
        <v>0.81</v>
      </c>
      <c r="C33" s="3">
        <v>1.47</v>
      </c>
      <c r="D33" s="9">
        <v>1.1907000000000001</v>
      </c>
      <c r="F33" s="2" t="s">
        <v>235</v>
      </c>
      <c r="G33" s="2">
        <v>0.78</v>
      </c>
      <c r="H33" s="2">
        <v>1.67</v>
      </c>
      <c r="I33" s="10">
        <f t="shared" si="0"/>
        <v>1.3026</v>
      </c>
      <c r="K33" s="2" t="s">
        <v>230</v>
      </c>
      <c r="L33" s="2">
        <v>0.9</v>
      </c>
      <c r="M33" s="2">
        <v>1.66</v>
      </c>
      <c r="N33" s="10">
        <f t="shared" si="1"/>
        <v>1.494</v>
      </c>
      <c r="P33" s="7" t="s">
        <v>135</v>
      </c>
      <c r="Q33" s="2">
        <v>0.84</v>
      </c>
      <c r="R33" s="2">
        <v>1.73</v>
      </c>
      <c r="S33" s="10">
        <f t="shared" si="2"/>
        <v>1.4531999999999998</v>
      </c>
      <c r="U33" s="8" t="s">
        <v>123</v>
      </c>
      <c r="V33" s="3">
        <v>0.75</v>
      </c>
      <c r="W33" s="3">
        <v>1.7</v>
      </c>
      <c r="X33" s="9">
        <v>1.2749999999999999</v>
      </c>
      <c r="Z33" s="3" t="s">
        <v>123</v>
      </c>
      <c r="AA33" s="3">
        <v>0.69</v>
      </c>
      <c r="AB33" s="3">
        <v>0.5</v>
      </c>
      <c r="AC33" s="9">
        <v>0.34499999999999997</v>
      </c>
      <c r="AE33" s="12" t="s">
        <v>212</v>
      </c>
      <c r="AF33" s="2">
        <v>0.8</v>
      </c>
      <c r="AG33" s="2">
        <v>0.6</v>
      </c>
      <c r="AH33" s="10">
        <f t="shared" si="4"/>
        <v>0.48</v>
      </c>
      <c r="AJ33" s="12" t="s">
        <v>219</v>
      </c>
      <c r="AK33" s="2">
        <v>0.61</v>
      </c>
      <c r="AL33" s="2">
        <v>0.69</v>
      </c>
      <c r="AM33" s="10">
        <f t="shared" si="3"/>
        <v>0.42089999999999994</v>
      </c>
    </row>
    <row r="34" spans="1:39" x14ac:dyDescent="0.2">
      <c r="A34" s="3" t="s">
        <v>136</v>
      </c>
      <c r="B34" s="3">
        <v>0.74</v>
      </c>
      <c r="C34" s="3">
        <v>1.65</v>
      </c>
      <c r="D34" s="9">
        <v>1.2210000000000001</v>
      </c>
      <c r="F34" s="2" t="s">
        <v>236</v>
      </c>
      <c r="G34" s="2">
        <v>0.78</v>
      </c>
      <c r="H34" s="2">
        <v>1.27</v>
      </c>
      <c r="I34" s="10">
        <f t="shared" si="0"/>
        <v>0.99060000000000004</v>
      </c>
      <c r="K34" s="2" t="s">
        <v>231</v>
      </c>
      <c r="L34" s="2">
        <v>0.76</v>
      </c>
      <c r="M34" s="2">
        <v>1.61</v>
      </c>
      <c r="N34" s="10">
        <f t="shared" si="1"/>
        <v>1.2236</v>
      </c>
      <c r="P34" s="11" t="s">
        <v>136</v>
      </c>
      <c r="Q34" s="2">
        <v>0.87</v>
      </c>
      <c r="R34" s="2">
        <v>1.43</v>
      </c>
      <c r="S34" s="10">
        <f t="shared" si="2"/>
        <v>1.2441</v>
      </c>
      <c r="U34" s="8" t="s">
        <v>130</v>
      </c>
      <c r="V34" s="3">
        <v>0.85</v>
      </c>
      <c r="W34" s="3">
        <v>0.66</v>
      </c>
      <c r="X34" s="9">
        <v>0.56100000000000005</v>
      </c>
      <c r="Z34" s="3" t="s">
        <v>124</v>
      </c>
      <c r="AA34" s="3">
        <v>0.67</v>
      </c>
      <c r="AB34" s="3">
        <v>0.25</v>
      </c>
      <c r="AC34" s="9">
        <v>0.16750000000000001</v>
      </c>
      <c r="AE34" s="12" t="s">
        <v>214</v>
      </c>
      <c r="AF34" s="2">
        <v>0.92</v>
      </c>
      <c r="AG34" s="2">
        <v>1.1200000000000001</v>
      </c>
      <c r="AH34" s="10">
        <f t="shared" si="4"/>
        <v>1.0304000000000002</v>
      </c>
      <c r="AJ34" s="12" t="s">
        <v>220</v>
      </c>
      <c r="AK34" s="2">
        <v>0.69</v>
      </c>
      <c r="AL34" s="2">
        <v>0.51</v>
      </c>
      <c r="AM34" s="10">
        <f t="shared" si="3"/>
        <v>0.35189999999999999</v>
      </c>
    </row>
    <row r="35" spans="1:39" x14ac:dyDescent="0.2">
      <c r="A35" s="3" t="s">
        <v>508</v>
      </c>
      <c r="B35" s="3">
        <v>0.84</v>
      </c>
      <c r="C35" s="3">
        <v>1.7</v>
      </c>
      <c r="D35" s="9">
        <v>1.4279999999999999</v>
      </c>
      <c r="F35" s="2" t="s">
        <v>103</v>
      </c>
      <c r="G35" s="2">
        <v>0.73</v>
      </c>
      <c r="H35" s="2">
        <v>1.4</v>
      </c>
      <c r="I35" s="10">
        <f t="shared" si="0"/>
        <v>1.022</v>
      </c>
      <c r="K35" s="12" t="s">
        <v>510</v>
      </c>
      <c r="L35" s="2">
        <v>0.91</v>
      </c>
      <c r="M35" s="2">
        <v>1.57</v>
      </c>
      <c r="N35" s="10">
        <f t="shared" si="1"/>
        <v>1.4287000000000001</v>
      </c>
      <c r="P35" s="11" t="s">
        <v>508</v>
      </c>
      <c r="Q35" s="2">
        <v>0.81</v>
      </c>
      <c r="R35" s="2">
        <v>1.35</v>
      </c>
      <c r="S35" s="10">
        <f t="shared" si="2"/>
        <v>1.0935000000000001</v>
      </c>
      <c r="U35" s="8" t="s">
        <v>131</v>
      </c>
      <c r="V35" s="3">
        <v>0.91</v>
      </c>
      <c r="W35" s="3">
        <v>1.56</v>
      </c>
      <c r="X35" s="9">
        <v>1.4196</v>
      </c>
      <c r="Z35" s="3" t="s">
        <v>125</v>
      </c>
      <c r="AA35" s="3">
        <v>0.7</v>
      </c>
      <c r="AB35" s="3">
        <v>0.32</v>
      </c>
      <c r="AC35" s="9">
        <v>0.224</v>
      </c>
      <c r="AE35" s="12" t="s">
        <v>215</v>
      </c>
      <c r="AF35" s="2">
        <v>0.66</v>
      </c>
      <c r="AG35" s="2">
        <v>0.55000000000000004</v>
      </c>
      <c r="AH35" s="10">
        <f t="shared" si="4"/>
        <v>0.36300000000000004</v>
      </c>
      <c r="AJ35" s="12" t="s">
        <v>221</v>
      </c>
      <c r="AK35" s="2">
        <v>0.65</v>
      </c>
      <c r="AL35" s="2">
        <v>0.31</v>
      </c>
      <c r="AM35" s="10">
        <f t="shared" si="3"/>
        <v>0.20150000000000001</v>
      </c>
    </row>
    <row r="36" spans="1:39" x14ac:dyDescent="0.2">
      <c r="A36" s="3" t="s">
        <v>509</v>
      </c>
      <c r="B36" s="3">
        <v>0.91</v>
      </c>
      <c r="C36" s="3">
        <v>1.88</v>
      </c>
      <c r="D36" s="9">
        <v>1.7108000000000001</v>
      </c>
      <c r="F36" s="2" t="s">
        <v>104</v>
      </c>
      <c r="G36" s="2">
        <v>0.84</v>
      </c>
      <c r="H36" s="2">
        <v>2.0299999999999998</v>
      </c>
      <c r="I36" s="10">
        <f t="shared" ref="I36:I65" si="5">H36*G36</f>
        <v>1.7051999999999998</v>
      </c>
      <c r="K36" s="2" t="s">
        <v>235</v>
      </c>
      <c r="L36" s="2">
        <v>0.8</v>
      </c>
      <c r="M36" s="2">
        <v>1.46</v>
      </c>
      <c r="N36" s="10">
        <f t="shared" ref="N36:N67" si="6">M36*L36</f>
        <v>1.1679999999999999</v>
      </c>
      <c r="P36" s="11" t="s">
        <v>509</v>
      </c>
      <c r="Q36" s="2">
        <v>0.84</v>
      </c>
      <c r="R36" s="2">
        <v>1.55</v>
      </c>
      <c r="S36" s="10">
        <f t="shared" ref="S36:S67" si="7">R36*Q36</f>
        <v>1.302</v>
      </c>
      <c r="U36" s="8" t="s">
        <v>555</v>
      </c>
      <c r="V36" s="3">
        <v>0.79</v>
      </c>
      <c r="W36" s="3">
        <v>1.1100000000000001</v>
      </c>
      <c r="X36" s="9">
        <v>0.87690000000000001</v>
      </c>
      <c r="Z36" s="3" t="s">
        <v>126</v>
      </c>
      <c r="AA36" s="3">
        <v>0.28000000000000003</v>
      </c>
      <c r="AB36" s="3">
        <v>0.39</v>
      </c>
      <c r="AC36" s="9">
        <v>0.10920000000000001</v>
      </c>
      <c r="AE36" s="12" t="s">
        <v>241</v>
      </c>
      <c r="AF36" s="2">
        <v>0.56999999999999995</v>
      </c>
      <c r="AG36" s="2">
        <v>0.28000000000000003</v>
      </c>
      <c r="AH36" s="10">
        <f t="shared" si="4"/>
        <v>0.15959999999999999</v>
      </c>
      <c r="AJ36" s="12" t="s">
        <v>222</v>
      </c>
      <c r="AK36" s="2">
        <v>0.82</v>
      </c>
      <c r="AL36" s="2">
        <v>0.56000000000000005</v>
      </c>
      <c r="AM36" s="10">
        <f t="shared" ref="AM36:AM67" si="8">AK36*AL36</f>
        <v>0.4592</v>
      </c>
    </row>
    <row r="37" spans="1:39" x14ac:dyDescent="0.2">
      <c r="A37" s="3" t="s">
        <v>230</v>
      </c>
      <c r="B37" s="3">
        <v>0.88</v>
      </c>
      <c r="C37" s="3">
        <v>1.78</v>
      </c>
      <c r="D37" s="9">
        <v>1.5664</v>
      </c>
      <c r="F37" s="2" t="s">
        <v>262</v>
      </c>
      <c r="G37" s="2">
        <v>0.85</v>
      </c>
      <c r="H37" s="2">
        <v>1.26</v>
      </c>
      <c r="I37" s="10">
        <f t="shared" si="5"/>
        <v>1.071</v>
      </c>
      <c r="K37" s="2" t="s">
        <v>236</v>
      </c>
      <c r="L37" s="2">
        <v>0.75</v>
      </c>
      <c r="M37" s="2">
        <v>2.0099999999999998</v>
      </c>
      <c r="N37" s="10">
        <f t="shared" si="6"/>
        <v>1.5074999999999998</v>
      </c>
      <c r="P37" s="11" t="s">
        <v>230</v>
      </c>
      <c r="Q37" s="2">
        <v>0.84</v>
      </c>
      <c r="R37" s="2">
        <v>1.86</v>
      </c>
      <c r="S37" s="10">
        <f t="shared" si="7"/>
        <v>1.5624</v>
      </c>
      <c r="U37" s="3" t="s">
        <v>508</v>
      </c>
      <c r="V37" s="3">
        <v>0.74</v>
      </c>
      <c r="W37" s="3">
        <v>1.28</v>
      </c>
      <c r="X37" s="9">
        <v>0.94720000000000004</v>
      </c>
      <c r="Z37" s="3" t="s">
        <v>127</v>
      </c>
      <c r="AA37" s="3">
        <v>0.3</v>
      </c>
      <c r="AB37" s="3">
        <v>0.62</v>
      </c>
      <c r="AC37" s="9">
        <v>0.186</v>
      </c>
      <c r="AE37" s="12" t="s">
        <v>216</v>
      </c>
      <c r="AF37" s="2">
        <v>1.01</v>
      </c>
      <c r="AG37" s="2">
        <v>1.08</v>
      </c>
      <c r="AH37" s="10">
        <f t="shared" si="4"/>
        <v>1.0908</v>
      </c>
      <c r="AJ37" s="12" t="s">
        <v>245</v>
      </c>
      <c r="AK37" s="2">
        <v>0.69</v>
      </c>
      <c r="AL37" s="2">
        <v>0.34</v>
      </c>
      <c r="AM37" s="10">
        <f t="shared" si="8"/>
        <v>0.2346</v>
      </c>
    </row>
    <row r="38" spans="1:39" x14ac:dyDescent="0.2">
      <c r="A38" s="3" t="s">
        <v>231</v>
      </c>
      <c r="B38" s="3">
        <v>0.74</v>
      </c>
      <c r="C38" s="3">
        <v>1.44</v>
      </c>
      <c r="D38" s="9">
        <v>1.0656000000000001</v>
      </c>
      <c r="F38" s="2" t="s">
        <v>263</v>
      </c>
      <c r="G38" s="2">
        <v>0.86</v>
      </c>
      <c r="H38" s="2">
        <v>1.55</v>
      </c>
      <c r="I38" s="10">
        <f t="shared" si="5"/>
        <v>1.333</v>
      </c>
      <c r="K38" s="2" t="s">
        <v>103</v>
      </c>
      <c r="L38" s="2">
        <v>0.81</v>
      </c>
      <c r="M38" s="2">
        <v>1.67</v>
      </c>
      <c r="N38" s="10">
        <f t="shared" si="6"/>
        <v>1.3527</v>
      </c>
      <c r="P38" s="11" t="s">
        <v>231</v>
      </c>
      <c r="Q38" s="2">
        <v>0.8</v>
      </c>
      <c r="R38" s="2">
        <v>0.37</v>
      </c>
      <c r="S38" s="10">
        <f t="shared" si="7"/>
        <v>0.29599999999999999</v>
      </c>
      <c r="U38" s="3" t="s">
        <v>509</v>
      </c>
      <c r="V38" s="3">
        <v>0.76</v>
      </c>
      <c r="W38" s="3">
        <v>1.36</v>
      </c>
      <c r="X38" s="9">
        <v>1.0336000000000001</v>
      </c>
      <c r="Z38" s="3" t="s">
        <v>128</v>
      </c>
      <c r="AA38" s="3">
        <v>0.8</v>
      </c>
      <c r="AB38" s="3">
        <v>0.42</v>
      </c>
      <c r="AC38" s="9">
        <v>0.33600000000000002</v>
      </c>
      <c r="AE38" s="12" t="s">
        <v>217</v>
      </c>
      <c r="AF38" s="2">
        <v>0.87</v>
      </c>
      <c r="AG38" s="2">
        <v>0.57999999999999996</v>
      </c>
      <c r="AH38" s="10">
        <f t="shared" si="4"/>
        <v>0.50459999999999994</v>
      </c>
      <c r="AJ38" s="12" t="s">
        <v>246</v>
      </c>
      <c r="AK38" s="2">
        <v>0.69</v>
      </c>
      <c r="AL38" s="2">
        <v>0.47</v>
      </c>
      <c r="AM38" s="10">
        <f t="shared" si="8"/>
        <v>0.32429999999999998</v>
      </c>
    </row>
    <row r="39" spans="1:39" x14ac:dyDescent="0.2">
      <c r="A39" s="8" t="s">
        <v>510</v>
      </c>
      <c r="B39" s="3">
        <v>0.94</v>
      </c>
      <c r="C39" s="3">
        <v>1.58</v>
      </c>
      <c r="D39" s="9">
        <v>1.4852000000000001</v>
      </c>
      <c r="F39" s="2" t="s">
        <v>143</v>
      </c>
      <c r="G39" s="2">
        <v>0.79</v>
      </c>
      <c r="H39" s="2">
        <v>1.54</v>
      </c>
      <c r="I39" s="10">
        <f t="shared" si="5"/>
        <v>1.2166000000000001</v>
      </c>
      <c r="K39" s="2" t="s">
        <v>104</v>
      </c>
      <c r="L39" s="2">
        <v>0.83</v>
      </c>
      <c r="M39" s="2">
        <v>1.69</v>
      </c>
      <c r="N39" s="10">
        <f t="shared" si="6"/>
        <v>1.4026999999999998</v>
      </c>
      <c r="P39" s="11" t="s">
        <v>140</v>
      </c>
      <c r="Q39" s="2">
        <v>0.71</v>
      </c>
      <c r="R39" s="2">
        <v>1.23</v>
      </c>
      <c r="S39" s="10">
        <f t="shared" si="7"/>
        <v>0.87329999999999997</v>
      </c>
      <c r="U39" s="8" t="s">
        <v>556</v>
      </c>
      <c r="V39" s="3">
        <v>0.85</v>
      </c>
      <c r="W39" s="3">
        <v>1.87</v>
      </c>
      <c r="X39" s="9">
        <v>1.5894999999999999</v>
      </c>
      <c r="Z39" s="3" t="s">
        <v>129</v>
      </c>
      <c r="AA39" s="3">
        <v>0.68</v>
      </c>
      <c r="AB39" s="3">
        <v>0.24</v>
      </c>
      <c r="AC39" s="9">
        <v>0.16320000000000001</v>
      </c>
      <c r="AE39" s="12" t="s">
        <v>218</v>
      </c>
      <c r="AF39" s="2">
        <v>0.67</v>
      </c>
      <c r="AG39" s="2">
        <v>0.4</v>
      </c>
      <c r="AH39" s="10">
        <f t="shared" si="4"/>
        <v>0.26800000000000002</v>
      </c>
      <c r="AJ39" s="12" t="s">
        <v>247</v>
      </c>
      <c r="AK39" s="2">
        <v>0.27</v>
      </c>
      <c r="AL39" s="2">
        <v>0.8</v>
      </c>
      <c r="AM39" s="10">
        <f t="shared" si="8"/>
        <v>0.21600000000000003</v>
      </c>
    </row>
    <row r="40" spans="1:39" x14ac:dyDescent="0.2">
      <c r="A40" s="3" t="s">
        <v>235</v>
      </c>
      <c r="B40" s="3">
        <v>0.81</v>
      </c>
      <c r="C40" s="3">
        <v>1.61</v>
      </c>
      <c r="D40" s="9">
        <v>1.3041</v>
      </c>
      <c r="F40" s="2" t="s">
        <v>144</v>
      </c>
      <c r="G40" s="2">
        <v>0.84</v>
      </c>
      <c r="H40" s="2">
        <v>1.7</v>
      </c>
      <c r="I40" s="10">
        <f t="shared" si="5"/>
        <v>1.4279999999999999</v>
      </c>
      <c r="K40" s="2" t="s">
        <v>262</v>
      </c>
      <c r="L40" s="2">
        <v>0.78</v>
      </c>
      <c r="M40" s="2">
        <v>1.42</v>
      </c>
      <c r="N40" s="10">
        <f t="shared" si="6"/>
        <v>1.1075999999999999</v>
      </c>
      <c r="P40" s="11" t="s">
        <v>141</v>
      </c>
      <c r="Q40" s="2">
        <v>0.82</v>
      </c>
      <c r="R40" s="2">
        <v>1.42</v>
      </c>
      <c r="S40" s="10">
        <f t="shared" si="7"/>
        <v>1.1643999999999999</v>
      </c>
      <c r="U40" s="8" t="s">
        <v>510</v>
      </c>
      <c r="V40" s="3">
        <v>0.81</v>
      </c>
      <c r="W40" s="3">
        <v>1.63</v>
      </c>
      <c r="X40" s="9">
        <v>1.3203</v>
      </c>
      <c r="Z40" s="3" t="s">
        <v>130</v>
      </c>
      <c r="AA40" s="3">
        <v>0.52</v>
      </c>
      <c r="AB40" s="3">
        <v>0.61</v>
      </c>
      <c r="AC40" s="9">
        <v>0.31719999999999998</v>
      </c>
      <c r="AE40" s="12" t="s">
        <v>219</v>
      </c>
      <c r="AF40" s="2">
        <v>0.86</v>
      </c>
      <c r="AG40" s="2">
        <v>0.5</v>
      </c>
      <c r="AH40" s="10">
        <f t="shared" si="4"/>
        <v>0.43</v>
      </c>
      <c r="AJ40" s="12" t="s">
        <v>248</v>
      </c>
      <c r="AK40" s="2">
        <v>0.73</v>
      </c>
      <c r="AL40" s="2">
        <v>0.55000000000000004</v>
      </c>
      <c r="AM40" s="10">
        <f t="shared" si="8"/>
        <v>0.40150000000000002</v>
      </c>
    </row>
    <row r="41" spans="1:39" x14ac:dyDescent="0.2">
      <c r="A41" s="3" t="s">
        <v>236</v>
      </c>
      <c r="B41" s="3">
        <v>0.83</v>
      </c>
      <c r="C41" s="3">
        <v>1.6</v>
      </c>
      <c r="D41" s="9">
        <v>1.3280000000000001</v>
      </c>
      <c r="F41" s="2" t="s">
        <v>277</v>
      </c>
      <c r="G41" s="2">
        <v>0.83</v>
      </c>
      <c r="H41" s="2">
        <v>1.41</v>
      </c>
      <c r="I41" s="10">
        <f t="shared" si="5"/>
        <v>1.1702999999999999</v>
      </c>
      <c r="K41" s="2" t="s">
        <v>263</v>
      </c>
      <c r="L41" s="2">
        <v>0.8</v>
      </c>
      <c r="M41" s="2">
        <v>1.56</v>
      </c>
      <c r="N41" s="10">
        <f t="shared" si="6"/>
        <v>1.2480000000000002</v>
      </c>
      <c r="P41" s="7" t="s">
        <v>102</v>
      </c>
      <c r="Q41" s="2">
        <v>0.83</v>
      </c>
      <c r="R41" s="2">
        <v>1.75</v>
      </c>
      <c r="S41" s="10">
        <f t="shared" si="7"/>
        <v>1.4524999999999999</v>
      </c>
      <c r="U41" s="3" t="s">
        <v>235</v>
      </c>
      <c r="V41" s="3">
        <v>0.9</v>
      </c>
      <c r="W41" s="3">
        <v>1.57</v>
      </c>
      <c r="X41" s="9">
        <v>1.413</v>
      </c>
      <c r="Z41" s="3" t="s">
        <v>131</v>
      </c>
      <c r="AA41" s="3">
        <v>0.57999999999999996</v>
      </c>
      <c r="AB41" s="3">
        <v>0.36</v>
      </c>
      <c r="AC41" s="9">
        <v>0.20880000000000001</v>
      </c>
      <c r="AE41" s="12" t="s">
        <v>220</v>
      </c>
      <c r="AF41" s="2">
        <v>0.73</v>
      </c>
      <c r="AG41" s="2">
        <v>0.28000000000000003</v>
      </c>
      <c r="AH41" s="10">
        <f t="shared" si="4"/>
        <v>0.20440000000000003</v>
      </c>
      <c r="AJ41" s="12" t="s">
        <v>223</v>
      </c>
      <c r="AK41" s="2">
        <v>0.81</v>
      </c>
      <c r="AL41" s="2">
        <v>0.39</v>
      </c>
      <c r="AM41" s="10">
        <f t="shared" si="8"/>
        <v>0.31590000000000001</v>
      </c>
    </row>
    <row r="42" spans="1:39" x14ac:dyDescent="0.2">
      <c r="A42" s="3" t="s">
        <v>103</v>
      </c>
      <c r="B42" s="3">
        <v>0.99</v>
      </c>
      <c r="C42" s="3">
        <v>1.82</v>
      </c>
      <c r="D42" s="9">
        <v>1.8018000000000001</v>
      </c>
      <c r="F42" s="2" t="s">
        <v>541</v>
      </c>
      <c r="G42" s="2">
        <v>0.76</v>
      </c>
      <c r="H42" s="2">
        <v>1.41</v>
      </c>
      <c r="I42" s="10">
        <f t="shared" si="5"/>
        <v>1.0715999999999999</v>
      </c>
      <c r="K42" s="12" t="s">
        <v>548</v>
      </c>
      <c r="L42" s="2">
        <v>0.82</v>
      </c>
      <c r="M42" s="2">
        <v>1.54</v>
      </c>
      <c r="N42" s="10">
        <f t="shared" si="6"/>
        <v>1.2627999999999999</v>
      </c>
      <c r="P42" s="11" t="s">
        <v>103</v>
      </c>
      <c r="Q42" s="2">
        <v>0.83</v>
      </c>
      <c r="R42" s="2">
        <v>1.35</v>
      </c>
      <c r="S42" s="10">
        <f t="shared" si="7"/>
        <v>1.1205000000000001</v>
      </c>
      <c r="U42" s="3" t="s">
        <v>236</v>
      </c>
      <c r="V42" s="3">
        <v>0.8</v>
      </c>
      <c r="W42" s="3">
        <v>2.39</v>
      </c>
      <c r="X42" s="9">
        <v>1.9119999999999999</v>
      </c>
      <c r="Z42" s="3" t="s">
        <v>132</v>
      </c>
      <c r="AA42" s="3">
        <v>0.66</v>
      </c>
      <c r="AB42" s="3">
        <v>0.54</v>
      </c>
      <c r="AC42" s="9">
        <v>0.35639999999999999</v>
      </c>
      <c r="AE42" s="12" t="s">
        <v>221</v>
      </c>
      <c r="AF42" s="2">
        <v>0.8</v>
      </c>
      <c r="AG42" s="2">
        <v>0.55000000000000004</v>
      </c>
      <c r="AH42" s="10">
        <f t="shared" si="4"/>
        <v>0.44000000000000006</v>
      </c>
      <c r="AJ42" s="12" t="s">
        <v>224</v>
      </c>
      <c r="AK42" s="2">
        <v>0.93</v>
      </c>
      <c r="AL42" s="2">
        <v>0.43</v>
      </c>
      <c r="AM42" s="10">
        <f t="shared" si="8"/>
        <v>0.39990000000000003</v>
      </c>
    </row>
    <row r="43" spans="1:39" x14ac:dyDescent="0.2">
      <c r="A43" s="3" t="s">
        <v>104</v>
      </c>
      <c r="B43" s="3">
        <v>0.89</v>
      </c>
      <c r="C43" s="3">
        <v>1.47</v>
      </c>
      <c r="D43" s="9">
        <v>1.3083</v>
      </c>
      <c r="F43" s="2" t="s">
        <v>146</v>
      </c>
      <c r="G43" s="2">
        <v>0.78</v>
      </c>
      <c r="H43" s="2">
        <v>1.63</v>
      </c>
      <c r="I43" s="10">
        <f t="shared" si="5"/>
        <v>1.2713999999999999</v>
      </c>
      <c r="K43" s="12" t="s">
        <v>549</v>
      </c>
      <c r="L43" s="2">
        <v>0.84</v>
      </c>
      <c r="M43" s="2">
        <v>1.88</v>
      </c>
      <c r="N43" s="10">
        <f t="shared" si="6"/>
        <v>1.5791999999999999</v>
      </c>
      <c r="P43" s="11" t="s">
        <v>104</v>
      </c>
      <c r="Q43" s="2">
        <v>0.83</v>
      </c>
      <c r="R43" s="2">
        <v>1.69</v>
      </c>
      <c r="S43" s="10">
        <f t="shared" si="7"/>
        <v>1.4026999999999998</v>
      </c>
      <c r="U43" s="3" t="s">
        <v>256</v>
      </c>
      <c r="V43" s="3">
        <v>0.8</v>
      </c>
      <c r="W43" s="3">
        <v>1.73</v>
      </c>
      <c r="X43" s="9">
        <v>1.3839999999999999</v>
      </c>
      <c r="Z43" s="3" t="s">
        <v>133</v>
      </c>
      <c r="AA43" s="3">
        <v>0.76</v>
      </c>
      <c r="AB43" s="3">
        <v>0.27</v>
      </c>
      <c r="AC43" s="9">
        <v>0.20519999999999999</v>
      </c>
      <c r="AE43" s="12" t="s">
        <v>222</v>
      </c>
      <c r="AF43" s="2">
        <v>0.89</v>
      </c>
      <c r="AG43" s="2">
        <v>0.75</v>
      </c>
      <c r="AH43" s="10">
        <f t="shared" si="4"/>
        <v>0.66749999999999998</v>
      </c>
      <c r="AJ43" s="12" t="s">
        <v>225</v>
      </c>
      <c r="AK43" s="2">
        <v>0.98</v>
      </c>
      <c r="AL43" s="2">
        <v>0.42</v>
      </c>
      <c r="AM43" s="10">
        <f t="shared" si="8"/>
        <v>0.41159999999999997</v>
      </c>
    </row>
    <row r="44" spans="1:39" x14ac:dyDescent="0.2">
      <c r="A44" s="3" t="s">
        <v>262</v>
      </c>
      <c r="B44" s="3">
        <v>0.8</v>
      </c>
      <c r="C44" s="3">
        <v>1.62</v>
      </c>
      <c r="D44" s="9">
        <v>1.296</v>
      </c>
      <c r="F44" s="2" t="s">
        <v>147</v>
      </c>
      <c r="G44" s="2">
        <v>0.76</v>
      </c>
      <c r="H44" s="2">
        <v>1.47</v>
      </c>
      <c r="I44" s="10">
        <f t="shared" si="5"/>
        <v>1.1172</v>
      </c>
      <c r="K44" s="12" t="s">
        <v>550</v>
      </c>
      <c r="L44" s="2">
        <v>0.88</v>
      </c>
      <c r="M44" s="2">
        <v>1.5</v>
      </c>
      <c r="N44" s="10">
        <f t="shared" si="6"/>
        <v>1.32</v>
      </c>
      <c r="P44" s="11" t="s">
        <v>262</v>
      </c>
      <c r="Q44" s="2">
        <v>0.81</v>
      </c>
      <c r="R44" s="2">
        <v>1.24</v>
      </c>
      <c r="S44" s="10">
        <f t="shared" si="7"/>
        <v>1.0044</v>
      </c>
      <c r="U44" s="3" t="s">
        <v>557</v>
      </c>
      <c r="V44" s="3">
        <v>0.9</v>
      </c>
      <c r="W44" s="3">
        <v>1.9</v>
      </c>
      <c r="X44" s="9">
        <v>1.71</v>
      </c>
      <c r="Z44" s="3" t="s">
        <v>134</v>
      </c>
      <c r="AA44" s="3">
        <v>0.26</v>
      </c>
      <c r="AB44" s="3">
        <v>0.28999999999999998</v>
      </c>
      <c r="AC44" s="9">
        <v>7.5399999999999995E-2</v>
      </c>
      <c r="AE44" s="12" t="s">
        <v>223</v>
      </c>
      <c r="AF44" s="2">
        <v>0.87</v>
      </c>
      <c r="AG44" s="2">
        <v>0.84</v>
      </c>
      <c r="AH44" s="10">
        <f t="shared" si="4"/>
        <v>0.73080000000000001</v>
      </c>
      <c r="AJ44" s="12" t="s">
        <v>249</v>
      </c>
      <c r="AK44" s="2">
        <v>0.57999999999999996</v>
      </c>
      <c r="AL44" s="2">
        <v>0.45</v>
      </c>
      <c r="AM44" s="10">
        <f t="shared" si="8"/>
        <v>0.26100000000000001</v>
      </c>
    </row>
    <row r="45" spans="1:39" x14ac:dyDescent="0.2">
      <c r="A45" s="3" t="s">
        <v>263</v>
      </c>
      <c r="B45" s="3">
        <v>0.84</v>
      </c>
      <c r="C45" s="3">
        <v>1.87</v>
      </c>
      <c r="D45" s="9">
        <v>1.5708</v>
      </c>
      <c r="F45" s="2" t="s">
        <v>280</v>
      </c>
      <c r="G45" s="2">
        <v>0.75</v>
      </c>
      <c r="H45" s="2">
        <v>1.53</v>
      </c>
      <c r="I45" s="10">
        <f t="shared" si="5"/>
        <v>1.1475</v>
      </c>
      <c r="K45" s="2" t="s">
        <v>280</v>
      </c>
      <c r="L45" s="2">
        <v>0.8</v>
      </c>
      <c r="M45" s="2">
        <v>1.48</v>
      </c>
      <c r="N45" s="10">
        <f t="shared" si="6"/>
        <v>1.1839999999999999</v>
      </c>
      <c r="P45" s="11" t="s">
        <v>263</v>
      </c>
      <c r="Q45" s="2">
        <v>0.87</v>
      </c>
      <c r="R45" s="2">
        <v>0.54</v>
      </c>
      <c r="S45" s="10">
        <f t="shared" si="7"/>
        <v>0.46980000000000005</v>
      </c>
      <c r="U45" s="3" t="s">
        <v>103</v>
      </c>
      <c r="V45" s="3">
        <v>0.87</v>
      </c>
      <c r="W45" s="3">
        <v>0.46</v>
      </c>
      <c r="X45" s="9">
        <v>0.4002</v>
      </c>
      <c r="Z45" s="3" t="s">
        <v>135</v>
      </c>
      <c r="AA45" s="3">
        <v>0.63</v>
      </c>
      <c r="AB45" s="3">
        <v>0.47</v>
      </c>
      <c r="AC45" s="9">
        <v>0.29609999999999997</v>
      </c>
      <c r="AE45" s="12" t="s">
        <v>224</v>
      </c>
      <c r="AF45" s="2">
        <v>0.75</v>
      </c>
      <c r="AG45" s="2">
        <v>0.59</v>
      </c>
      <c r="AH45" s="10">
        <f t="shared" si="4"/>
        <v>0.4425</v>
      </c>
      <c r="AJ45" s="12" t="s">
        <v>226</v>
      </c>
      <c r="AK45" s="2">
        <v>0.35</v>
      </c>
      <c r="AL45" s="2">
        <v>0.59</v>
      </c>
      <c r="AM45" s="10">
        <f t="shared" si="8"/>
        <v>0.20649999999999999</v>
      </c>
    </row>
    <row r="46" spans="1:39" x14ac:dyDescent="0.2">
      <c r="A46" s="3" t="s">
        <v>143</v>
      </c>
      <c r="B46" s="3">
        <v>0.82</v>
      </c>
      <c r="C46" s="3">
        <v>1.44</v>
      </c>
      <c r="D46" s="9">
        <v>1.1808000000000001</v>
      </c>
      <c r="F46" s="2" t="s">
        <v>281</v>
      </c>
      <c r="G46" s="2">
        <v>0.83</v>
      </c>
      <c r="H46" s="2">
        <v>1.59</v>
      </c>
      <c r="I46" s="10">
        <f t="shared" si="5"/>
        <v>1.3197000000000001</v>
      </c>
      <c r="K46" s="12" t="s">
        <v>280</v>
      </c>
      <c r="L46" s="2">
        <v>0.84</v>
      </c>
      <c r="M46" s="2">
        <v>1.53</v>
      </c>
      <c r="N46" s="10">
        <f t="shared" si="6"/>
        <v>1.2851999999999999</v>
      </c>
      <c r="P46" s="11" t="s">
        <v>143</v>
      </c>
      <c r="Q46" s="2">
        <v>0.68</v>
      </c>
      <c r="R46" s="2">
        <v>1.31</v>
      </c>
      <c r="S46" s="10">
        <f t="shared" si="7"/>
        <v>0.89080000000000015</v>
      </c>
      <c r="U46" s="3" t="s">
        <v>104</v>
      </c>
      <c r="V46" s="3">
        <v>1.03</v>
      </c>
      <c r="W46" s="3">
        <v>0.47</v>
      </c>
      <c r="X46" s="9">
        <v>0.48409999999999997</v>
      </c>
      <c r="Z46" s="3" t="s">
        <v>136</v>
      </c>
      <c r="AA46" s="3">
        <v>0.71</v>
      </c>
      <c r="AB46" s="3">
        <v>0.46</v>
      </c>
      <c r="AC46" s="9">
        <v>0.3266</v>
      </c>
      <c r="AE46" s="12" t="s">
        <v>226</v>
      </c>
      <c r="AF46" s="2">
        <v>0.66</v>
      </c>
      <c r="AG46" s="2">
        <v>0.47</v>
      </c>
      <c r="AH46" s="10">
        <f t="shared" si="4"/>
        <v>0.31019999999999998</v>
      </c>
      <c r="AJ46" s="12" t="s">
        <v>227</v>
      </c>
      <c r="AK46" s="2">
        <v>0.62</v>
      </c>
      <c r="AL46" s="2">
        <v>0.61</v>
      </c>
      <c r="AM46" s="10">
        <f t="shared" si="8"/>
        <v>0.37819999999999998</v>
      </c>
    </row>
    <row r="47" spans="1:39" x14ac:dyDescent="0.2">
      <c r="A47" s="3" t="s">
        <v>144</v>
      </c>
      <c r="B47" s="3">
        <v>0.8</v>
      </c>
      <c r="C47" s="3">
        <v>1.43</v>
      </c>
      <c r="D47" s="9">
        <v>1.1439999999999999</v>
      </c>
      <c r="F47" s="2" t="s">
        <v>283</v>
      </c>
      <c r="G47" s="2">
        <v>0.92</v>
      </c>
      <c r="H47" s="2">
        <v>1.58</v>
      </c>
      <c r="I47" s="10">
        <f t="shared" si="5"/>
        <v>1.4536000000000002</v>
      </c>
      <c r="K47" s="2" t="s">
        <v>283</v>
      </c>
      <c r="L47" s="2">
        <v>0.89</v>
      </c>
      <c r="M47" s="2">
        <v>1.59</v>
      </c>
      <c r="N47" s="10">
        <f t="shared" si="6"/>
        <v>1.4151</v>
      </c>
      <c r="P47" s="11" t="s">
        <v>144</v>
      </c>
      <c r="Q47" s="2">
        <v>0.73</v>
      </c>
      <c r="R47" s="2">
        <v>1.4</v>
      </c>
      <c r="S47" s="10">
        <f t="shared" si="7"/>
        <v>1.022</v>
      </c>
      <c r="U47" s="3" t="s">
        <v>105</v>
      </c>
      <c r="V47" s="3">
        <v>0.87</v>
      </c>
      <c r="W47" s="3">
        <v>2.0099999999999998</v>
      </c>
      <c r="X47" s="9">
        <v>1.7486999999999999</v>
      </c>
      <c r="Z47" s="3" t="s">
        <v>137</v>
      </c>
      <c r="AA47" s="3">
        <v>0.25</v>
      </c>
      <c r="AB47" s="3">
        <v>0.33</v>
      </c>
      <c r="AC47" s="9">
        <v>8.2500000000000004E-2</v>
      </c>
      <c r="AE47" s="12" t="s">
        <v>227</v>
      </c>
      <c r="AF47" s="2">
        <v>0.9</v>
      </c>
      <c r="AG47" s="2">
        <v>1.1000000000000001</v>
      </c>
      <c r="AH47" s="10">
        <f t="shared" si="4"/>
        <v>0.9900000000000001</v>
      </c>
      <c r="AJ47" s="12" t="s">
        <v>228</v>
      </c>
      <c r="AK47" s="2">
        <v>0.48</v>
      </c>
      <c r="AL47" s="2">
        <v>0.55000000000000004</v>
      </c>
      <c r="AM47" s="10">
        <f t="shared" si="8"/>
        <v>0.26400000000000001</v>
      </c>
    </row>
    <row r="48" spans="1:39" x14ac:dyDescent="0.2">
      <c r="A48" s="3" t="s">
        <v>145</v>
      </c>
      <c r="B48" s="3">
        <v>0.81</v>
      </c>
      <c r="C48" s="3">
        <v>1.47</v>
      </c>
      <c r="D48" s="9">
        <v>1.1907000000000001</v>
      </c>
      <c r="F48" s="2" t="s">
        <v>284</v>
      </c>
      <c r="G48" s="2">
        <v>0.95</v>
      </c>
      <c r="H48" s="2">
        <v>1.53</v>
      </c>
      <c r="I48" s="10">
        <f t="shared" si="5"/>
        <v>1.4535</v>
      </c>
      <c r="K48" s="2" t="s">
        <v>284</v>
      </c>
      <c r="L48" s="2">
        <v>0.76</v>
      </c>
      <c r="M48" s="2">
        <v>1.46</v>
      </c>
      <c r="N48" s="10">
        <f t="shared" si="6"/>
        <v>1.1095999999999999</v>
      </c>
      <c r="P48" s="11" t="s">
        <v>145</v>
      </c>
      <c r="Q48" s="2">
        <v>0.71</v>
      </c>
      <c r="R48" s="2">
        <v>1.61</v>
      </c>
      <c r="S48" s="10">
        <f t="shared" si="7"/>
        <v>1.1431</v>
      </c>
      <c r="U48" s="3" t="s">
        <v>106</v>
      </c>
      <c r="V48" s="3">
        <v>0.88</v>
      </c>
      <c r="W48" s="3">
        <v>0.63</v>
      </c>
      <c r="X48" s="9">
        <v>0.5544</v>
      </c>
      <c r="Z48" s="3" t="s">
        <v>138</v>
      </c>
      <c r="AA48" s="3">
        <v>0.28999999999999998</v>
      </c>
      <c r="AB48" s="3">
        <v>0.33</v>
      </c>
      <c r="AC48" s="9">
        <v>9.5699999999999993E-2</v>
      </c>
      <c r="AE48" s="12" t="s">
        <v>228</v>
      </c>
      <c r="AF48" s="2">
        <v>0.65</v>
      </c>
      <c r="AG48" s="2">
        <v>0.66</v>
      </c>
      <c r="AH48" s="10">
        <f t="shared" si="4"/>
        <v>0.42900000000000005</v>
      </c>
      <c r="AJ48" s="12" t="s">
        <v>229</v>
      </c>
      <c r="AK48" s="2">
        <v>0.23</v>
      </c>
      <c r="AL48" s="2">
        <v>0.35</v>
      </c>
      <c r="AM48" s="10">
        <f t="shared" si="8"/>
        <v>8.0500000000000002E-2</v>
      </c>
    </row>
    <row r="49" spans="1:39" x14ac:dyDescent="0.2">
      <c r="A49" s="3" t="s">
        <v>268</v>
      </c>
      <c r="B49" s="3">
        <v>0.8</v>
      </c>
      <c r="C49" s="3">
        <v>1.53</v>
      </c>
      <c r="D49" s="9">
        <v>1.224</v>
      </c>
      <c r="F49" s="2" t="s">
        <v>150</v>
      </c>
      <c r="G49" s="2">
        <v>0.92</v>
      </c>
      <c r="H49" s="2">
        <v>1.53</v>
      </c>
      <c r="I49" s="10">
        <f t="shared" si="5"/>
        <v>1.4076000000000002</v>
      </c>
      <c r="K49" s="2" t="s">
        <v>150</v>
      </c>
      <c r="L49" s="2">
        <v>0.67</v>
      </c>
      <c r="M49" s="2">
        <v>1.84</v>
      </c>
      <c r="N49" s="10">
        <f t="shared" si="6"/>
        <v>1.2328000000000001</v>
      </c>
      <c r="P49" s="11" t="s">
        <v>277</v>
      </c>
      <c r="Q49" s="2">
        <v>0.84</v>
      </c>
      <c r="R49" s="2">
        <v>1.81</v>
      </c>
      <c r="S49" s="10">
        <f t="shared" si="7"/>
        <v>1.5204</v>
      </c>
      <c r="U49" s="3" t="s">
        <v>107</v>
      </c>
      <c r="V49" s="3">
        <v>0.84</v>
      </c>
      <c r="W49" s="3">
        <v>0.64</v>
      </c>
      <c r="X49" s="9">
        <v>0.53759999999999997</v>
      </c>
      <c r="Z49" s="3" t="s">
        <v>139</v>
      </c>
      <c r="AA49" s="3">
        <v>0.54</v>
      </c>
      <c r="AB49" s="3">
        <v>0.24</v>
      </c>
      <c r="AC49" s="9">
        <v>0.12959999999999999</v>
      </c>
      <c r="AE49" s="12" t="s">
        <v>506</v>
      </c>
      <c r="AF49" s="2">
        <v>0.54</v>
      </c>
      <c r="AG49" s="2">
        <v>0.47</v>
      </c>
      <c r="AH49" s="10">
        <f t="shared" si="4"/>
        <v>0.25380000000000003</v>
      </c>
      <c r="AJ49" s="12" t="s">
        <v>122</v>
      </c>
      <c r="AK49" s="2">
        <v>0.54</v>
      </c>
      <c r="AL49" s="2">
        <v>0.84</v>
      </c>
      <c r="AM49" s="10">
        <f t="shared" si="8"/>
        <v>0.4536</v>
      </c>
    </row>
    <row r="50" spans="1:39" x14ac:dyDescent="0.2">
      <c r="A50" s="3" t="s">
        <v>277</v>
      </c>
      <c r="B50" s="3">
        <v>0.8</v>
      </c>
      <c r="C50" s="3">
        <v>1.43</v>
      </c>
      <c r="D50" s="9">
        <v>1.1439999999999999</v>
      </c>
      <c r="F50" s="2" t="s">
        <v>151</v>
      </c>
      <c r="G50" s="2">
        <v>0.82</v>
      </c>
      <c r="H50" s="2">
        <v>1.5</v>
      </c>
      <c r="I50" s="10">
        <f t="shared" si="5"/>
        <v>1.23</v>
      </c>
      <c r="K50" s="2" t="s">
        <v>151</v>
      </c>
      <c r="L50" s="2">
        <v>0.77</v>
      </c>
      <c r="M50" s="2">
        <v>1.5</v>
      </c>
      <c r="N50" s="10">
        <f t="shared" si="6"/>
        <v>1.155</v>
      </c>
      <c r="P50" s="11" t="s">
        <v>278</v>
      </c>
      <c r="Q50" s="2">
        <v>0.79</v>
      </c>
      <c r="R50" s="2">
        <v>1.54</v>
      </c>
      <c r="S50" s="10">
        <f t="shared" si="7"/>
        <v>1.2166000000000001</v>
      </c>
      <c r="U50" s="3" t="s">
        <v>108</v>
      </c>
      <c r="V50" s="3">
        <v>0.71</v>
      </c>
      <c r="W50" s="3">
        <v>0.52</v>
      </c>
      <c r="X50" s="9">
        <v>0.36919999999999997</v>
      </c>
      <c r="Z50" s="8" t="s">
        <v>508</v>
      </c>
      <c r="AA50" s="3">
        <v>0.92</v>
      </c>
      <c r="AB50" s="3">
        <v>1.7</v>
      </c>
      <c r="AC50" s="9">
        <v>1.5640000000000001</v>
      </c>
      <c r="AE50" s="12" t="s">
        <v>507</v>
      </c>
      <c r="AF50" s="2">
        <v>0.51</v>
      </c>
      <c r="AG50" s="2">
        <v>0.33</v>
      </c>
      <c r="AH50" s="10">
        <f t="shared" si="4"/>
        <v>0.16830000000000001</v>
      </c>
      <c r="AJ50" s="12" t="s">
        <v>123</v>
      </c>
      <c r="AK50" s="2">
        <v>0.26</v>
      </c>
      <c r="AL50" s="2">
        <v>0.6</v>
      </c>
      <c r="AM50" s="10">
        <f t="shared" si="8"/>
        <v>0.156</v>
      </c>
    </row>
    <row r="51" spans="1:39" x14ac:dyDescent="0.2">
      <c r="A51" s="3" t="s">
        <v>278</v>
      </c>
      <c r="B51" s="3">
        <v>0.78</v>
      </c>
      <c r="C51" s="3">
        <v>1.77</v>
      </c>
      <c r="D51" s="9">
        <v>1.3806</v>
      </c>
      <c r="F51" s="2" t="s">
        <v>285</v>
      </c>
      <c r="G51" s="2">
        <v>0.76</v>
      </c>
      <c r="H51" s="2">
        <v>1.38</v>
      </c>
      <c r="I51" s="10">
        <f t="shared" si="5"/>
        <v>1.0488</v>
      </c>
      <c r="K51" s="2" t="s">
        <v>285</v>
      </c>
      <c r="L51" s="2">
        <v>0.86</v>
      </c>
      <c r="M51" s="2">
        <v>1.6</v>
      </c>
      <c r="N51" s="10">
        <f t="shared" si="6"/>
        <v>1.3760000000000001</v>
      </c>
      <c r="P51" s="11" t="s">
        <v>146</v>
      </c>
      <c r="Q51" s="2">
        <v>0.77</v>
      </c>
      <c r="R51" s="2">
        <v>1.23</v>
      </c>
      <c r="S51" s="10">
        <f t="shared" si="7"/>
        <v>0.94710000000000005</v>
      </c>
      <c r="U51" s="8" t="s">
        <v>558</v>
      </c>
      <c r="V51" s="3">
        <v>0.81</v>
      </c>
      <c r="W51" s="3">
        <v>1.55</v>
      </c>
      <c r="X51" s="9">
        <v>1.2555000000000001</v>
      </c>
      <c r="Z51" s="3" t="s">
        <v>509</v>
      </c>
      <c r="AA51" s="3">
        <v>0.91</v>
      </c>
      <c r="AB51" s="3">
        <v>1.82</v>
      </c>
      <c r="AC51" s="9">
        <v>1.6561999999999999</v>
      </c>
      <c r="AE51" s="12" t="s">
        <v>581</v>
      </c>
      <c r="AF51" s="2">
        <v>0.92</v>
      </c>
      <c r="AG51" s="2">
        <v>0.57999999999999996</v>
      </c>
      <c r="AH51" s="10">
        <f t="shared" si="4"/>
        <v>0.53359999999999996</v>
      </c>
      <c r="AJ51" s="12" t="s">
        <v>124</v>
      </c>
      <c r="AK51" s="2">
        <v>0.23</v>
      </c>
      <c r="AL51" s="2">
        <v>0.67</v>
      </c>
      <c r="AM51" s="10">
        <f t="shared" si="8"/>
        <v>0.15410000000000001</v>
      </c>
    </row>
    <row r="52" spans="1:39" x14ac:dyDescent="0.2">
      <c r="A52" s="3" t="s">
        <v>146</v>
      </c>
      <c r="B52" s="3">
        <v>0.85</v>
      </c>
      <c r="C52" s="3">
        <v>1.67</v>
      </c>
      <c r="D52" s="9">
        <v>1.4195</v>
      </c>
      <c r="F52" s="2" t="s">
        <v>286</v>
      </c>
      <c r="G52" s="2">
        <v>0.92</v>
      </c>
      <c r="H52" s="2">
        <v>1.51</v>
      </c>
      <c r="I52" s="10">
        <f t="shared" si="5"/>
        <v>1.3892</v>
      </c>
      <c r="K52" s="12" t="s">
        <v>542</v>
      </c>
      <c r="L52" s="2">
        <v>0.88</v>
      </c>
      <c r="M52" s="2">
        <v>1.67</v>
      </c>
      <c r="N52" s="10">
        <f t="shared" si="6"/>
        <v>1.4696</v>
      </c>
      <c r="P52" s="11" t="s">
        <v>148</v>
      </c>
      <c r="Q52" s="2">
        <v>0.86</v>
      </c>
      <c r="R52" s="2">
        <v>1.53</v>
      </c>
      <c r="S52" s="10">
        <f t="shared" si="7"/>
        <v>1.3158000000000001</v>
      </c>
      <c r="U52" s="3" t="s">
        <v>143</v>
      </c>
      <c r="V52" s="3">
        <v>0.81</v>
      </c>
      <c r="W52" s="3">
        <v>1.51</v>
      </c>
      <c r="X52" s="9">
        <v>1.2231000000000001</v>
      </c>
      <c r="Z52" s="8" t="s">
        <v>556</v>
      </c>
      <c r="AA52" s="3">
        <v>0.86</v>
      </c>
      <c r="AB52" s="3">
        <v>0.62</v>
      </c>
      <c r="AC52" s="9">
        <v>0.53320000000000001</v>
      </c>
      <c r="AE52" s="12" t="s">
        <v>582</v>
      </c>
      <c r="AF52" s="2">
        <v>0.78</v>
      </c>
      <c r="AG52" s="2">
        <v>0.6</v>
      </c>
      <c r="AH52" s="10">
        <f t="shared" si="4"/>
        <v>0.46799999999999997</v>
      </c>
      <c r="AJ52" s="12" t="s">
        <v>125</v>
      </c>
      <c r="AK52" s="2">
        <v>0.28999999999999998</v>
      </c>
      <c r="AL52" s="2">
        <v>0.67</v>
      </c>
      <c r="AM52" s="10">
        <f t="shared" si="8"/>
        <v>0.1943</v>
      </c>
    </row>
    <row r="53" spans="1:39" x14ac:dyDescent="0.2">
      <c r="A53" s="3" t="s">
        <v>147</v>
      </c>
      <c r="B53" s="3">
        <v>0.82</v>
      </c>
      <c r="C53" s="3">
        <v>1.41</v>
      </c>
      <c r="D53" s="9">
        <v>1.1561999999999999</v>
      </c>
      <c r="F53" s="12" t="s">
        <v>542</v>
      </c>
      <c r="G53" s="2">
        <v>0.87</v>
      </c>
      <c r="H53" s="2">
        <v>1.67</v>
      </c>
      <c r="I53" s="10">
        <f t="shared" si="5"/>
        <v>1.4528999999999999</v>
      </c>
      <c r="K53" s="2" t="s">
        <v>156</v>
      </c>
      <c r="L53" s="2">
        <v>0.76</v>
      </c>
      <c r="M53" s="2">
        <v>1.58</v>
      </c>
      <c r="N53" s="10">
        <f t="shared" si="6"/>
        <v>1.2008000000000001</v>
      </c>
      <c r="P53" s="11" t="s">
        <v>280</v>
      </c>
      <c r="Q53" s="2">
        <v>0.79</v>
      </c>
      <c r="R53" s="2">
        <v>1.95</v>
      </c>
      <c r="S53" s="10">
        <f t="shared" si="7"/>
        <v>1.5405</v>
      </c>
      <c r="U53" s="3" t="s">
        <v>144</v>
      </c>
      <c r="V53" s="3">
        <v>0.81</v>
      </c>
      <c r="W53" s="3">
        <v>1.1499999999999999</v>
      </c>
      <c r="X53" s="9">
        <v>0.93149999999999999</v>
      </c>
      <c r="Z53" s="3" t="s">
        <v>140</v>
      </c>
      <c r="AA53" s="3">
        <v>0.64</v>
      </c>
      <c r="AB53" s="3">
        <v>0.37</v>
      </c>
      <c r="AC53" s="9">
        <v>0.23680000000000001</v>
      </c>
      <c r="AE53" s="12" t="s">
        <v>122</v>
      </c>
      <c r="AF53" s="2">
        <v>1.03</v>
      </c>
      <c r="AG53" s="2">
        <v>0.79</v>
      </c>
      <c r="AH53" s="10">
        <f t="shared" si="4"/>
        <v>0.81370000000000009</v>
      </c>
      <c r="AJ53" s="12" t="s">
        <v>126</v>
      </c>
      <c r="AK53" s="2">
        <v>0.65</v>
      </c>
      <c r="AL53" s="2">
        <v>0.54</v>
      </c>
      <c r="AM53" s="10">
        <f t="shared" si="8"/>
        <v>0.35100000000000003</v>
      </c>
    </row>
    <row r="54" spans="1:39" x14ac:dyDescent="0.2">
      <c r="A54" s="3" t="s">
        <v>280</v>
      </c>
      <c r="B54" s="3">
        <v>0.87</v>
      </c>
      <c r="C54" s="3">
        <v>1.81</v>
      </c>
      <c r="D54" s="9">
        <v>1.5747</v>
      </c>
      <c r="F54" s="12" t="s">
        <v>511</v>
      </c>
      <c r="G54" s="2">
        <v>0.88</v>
      </c>
      <c r="H54" s="2">
        <v>1.59</v>
      </c>
      <c r="I54" s="10">
        <f t="shared" si="5"/>
        <v>1.3992</v>
      </c>
      <c r="K54" s="2" t="s">
        <v>157</v>
      </c>
      <c r="L54" s="2">
        <v>0.73</v>
      </c>
      <c r="M54" s="2">
        <v>1.52</v>
      </c>
      <c r="N54" s="10">
        <f t="shared" si="6"/>
        <v>1.1095999999999999</v>
      </c>
      <c r="P54" s="11" t="s">
        <v>281</v>
      </c>
      <c r="Q54" s="2">
        <v>0.75</v>
      </c>
      <c r="R54" s="2">
        <v>1.01</v>
      </c>
      <c r="S54" s="10">
        <f t="shared" si="7"/>
        <v>0.75750000000000006</v>
      </c>
      <c r="U54" s="3" t="s">
        <v>277</v>
      </c>
      <c r="V54" s="3">
        <v>0.93</v>
      </c>
      <c r="W54" s="3">
        <v>1.86</v>
      </c>
      <c r="X54" s="9">
        <v>1.7298</v>
      </c>
      <c r="Z54" s="3" t="s">
        <v>141</v>
      </c>
      <c r="AA54" s="3">
        <v>0.71</v>
      </c>
      <c r="AB54" s="3">
        <v>0.69</v>
      </c>
      <c r="AC54" s="9">
        <v>0.4899</v>
      </c>
      <c r="AE54" s="12" t="s">
        <v>123</v>
      </c>
      <c r="AF54" s="2">
        <v>0.67</v>
      </c>
      <c r="AG54" s="2">
        <v>0.36</v>
      </c>
      <c r="AH54" s="10">
        <f t="shared" si="4"/>
        <v>0.2412</v>
      </c>
      <c r="AJ54" s="12" t="s">
        <v>127</v>
      </c>
      <c r="AK54" s="2">
        <v>0.24</v>
      </c>
      <c r="AL54" s="2">
        <v>0.47</v>
      </c>
      <c r="AM54" s="10">
        <f t="shared" si="8"/>
        <v>0.11279999999999998</v>
      </c>
    </row>
    <row r="55" spans="1:39" x14ac:dyDescent="0.2">
      <c r="A55" s="3" t="s">
        <v>281</v>
      </c>
      <c r="B55" s="3">
        <v>0.88</v>
      </c>
      <c r="C55" s="3">
        <v>1.61</v>
      </c>
      <c r="D55" s="9">
        <v>1.4168000000000001</v>
      </c>
      <c r="F55" s="2" t="s">
        <v>160</v>
      </c>
      <c r="G55" s="2">
        <v>0.9</v>
      </c>
      <c r="H55" s="2">
        <v>1.74</v>
      </c>
      <c r="I55" s="10">
        <f t="shared" si="5"/>
        <v>1.5660000000000001</v>
      </c>
      <c r="K55" s="12" t="s">
        <v>551</v>
      </c>
      <c r="L55" s="2">
        <v>1.01</v>
      </c>
      <c r="M55" s="2">
        <v>2.06</v>
      </c>
      <c r="N55" s="10">
        <f t="shared" si="6"/>
        <v>2.0806</v>
      </c>
      <c r="P55" s="11" t="s">
        <v>283</v>
      </c>
      <c r="Q55" s="2">
        <v>1.1000000000000001</v>
      </c>
      <c r="R55" s="2">
        <v>1.74</v>
      </c>
      <c r="S55" s="10">
        <f t="shared" si="7"/>
        <v>1.9140000000000001</v>
      </c>
      <c r="U55" s="3" t="s">
        <v>278</v>
      </c>
      <c r="V55" s="3">
        <v>0.56000000000000005</v>
      </c>
      <c r="W55" s="3">
        <v>0.98</v>
      </c>
      <c r="X55" s="9">
        <v>0.54879999999999995</v>
      </c>
      <c r="Z55" s="3" t="s">
        <v>142</v>
      </c>
      <c r="AA55" s="3">
        <v>0.68</v>
      </c>
      <c r="AB55" s="3">
        <v>0.24</v>
      </c>
      <c r="AC55" s="9">
        <v>0.16320000000000001</v>
      </c>
      <c r="AE55" s="12" t="s">
        <v>124</v>
      </c>
      <c r="AF55" s="2">
        <v>0.88</v>
      </c>
      <c r="AG55" s="2">
        <v>0.84</v>
      </c>
      <c r="AH55" s="10">
        <f t="shared" si="4"/>
        <v>0.73919999999999997</v>
      </c>
      <c r="AJ55" s="12" t="s">
        <v>130</v>
      </c>
      <c r="AK55" s="2">
        <v>0.18</v>
      </c>
      <c r="AL55" s="2">
        <v>0.4</v>
      </c>
      <c r="AM55" s="10">
        <f t="shared" si="8"/>
        <v>7.1999999999999995E-2</v>
      </c>
    </row>
    <row r="56" spans="1:39" x14ac:dyDescent="0.2">
      <c r="A56" s="3" t="s">
        <v>283</v>
      </c>
      <c r="B56" s="3">
        <v>0.76</v>
      </c>
      <c r="C56" s="3">
        <v>1.49</v>
      </c>
      <c r="D56" s="9">
        <v>1.1324000000000001</v>
      </c>
      <c r="F56" s="2" t="s">
        <v>161</v>
      </c>
      <c r="G56" s="2">
        <v>0.9</v>
      </c>
      <c r="H56" s="2">
        <v>1.61</v>
      </c>
      <c r="I56" s="10">
        <f t="shared" si="5"/>
        <v>1.4490000000000001</v>
      </c>
      <c r="K56" s="2" t="s">
        <v>295</v>
      </c>
      <c r="L56" s="2">
        <v>0.8</v>
      </c>
      <c r="M56" s="2">
        <v>1.61</v>
      </c>
      <c r="N56" s="10">
        <f t="shared" si="6"/>
        <v>1.2880000000000003</v>
      </c>
      <c r="P56" s="11" t="s">
        <v>284</v>
      </c>
      <c r="Q56" s="2">
        <v>0.78</v>
      </c>
      <c r="R56" s="2">
        <v>0.79</v>
      </c>
      <c r="S56" s="10">
        <f t="shared" si="7"/>
        <v>0.61620000000000008</v>
      </c>
      <c r="U56" s="3" t="s">
        <v>146</v>
      </c>
      <c r="V56" s="3">
        <v>0.83</v>
      </c>
      <c r="W56" s="3">
        <v>1.35</v>
      </c>
      <c r="X56" s="9">
        <v>1.1205000000000001</v>
      </c>
      <c r="Z56" s="8" t="s">
        <v>102</v>
      </c>
      <c r="AA56" s="3">
        <v>0.95</v>
      </c>
      <c r="AB56" s="3">
        <v>1.93</v>
      </c>
      <c r="AC56" s="9">
        <v>1.8334999999999999</v>
      </c>
      <c r="AE56" s="12" t="s">
        <v>125</v>
      </c>
      <c r="AF56" s="2">
        <v>0.95</v>
      </c>
      <c r="AG56" s="2">
        <v>0.85</v>
      </c>
      <c r="AH56" s="10">
        <f t="shared" si="4"/>
        <v>0.8075</v>
      </c>
      <c r="AJ56" s="12" t="s">
        <v>131</v>
      </c>
      <c r="AK56" s="2">
        <v>0.41</v>
      </c>
      <c r="AL56" s="2">
        <v>0.64</v>
      </c>
      <c r="AM56" s="10">
        <f t="shared" si="8"/>
        <v>0.26239999999999997</v>
      </c>
    </row>
    <row r="57" spans="1:39" x14ac:dyDescent="0.2">
      <c r="A57" s="3" t="s">
        <v>284</v>
      </c>
      <c r="B57" s="3">
        <v>0.82</v>
      </c>
      <c r="C57" s="3">
        <v>1.57</v>
      </c>
      <c r="D57" s="9">
        <v>1.2874000000000001</v>
      </c>
      <c r="F57" s="2" t="s">
        <v>295</v>
      </c>
      <c r="G57" s="2">
        <v>0.82</v>
      </c>
      <c r="H57" s="2">
        <v>1.67</v>
      </c>
      <c r="I57" s="10">
        <f t="shared" si="5"/>
        <v>1.3694</v>
      </c>
      <c r="K57" s="2" t="s">
        <v>296</v>
      </c>
      <c r="L57" s="2">
        <v>0.81</v>
      </c>
      <c r="M57" s="2">
        <v>1.62</v>
      </c>
      <c r="N57" s="10">
        <f t="shared" si="6"/>
        <v>1.3122000000000003</v>
      </c>
      <c r="P57" s="11" t="s">
        <v>554</v>
      </c>
      <c r="Q57" s="2">
        <v>0.73</v>
      </c>
      <c r="R57" s="2">
        <v>1.03</v>
      </c>
      <c r="S57" s="10">
        <f t="shared" si="7"/>
        <v>0.75190000000000001</v>
      </c>
      <c r="U57" s="3" t="s">
        <v>147</v>
      </c>
      <c r="V57" s="3">
        <v>0.87</v>
      </c>
      <c r="W57" s="3">
        <v>1.74</v>
      </c>
      <c r="X57" s="9">
        <v>1.5138</v>
      </c>
      <c r="Z57" s="3" t="s">
        <v>103</v>
      </c>
      <c r="AA57" s="3">
        <v>0.87</v>
      </c>
      <c r="AB57" s="3">
        <v>1.87</v>
      </c>
      <c r="AC57" s="9">
        <v>1.6269</v>
      </c>
      <c r="AE57" s="12" t="s">
        <v>126</v>
      </c>
      <c r="AF57" s="2">
        <v>0.81</v>
      </c>
      <c r="AG57" s="2">
        <v>0.71</v>
      </c>
      <c r="AH57" s="10">
        <f t="shared" si="4"/>
        <v>0.57510000000000006</v>
      </c>
      <c r="AJ57" s="12" t="s">
        <v>132</v>
      </c>
      <c r="AK57" s="2">
        <v>0.35</v>
      </c>
      <c r="AL57" s="2">
        <v>0.57999999999999996</v>
      </c>
      <c r="AM57" s="10">
        <f t="shared" si="8"/>
        <v>0.20299999999999999</v>
      </c>
    </row>
    <row r="58" spans="1:39" x14ac:dyDescent="0.2">
      <c r="A58" s="3" t="s">
        <v>150</v>
      </c>
      <c r="B58" s="3">
        <v>0.86</v>
      </c>
      <c r="C58" s="3">
        <v>1.54</v>
      </c>
      <c r="D58" s="9">
        <v>1.3244</v>
      </c>
      <c r="F58" s="2" t="s">
        <v>296</v>
      </c>
      <c r="G58" s="2">
        <v>0.89</v>
      </c>
      <c r="H58" s="2">
        <v>1.47</v>
      </c>
      <c r="I58" s="10">
        <f t="shared" si="5"/>
        <v>1.3083</v>
      </c>
      <c r="K58" s="12" t="s">
        <v>552</v>
      </c>
      <c r="L58" s="2">
        <v>1.03</v>
      </c>
      <c r="M58" s="2">
        <v>1.94</v>
      </c>
      <c r="N58" s="10">
        <f t="shared" si="6"/>
        <v>1.9982</v>
      </c>
      <c r="P58" s="11" t="s">
        <v>150</v>
      </c>
      <c r="Q58" s="2">
        <v>0.85</v>
      </c>
      <c r="R58" s="2">
        <v>1.08</v>
      </c>
      <c r="S58" s="10">
        <f t="shared" si="7"/>
        <v>0.91800000000000004</v>
      </c>
      <c r="U58" s="8" t="s">
        <v>559</v>
      </c>
      <c r="V58" s="3">
        <v>0.78</v>
      </c>
      <c r="W58" s="3">
        <v>1.41</v>
      </c>
      <c r="X58" s="9">
        <v>1.0998000000000001</v>
      </c>
      <c r="Z58" s="3" t="s">
        <v>104</v>
      </c>
      <c r="AA58" s="3">
        <v>0.91</v>
      </c>
      <c r="AB58" s="3">
        <v>1.44</v>
      </c>
      <c r="AC58" s="9">
        <v>1.3104</v>
      </c>
      <c r="AE58" s="2" t="s">
        <v>130</v>
      </c>
      <c r="AF58" s="2">
        <v>0.61</v>
      </c>
      <c r="AG58" s="2">
        <v>0.61</v>
      </c>
      <c r="AH58" s="10">
        <f t="shared" si="4"/>
        <v>0.37209999999999999</v>
      </c>
      <c r="AJ58" s="12" t="s">
        <v>133</v>
      </c>
      <c r="AK58" s="2">
        <v>0.31</v>
      </c>
      <c r="AL58" s="2">
        <v>0.26</v>
      </c>
      <c r="AM58" s="10">
        <f t="shared" si="8"/>
        <v>8.0600000000000005E-2</v>
      </c>
    </row>
    <row r="59" spans="1:39" x14ac:dyDescent="0.2">
      <c r="A59" s="3" t="s">
        <v>151</v>
      </c>
      <c r="B59" s="3">
        <v>0.82</v>
      </c>
      <c r="C59" s="3">
        <v>1.31</v>
      </c>
      <c r="D59" s="9">
        <v>1.0742</v>
      </c>
      <c r="F59" s="2" t="s">
        <v>109</v>
      </c>
      <c r="G59" s="2">
        <v>0.89</v>
      </c>
      <c r="H59" s="2">
        <v>1.75</v>
      </c>
      <c r="I59" s="10">
        <f t="shared" si="5"/>
        <v>1.5575000000000001</v>
      </c>
      <c r="K59" s="2" t="s">
        <v>512</v>
      </c>
      <c r="L59" s="2">
        <v>0.73</v>
      </c>
      <c r="M59" s="2">
        <v>1.89</v>
      </c>
      <c r="N59" s="10">
        <f t="shared" si="6"/>
        <v>1.3796999999999999</v>
      </c>
      <c r="P59" s="11" t="s">
        <v>151</v>
      </c>
      <c r="Q59" s="2">
        <v>0.78</v>
      </c>
      <c r="R59" s="2">
        <v>1.1299999999999999</v>
      </c>
      <c r="S59" s="10">
        <f t="shared" si="7"/>
        <v>0.88139999999999996</v>
      </c>
      <c r="U59" s="3" t="s">
        <v>283</v>
      </c>
      <c r="V59" s="3">
        <v>0.79</v>
      </c>
      <c r="W59" s="3">
        <v>1.44</v>
      </c>
      <c r="X59" s="9">
        <v>1.1375999999999999</v>
      </c>
      <c r="Z59" s="3" t="s">
        <v>262</v>
      </c>
      <c r="AA59" s="3">
        <v>0.78</v>
      </c>
      <c r="AB59" s="3">
        <v>0.56999999999999995</v>
      </c>
      <c r="AC59" s="9">
        <v>0.4446</v>
      </c>
      <c r="AE59" s="2" t="s">
        <v>131</v>
      </c>
      <c r="AF59" s="2">
        <v>0.45</v>
      </c>
      <c r="AG59" s="2">
        <v>0.48</v>
      </c>
      <c r="AH59" s="10">
        <f t="shared" si="4"/>
        <v>0.216</v>
      </c>
      <c r="AJ59" s="12" t="s">
        <v>134</v>
      </c>
      <c r="AK59" s="2">
        <v>0.3</v>
      </c>
      <c r="AL59" s="2">
        <v>0.45</v>
      </c>
      <c r="AM59" s="10">
        <f t="shared" si="8"/>
        <v>0.13500000000000001</v>
      </c>
    </row>
    <row r="60" spans="1:39" x14ac:dyDescent="0.2">
      <c r="A60" s="3" t="s">
        <v>285</v>
      </c>
      <c r="B60" s="3">
        <v>0.76</v>
      </c>
      <c r="C60" s="3">
        <v>1.42</v>
      </c>
      <c r="D60" s="9">
        <v>1.0791999999999999</v>
      </c>
      <c r="F60" s="2" t="s">
        <v>110</v>
      </c>
      <c r="G60" s="2">
        <v>0.93</v>
      </c>
      <c r="H60" s="2">
        <v>1.45</v>
      </c>
      <c r="I60" s="10">
        <f t="shared" si="5"/>
        <v>1.3485</v>
      </c>
      <c r="K60" s="2" t="s">
        <v>513</v>
      </c>
      <c r="L60" s="2">
        <v>0.69</v>
      </c>
      <c r="M60" s="2">
        <v>1.96</v>
      </c>
      <c r="N60" s="10">
        <f t="shared" si="6"/>
        <v>1.3523999999999998</v>
      </c>
      <c r="P60" s="11" t="s">
        <v>285</v>
      </c>
      <c r="Q60" s="2">
        <v>0.84</v>
      </c>
      <c r="R60" s="2">
        <v>1.54</v>
      </c>
      <c r="S60" s="10">
        <f t="shared" si="7"/>
        <v>1.2936000000000001</v>
      </c>
      <c r="U60" s="8" t="s">
        <v>284</v>
      </c>
      <c r="V60" s="3">
        <v>0.88</v>
      </c>
      <c r="W60" s="3">
        <v>1.45</v>
      </c>
      <c r="X60" s="9">
        <v>1.276</v>
      </c>
      <c r="Z60" s="3" t="s">
        <v>263</v>
      </c>
      <c r="AA60" s="3">
        <v>0.84</v>
      </c>
      <c r="AB60" s="3">
        <v>1.25</v>
      </c>
      <c r="AC60" s="9">
        <v>1.05</v>
      </c>
      <c r="AE60" s="2" t="s">
        <v>132</v>
      </c>
      <c r="AF60" s="2">
        <v>0.27</v>
      </c>
      <c r="AG60" s="2">
        <v>0.52</v>
      </c>
      <c r="AH60" s="10">
        <f t="shared" si="4"/>
        <v>0.14040000000000002</v>
      </c>
      <c r="AJ60" s="12" t="s">
        <v>250</v>
      </c>
      <c r="AK60" s="2">
        <v>0.28999999999999998</v>
      </c>
      <c r="AL60" s="2">
        <v>0.43</v>
      </c>
      <c r="AM60" s="10">
        <f t="shared" si="8"/>
        <v>0.12469999999999999</v>
      </c>
    </row>
    <row r="61" spans="1:39" x14ac:dyDescent="0.2">
      <c r="A61" s="3" t="s">
        <v>286</v>
      </c>
      <c r="B61" s="3">
        <v>0.74</v>
      </c>
      <c r="C61" s="3">
        <v>1.83</v>
      </c>
      <c r="D61" s="9">
        <v>1.3542000000000001</v>
      </c>
      <c r="F61" s="12" t="s">
        <v>543</v>
      </c>
      <c r="G61" s="2">
        <v>0.87</v>
      </c>
      <c r="H61" s="2">
        <v>1.72</v>
      </c>
      <c r="I61" s="10">
        <f t="shared" si="5"/>
        <v>1.4964</v>
      </c>
      <c r="K61" s="2" t="s">
        <v>514</v>
      </c>
      <c r="L61" s="2">
        <v>0.82</v>
      </c>
      <c r="M61" s="2">
        <v>1.47</v>
      </c>
      <c r="N61" s="10">
        <f t="shared" si="6"/>
        <v>1.2053999999999998</v>
      </c>
      <c r="P61" s="11" t="s">
        <v>286</v>
      </c>
      <c r="Q61" s="2">
        <v>0.84</v>
      </c>
      <c r="R61" s="2">
        <v>1.66</v>
      </c>
      <c r="S61" s="10">
        <f t="shared" si="7"/>
        <v>1.3943999999999999</v>
      </c>
      <c r="U61" s="8" t="s">
        <v>560</v>
      </c>
      <c r="V61" s="3">
        <v>0.85</v>
      </c>
      <c r="W61" s="3">
        <v>0.74</v>
      </c>
      <c r="X61" s="9">
        <v>0.629</v>
      </c>
      <c r="Z61" s="3" t="s">
        <v>264</v>
      </c>
      <c r="AA61" s="3">
        <v>0.94</v>
      </c>
      <c r="AB61" s="3">
        <v>0.66</v>
      </c>
      <c r="AC61" s="9">
        <v>0.62039999999999995</v>
      </c>
      <c r="AE61" s="2" t="s">
        <v>133</v>
      </c>
      <c r="AF61" s="2">
        <v>0.31</v>
      </c>
      <c r="AG61" s="2">
        <v>0.57999999999999996</v>
      </c>
      <c r="AH61" s="10">
        <f t="shared" si="4"/>
        <v>0.17979999999999999</v>
      </c>
      <c r="AJ61" s="12" t="s">
        <v>251</v>
      </c>
      <c r="AK61" s="2">
        <v>0.47</v>
      </c>
      <c r="AL61" s="2">
        <v>0.53</v>
      </c>
      <c r="AM61" s="10">
        <f t="shared" si="8"/>
        <v>0.24909999999999999</v>
      </c>
    </row>
    <row r="62" spans="1:39" x14ac:dyDescent="0.2">
      <c r="A62" s="3" t="s">
        <v>288</v>
      </c>
      <c r="B62" s="3">
        <v>0.92</v>
      </c>
      <c r="C62" s="3">
        <v>1.65</v>
      </c>
      <c r="D62" s="9">
        <v>1.518</v>
      </c>
      <c r="F62" s="2" t="s">
        <v>514</v>
      </c>
      <c r="G62" s="2">
        <v>0.9</v>
      </c>
      <c r="H62" s="2">
        <v>1.4</v>
      </c>
      <c r="I62" s="10">
        <f t="shared" si="5"/>
        <v>1.26</v>
      </c>
      <c r="K62" s="2" t="s">
        <v>515</v>
      </c>
      <c r="L62" s="2">
        <v>0.78</v>
      </c>
      <c r="M62" s="2">
        <v>1.59</v>
      </c>
      <c r="N62" s="10">
        <f t="shared" si="6"/>
        <v>1.2402000000000002</v>
      </c>
      <c r="P62" s="11" t="s">
        <v>288</v>
      </c>
      <c r="Q62" s="2">
        <v>0.83</v>
      </c>
      <c r="R62" s="2">
        <v>1.29</v>
      </c>
      <c r="S62" s="10">
        <f t="shared" si="7"/>
        <v>1.0707</v>
      </c>
      <c r="U62" s="3" t="s">
        <v>285</v>
      </c>
      <c r="V62" s="3">
        <v>0.88</v>
      </c>
      <c r="W62" s="3">
        <v>1.42</v>
      </c>
      <c r="X62" s="9">
        <v>1.2496</v>
      </c>
      <c r="Z62" s="3" t="s">
        <v>143</v>
      </c>
      <c r="AA62" s="3">
        <v>0.6</v>
      </c>
      <c r="AB62" s="3">
        <v>0.61</v>
      </c>
      <c r="AC62" s="9">
        <v>0.36599999999999999</v>
      </c>
      <c r="AE62" s="2" t="s">
        <v>134</v>
      </c>
      <c r="AF62" s="2">
        <v>0.37</v>
      </c>
      <c r="AG62" s="2">
        <v>0.26</v>
      </c>
      <c r="AH62" s="10">
        <f t="shared" si="4"/>
        <v>9.6200000000000008E-2</v>
      </c>
      <c r="AJ62" s="12" t="s">
        <v>252</v>
      </c>
      <c r="AK62" s="2">
        <v>0.36</v>
      </c>
      <c r="AL62" s="2">
        <v>0.33</v>
      </c>
      <c r="AM62" s="10">
        <f t="shared" si="8"/>
        <v>0.1188</v>
      </c>
    </row>
    <row r="63" spans="1:39" x14ac:dyDescent="0.2">
      <c r="A63" s="3" t="s">
        <v>289</v>
      </c>
      <c r="B63" s="3">
        <v>0.92</v>
      </c>
      <c r="C63" s="3">
        <v>1.54</v>
      </c>
      <c r="D63" s="9">
        <v>1.4168000000000001</v>
      </c>
      <c r="F63" s="2" t="s">
        <v>515</v>
      </c>
      <c r="G63" s="2">
        <v>0.8</v>
      </c>
      <c r="H63" s="2">
        <v>1.23</v>
      </c>
      <c r="I63" s="10">
        <f t="shared" si="5"/>
        <v>0.98399999999999999</v>
      </c>
      <c r="K63" s="2" t="s">
        <v>516</v>
      </c>
      <c r="L63" s="2">
        <v>0.84</v>
      </c>
      <c r="M63" s="2">
        <v>1.77</v>
      </c>
      <c r="N63" s="10">
        <f t="shared" si="6"/>
        <v>1.4867999999999999</v>
      </c>
      <c r="P63" s="11" t="s">
        <v>289</v>
      </c>
      <c r="Q63" s="2">
        <v>0.84</v>
      </c>
      <c r="R63" s="2">
        <v>1.39</v>
      </c>
      <c r="S63" s="10">
        <f t="shared" si="7"/>
        <v>1.1676</v>
      </c>
      <c r="U63" s="3" t="s">
        <v>286</v>
      </c>
      <c r="V63" s="3">
        <v>0.77</v>
      </c>
      <c r="W63" s="3">
        <v>1.27</v>
      </c>
      <c r="X63" s="9">
        <v>0.97789999999999999</v>
      </c>
      <c r="Z63" s="3" t="s">
        <v>144</v>
      </c>
      <c r="AA63" s="3">
        <v>0.77</v>
      </c>
      <c r="AB63" s="3">
        <v>0.65</v>
      </c>
      <c r="AC63" s="9">
        <v>0.50049999999999994</v>
      </c>
      <c r="AE63" s="2" t="s">
        <v>250</v>
      </c>
      <c r="AF63" s="2">
        <v>0.26</v>
      </c>
      <c r="AG63" s="2">
        <v>0.22</v>
      </c>
      <c r="AH63" s="10">
        <f t="shared" si="4"/>
        <v>5.7200000000000001E-2</v>
      </c>
      <c r="AJ63" s="12" t="s">
        <v>253</v>
      </c>
      <c r="AK63" s="2">
        <v>0.78</v>
      </c>
      <c r="AL63" s="2">
        <v>0.39</v>
      </c>
      <c r="AM63" s="10">
        <f t="shared" si="8"/>
        <v>0.30420000000000003</v>
      </c>
    </row>
    <row r="64" spans="1:39" x14ac:dyDescent="0.2">
      <c r="A64" s="8" t="s">
        <v>511</v>
      </c>
      <c r="B64" s="3">
        <v>0.88</v>
      </c>
      <c r="C64" s="3">
        <v>1.55</v>
      </c>
      <c r="D64" s="9">
        <v>1.3640000000000001</v>
      </c>
      <c r="F64" s="2" t="s">
        <v>516</v>
      </c>
      <c r="G64" s="2">
        <v>0.9</v>
      </c>
      <c r="H64" s="2">
        <v>1.5</v>
      </c>
      <c r="I64" s="10">
        <f t="shared" si="5"/>
        <v>1.35</v>
      </c>
      <c r="K64" s="2" t="s">
        <v>517</v>
      </c>
      <c r="L64" s="2">
        <v>0.77</v>
      </c>
      <c r="M64" s="2">
        <v>1.55</v>
      </c>
      <c r="N64" s="10">
        <f t="shared" si="6"/>
        <v>1.1935</v>
      </c>
      <c r="P64" s="11" t="s">
        <v>156</v>
      </c>
      <c r="Q64" s="2">
        <v>0.91</v>
      </c>
      <c r="R64" s="2">
        <v>0.94</v>
      </c>
      <c r="S64" s="10">
        <f t="shared" si="7"/>
        <v>0.85539999999999994</v>
      </c>
      <c r="U64" s="8" t="s">
        <v>542</v>
      </c>
      <c r="V64" s="3">
        <v>0.89</v>
      </c>
      <c r="W64" s="3">
        <v>1.99</v>
      </c>
      <c r="X64" s="9">
        <v>1.7710999999999999</v>
      </c>
      <c r="Z64" s="3" t="s">
        <v>145</v>
      </c>
      <c r="AA64" s="3">
        <v>0.87</v>
      </c>
      <c r="AB64" s="3">
        <v>0.61</v>
      </c>
      <c r="AC64" s="9">
        <v>0.53069999999999995</v>
      </c>
      <c r="AE64" s="2" t="s">
        <v>251</v>
      </c>
      <c r="AF64" s="2">
        <v>0.28000000000000003</v>
      </c>
      <c r="AG64" s="2">
        <v>0.24</v>
      </c>
      <c r="AH64" s="10">
        <f t="shared" si="4"/>
        <v>6.720000000000001E-2</v>
      </c>
      <c r="AJ64" s="12" t="s">
        <v>254</v>
      </c>
      <c r="AK64" s="2">
        <v>0.34</v>
      </c>
      <c r="AL64" s="2">
        <v>0.48</v>
      </c>
      <c r="AM64" s="10">
        <f t="shared" si="8"/>
        <v>0.16320000000000001</v>
      </c>
    </row>
    <row r="65" spans="1:39" ht="17" thickBot="1" x14ac:dyDescent="0.25">
      <c r="A65" s="3" t="s">
        <v>160</v>
      </c>
      <c r="B65" s="3">
        <v>0.8</v>
      </c>
      <c r="C65" s="3">
        <v>1.38</v>
      </c>
      <c r="D65" s="9">
        <v>1.1040000000000001</v>
      </c>
      <c r="F65" s="2" t="s">
        <v>517</v>
      </c>
      <c r="G65" s="2">
        <v>0.83</v>
      </c>
      <c r="H65" s="2">
        <v>1.3</v>
      </c>
      <c r="I65" s="13">
        <f t="shared" si="5"/>
        <v>1.079</v>
      </c>
      <c r="K65" s="2" t="s">
        <v>518</v>
      </c>
      <c r="L65" s="2">
        <v>0.78</v>
      </c>
      <c r="M65" s="2">
        <v>1.23</v>
      </c>
      <c r="N65" s="10">
        <f t="shared" si="6"/>
        <v>0.95940000000000003</v>
      </c>
      <c r="P65" s="11" t="s">
        <v>157</v>
      </c>
      <c r="Q65" s="2">
        <v>0.84</v>
      </c>
      <c r="R65" s="2">
        <v>1.54</v>
      </c>
      <c r="S65" s="10">
        <f t="shared" si="7"/>
        <v>1.2936000000000001</v>
      </c>
      <c r="U65" s="3" t="s">
        <v>156</v>
      </c>
      <c r="V65" s="3">
        <v>0.9</v>
      </c>
      <c r="W65" s="3">
        <v>1.58</v>
      </c>
      <c r="X65" s="9">
        <v>1.4219999999999999</v>
      </c>
      <c r="Z65" s="8" t="s">
        <v>549</v>
      </c>
      <c r="AA65" s="3">
        <v>0.88</v>
      </c>
      <c r="AB65" s="3">
        <v>1.58</v>
      </c>
      <c r="AC65" s="9">
        <v>1.3904000000000001</v>
      </c>
      <c r="AE65" s="2" t="s">
        <v>135</v>
      </c>
      <c r="AF65" s="2">
        <v>0.87</v>
      </c>
      <c r="AG65" s="2">
        <v>0.83</v>
      </c>
      <c r="AH65" s="10">
        <f t="shared" si="4"/>
        <v>0.72209999999999996</v>
      </c>
      <c r="AJ65" s="12" t="s">
        <v>255</v>
      </c>
      <c r="AK65" s="2">
        <v>0.57999999999999996</v>
      </c>
      <c r="AL65" s="2">
        <v>0.71</v>
      </c>
      <c r="AM65" s="10">
        <f t="shared" si="8"/>
        <v>0.41179999999999994</v>
      </c>
    </row>
    <row r="66" spans="1:39" ht="17" thickBot="1" x14ac:dyDescent="0.25">
      <c r="A66" s="3" t="s">
        <v>161</v>
      </c>
      <c r="B66" s="3">
        <v>0.88</v>
      </c>
      <c r="C66" s="3">
        <v>1.27</v>
      </c>
      <c r="D66" s="9">
        <v>1.1175999999999999</v>
      </c>
      <c r="F66" s="1"/>
      <c r="G66" s="1"/>
      <c r="H66" s="1"/>
      <c r="K66" s="2" t="s">
        <v>519</v>
      </c>
      <c r="L66" s="2">
        <v>0.77</v>
      </c>
      <c r="M66" s="2">
        <v>1.33</v>
      </c>
      <c r="N66" s="10">
        <f t="shared" si="6"/>
        <v>1.0241</v>
      </c>
      <c r="P66" s="7" t="s">
        <v>551</v>
      </c>
      <c r="Q66" s="2">
        <v>0.39</v>
      </c>
      <c r="R66" s="2">
        <v>0.42</v>
      </c>
      <c r="S66" s="10">
        <f t="shared" si="7"/>
        <v>0.1638</v>
      </c>
      <c r="U66" s="3" t="s">
        <v>157</v>
      </c>
      <c r="V66" s="3">
        <v>0.9</v>
      </c>
      <c r="W66" s="3">
        <v>1.73</v>
      </c>
      <c r="X66" s="9">
        <v>1.5569999999999999</v>
      </c>
      <c r="Z66" s="3" t="s">
        <v>146</v>
      </c>
      <c r="AA66" s="3">
        <v>0.66</v>
      </c>
      <c r="AB66" s="3">
        <v>0.33</v>
      </c>
      <c r="AC66" s="9">
        <v>0.21779999999999999</v>
      </c>
      <c r="AE66" s="2" t="s">
        <v>136</v>
      </c>
      <c r="AF66" s="2">
        <v>0.68</v>
      </c>
      <c r="AG66" s="2">
        <v>0.47</v>
      </c>
      <c r="AH66" s="10">
        <f t="shared" si="4"/>
        <v>0.3196</v>
      </c>
      <c r="AJ66" s="12" t="s">
        <v>555</v>
      </c>
      <c r="AK66" s="2">
        <v>0.61</v>
      </c>
      <c r="AL66" s="2">
        <v>0.35</v>
      </c>
      <c r="AM66" s="10">
        <f t="shared" si="8"/>
        <v>0.2135</v>
      </c>
    </row>
    <row r="67" spans="1:39" x14ac:dyDescent="0.2">
      <c r="A67" s="3" t="s">
        <v>295</v>
      </c>
      <c r="B67" s="3">
        <v>0.85</v>
      </c>
      <c r="C67" s="3">
        <v>1.76</v>
      </c>
      <c r="D67" s="9">
        <v>1.496</v>
      </c>
      <c r="F67" s="1"/>
      <c r="G67" s="1"/>
      <c r="H67" s="283" t="s">
        <v>309</v>
      </c>
      <c r="I67" s="34">
        <f>AVERAGE(I4:I65)</f>
        <v>1.2777935483870961</v>
      </c>
      <c r="K67" s="12" t="s">
        <v>553</v>
      </c>
      <c r="L67" s="2">
        <v>0.87</v>
      </c>
      <c r="M67" s="2">
        <v>1.61</v>
      </c>
      <c r="N67" s="10">
        <f t="shared" si="6"/>
        <v>1.4007000000000001</v>
      </c>
      <c r="P67" s="11" t="s">
        <v>295</v>
      </c>
      <c r="Q67" s="2">
        <v>0.78</v>
      </c>
      <c r="R67" s="2">
        <v>1.05</v>
      </c>
      <c r="S67" s="10">
        <f t="shared" si="7"/>
        <v>0.81900000000000006</v>
      </c>
      <c r="U67" s="3" t="s">
        <v>160</v>
      </c>
      <c r="V67" s="3">
        <v>0.83</v>
      </c>
      <c r="W67" s="3">
        <v>1.6</v>
      </c>
      <c r="X67" s="9">
        <v>1.3280000000000001</v>
      </c>
      <c r="Z67" s="3" t="s">
        <v>147</v>
      </c>
      <c r="AA67" s="3">
        <v>0.76</v>
      </c>
      <c r="AB67" s="3">
        <v>0.34</v>
      </c>
      <c r="AC67" s="9">
        <v>0.25840000000000002</v>
      </c>
      <c r="AE67" s="2" t="s">
        <v>137</v>
      </c>
      <c r="AF67" s="2">
        <v>0.69</v>
      </c>
      <c r="AG67" s="2">
        <v>0.91</v>
      </c>
      <c r="AH67" s="10">
        <f t="shared" si="4"/>
        <v>0.62790000000000001</v>
      </c>
      <c r="AJ67" s="12" t="s">
        <v>230</v>
      </c>
      <c r="AK67" s="2">
        <v>0.78</v>
      </c>
      <c r="AL67" s="2">
        <v>0.35</v>
      </c>
      <c r="AM67" s="10">
        <f t="shared" si="8"/>
        <v>0.27299999999999996</v>
      </c>
    </row>
    <row r="68" spans="1:39" ht="17" thickBot="1" x14ac:dyDescent="0.25">
      <c r="A68" s="3" t="s">
        <v>296</v>
      </c>
      <c r="B68" s="3">
        <v>0.84</v>
      </c>
      <c r="C68" s="3">
        <v>1.57</v>
      </c>
      <c r="D68" s="9">
        <v>1.3188</v>
      </c>
      <c r="F68" s="1"/>
      <c r="G68" s="1"/>
      <c r="H68" s="284" t="s">
        <v>432</v>
      </c>
      <c r="I68" s="37">
        <f>STDEV(I4:I65)</f>
        <v>0.17422394846860381</v>
      </c>
      <c r="K68" s="2" t="s">
        <v>522</v>
      </c>
      <c r="L68" s="2">
        <v>0.8</v>
      </c>
      <c r="M68" s="2">
        <v>1.59</v>
      </c>
      <c r="N68" s="10">
        <f t="shared" ref="N68:N73" si="9">M68*L68</f>
        <v>1.2720000000000002</v>
      </c>
      <c r="P68" s="11" t="s">
        <v>296</v>
      </c>
      <c r="Q68" s="2">
        <v>0.95</v>
      </c>
      <c r="R68" s="2">
        <v>2.8</v>
      </c>
      <c r="S68" s="10">
        <f t="shared" ref="S68:S99" si="10">R68*Q68</f>
        <v>2.6599999999999997</v>
      </c>
      <c r="U68" s="3" t="s">
        <v>161</v>
      </c>
      <c r="V68" s="3">
        <v>0.89</v>
      </c>
      <c r="W68" s="3">
        <v>1.82</v>
      </c>
      <c r="X68" s="9">
        <v>1.6197999999999999</v>
      </c>
      <c r="Z68" s="3" t="s">
        <v>148</v>
      </c>
      <c r="AA68" s="3">
        <v>0.3</v>
      </c>
      <c r="AB68" s="3">
        <v>0.49</v>
      </c>
      <c r="AC68" s="9">
        <v>0.14699999999999999</v>
      </c>
      <c r="AE68" s="12" t="s">
        <v>583</v>
      </c>
      <c r="AF68" s="2">
        <v>0.88</v>
      </c>
      <c r="AG68" s="2">
        <v>0.85</v>
      </c>
      <c r="AH68" s="10">
        <f t="shared" si="4"/>
        <v>0.748</v>
      </c>
      <c r="AJ68" s="12" t="s">
        <v>231</v>
      </c>
      <c r="AK68" s="2">
        <v>0.68</v>
      </c>
      <c r="AL68" s="2">
        <v>0.28999999999999998</v>
      </c>
      <c r="AM68" s="10">
        <f t="shared" ref="AM68:AM99" si="11">AK68*AL68</f>
        <v>0.19720000000000001</v>
      </c>
    </row>
    <row r="69" spans="1:39" x14ac:dyDescent="0.2">
      <c r="A69" s="3" t="s">
        <v>109</v>
      </c>
      <c r="B69" s="3">
        <v>0.9</v>
      </c>
      <c r="C69" s="3">
        <v>1.38</v>
      </c>
      <c r="D69" s="9">
        <v>1.242</v>
      </c>
      <c r="F69" s="1"/>
      <c r="G69" s="1"/>
      <c r="H69" s="1"/>
      <c r="K69" s="2" t="s">
        <v>523</v>
      </c>
      <c r="L69" s="2">
        <v>0.82</v>
      </c>
      <c r="M69" s="2">
        <v>1.55</v>
      </c>
      <c r="N69" s="10">
        <f t="shared" si="9"/>
        <v>1.2709999999999999</v>
      </c>
      <c r="P69" s="11" t="s">
        <v>109</v>
      </c>
      <c r="Q69" s="2">
        <v>0.79</v>
      </c>
      <c r="R69" s="2">
        <v>1.4</v>
      </c>
      <c r="S69" s="10">
        <f t="shared" si="10"/>
        <v>1.1059999999999999</v>
      </c>
      <c r="U69" s="3" t="s">
        <v>295</v>
      </c>
      <c r="V69" s="3">
        <v>0.28000000000000003</v>
      </c>
      <c r="W69" s="3">
        <v>0.34</v>
      </c>
      <c r="X69" s="9">
        <v>9.5200000000000007E-2</v>
      </c>
      <c r="Z69" s="3" t="s">
        <v>149</v>
      </c>
      <c r="AA69" s="3">
        <v>0.57999999999999996</v>
      </c>
      <c r="AB69" s="3">
        <v>0.45</v>
      </c>
      <c r="AC69" s="9">
        <v>0.26100000000000001</v>
      </c>
      <c r="AE69" s="2" t="s">
        <v>230</v>
      </c>
      <c r="AF69" s="2">
        <v>0.82</v>
      </c>
      <c r="AG69" s="2">
        <v>0.56000000000000005</v>
      </c>
      <c r="AH69" s="10">
        <f t="shared" si="4"/>
        <v>0.4592</v>
      </c>
      <c r="AJ69" s="12" t="s">
        <v>232</v>
      </c>
      <c r="AK69" s="2">
        <v>0.28999999999999998</v>
      </c>
      <c r="AL69" s="2">
        <v>0.42</v>
      </c>
      <c r="AM69" s="10">
        <f t="shared" si="11"/>
        <v>0.12179999999999999</v>
      </c>
    </row>
    <row r="70" spans="1:39" x14ac:dyDescent="0.2">
      <c r="A70" s="3" t="s">
        <v>110</v>
      </c>
      <c r="B70" s="3">
        <v>0.88</v>
      </c>
      <c r="C70" s="3">
        <v>1.61</v>
      </c>
      <c r="D70" s="9">
        <v>1.4168000000000001</v>
      </c>
      <c r="F70" s="1"/>
      <c r="G70" s="1"/>
      <c r="H70" s="1"/>
      <c r="K70" s="2" t="s">
        <v>163</v>
      </c>
      <c r="L70" s="2">
        <v>0.76</v>
      </c>
      <c r="M70" s="2">
        <v>1.31</v>
      </c>
      <c r="N70" s="10">
        <f t="shared" si="9"/>
        <v>0.99560000000000004</v>
      </c>
      <c r="P70" s="11" t="s">
        <v>110</v>
      </c>
      <c r="Q70" s="2">
        <v>0.87</v>
      </c>
      <c r="R70" s="2">
        <v>1.79</v>
      </c>
      <c r="S70" s="10">
        <f t="shared" si="10"/>
        <v>1.5573000000000001</v>
      </c>
      <c r="U70" s="3" t="s">
        <v>296</v>
      </c>
      <c r="V70" s="3">
        <v>0.8</v>
      </c>
      <c r="W70" s="3">
        <v>0.52</v>
      </c>
      <c r="X70" s="9">
        <v>0.41599999999999998</v>
      </c>
      <c r="Z70" s="3" t="s">
        <v>280</v>
      </c>
      <c r="AA70" s="3">
        <v>0.92</v>
      </c>
      <c r="AB70" s="3">
        <v>1.76</v>
      </c>
      <c r="AC70" s="9">
        <v>1.6192</v>
      </c>
      <c r="AE70" s="2" t="s">
        <v>231</v>
      </c>
      <c r="AF70" s="2">
        <v>0.94</v>
      </c>
      <c r="AG70" s="2">
        <v>0.57999999999999996</v>
      </c>
      <c r="AH70" s="10">
        <f t="shared" si="4"/>
        <v>0.54519999999999991</v>
      </c>
      <c r="AJ70" s="12" t="s">
        <v>233</v>
      </c>
      <c r="AK70" s="2">
        <v>0.71</v>
      </c>
      <c r="AL70" s="2">
        <v>0.32</v>
      </c>
      <c r="AM70" s="10">
        <f t="shared" si="11"/>
        <v>0.22719999999999999</v>
      </c>
    </row>
    <row r="71" spans="1:39" x14ac:dyDescent="0.2">
      <c r="A71" s="3" t="s">
        <v>512</v>
      </c>
      <c r="B71" s="3">
        <v>0.91</v>
      </c>
      <c r="C71" s="3">
        <v>1.79</v>
      </c>
      <c r="D71" s="9">
        <v>1.6289</v>
      </c>
      <c r="F71" s="1"/>
      <c r="G71" s="1"/>
      <c r="H71" s="1"/>
      <c r="K71" s="2" t="s">
        <v>164</v>
      </c>
      <c r="L71" s="2">
        <v>0.78</v>
      </c>
      <c r="M71" s="2">
        <v>1.43</v>
      </c>
      <c r="N71" s="10">
        <f t="shared" si="9"/>
        <v>1.1153999999999999</v>
      </c>
      <c r="P71" s="11" t="s">
        <v>512</v>
      </c>
      <c r="Q71" s="2">
        <v>0.73</v>
      </c>
      <c r="R71" s="2">
        <v>1.33</v>
      </c>
      <c r="S71" s="10">
        <f t="shared" si="10"/>
        <v>0.97089999999999999</v>
      </c>
      <c r="U71" s="3" t="s">
        <v>109</v>
      </c>
      <c r="V71" s="3">
        <v>0.73</v>
      </c>
      <c r="W71" s="3">
        <v>1.17</v>
      </c>
      <c r="X71" s="9">
        <v>0.85409999999999997</v>
      </c>
      <c r="Z71" s="3" t="s">
        <v>281</v>
      </c>
      <c r="AA71" s="3">
        <v>0.81</v>
      </c>
      <c r="AB71" s="3">
        <v>1.83</v>
      </c>
      <c r="AC71" s="9">
        <v>1.4823</v>
      </c>
      <c r="AE71" s="2" t="s">
        <v>232</v>
      </c>
      <c r="AF71" s="2">
        <v>0.39</v>
      </c>
      <c r="AG71" s="2">
        <v>0.41</v>
      </c>
      <c r="AH71" s="10">
        <f t="shared" si="4"/>
        <v>0.15989999999999999</v>
      </c>
      <c r="AJ71" s="12" t="s">
        <v>234</v>
      </c>
      <c r="AK71" s="2">
        <v>0.3</v>
      </c>
      <c r="AL71" s="2">
        <v>0.37</v>
      </c>
      <c r="AM71" s="10">
        <f t="shared" si="11"/>
        <v>0.111</v>
      </c>
    </row>
    <row r="72" spans="1:39" x14ac:dyDescent="0.2">
      <c r="A72" s="3" t="s">
        <v>513</v>
      </c>
      <c r="B72" s="3">
        <v>0.92</v>
      </c>
      <c r="C72" s="3">
        <v>1.65</v>
      </c>
      <c r="D72" s="9">
        <v>1.518</v>
      </c>
      <c r="F72" s="1"/>
      <c r="G72" s="1"/>
      <c r="H72" s="1"/>
      <c r="K72" s="2" t="s">
        <v>167</v>
      </c>
      <c r="L72" s="2">
        <v>0.82</v>
      </c>
      <c r="M72" s="2">
        <v>1.71</v>
      </c>
      <c r="N72" s="10">
        <f t="shared" si="9"/>
        <v>1.4021999999999999</v>
      </c>
      <c r="P72" s="11" t="s">
        <v>513</v>
      </c>
      <c r="Q72" s="2">
        <v>0.87</v>
      </c>
      <c r="R72" s="2">
        <v>1.77</v>
      </c>
      <c r="S72" s="10">
        <f t="shared" si="10"/>
        <v>1.5399</v>
      </c>
      <c r="U72" s="3" t="s">
        <v>110</v>
      </c>
      <c r="V72" s="3">
        <v>0.31</v>
      </c>
      <c r="W72" s="3">
        <v>0.38</v>
      </c>
      <c r="X72" s="9">
        <v>0.1178</v>
      </c>
      <c r="Z72" s="3" t="s">
        <v>283</v>
      </c>
      <c r="AA72" s="3">
        <v>0.83</v>
      </c>
      <c r="AB72" s="3">
        <v>0.7</v>
      </c>
      <c r="AC72" s="9">
        <v>0.58099999999999996</v>
      </c>
      <c r="AE72" s="2" t="s">
        <v>233</v>
      </c>
      <c r="AF72" s="2">
        <v>0.95</v>
      </c>
      <c r="AG72" s="2">
        <v>0.78</v>
      </c>
      <c r="AH72" s="10">
        <f t="shared" si="4"/>
        <v>0.74099999999999999</v>
      </c>
      <c r="AJ72" s="12" t="s">
        <v>140</v>
      </c>
      <c r="AK72" s="2">
        <v>0.66</v>
      </c>
      <c r="AL72" s="2">
        <v>0.41</v>
      </c>
      <c r="AM72" s="10">
        <f t="shared" si="11"/>
        <v>0.27060000000000001</v>
      </c>
    </row>
    <row r="73" spans="1:39" ht="17" thickBot="1" x14ac:dyDescent="0.25">
      <c r="A73" s="3" t="s">
        <v>514</v>
      </c>
      <c r="B73" s="3">
        <v>0.78</v>
      </c>
      <c r="C73" s="3">
        <v>1.49</v>
      </c>
      <c r="D73" s="9">
        <v>1.1621999999999999</v>
      </c>
      <c r="F73" s="1"/>
      <c r="G73" s="1"/>
      <c r="H73" s="1"/>
      <c r="K73" s="2" t="s">
        <v>168</v>
      </c>
      <c r="L73" s="2">
        <v>0.95</v>
      </c>
      <c r="M73" s="2">
        <v>1.45</v>
      </c>
      <c r="N73" s="13">
        <f t="shared" si="9"/>
        <v>1.3774999999999999</v>
      </c>
      <c r="P73" s="11" t="s">
        <v>514</v>
      </c>
      <c r="Q73" s="2">
        <v>0.95</v>
      </c>
      <c r="R73" s="2">
        <v>1.88</v>
      </c>
      <c r="S73" s="10">
        <f t="shared" si="10"/>
        <v>1.7859999999999998</v>
      </c>
      <c r="U73" s="3" t="s">
        <v>111</v>
      </c>
      <c r="V73" s="3">
        <v>0.48</v>
      </c>
      <c r="W73" s="3">
        <v>1.1599999999999999</v>
      </c>
      <c r="X73" s="9">
        <v>0.55679999999999996</v>
      </c>
      <c r="Z73" s="3" t="s">
        <v>284</v>
      </c>
      <c r="AA73" s="3">
        <v>0.85</v>
      </c>
      <c r="AB73" s="3">
        <v>1.95</v>
      </c>
      <c r="AC73" s="9">
        <v>1.6575</v>
      </c>
      <c r="AE73" s="12" t="s">
        <v>140</v>
      </c>
      <c r="AF73" s="2">
        <v>0.67</v>
      </c>
      <c r="AG73" s="2">
        <v>0.63</v>
      </c>
      <c r="AH73" s="10">
        <f t="shared" si="4"/>
        <v>0.42210000000000003</v>
      </c>
      <c r="AJ73" s="12" t="s">
        <v>141</v>
      </c>
      <c r="AK73" s="2">
        <v>0.69</v>
      </c>
      <c r="AL73" s="2">
        <v>0.27</v>
      </c>
      <c r="AM73" s="10">
        <f t="shared" si="11"/>
        <v>0.18629999999999999</v>
      </c>
    </row>
    <row r="74" spans="1:39" ht="17" thickBot="1" x14ac:dyDescent="0.25">
      <c r="A74" s="3" t="s">
        <v>515</v>
      </c>
      <c r="B74" s="3">
        <v>0.73</v>
      </c>
      <c r="C74" s="3">
        <v>1.42</v>
      </c>
      <c r="D74" s="9">
        <v>1.0366</v>
      </c>
      <c r="F74" s="1"/>
      <c r="G74" s="1"/>
      <c r="H74" s="1"/>
      <c r="P74" s="11" t="s">
        <v>515</v>
      </c>
      <c r="Q74" s="2">
        <v>0.82</v>
      </c>
      <c r="R74" s="2">
        <v>1.43</v>
      </c>
      <c r="S74" s="10">
        <f t="shared" si="10"/>
        <v>1.1725999999999999</v>
      </c>
      <c r="U74" s="3" t="s">
        <v>112</v>
      </c>
      <c r="V74" s="3">
        <v>0.62</v>
      </c>
      <c r="W74" s="3">
        <v>0.28999999999999998</v>
      </c>
      <c r="X74" s="9">
        <v>0.17979999999999999</v>
      </c>
      <c r="Z74" s="3" t="s">
        <v>150</v>
      </c>
      <c r="AA74" s="3">
        <v>0.78</v>
      </c>
      <c r="AB74" s="3">
        <v>0.44</v>
      </c>
      <c r="AC74" s="9">
        <v>0.34320000000000001</v>
      </c>
      <c r="AE74" s="12" t="s">
        <v>141</v>
      </c>
      <c r="AF74" s="2">
        <v>0.93</v>
      </c>
      <c r="AG74" s="2">
        <v>0.71</v>
      </c>
      <c r="AH74" s="10">
        <f t="shared" ref="AH74:AH131" si="12">AG74*AF74</f>
        <v>0.6603</v>
      </c>
      <c r="AJ74" s="12" t="s">
        <v>142</v>
      </c>
      <c r="AK74" s="2">
        <v>0.57999999999999996</v>
      </c>
      <c r="AL74" s="2">
        <v>0.47</v>
      </c>
      <c r="AM74" s="10">
        <f t="shared" si="11"/>
        <v>0.27259999999999995</v>
      </c>
    </row>
    <row r="75" spans="1:39" x14ac:dyDescent="0.2">
      <c r="A75" s="3" t="s">
        <v>516</v>
      </c>
      <c r="B75" s="3">
        <v>0.92</v>
      </c>
      <c r="C75" s="3">
        <v>1.67</v>
      </c>
      <c r="D75" s="9">
        <v>1.5364</v>
      </c>
      <c r="F75" s="1"/>
      <c r="G75" s="1"/>
      <c r="H75" s="1"/>
      <c r="M75" s="283" t="s">
        <v>309</v>
      </c>
      <c r="N75" s="34">
        <f>AVERAGE(N4:N73)</f>
        <v>1.3221885714285713</v>
      </c>
      <c r="P75" s="11" t="s">
        <v>516</v>
      </c>
      <c r="Q75" s="2">
        <v>0.78</v>
      </c>
      <c r="R75" s="2">
        <v>1.46</v>
      </c>
      <c r="S75" s="10">
        <f t="shared" si="10"/>
        <v>1.1388</v>
      </c>
      <c r="U75" s="3" t="s">
        <v>113</v>
      </c>
      <c r="V75" s="3">
        <v>0.82</v>
      </c>
      <c r="W75" s="3">
        <v>2.0299999999999998</v>
      </c>
      <c r="X75" s="9">
        <v>1.6646000000000001</v>
      </c>
      <c r="Z75" s="3" t="s">
        <v>151</v>
      </c>
      <c r="AA75" s="3">
        <v>0.46</v>
      </c>
      <c r="AB75" s="3">
        <v>0.35</v>
      </c>
      <c r="AC75" s="9">
        <v>0.161</v>
      </c>
      <c r="AE75" s="12" t="s">
        <v>142</v>
      </c>
      <c r="AF75" s="2">
        <v>0.87</v>
      </c>
      <c r="AG75" s="2">
        <v>0.81</v>
      </c>
      <c r="AH75" s="10">
        <f t="shared" si="12"/>
        <v>0.70469999999999999</v>
      </c>
      <c r="AJ75" s="12" t="s">
        <v>235</v>
      </c>
      <c r="AK75" s="2">
        <v>0.76</v>
      </c>
      <c r="AL75" s="2">
        <v>0.41</v>
      </c>
      <c r="AM75" s="10">
        <f t="shared" si="11"/>
        <v>0.31159999999999999</v>
      </c>
    </row>
    <row r="76" spans="1:39" ht="17" thickBot="1" x14ac:dyDescent="0.25">
      <c r="A76" s="3" t="s">
        <v>517</v>
      </c>
      <c r="B76" s="3">
        <v>0.82</v>
      </c>
      <c r="C76" s="3">
        <v>1.38</v>
      </c>
      <c r="D76" s="9">
        <v>1.1315999999999999</v>
      </c>
      <c r="F76" s="1"/>
      <c r="G76" s="1"/>
      <c r="H76" s="1"/>
      <c r="M76" s="284" t="s">
        <v>432</v>
      </c>
      <c r="N76" s="37">
        <f>STDEV(N4:N73)</f>
        <v>0.20920333326719281</v>
      </c>
      <c r="P76" s="11" t="s">
        <v>517</v>
      </c>
      <c r="Q76" s="2">
        <v>0.89</v>
      </c>
      <c r="R76" s="2">
        <v>1.38</v>
      </c>
      <c r="S76" s="10">
        <f t="shared" si="10"/>
        <v>1.2282</v>
      </c>
      <c r="U76" s="3" t="s">
        <v>114</v>
      </c>
      <c r="V76" s="3">
        <v>0.39</v>
      </c>
      <c r="W76" s="3">
        <v>0.71</v>
      </c>
      <c r="X76" s="9">
        <v>0.27689999999999998</v>
      </c>
      <c r="Z76" s="3" t="s">
        <v>152</v>
      </c>
      <c r="AA76" s="3">
        <v>0.31</v>
      </c>
      <c r="AB76" s="3">
        <v>0.28000000000000003</v>
      </c>
      <c r="AC76" s="9">
        <v>8.6800000000000002E-2</v>
      </c>
      <c r="AE76" s="12" t="s">
        <v>235</v>
      </c>
      <c r="AF76" s="2">
        <v>0.56000000000000005</v>
      </c>
      <c r="AG76" s="2">
        <v>0.26</v>
      </c>
      <c r="AH76" s="10">
        <f t="shared" si="12"/>
        <v>0.14560000000000001</v>
      </c>
      <c r="AJ76" s="12" t="s">
        <v>236</v>
      </c>
      <c r="AK76" s="2">
        <v>0.53</v>
      </c>
      <c r="AL76" s="2">
        <v>0.39</v>
      </c>
      <c r="AM76" s="10">
        <f t="shared" si="11"/>
        <v>0.20670000000000002</v>
      </c>
    </row>
    <row r="77" spans="1:39" x14ac:dyDescent="0.2">
      <c r="A77" s="3" t="s">
        <v>518</v>
      </c>
      <c r="B77" s="3">
        <v>0.91</v>
      </c>
      <c r="C77" s="3">
        <v>1.47</v>
      </c>
      <c r="D77" s="9">
        <v>1.3376999999999999</v>
      </c>
      <c r="F77" s="1"/>
      <c r="G77" s="1"/>
      <c r="H77" s="1"/>
      <c r="P77" s="11" t="s">
        <v>518</v>
      </c>
      <c r="Q77" s="2">
        <v>0.9</v>
      </c>
      <c r="R77" s="2">
        <v>1.62</v>
      </c>
      <c r="S77" s="10">
        <f t="shared" si="10"/>
        <v>1.4580000000000002</v>
      </c>
      <c r="U77" s="8" t="s">
        <v>543</v>
      </c>
      <c r="V77" s="3">
        <v>0.93</v>
      </c>
      <c r="W77" s="3">
        <v>1.64</v>
      </c>
      <c r="X77" s="9">
        <v>1.5251999999999999</v>
      </c>
      <c r="Z77" s="3" t="s">
        <v>153</v>
      </c>
      <c r="AA77" s="3">
        <v>0.26</v>
      </c>
      <c r="AB77" s="3">
        <v>0.28999999999999998</v>
      </c>
      <c r="AC77" s="9">
        <v>7.5399999999999995E-2</v>
      </c>
      <c r="AE77" s="2" t="s">
        <v>236</v>
      </c>
      <c r="AF77" s="2">
        <v>0.89</v>
      </c>
      <c r="AG77" s="2">
        <v>0.8</v>
      </c>
      <c r="AH77" s="10">
        <f t="shared" si="12"/>
        <v>0.71200000000000008</v>
      </c>
      <c r="AJ77" s="12" t="s">
        <v>256</v>
      </c>
      <c r="AK77" s="2">
        <v>0.65</v>
      </c>
      <c r="AL77" s="2">
        <v>0.32</v>
      </c>
      <c r="AM77" s="10">
        <f t="shared" si="11"/>
        <v>0.20800000000000002</v>
      </c>
    </row>
    <row r="78" spans="1:39" x14ac:dyDescent="0.2">
      <c r="A78" s="3" t="s">
        <v>519</v>
      </c>
      <c r="B78" s="3">
        <v>0.82</v>
      </c>
      <c r="C78" s="3">
        <v>1.43</v>
      </c>
      <c r="D78" s="9">
        <v>1.1726000000000001</v>
      </c>
      <c r="F78" s="1"/>
      <c r="G78" s="1"/>
      <c r="H78" s="1"/>
      <c r="P78" s="11" t="s">
        <v>519</v>
      </c>
      <c r="Q78" s="2">
        <v>0.81</v>
      </c>
      <c r="R78" s="2">
        <v>1.56</v>
      </c>
      <c r="S78" s="10">
        <f t="shared" si="10"/>
        <v>1.2636000000000001</v>
      </c>
      <c r="U78" s="3" t="s">
        <v>514</v>
      </c>
      <c r="V78" s="3">
        <v>0.81</v>
      </c>
      <c r="W78" s="3">
        <v>1.94</v>
      </c>
      <c r="X78" s="9">
        <v>1.5713999999999999</v>
      </c>
      <c r="Z78" s="3" t="s">
        <v>154</v>
      </c>
      <c r="AA78" s="3">
        <v>0.64</v>
      </c>
      <c r="AB78" s="3">
        <v>0.43</v>
      </c>
      <c r="AC78" s="9">
        <v>0.2752</v>
      </c>
      <c r="AE78" s="2" t="s">
        <v>256</v>
      </c>
      <c r="AF78" s="2">
        <v>0.62</v>
      </c>
      <c r="AG78" s="2">
        <v>0.36</v>
      </c>
      <c r="AH78" s="10">
        <f t="shared" si="12"/>
        <v>0.22319999999999998</v>
      </c>
      <c r="AJ78" s="12" t="s">
        <v>103</v>
      </c>
      <c r="AK78" s="2">
        <v>0.57999999999999996</v>
      </c>
      <c r="AL78" s="2">
        <v>0.65</v>
      </c>
      <c r="AM78" s="10">
        <f t="shared" si="11"/>
        <v>0.377</v>
      </c>
    </row>
    <row r="79" spans="1:39" x14ac:dyDescent="0.2">
      <c r="A79" s="3" t="s">
        <v>520</v>
      </c>
      <c r="B79" s="3">
        <v>0.87</v>
      </c>
      <c r="C79" s="3">
        <v>1.57</v>
      </c>
      <c r="D79" s="9">
        <v>1.3658999999999999</v>
      </c>
      <c r="F79" s="1"/>
      <c r="G79" s="1"/>
      <c r="H79" s="1"/>
      <c r="P79" s="11" t="s">
        <v>520</v>
      </c>
      <c r="Q79" s="2">
        <v>0.88</v>
      </c>
      <c r="R79" s="2">
        <v>1.46</v>
      </c>
      <c r="S79" s="10">
        <f t="shared" si="10"/>
        <v>1.2847999999999999</v>
      </c>
      <c r="U79" s="3" t="s">
        <v>515</v>
      </c>
      <c r="V79" s="3">
        <v>0.76</v>
      </c>
      <c r="W79" s="3">
        <v>1.1299999999999999</v>
      </c>
      <c r="X79" s="9">
        <v>0.85880000000000001</v>
      </c>
      <c r="Z79" s="3" t="s">
        <v>155</v>
      </c>
      <c r="AA79" s="3">
        <v>1</v>
      </c>
      <c r="AB79" s="3">
        <v>0.79</v>
      </c>
      <c r="AC79" s="9">
        <v>0.79</v>
      </c>
      <c r="AE79" s="2" t="s">
        <v>557</v>
      </c>
      <c r="AF79" s="2">
        <v>0.93</v>
      </c>
      <c r="AG79" s="2">
        <v>0.64</v>
      </c>
      <c r="AH79" s="10">
        <f t="shared" si="12"/>
        <v>0.59520000000000006</v>
      </c>
      <c r="AJ79" s="12" t="s">
        <v>104</v>
      </c>
      <c r="AK79" s="2">
        <v>0.27</v>
      </c>
      <c r="AL79" s="2">
        <v>0.25</v>
      </c>
      <c r="AM79" s="10">
        <f t="shared" si="11"/>
        <v>6.7500000000000004E-2</v>
      </c>
    </row>
    <row r="80" spans="1:39" x14ac:dyDescent="0.2">
      <c r="A80" s="3" t="s">
        <v>521</v>
      </c>
      <c r="B80" s="3">
        <v>0.79</v>
      </c>
      <c r="C80" s="3">
        <v>1.25</v>
      </c>
      <c r="D80" s="9">
        <v>0.98750000000000004</v>
      </c>
      <c r="F80" s="1"/>
      <c r="G80" s="1"/>
      <c r="H80" s="1"/>
      <c r="P80" s="11" t="s">
        <v>521</v>
      </c>
      <c r="Q80" s="2">
        <v>0.93</v>
      </c>
      <c r="R80" s="2">
        <v>1.79</v>
      </c>
      <c r="S80" s="10">
        <f t="shared" si="10"/>
        <v>1.6647000000000001</v>
      </c>
      <c r="U80" s="3" t="s">
        <v>516</v>
      </c>
      <c r="V80" s="3">
        <v>0.78</v>
      </c>
      <c r="W80" s="3">
        <v>1.3</v>
      </c>
      <c r="X80" s="9">
        <v>1.014</v>
      </c>
      <c r="Z80" s="8" t="s">
        <v>608</v>
      </c>
      <c r="AA80" s="3">
        <v>0.79</v>
      </c>
      <c r="AB80" s="3">
        <v>0.66</v>
      </c>
      <c r="AC80" s="9">
        <v>0.52139999999999997</v>
      </c>
      <c r="AE80" s="2" t="s">
        <v>584</v>
      </c>
      <c r="AF80" s="2">
        <v>0.54</v>
      </c>
      <c r="AG80" s="2">
        <v>0.27</v>
      </c>
      <c r="AH80" s="10">
        <f t="shared" si="12"/>
        <v>0.14580000000000001</v>
      </c>
      <c r="AJ80" s="12" t="s">
        <v>105</v>
      </c>
      <c r="AK80" s="2">
        <v>0.72</v>
      </c>
      <c r="AL80" s="2">
        <v>0.68</v>
      </c>
      <c r="AM80" s="10">
        <f t="shared" si="11"/>
        <v>0.48960000000000004</v>
      </c>
    </row>
    <row r="81" spans="1:39" x14ac:dyDescent="0.2">
      <c r="A81" s="3" t="s">
        <v>522</v>
      </c>
      <c r="B81" s="3">
        <v>0.84</v>
      </c>
      <c r="C81" s="3">
        <v>1.64</v>
      </c>
      <c r="D81" s="9">
        <v>1.3775999999999999</v>
      </c>
      <c r="F81" s="1"/>
      <c r="G81" s="1"/>
      <c r="H81" s="1"/>
      <c r="P81" s="11" t="s">
        <v>522</v>
      </c>
      <c r="Q81" s="2">
        <v>0.83</v>
      </c>
      <c r="R81" s="2">
        <v>1.6</v>
      </c>
      <c r="S81" s="10">
        <f t="shared" si="10"/>
        <v>1.3280000000000001</v>
      </c>
      <c r="U81" s="3" t="s">
        <v>517</v>
      </c>
      <c r="V81" s="3">
        <v>0.87</v>
      </c>
      <c r="W81" s="3">
        <v>1.31</v>
      </c>
      <c r="X81" s="9">
        <v>1.1396999999999999</v>
      </c>
      <c r="Z81" s="3" t="s">
        <v>288</v>
      </c>
      <c r="AA81" s="3">
        <v>0.4</v>
      </c>
      <c r="AB81" s="3">
        <v>1.01</v>
      </c>
      <c r="AC81" s="9">
        <v>0.40400000000000003</v>
      </c>
      <c r="AE81" s="2" t="s">
        <v>585</v>
      </c>
      <c r="AF81" s="2">
        <v>0.88</v>
      </c>
      <c r="AG81" s="2">
        <v>0.56999999999999995</v>
      </c>
      <c r="AH81" s="10">
        <f t="shared" si="12"/>
        <v>0.50159999999999993</v>
      </c>
      <c r="AJ81" s="12" t="s">
        <v>106</v>
      </c>
      <c r="AK81" s="2">
        <v>0.77</v>
      </c>
      <c r="AL81" s="2">
        <v>0.59</v>
      </c>
      <c r="AM81" s="10">
        <f t="shared" si="11"/>
        <v>0.45429999999999998</v>
      </c>
    </row>
    <row r="82" spans="1:39" x14ac:dyDescent="0.2">
      <c r="A82" s="3" t="s">
        <v>523</v>
      </c>
      <c r="B82" s="3">
        <v>0.91</v>
      </c>
      <c r="C82" s="3">
        <v>1.56</v>
      </c>
      <c r="D82" s="9">
        <v>1.4196</v>
      </c>
      <c r="F82" s="1"/>
      <c r="G82" s="1"/>
      <c r="H82" s="1"/>
      <c r="P82" s="11" t="s">
        <v>523</v>
      </c>
      <c r="Q82" s="2">
        <v>0.87</v>
      </c>
      <c r="R82" s="2">
        <v>1.72</v>
      </c>
      <c r="S82" s="10">
        <f t="shared" si="10"/>
        <v>1.4964</v>
      </c>
      <c r="U82" s="3" t="s">
        <v>518</v>
      </c>
      <c r="V82" s="3">
        <v>0.81</v>
      </c>
      <c r="W82" s="3">
        <v>0.94</v>
      </c>
      <c r="X82" s="9">
        <v>0.76139999999999997</v>
      </c>
      <c r="Z82" s="3" t="s">
        <v>289</v>
      </c>
      <c r="AA82" s="3">
        <v>0.83</v>
      </c>
      <c r="AB82" s="3">
        <v>0.57999999999999996</v>
      </c>
      <c r="AC82" s="9">
        <v>0.48139999999999999</v>
      </c>
      <c r="AE82" s="2" t="s">
        <v>586</v>
      </c>
      <c r="AF82" s="2">
        <v>0.54</v>
      </c>
      <c r="AG82" s="2">
        <v>0.28000000000000003</v>
      </c>
      <c r="AH82" s="10">
        <f t="shared" si="12"/>
        <v>0.15120000000000003</v>
      </c>
      <c r="AJ82" s="12" t="s">
        <v>107</v>
      </c>
      <c r="AK82" s="2">
        <v>0.87</v>
      </c>
      <c r="AL82" s="2">
        <v>0.57999999999999996</v>
      </c>
      <c r="AM82" s="10">
        <f t="shared" si="11"/>
        <v>0.50459999999999994</v>
      </c>
    </row>
    <row r="83" spans="1:39" x14ac:dyDescent="0.2">
      <c r="A83" s="3" t="s">
        <v>163</v>
      </c>
      <c r="B83" s="3">
        <v>0.8</v>
      </c>
      <c r="C83" s="3">
        <v>1.3</v>
      </c>
      <c r="D83" s="9">
        <v>1.04</v>
      </c>
      <c r="F83" s="1"/>
      <c r="G83" s="1"/>
      <c r="H83" s="1"/>
      <c r="P83" s="11" t="s">
        <v>163</v>
      </c>
      <c r="Q83" s="2">
        <v>0.94</v>
      </c>
      <c r="R83" s="2">
        <v>1.79</v>
      </c>
      <c r="S83" s="10">
        <f t="shared" si="10"/>
        <v>1.6825999999999999</v>
      </c>
      <c r="U83" s="3" t="s">
        <v>519</v>
      </c>
      <c r="V83" s="3">
        <v>0.45</v>
      </c>
      <c r="W83" s="3">
        <v>0.6</v>
      </c>
      <c r="X83" s="9">
        <v>0.27</v>
      </c>
      <c r="Z83" s="3" t="s">
        <v>290</v>
      </c>
      <c r="AA83" s="3">
        <v>0.73</v>
      </c>
      <c r="AB83" s="3">
        <v>0.55000000000000004</v>
      </c>
      <c r="AC83" s="9">
        <v>0.40150000000000002</v>
      </c>
      <c r="AE83" s="2" t="s">
        <v>587</v>
      </c>
      <c r="AF83" s="2">
        <v>0.34</v>
      </c>
      <c r="AG83" s="2">
        <v>0.41</v>
      </c>
      <c r="AH83" s="10">
        <f t="shared" si="12"/>
        <v>0.1394</v>
      </c>
      <c r="AJ83" s="12" t="s">
        <v>108</v>
      </c>
      <c r="AK83" s="2">
        <v>0.31</v>
      </c>
      <c r="AL83" s="2">
        <v>0.41</v>
      </c>
      <c r="AM83" s="10">
        <f t="shared" si="11"/>
        <v>0.12709999999999999</v>
      </c>
    </row>
    <row r="84" spans="1:39" x14ac:dyDescent="0.2">
      <c r="A84" s="3" t="s">
        <v>164</v>
      </c>
      <c r="B84" s="3">
        <v>0.89</v>
      </c>
      <c r="C84" s="3">
        <v>1.67</v>
      </c>
      <c r="D84" s="9">
        <v>1.4863</v>
      </c>
      <c r="F84" s="1"/>
      <c r="G84" s="1"/>
      <c r="H84" s="1"/>
      <c r="P84" s="11" t="s">
        <v>164</v>
      </c>
      <c r="Q84" s="2">
        <v>1.05</v>
      </c>
      <c r="R84" s="2">
        <v>0.69</v>
      </c>
      <c r="S84" s="10">
        <f t="shared" si="10"/>
        <v>0.72449999999999992</v>
      </c>
      <c r="U84" s="8" t="s">
        <v>553</v>
      </c>
      <c r="V84" s="3">
        <v>0.82</v>
      </c>
      <c r="W84" s="3">
        <v>1.38</v>
      </c>
      <c r="X84" s="9">
        <v>1.1315999999999999</v>
      </c>
      <c r="Z84" s="3" t="s">
        <v>291</v>
      </c>
      <c r="AA84" s="3">
        <v>0.48</v>
      </c>
      <c r="AB84" s="3">
        <v>0.55000000000000004</v>
      </c>
      <c r="AC84" s="9">
        <v>0.26400000000000001</v>
      </c>
      <c r="AE84" s="2" t="s">
        <v>588</v>
      </c>
      <c r="AF84" s="2">
        <v>0.92</v>
      </c>
      <c r="AG84" s="2">
        <v>0.74</v>
      </c>
      <c r="AH84" s="10">
        <f t="shared" si="12"/>
        <v>0.68080000000000007</v>
      </c>
      <c r="AJ84" s="12" t="s">
        <v>257</v>
      </c>
      <c r="AK84" s="2">
        <v>0.6</v>
      </c>
      <c r="AL84" s="2">
        <v>0.51</v>
      </c>
      <c r="AM84" s="10">
        <f t="shared" si="11"/>
        <v>0.30599999999999999</v>
      </c>
    </row>
    <row r="85" spans="1:39" x14ac:dyDescent="0.2">
      <c r="A85" s="3" t="s">
        <v>167</v>
      </c>
      <c r="B85" s="3">
        <v>0.82</v>
      </c>
      <c r="C85" s="3">
        <v>1.62</v>
      </c>
      <c r="D85" s="9">
        <v>1.3284</v>
      </c>
      <c r="F85" s="1"/>
      <c r="G85" s="1"/>
      <c r="H85" s="1"/>
      <c r="P85" s="11" t="s">
        <v>165</v>
      </c>
      <c r="Q85" s="2">
        <v>0.94</v>
      </c>
      <c r="R85" s="2">
        <v>1.8</v>
      </c>
      <c r="S85" s="10">
        <f t="shared" si="10"/>
        <v>1.6919999999999999</v>
      </c>
      <c r="U85" s="3" t="s">
        <v>522</v>
      </c>
      <c r="V85" s="3">
        <v>0.81</v>
      </c>
      <c r="W85" s="3">
        <v>1.48</v>
      </c>
      <c r="X85" s="9">
        <v>1.1988000000000001</v>
      </c>
      <c r="Z85" s="3" t="s">
        <v>156</v>
      </c>
      <c r="AA85" s="3">
        <v>0.26</v>
      </c>
      <c r="AB85" s="3">
        <v>0.28000000000000003</v>
      </c>
      <c r="AC85" s="9">
        <v>7.2800000000000004E-2</v>
      </c>
      <c r="AE85" s="2" t="s">
        <v>589</v>
      </c>
      <c r="AF85" s="2">
        <v>0.54</v>
      </c>
      <c r="AG85" s="2">
        <v>0.26</v>
      </c>
      <c r="AH85" s="10">
        <f t="shared" si="12"/>
        <v>0.14040000000000002</v>
      </c>
      <c r="AJ85" s="12" t="s">
        <v>258</v>
      </c>
      <c r="AK85" s="2">
        <v>0.42</v>
      </c>
      <c r="AL85" s="2">
        <v>0.4</v>
      </c>
      <c r="AM85" s="10">
        <f t="shared" si="11"/>
        <v>0.16800000000000001</v>
      </c>
    </row>
    <row r="86" spans="1:39" x14ac:dyDescent="0.2">
      <c r="A86" s="3" t="s">
        <v>168</v>
      </c>
      <c r="B86" s="3">
        <v>0.85</v>
      </c>
      <c r="C86" s="3">
        <v>1.75</v>
      </c>
      <c r="D86" s="9">
        <v>1.4875</v>
      </c>
      <c r="F86" s="1"/>
      <c r="G86" s="1"/>
      <c r="H86" s="1"/>
      <c r="P86" s="11" t="s">
        <v>167</v>
      </c>
      <c r="Q86" s="2">
        <v>0.75</v>
      </c>
      <c r="R86" s="2">
        <v>1.1299999999999999</v>
      </c>
      <c r="S86" s="10">
        <f t="shared" si="10"/>
        <v>0.84749999999999992</v>
      </c>
      <c r="U86" s="3" t="s">
        <v>523</v>
      </c>
      <c r="V86" s="3">
        <v>0.77</v>
      </c>
      <c r="W86" s="3">
        <v>1.62</v>
      </c>
      <c r="X86" s="9">
        <v>1.2474000000000001</v>
      </c>
      <c r="Z86" s="3" t="s">
        <v>157</v>
      </c>
      <c r="AA86" s="3">
        <v>0.89</v>
      </c>
      <c r="AB86" s="3">
        <v>0.54</v>
      </c>
      <c r="AC86" s="9">
        <v>0.48060000000000003</v>
      </c>
      <c r="AE86" s="11" t="s">
        <v>590</v>
      </c>
      <c r="AF86" s="2">
        <v>0.63</v>
      </c>
      <c r="AG86" s="2">
        <v>0.26</v>
      </c>
      <c r="AH86" s="10">
        <f t="shared" si="12"/>
        <v>0.1638</v>
      </c>
      <c r="AJ86" s="12" t="s">
        <v>259</v>
      </c>
      <c r="AK86" s="2">
        <v>0.41</v>
      </c>
      <c r="AL86" s="2">
        <v>0.52</v>
      </c>
      <c r="AM86" s="10">
        <f t="shared" si="11"/>
        <v>0.2132</v>
      </c>
    </row>
    <row r="87" spans="1:39" x14ac:dyDescent="0.2">
      <c r="A87" s="3" t="s">
        <v>115</v>
      </c>
      <c r="B87" s="3">
        <v>0.92</v>
      </c>
      <c r="C87" s="3">
        <v>1.71</v>
      </c>
      <c r="D87" s="9">
        <v>1.5731999999999999</v>
      </c>
      <c r="F87" s="1"/>
      <c r="G87" s="1"/>
      <c r="H87" s="1"/>
      <c r="P87" s="11" t="s">
        <v>168</v>
      </c>
      <c r="Q87" s="2">
        <v>0.78</v>
      </c>
      <c r="R87" s="2">
        <v>1.7</v>
      </c>
      <c r="S87" s="10">
        <f t="shared" si="10"/>
        <v>1.3260000000000001</v>
      </c>
      <c r="U87" s="8" t="s">
        <v>561</v>
      </c>
      <c r="V87" s="3">
        <v>0.85</v>
      </c>
      <c r="W87" s="3">
        <v>1.45</v>
      </c>
      <c r="X87" s="9">
        <v>1.2324999999999999</v>
      </c>
      <c r="Z87" s="3" t="s">
        <v>158</v>
      </c>
      <c r="AA87" s="3">
        <v>0.82</v>
      </c>
      <c r="AB87" s="3">
        <v>0.66</v>
      </c>
      <c r="AC87" s="9">
        <v>0.54120000000000001</v>
      </c>
      <c r="AE87" s="2" t="s">
        <v>591</v>
      </c>
      <c r="AF87" s="2">
        <v>0.5</v>
      </c>
      <c r="AG87" s="2">
        <v>0.55000000000000004</v>
      </c>
      <c r="AH87" s="10">
        <f t="shared" si="12"/>
        <v>0.27500000000000002</v>
      </c>
      <c r="AJ87" s="12" t="s">
        <v>260</v>
      </c>
      <c r="AK87" s="2">
        <v>0.38</v>
      </c>
      <c r="AL87" s="2">
        <v>0.49</v>
      </c>
      <c r="AM87" s="10">
        <f t="shared" si="11"/>
        <v>0.1862</v>
      </c>
    </row>
    <row r="88" spans="1:39" x14ac:dyDescent="0.2">
      <c r="A88" s="3" t="s">
        <v>116</v>
      </c>
      <c r="B88" s="3">
        <v>0.83</v>
      </c>
      <c r="C88" s="3">
        <v>1.48</v>
      </c>
      <c r="D88" s="9">
        <v>1.2283999999999999</v>
      </c>
      <c r="F88" s="1"/>
      <c r="G88" s="1"/>
      <c r="H88" s="1"/>
      <c r="P88" s="11" t="s">
        <v>115</v>
      </c>
      <c r="Q88" s="2">
        <v>0.69</v>
      </c>
      <c r="R88" s="2">
        <v>1.18</v>
      </c>
      <c r="S88" s="10">
        <f t="shared" si="10"/>
        <v>0.81419999999999992</v>
      </c>
      <c r="U88" s="3" t="s">
        <v>167</v>
      </c>
      <c r="V88" s="3">
        <v>0.84</v>
      </c>
      <c r="W88" s="3">
        <v>1.91</v>
      </c>
      <c r="X88" s="9">
        <v>1.6044</v>
      </c>
      <c r="Z88" s="3" t="s">
        <v>159</v>
      </c>
      <c r="AA88" s="3">
        <v>0.26</v>
      </c>
      <c r="AB88" s="3">
        <v>0.37</v>
      </c>
      <c r="AC88" s="9">
        <v>9.6199999999999994E-2</v>
      </c>
      <c r="AE88" s="2" t="s">
        <v>592</v>
      </c>
      <c r="AF88" s="2">
        <v>0.22</v>
      </c>
      <c r="AG88" s="2">
        <v>0.61</v>
      </c>
      <c r="AH88" s="10">
        <f t="shared" si="12"/>
        <v>0.13419999999999999</v>
      </c>
      <c r="AJ88" s="12" t="s">
        <v>261</v>
      </c>
      <c r="AK88" s="2">
        <v>0.92</v>
      </c>
      <c r="AL88" s="2">
        <v>0.7</v>
      </c>
      <c r="AM88" s="10">
        <f t="shared" si="11"/>
        <v>0.64400000000000002</v>
      </c>
    </row>
    <row r="89" spans="1:39" x14ac:dyDescent="0.2">
      <c r="A89" s="3" t="s">
        <v>174</v>
      </c>
      <c r="B89" s="3">
        <v>0.85</v>
      </c>
      <c r="C89" s="3">
        <v>1.42</v>
      </c>
      <c r="D89" s="9">
        <v>1.2070000000000001</v>
      </c>
      <c r="F89" s="1"/>
      <c r="G89" s="1"/>
      <c r="H89" s="1"/>
      <c r="P89" s="11" t="s">
        <v>116</v>
      </c>
      <c r="Q89" s="2">
        <v>0.85</v>
      </c>
      <c r="R89" s="2">
        <v>1.71</v>
      </c>
      <c r="S89" s="10">
        <f t="shared" si="10"/>
        <v>1.4535</v>
      </c>
      <c r="U89" s="3" t="s">
        <v>168</v>
      </c>
      <c r="V89" s="3">
        <v>0.84</v>
      </c>
      <c r="W89" s="3">
        <v>2.15</v>
      </c>
      <c r="X89" s="9">
        <v>1.806</v>
      </c>
      <c r="Z89" s="3" t="s">
        <v>160</v>
      </c>
      <c r="AA89" s="3">
        <v>0.56000000000000005</v>
      </c>
      <c r="AB89" s="3">
        <v>0.28999999999999998</v>
      </c>
      <c r="AC89" s="9">
        <v>0.16239999999999999</v>
      </c>
      <c r="AE89" s="2" t="s">
        <v>593</v>
      </c>
      <c r="AF89" s="2">
        <v>0.28999999999999998</v>
      </c>
      <c r="AG89" s="2">
        <v>0.56999999999999995</v>
      </c>
      <c r="AH89" s="10">
        <f t="shared" si="12"/>
        <v>0.16529999999999997</v>
      </c>
      <c r="AJ89" s="12" t="s">
        <v>262</v>
      </c>
      <c r="AK89" s="2">
        <v>0.9</v>
      </c>
      <c r="AL89" s="2">
        <v>0.52</v>
      </c>
      <c r="AM89" s="10">
        <f t="shared" si="11"/>
        <v>0.46800000000000003</v>
      </c>
    </row>
    <row r="90" spans="1:39" x14ac:dyDescent="0.2">
      <c r="A90" s="3" t="s">
        <v>175</v>
      </c>
      <c r="B90" s="3">
        <v>0.86</v>
      </c>
      <c r="C90" s="3">
        <v>1.44</v>
      </c>
      <c r="D90" s="9">
        <v>1.2383999999999999</v>
      </c>
      <c r="F90" s="1"/>
      <c r="G90" s="1"/>
      <c r="H90" s="1"/>
      <c r="P90" s="11" t="s">
        <v>174</v>
      </c>
      <c r="Q90" s="2">
        <v>0.79</v>
      </c>
      <c r="R90" s="2">
        <v>1.27</v>
      </c>
      <c r="S90" s="10">
        <f t="shared" si="10"/>
        <v>1.0033000000000001</v>
      </c>
      <c r="U90" s="3" t="s">
        <v>115</v>
      </c>
      <c r="V90" s="3">
        <v>0.88</v>
      </c>
      <c r="W90" s="3">
        <v>0.45</v>
      </c>
      <c r="X90" s="9">
        <v>0.39600000000000002</v>
      </c>
      <c r="Z90" s="3" t="s">
        <v>161</v>
      </c>
      <c r="AA90" s="3">
        <v>0.99</v>
      </c>
      <c r="AB90" s="3">
        <v>0.53</v>
      </c>
      <c r="AC90" s="9">
        <v>0.52470000000000006</v>
      </c>
      <c r="AE90" s="2" t="s">
        <v>594</v>
      </c>
      <c r="AF90" s="2">
        <v>0.57999999999999996</v>
      </c>
      <c r="AG90" s="2">
        <v>0.34</v>
      </c>
      <c r="AH90" s="10">
        <f t="shared" si="12"/>
        <v>0.19720000000000001</v>
      </c>
      <c r="AJ90" s="12" t="s">
        <v>263</v>
      </c>
      <c r="AK90" s="2">
        <v>0.72</v>
      </c>
      <c r="AL90" s="2">
        <v>0.35</v>
      </c>
      <c r="AM90" s="10">
        <f t="shared" si="11"/>
        <v>0.252</v>
      </c>
    </row>
    <row r="91" spans="1:39" x14ac:dyDescent="0.2">
      <c r="A91" s="3" t="s">
        <v>176</v>
      </c>
      <c r="B91" s="3">
        <v>0.82</v>
      </c>
      <c r="C91" s="3">
        <v>1.86</v>
      </c>
      <c r="D91" s="9">
        <v>1.5251999999999999</v>
      </c>
      <c r="F91" s="1"/>
      <c r="G91" s="1"/>
      <c r="H91" s="1"/>
      <c r="P91" s="11" t="s">
        <v>175</v>
      </c>
      <c r="Q91" s="2">
        <v>0.82</v>
      </c>
      <c r="R91" s="2">
        <v>1.87</v>
      </c>
      <c r="S91" s="10">
        <f t="shared" si="10"/>
        <v>1.5334000000000001</v>
      </c>
      <c r="U91" s="3" t="s">
        <v>116</v>
      </c>
      <c r="V91" s="3">
        <v>0.55000000000000004</v>
      </c>
      <c r="W91" s="3">
        <v>0.87</v>
      </c>
      <c r="X91" s="9">
        <v>0.47849999999999998</v>
      </c>
      <c r="Z91" s="3" t="s">
        <v>162</v>
      </c>
      <c r="AA91" s="3">
        <v>0.77</v>
      </c>
      <c r="AB91" s="3">
        <v>1.1200000000000001</v>
      </c>
      <c r="AC91" s="9">
        <v>0.86240000000000006</v>
      </c>
      <c r="AE91" s="2" t="s">
        <v>595</v>
      </c>
      <c r="AF91" s="2">
        <v>0.89</v>
      </c>
      <c r="AG91" s="2">
        <v>0.82</v>
      </c>
      <c r="AH91" s="10">
        <f t="shared" si="12"/>
        <v>0.7298</v>
      </c>
      <c r="AJ91" s="12" t="s">
        <v>264</v>
      </c>
      <c r="AK91" s="2">
        <v>0.71</v>
      </c>
      <c r="AL91" s="2">
        <v>0.52</v>
      </c>
      <c r="AM91" s="10">
        <f t="shared" si="11"/>
        <v>0.36919999999999997</v>
      </c>
    </row>
    <row r="92" spans="1:39" x14ac:dyDescent="0.2">
      <c r="A92" s="3" t="s">
        <v>177</v>
      </c>
      <c r="B92" s="3">
        <v>0.77</v>
      </c>
      <c r="C92" s="3">
        <v>1.58</v>
      </c>
      <c r="D92" s="9">
        <v>1.2165999999999999</v>
      </c>
      <c r="F92" s="1"/>
      <c r="G92" s="1"/>
      <c r="H92" s="1"/>
      <c r="P92" s="11" t="s">
        <v>176</v>
      </c>
      <c r="Q92" s="2">
        <v>0.78</v>
      </c>
      <c r="R92" s="2">
        <v>1.38</v>
      </c>
      <c r="S92" s="10">
        <f t="shared" si="10"/>
        <v>1.0764</v>
      </c>
      <c r="U92" s="3" t="s">
        <v>117</v>
      </c>
      <c r="V92" s="3">
        <v>0.9</v>
      </c>
      <c r="W92" s="3">
        <v>0.69</v>
      </c>
      <c r="X92" s="9">
        <v>0.621</v>
      </c>
      <c r="Z92" s="8" t="s">
        <v>609</v>
      </c>
      <c r="AA92" s="3">
        <v>0.84</v>
      </c>
      <c r="AB92" s="3">
        <v>1.9</v>
      </c>
      <c r="AC92" s="9">
        <v>1.5960000000000001</v>
      </c>
      <c r="AE92" s="2" t="s">
        <v>596</v>
      </c>
      <c r="AF92" s="2">
        <v>0.68</v>
      </c>
      <c r="AG92" s="2">
        <v>0.32</v>
      </c>
      <c r="AH92" s="10">
        <f t="shared" si="12"/>
        <v>0.21760000000000002</v>
      </c>
      <c r="AJ92" s="12" t="s">
        <v>265</v>
      </c>
      <c r="AK92" s="2">
        <v>0.71</v>
      </c>
      <c r="AL92" s="2">
        <v>0.52</v>
      </c>
      <c r="AM92" s="10">
        <f t="shared" si="11"/>
        <v>0.36919999999999997</v>
      </c>
    </row>
    <row r="93" spans="1:39" x14ac:dyDescent="0.2">
      <c r="A93" s="3" t="s">
        <v>524</v>
      </c>
      <c r="B93" s="3">
        <v>0.82</v>
      </c>
      <c r="C93" s="3">
        <v>1.5</v>
      </c>
      <c r="D93" s="9">
        <v>1.23</v>
      </c>
      <c r="F93" s="1"/>
      <c r="G93" s="1"/>
      <c r="H93" s="1"/>
      <c r="P93" s="11" t="s">
        <v>177</v>
      </c>
      <c r="Q93" s="2">
        <v>0.84</v>
      </c>
      <c r="R93" s="2">
        <v>1.45</v>
      </c>
      <c r="S93" s="10">
        <f t="shared" si="10"/>
        <v>1.218</v>
      </c>
      <c r="U93" s="3" t="s">
        <v>174</v>
      </c>
      <c r="V93" s="3">
        <v>0.86</v>
      </c>
      <c r="W93" s="3">
        <v>1.63</v>
      </c>
      <c r="X93" s="9">
        <v>1.4017999999999999</v>
      </c>
      <c r="Z93" s="8" t="s">
        <v>552</v>
      </c>
      <c r="AA93" s="3">
        <v>0.91</v>
      </c>
      <c r="AB93" s="3">
        <v>1.6</v>
      </c>
      <c r="AC93" s="9">
        <v>1.456</v>
      </c>
      <c r="AE93" s="2" t="s">
        <v>597</v>
      </c>
      <c r="AF93" s="2">
        <v>0.65</v>
      </c>
      <c r="AG93" s="2">
        <v>0.49</v>
      </c>
      <c r="AH93" s="10">
        <f t="shared" si="12"/>
        <v>0.31850000000000001</v>
      </c>
      <c r="AJ93" s="12" t="s">
        <v>266</v>
      </c>
      <c r="AK93" s="2">
        <v>0.78</v>
      </c>
      <c r="AL93" s="2">
        <v>0.45</v>
      </c>
      <c r="AM93" s="10">
        <f t="shared" si="11"/>
        <v>0.35100000000000003</v>
      </c>
    </row>
    <row r="94" spans="1:39" x14ac:dyDescent="0.2">
      <c r="A94" s="3" t="s">
        <v>525</v>
      </c>
      <c r="B94" s="3">
        <v>0.84</v>
      </c>
      <c r="C94" s="3">
        <v>1.62</v>
      </c>
      <c r="D94" s="9">
        <v>1.3608</v>
      </c>
      <c r="F94" s="1"/>
      <c r="G94" s="1"/>
      <c r="H94" s="1"/>
      <c r="P94" s="11" t="s">
        <v>524</v>
      </c>
      <c r="Q94" s="2">
        <v>0.79</v>
      </c>
      <c r="R94" s="2">
        <v>1.36</v>
      </c>
      <c r="S94" s="10">
        <f t="shared" si="10"/>
        <v>1.0744</v>
      </c>
      <c r="U94" s="3" t="s">
        <v>175</v>
      </c>
      <c r="V94" s="3">
        <v>0.84</v>
      </c>
      <c r="W94" s="3">
        <v>1.39</v>
      </c>
      <c r="X94" s="9">
        <v>1.1676</v>
      </c>
      <c r="Z94" s="3" t="s">
        <v>512</v>
      </c>
      <c r="AA94" s="3">
        <v>0.84</v>
      </c>
      <c r="AB94" s="3">
        <v>0.84</v>
      </c>
      <c r="AC94" s="9">
        <v>0.7056</v>
      </c>
      <c r="AE94" s="2" t="s">
        <v>598</v>
      </c>
      <c r="AF94" s="2">
        <v>0.91</v>
      </c>
      <c r="AG94" s="2">
        <v>0.67</v>
      </c>
      <c r="AH94" s="10">
        <f t="shared" si="12"/>
        <v>0.60970000000000002</v>
      </c>
      <c r="AJ94" s="12" t="s">
        <v>267</v>
      </c>
      <c r="AK94" s="2">
        <v>0.71</v>
      </c>
      <c r="AL94" s="2">
        <v>0.32</v>
      </c>
      <c r="AM94" s="10">
        <f t="shared" si="11"/>
        <v>0.22719999999999999</v>
      </c>
    </row>
    <row r="95" spans="1:39" x14ac:dyDescent="0.2">
      <c r="A95" s="3" t="s">
        <v>526</v>
      </c>
      <c r="B95" s="3">
        <v>0.81</v>
      </c>
      <c r="C95" s="3">
        <v>1.45</v>
      </c>
      <c r="D95" s="9">
        <v>1.1745000000000001</v>
      </c>
      <c r="F95" s="1"/>
      <c r="G95" s="1"/>
      <c r="H95" s="1"/>
      <c r="P95" s="11" t="s">
        <v>525</v>
      </c>
      <c r="Q95" s="2">
        <v>0.78</v>
      </c>
      <c r="R95" s="2">
        <v>1.54</v>
      </c>
      <c r="S95" s="10">
        <f t="shared" si="10"/>
        <v>1.2012</v>
      </c>
      <c r="U95" s="8" t="s">
        <v>562</v>
      </c>
      <c r="V95" s="3">
        <v>0.84</v>
      </c>
      <c r="W95" s="3">
        <v>1.28</v>
      </c>
      <c r="X95" s="9">
        <v>1.0751999999999999</v>
      </c>
      <c r="Z95" s="3" t="s">
        <v>513</v>
      </c>
      <c r="AA95" s="3">
        <v>0.84</v>
      </c>
      <c r="AB95" s="3">
        <v>0.77</v>
      </c>
      <c r="AC95" s="9">
        <v>0.64680000000000004</v>
      </c>
      <c r="AE95" s="2" t="s">
        <v>599</v>
      </c>
      <c r="AF95" s="2">
        <v>0.76</v>
      </c>
      <c r="AG95" s="2">
        <v>0.47</v>
      </c>
      <c r="AH95" s="10">
        <f t="shared" si="12"/>
        <v>0.35719999999999996</v>
      </c>
      <c r="AJ95" s="12" t="s">
        <v>143</v>
      </c>
      <c r="AK95" s="2">
        <v>0.78</v>
      </c>
      <c r="AL95" s="2">
        <v>0.39</v>
      </c>
      <c r="AM95" s="10">
        <f t="shared" si="11"/>
        <v>0.30420000000000003</v>
      </c>
    </row>
    <row r="96" spans="1:39" x14ac:dyDescent="0.2">
      <c r="A96" s="3" t="s">
        <v>527</v>
      </c>
      <c r="B96" s="3">
        <v>0.86</v>
      </c>
      <c r="C96" s="3">
        <v>1.72</v>
      </c>
      <c r="D96" s="9">
        <v>1.4792000000000001</v>
      </c>
      <c r="F96" s="1"/>
      <c r="G96" s="1"/>
      <c r="H96" s="1"/>
      <c r="P96" s="11" t="s">
        <v>526</v>
      </c>
      <c r="Q96" s="2">
        <v>0.8</v>
      </c>
      <c r="R96" s="2">
        <v>1.28</v>
      </c>
      <c r="S96" s="10">
        <f t="shared" si="10"/>
        <v>1.024</v>
      </c>
      <c r="U96" s="3" t="s">
        <v>524</v>
      </c>
      <c r="V96" s="3">
        <v>0.82</v>
      </c>
      <c r="W96" s="3">
        <v>1.59</v>
      </c>
      <c r="X96" s="9">
        <v>1.3038000000000001</v>
      </c>
      <c r="Z96" s="3" t="s">
        <v>514</v>
      </c>
      <c r="AA96" s="3">
        <v>0.88</v>
      </c>
      <c r="AB96" s="3">
        <v>1.81</v>
      </c>
      <c r="AC96" s="9">
        <v>1.5928</v>
      </c>
      <c r="AE96" s="2" t="s">
        <v>601</v>
      </c>
      <c r="AF96" s="2">
        <v>1</v>
      </c>
      <c r="AG96" s="2">
        <v>0.65</v>
      </c>
      <c r="AH96" s="10">
        <f t="shared" si="12"/>
        <v>0.65</v>
      </c>
      <c r="AJ96" s="12" t="s">
        <v>144</v>
      </c>
      <c r="AK96" s="2">
        <v>0.41</v>
      </c>
      <c r="AL96" s="2">
        <v>0.28999999999999998</v>
      </c>
      <c r="AM96" s="10">
        <f t="shared" si="11"/>
        <v>0.11889999999999998</v>
      </c>
    </row>
    <row r="97" spans="1:39" x14ac:dyDescent="0.2">
      <c r="A97" s="3" t="s">
        <v>118</v>
      </c>
      <c r="B97" s="3">
        <v>0.86</v>
      </c>
      <c r="C97" s="3">
        <v>1.54</v>
      </c>
      <c r="D97" s="9">
        <v>1.3244</v>
      </c>
      <c r="F97" s="1"/>
      <c r="G97" s="1"/>
      <c r="H97" s="1"/>
      <c r="P97" s="11" t="s">
        <v>527</v>
      </c>
      <c r="Q97" s="2">
        <v>0.8</v>
      </c>
      <c r="R97" s="2">
        <v>1.57</v>
      </c>
      <c r="S97" s="10">
        <f t="shared" si="10"/>
        <v>1.2560000000000002</v>
      </c>
      <c r="U97" s="3" t="s">
        <v>525</v>
      </c>
      <c r="V97" s="3">
        <v>0.76</v>
      </c>
      <c r="W97" s="3">
        <v>1.51</v>
      </c>
      <c r="X97" s="9">
        <v>1.1476</v>
      </c>
      <c r="Z97" s="3" t="s">
        <v>515</v>
      </c>
      <c r="AA97" s="3">
        <v>0.84</v>
      </c>
      <c r="AB97" s="3">
        <v>1.51</v>
      </c>
      <c r="AC97" s="9">
        <v>1.2684</v>
      </c>
      <c r="AE97" s="2" t="s">
        <v>600</v>
      </c>
      <c r="AF97" s="2">
        <v>0.59</v>
      </c>
      <c r="AG97" s="2">
        <v>0.4</v>
      </c>
      <c r="AH97" s="10">
        <f t="shared" si="12"/>
        <v>0.23599999999999999</v>
      </c>
      <c r="AJ97" s="12" t="s">
        <v>145</v>
      </c>
      <c r="AK97" s="2">
        <v>0.59</v>
      </c>
      <c r="AL97" s="2">
        <v>0.88</v>
      </c>
      <c r="AM97" s="10">
        <f t="shared" si="11"/>
        <v>0.51919999999999999</v>
      </c>
    </row>
    <row r="98" spans="1:39" x14ac:dyDescent="0.2">
      <c r="A98" s="3" t="s">
        <v>119</v>
      </c>
      <c r="B98" s="3">
        <v>0.83</v>
      </c>
      <c r="C98" s="3">
        <v>1.36</v>
      </c>
      <c r="D98" s="9">
        <v>1.1288</v>
      </c>
      <c r="F98" s="1"/>
      <c r="G98" s="1"/>
      <c r="H98" s="1"/>
      <c r="P98" s="11" t="s">
        <v>118</v>
      </c>
      <c r="Q98" s="2">
        <v>0.83</v>
      </c>
      <c r="R98" s="2">
        <v>1.84</v>
      </c>
      <c r="S98" s="10">
        <f t="shared" si="10"/>
        <v>1.5271999999999999</v>
      </c>
      <c r="U98" s="8" t="s">
        <v>563</v>
      </c>
      <c r="V98" s="3">
        <v>0.88</v>
      </c>
      <c r="W98" s="3">
        <v>1.58</v>
      </c>
      <c r="X98" s="9">
        <v>1.3904000000000001</v>
      </c>
      <c r="Z98" s="3" t="s">
        <v>516</v>
      </c>
      <c r="AA98" s="3">
        <v>0.9</v>
      </c>
      <c r="AB98" s="3">
        <v>1.38</v>
      </c>
      <c r="AC98" s="9">
        <v>1.242</v>
      </c>
      <c r="AE98" s="2" t="s">
        <v>103</v>
      </c>
      <c r="AF98" s="2">
        <v>0.97</v>
      </c>
      <c r="AG98" s="2">
        <v>0.97</v>
      </c>
      <c r="AH98" s="10">
        <f t="shared" si="12"/>
        <v>0.94089999999999996</v>
      </c>
      <c r="AJ98" s="12" t="s">
        <v>268</v>
      </c>
      <c r="AK98" s="2">
        <v>0.67</v>
      </c>
      <c r="AL98" s="2">
        <v>0.52</v>
      </c>
      <c r="AM98" s="10">
        <f t="shared" si="11"/>
        <v>0.34840000000000004</v>
      </c>
    </row>
    <row r="99" spans="1:39" x14ac:dyDescent="0.2">
      <c r="A99" s="3" t="s">
        <v>92</v>
      </c>
      <c r="B99" s="3">
        <v>0.82</v>
      </c>
      <c r="C99" s="3">
        <v>1.42</v>
      </c>
      <c r="D99" s="9">
        <v>1.1644000000000001</v>
      </c>
      <c r="F99" s="1"/>
      <c r="G99" s="1"/>
      <c r="H99" s="1"/>
      <c r="P99" s="11" t="s">
        <v>119</v>
      </c>
      <c r="Q99" s="2">
        <v>0.91</v>
      </c>
      <c r="R99" s="2">
        <v>1.91</v>
      </c>
      <c r="S99" s="10">
        <f t="shared" si="10"/>
        <v>1.7381</v>
      </c>
      <c r="U99" s="3" t="s">
        <v>118</v>
      </c>
      <c r="V99" s="3">
        <v>0.78</v>
      </c>
      <c r="W99" s="3">
        <v>0.63</v>
      </c>
      <c r="X99" s="9">
        <v>0.4914</v>
      </c>
      <c r="Z99" s="3" t="s">
        <v>517</v>
      </c>
      <c r="AA99" s="3">
        <v>0.98</v>
      </c>
      <c r="AB99" s="3">
        <v>1.69</v>
      </c>
      <c r="AC99" s="9">
        <v>1.6561999999999999</v>
      </c>
      <c r="AE99" s="2" t="s">
        <v>104</v>
      </c>
      <c r="AF99" s="2">
        <v>0.65</v>
      </c>
      <c r="AG99" s="2">
        <v>0.47</v>
      </c>
      <c r="AH99" s="10">
        <f t="shared" si="12"/>
        <v>0.30549999999999999</v>
      </c>
      <c r="AJ99" s="12" t="s">
        <v>269</v>
      </c>
      <c r="AK99" s="2">
        <v>0.49</v>
      </c>
      <c r="AL99" s="2">
        <v>0.57999999999999996</v>
      </c>
      <c r="AM99" s="10">
        <f t="shared" si="11"/>
        <v>0.28419999999999995</v>
      </c>
    </row>
    <row r="100" spans="1:39" x14ac:dyDescent="0.2">
      <c r="A100" s="3" t="s">
        <v>93</v>
      </c>
      <c r="B100" s="3">
        <v>0.78</v>
      </c>
      <c r="C100" s="3">
        <v>1.48</v>
      </c>
      <c r="D100" s="9">
        <v>1.1544000000000001</v>
      </c>
      <c r="F100" s="1"/>
      <c r="G100" s="1"/>
      <c r="H100" s="1"/>
      <c r="P100" s="7" t="s">
        <v>92</v>
      </c>
      <c r="Q100" s="2">
        <v>0.84</v>
      </c>
      <c r="R100" s="2">
        <v>0.64</v>
      </c>
      <c r="S100" s="10">
        <f t="shared" ref="S100:S112" si="13">R100*Q100</f>
        <v>0.53759999999999997</v>
      </c>
      <c r="U100" s="3" t="s">
        <v>119</v>
      </c>
      <c r="V100" s="3">
        <v>0.53</v>
      </c>
      <c r="W100" s="3">
        <v>0.46</v>
      </c>
      <c r="X100" s="9">
        <v>0.24379999999999999</v>
      </c>
      <c r="Z100" s="3" t="s">
        <v>518</v>
      </c>
      <c r="AA100" s="3">
        <v>0.78</v>
      </c>
      <c r="AB100" s="3">
        <v>1.1599999999999999</v>
      </c>
      <c r="AC100" s="9">
        <v>0.90480000000000005</v>
      </c>
      <c r="AE100" s="2" t="s">
        <v>105</v>
      </c>
      <c r="AF100" s="2">
        <v>0.61</v>
      </c>
      <c r="AG100" s="2">
        <v>0.26</v>
      </c>
      <c r="AH100" s="10">
        <f t="shared" si="12"/>
        <v>0.15859999999999999</v>
      </c>
      <c r="AJ100" s="12" t="s">
        <v>270</v>
      </c>
      <c r="AK100" s="2">
        <v>0.52</v>
      </c>
      <c r="AL100" s="2">
        <v>0.37</v>
      </c>
      <c r="AM100" s="10">
        <f t="shared" ref="AM100:AM131" si="14">AK100*AL100</f>
        <v>0.19240000000000002</v>
      </c>
    </row>
    <row r="101" spans="1:39" x14ac:dyDescent="0.2">
      <c r="A101" s="3" t="s">
        <v>94</v>
      </c>
      <c r="B101" s="3">
        <v>0.83</v>
      </c>
      <c r="C101" s="3">
        <v>1.49</v>
      </c>
      <c r="D101" s="9">
        <v>1.2366999999999999</v>
      </c>
      <c r="F101" s="1"/>
      <c r="G101" s="1"/>
      <c r="H101" s="1"/>
      <c r="P101" s="7" t="s">
        <v>93</v>
      </c>
      <c r="Q101" s="2">
        <v>0.83</v>
      </c>
      <c r="R101" s="2">
        <v>1.31</v>
      </c>
      <c r="S101" s="10">
        <f t="shared" si="13"/>
        <v>1.0872999999999999</v>
      </c>
      <c r="U101" s="3" t="s">
        <v>120</v>
      </c>
      <c r="V101" s="3">
        <v>0.63</v>
      </c>
      <c r="W101" s="3">
        <v>0.52</v>
      </c>
      <c r="X101" s="9">
        <v>0.3276</v>
      </c>
      <c r="Z101" s="3" t="s">
        <v>519</v>
      </c>
      <c r="AA101" s="3">
        <v>0.66</v>
      </c>
      <c r="AB101" s="3">
        <v>0.35</v>
      </c>
      <c r="AC101" s="9">
        <v>0.23100000000000001</v>
      </c>
      <c r="AE101" s="2" t="s">
        <v>106</v>
      </c>
      <c r="AF101" s="2">
        <v>0.59</v>
      </c>
      <c r="AG101" s="2">
        <v>0.31</v>
      </c>
      <c r="AH101" s="10">
        <f t="shared" si="12"/>
        <v>0.18289999999999998</v>
      </c>
      <c r="AJ101" s="12" t="s">
        <v>271</v>
      </c>
      <c r="AK101" s="2">
        <v>0.49</v>
      </c>
      <c r="AL101" s="2">
        <v>0.41</v>
      </c>
      <c r="AM101" s="10">
        <f t="shared" si="14"/>
        <v>0.2009</v>
      </c>
    </row>
    <row r="102" spans="1:39" x14ac:dyDescent="0.2">
      <c r="A102" s="3" t="s">
        <v>95</v>
      </c>
      <c r="B102" s="3">
        <v>0.9</v>
      </c>
      <c r="C102" s="3">
        <v>1.68</v>
      </c>
      <c r="D102" s="9">
        <v>1.512</v>
      </c>
      <c r="F102" s="1"/>
      <c r="G102" s="1"/>
      <c r="H102" s="1"/>
      <c r="P102" s="7" t="s">
        <v>94</v>
      </c>
      <c r="Q102" s="2">
        <v>0.8</v>
      </c>
      <c r="R102" s="2">
        <v>0.57999999999999996</v>
      </c>
      <c r="S102" s="10">
        <f t="shared" si="13"/>
        <v>0.46399999999999997</v>
      </c>
      <c r="U102" s="3" t="s">
        <v>121</v>
      </c>
      <c r="V102" s="3">
        <v>0.87</v>
      </c>
      <c r="W102" s="3">
        <v>1.54</v>
      </c>
      <c r="X102" s="9">
        <v>1.3398000000000001</v>
      </c>
      <c r="Z102" s="3" t="s">
        <v>520</v>
      </c>
      <c r="AA102" s="3">
        <v>0.95</v>
      </c>
      <c r="AB102" s="3">
        <v>0.91</v>
      </c>
      <c r="AC102" s="9">
        <v>0.86450000000000005</v>
      </c>
      <c r="AE102" s="2" t="s">
        <v>107</v>
      </c>
      <c r="AF102" s="2">
        <v>0.6</v>
      </c>
      <c r="AG102" s="2">
        <v>0.26</v>
      </c>
      <c r="AH102" s="10">
        <f t="shared" si="12"/>
        <v>0.156</v>
      </c>
      <c r="AJ102" s="12" t="s">
        <v>272</v>
      </c>
      <c r="AK102" s="2">
        <v>0.44</v>
      </c>
      <c r="AL102" s="2">
        <v>0.32</v>
      </c>
      <c r="AM102" s="10">
        <f t="shared" si="14"/>
        <v>0.14080000000000001</v>
      </c>
    </row>
    <row r="103" spans="1:39" x14ac:dyDescent="0.2">
      <c r="A103" s="3" t="s">
        <v>96</v>
      </c>
      <c r="B103" s="3">
        <v>0.86</v>
      </c>
      <c r="C103" s="3">
        <v>1.42</v>
      </c>
      <c r="D103" s="9">
        <v>1.2212000000000001</v>
      </c>
      <c r="F103" s="1"/>
      <c r="G103" s="1"/>
      <c r="H103" s="1"/>
      <c r="P103" s="7" t="s">
        <v>95</v>
      </c>
      <c r="Q103" s="2">
        <v>0.36</v>
      </c>
      <c r="R103" s="2">
        <v>0.45</v>
      </c>
      <c r="S103" s="10">
        <f t="shared" si="13"/>
        <v>0.16200000000000001</v>
      </c>
      <c r="U103" s="8" t="s">
        <v>564</v>
      </c>
      <c r="V103" s="3">
        <v>0.89</v>
      </c>
      <c r="W103" s="3">
        <v>1.74</v>
      </c>
      <c r="X103" s="9">
        <v>1.5486</v>
      </c>
      <c r="Z103" s="3" t="s">
        <v>521</v>
      </c>
      <c r="AA103" s="3">
        <v>0.28000000000000003</v>
      </c>
      <c r="AB103" s="3">
        <v>0.4</v>
      </c>
      <c r="AC103" s="9">
        <v>0.112</v>
      </c>
      <c r="AE103" s="2" t="s">
        <v>108</v>
      </c>
      <c r="AF103" s="2">
        <v>0.94</v>
      </c>
      <c r="AG103" s="2">
        <v>0.46</v>
      </c>
      <c r="AH103" s="10">
        <f t="shared" si="12"/>
        <v>0.43240000000000001</v>
      </c>
      <c r="AJ103" s="12" t="s">
        <v>273</v>
      </c>
      <c r="AK103" s="2">
        <v>0.25</v>
      </c>
      <c r="AL103" s="2">
        <v>0.4</v>
      </c>
      <c r="AM103" s="10">
        <f t="shared" si="14"/>
        <v>0.1</v>
      </c>
    </row>
    <row r="104" spans="1:39" x14ac:dyDescent="0.2">
      <c r="A104" s="3" t="s">
        <v>528</v>
      </c>
      <c r="B104" s="3">
        <v>0.81</v>
      </c>
      <c r="C104" s="3">
        <v>1.31</v>
      </c>
      <c r="D104" s="9">
        <v>1.0610999999999999</v>
      </c>
      <c r="F104" s="1"/>
      <c r="G104" s="1"/>
      <c r="H104" s="1"/>
      <c r="P104" s="7" t="s">
        <v>96</v>
      </c>
      <c r="Q104" s="2">
        <v>0.67</v>
      </c>
      <c r="R104" s="2">
        <v>0.54</v>
      </c>
      <c r="S104" s="10">
        <f t="shared" si="13"/>
        <v>0.36180000000000007</v>
      </c>
      <c r="U104" s="3" t="s">
        <v>528</v>
      </c>
      <c r="V104" s="3">
        <v>0.78</v>
      </c>
      <c r="W104" s="3">
        <v>0.56000000000000005</v>
      </c>
      <c r="X104" s="9">
        <v>0.43680000000000002</v>
      </c>
      <c r="Z104" s="3" t="s">
        <v>522</v>
      </c>
      <c r="AA104" s="3">
        <v>0.78</v>
      </c>
      <c r="AB104" s="3">
        <v>0.57999999999999996</v>
      </c>
      <c r="AC104" s="9">
        <v>0.45240000000000002</v>
      </c>
      <c r="AE104" s="2" t="s">
        <v>257</v>
      </c>
      <c r="AF104" s="2">
        <v>0.56000000000000005</v>
      </c>
      <c r="AG104" s="2">
        <v>0.46</v>
      </c>
      <c r="AH104" s="10">
        <f t="shared" si="12"/>
        <v>0.25760000000000005</v>
      </c>
      <c r="AJ104" s="12" t="s">
        <v>274</v>
      </c>
      <c r="AK104" s="2">
        <v>0.3</v>
      </c>
      <c r="AL104" s="2">
        <v>0.57999999999999996</v>
      </c>
      <c r="AM104" s="10">
        <f t="shared" si="14"/>
        <v>0.17399999999999999</v>
      </c>
    </row>
    <row r="105" spans="1:39" x14ac:dyDescent="0.2">
      <c r="A105" s="3" t="s">
        <v>529</v>
      </c>
      <c r="B105" s="3">
        <v>0.85</v>
      </c>
      <c r="C105" s="3">
        <v>1.7</v>
      </c>
      <c r="D105" s="9">
        <v>1.4450000000000001</v>
      </c>
      <c r="F105" s="1"/>
      <c r="G105" s="1"/>
      <c r="H105" s="1"/>
      <c r="P105" s="11" t="s">
        <v>528</v>
      </c>
      <c r="Q105" s="2">
        <v>0.81</v>
      </c>
      <c r="R105" s="2">
        <v>1.4</v>
      </c>
      <c r="S105" s="10">
        <f t="shared" si="13"/>
        <v>1.1339999999999999</v>
      </c>
      <c r="U105" s="3" t="s">
        <v>529</v>
      </c>
      <c r="V105" s="3">
        <v>0.84</v>
      </c>
      <c r="W105" s="3">
        <v>1.41</v>
      </c>
      <c r="X105" s="9">
        <v>1.1843999999999999</v>
      </c>
      <c r="Z105" s="3" t="s">
        <v>522</v>
      </c>
      <c r="AA105" s="3">
        <v>0.37</v>
      </c>
      <c r="AB105" s="3">
        <v>0.57999999999999996</v>
      </c>
      <c r="AC105" s="9">
        <v>0.21460000000000001</v>
      </c>
      <c r="AE105" s="2" t="s">
        <v>258</v>
      </c>
      <c r="AF105" s="2">
        <v>0.75</v>
      </c>
      <c r="AG105" s="2">
        <v>0.44</v>
      </c>
      <c r="AH105" s="10">
        <f t="shared" si="12"/>
        <v>0.33</v>
      </c>
      <c r="AJ105" s="12" t="s">
        <v>275</v>
      </c>
      <c r="AK105" s="2">
        <v>0.26</v>
      </c>
      <c r="AL105" s="2">
        <v>0.49</v>
      </c>
      <c r="AM105" s="10">
        <f t="shared" si="14"/>
        <v>0.12740000000000001</v>
      </c>
    </row>
    <row r="106" spans="1:39" x14ac:dyDescent="0.2">
      <c r="A106" s="3" t="s">
        <v>180</v>
      </c>
      <c r="B106" s="3">
        <v>0.8</v>
      </c>
      <c r="C106" s="3">
        <v>1.29</v>
      </c>
      <c r="D106" s="9">
        <v>1.032</v>
      </c>
      <c r="F106" s="1"/>
      <c r="G106" s="1"/>
      <c r="H106" s="1"/>
      <c r="P106" s="11" t="s">
        <v>529</v>
      </c>
      <c r="Q106" s="2">
        <v>0.84</v>
      </c>
      <c r="R106" s="2">
        <v>1.51</v>
      </c>
      <c r="S106" s="10">
        <f t="shared" si="13"/>
        <v>1.2684</v>
      </c>
      <c r="U106" s="3" t="s">
        <v>180</v>
      </c>
      <c r="V106" s="3">
        <v>0.81</v>
      </c>
      <c r="W106" s="3">
        <v>1.43</v>
      </c>
      <c r="X106" s="9">
        <v>1.1583000000000001</v>
      </c>
      <c r="Z106" s="3" t="s">
        <v>523</v>
      </c>
      <c r="AA106" s="3">
        <v>0.86</v>
      </c>
      <c r="AB106" s="3">
        <v>0.69</v>
      </c>
      <c r="AC106" s="9">
        <v>0.59340000000000004</v>
      </c>
      <c r="AE106" s="2" t="s">
        <v>259</v>
      </c>
      <c r="AF106" s="2">
        <v>0.62</v>
      </c>
      <c r="AG106" s="2">
        <v>0.23</v>
      </c>
      <c r="AH106" s="10">
        <f t="shared" si="12"/>
        <v>0.1426</v>
      </c>
      <c r="AJ106" s="12" t="s">
        <v>276</v>
      </c>
      <c r="AK106" s="2">
        <v>0.25</v>
      </c>
      <c r="AL106" s="2">
        <v>0.62</v>
      </c>
      <c r="AM106" s="10">
        <f t="shared" si="14"/>
        <v>0.155</v>
      </c>
    </row>
    <row r="107" spans="1:39" x14ac:dyDescent="0.2">
      <c r="A107" s="3" t="s">
        <v>181</v>
      </c>
      <c r="B107" s="3">
        <v>0.75</v>
      </c>
      <c r="C107" s="3">
        <v>1.62</v>
      </c>
      <c r="D107" s="9">
        <v>1.2150000000000001</v>
      </c>
      <c r="F107" s="1"/>
      <c r="G107" s="1"/>
      <c r="H107" s="1"/>
      <c r="P107" s="11" t="s">
        <v>180</v>
      </c>
      <c r="Q107" s="2">
        <v>0.74</v>
      </c>
      <c r="R107" s="2">
        <v>0.72</v>
      </c>
      <c r="S107" s="10">
        <f t="shared" si="13"/>
        <v>0.53279999999999994</v>
      </c>
      <c r="U107" s="3" t="s">
        <v>181</v>
      </c>
      <c r="V107" s="3">
        <v>0.86</v>
      </c>
      <c r="W107" s="3">
        <v>1.5</v>
      </c>
      <c r="X107" s="9">
        <v>1.29</v>
      </c>
      <c r="Z107" s="3" t="s">
        <v>163</v>
      </c>
      <c r="AA107" s="3">
        <v>0.35</v>
      </c>
      <c r="AB107" s="3">
        <v>0.39</v>
      </c>
      <c r="AC107" s="9">
        <v>0.13650000000000001</v>
      </c>
      <c r="AE107" s="2" t="s">
        <v>260</v>
      </c>
      <c r="AF107" s="2">
        <v>0.47</v>
      </c>
      <c r="AG107" s="2">
        <v>0.32</v>
      </c>
      <c r="AH107" s="10">
        <f t="shared" si="12"/>
        <v>0.15040000000000001</v>
      </c>
      <c r="AJ107" s="12" t="s">
        <v>277</v>
      </c>
      <c r="AK107" s="2">
        <v>0.64</v>
      </c>
      <c r="AL107" s="2">
        <v>0.64</v>
      </c>
      <c r="AM107" s="10">
        <f t="shared" si="14"/>
        <v>0.40960000000000002</v>
      </c>
    </row>
    <row r="108" spans="1:39" x14ac:dyDescent="0.2">
      <c r="A108" s="3" t="s">
        <v>530</v>
      </c>
      <c r="B108" s="3">
        <v>0.82</v>
      </c>
      <c r="C108" s="3">
        <v>1.34</v>
      </c>
      <c r="D108" s="9">
        <v>1.0988</v>
      </c>
      <c r="F108" s="1"/>
      <c r="G108" s="1"/>
      <c r="H108" s="1"/>
      <c r="P108" s="11" t="s">
        <v>181</v>
      </c>
      <c r="Q108" s="2">
        <v>0.82</v>
      </c>
      <c r="R108" s="2">
        <v>1.59</v>
      </c>
      <c r="S108" s="10">
        <f t="shared" si="13"/>
        <v>1.3038000000000001</v>
      </c>
      <c r="U108" s="8" t="s">
        <v>565</v>
      </c>
      <c r="V108" s="3">
        <v>0.98</v>
      </c>
      <c r="W108" s="3">
        <v>0.7</v>
      </c>
      <c r="X108" s="9">
        <v>0.68600000000000005</v>
      </c>
      <c r="Z108" s="3" t="s">
        <v>164</v>
      </c>
      <c r="AA108" s="3">
        <v>0.67</v>
      </c>
      <c r="AB108" s="3">
        <v>0.46</v>
      </c>
      <c r="AC108" s="9">
        <v>0.30819999999999997</v>
      </c>
      <c r="AE108" s="2" t="s">
        <v>261</v>
      </c>
      <c r="AF108" s="2">
        <v>0.62</v>
      </c>
      <c r="AG108" s="2">
        <v>0.4</v>
      </c>
      <c r="AH108" s="10">
        <f t="shared" si="12"/>
        <v>0.248</v>
      </c>
      <c r="AJ108" s="12" t="s">
        <v>278</v>
      </c>
      <c r="AK108" s="2">
        <v>0.66</v>
      </c>
      <c r="AL108" s="2">
        <v>0.46</v>
      </c>
      <c r="AM108" s="10">
        <f t="shared" si="14"/>
        <v>0.30360000000000004</v>
      </c>
    </row>
    <row r="109" spans="1:39" x14ac:dyDescent="0.2">
      <c r="A109" s="3" t="s">
        <v>531</v>
      </c>
      <c r="B109" s="3">
        <v>0.88</v>
      </c>
      <c r="C109" s="3">
        <v>1.76</v>
      </c>
      <c r="D109" s="9">
        <v>1.5488</v>
      </c>
      <c r="F109" s="1"/>
      <c r="G109" s="1"/>
      <c r="H109" s="1"/>
      <c r="P109" s="11" t="s">
        <v>530</v>
      </c>
      <c r="Q109" s="2">
        <v>0.71</v>
      </c>
      <c r="R109" s="2">
        <v>1.34</v>
      </c>
      <c r="S109" s="10">
        <f t="shared" si="13"/>
        <v>0.95140000000000002</v>
      </c>
      <c r="U109" s="8" t="s">
        <v>566</v>
      </c>
      <c r="V109" s="3">
        <v>0.78</v>
      </c>
      <c r="W109" s="3">
        <v>1.42</v>
      </c>
      <c r="X109" s="9">
        <v>1.1075999999999999</v>
      </c>
      <c r="Z109" s="3" t="s">
        <v>165</v>
      </c>
      <c r="AA109" s="3">
        <v>0.42</v>
      </c>
      <c r="AB109" s="3">
        <v>0.23</v>
      </c>
      <c r="AC109" s="9">
        <v>9.6600000000000005E-2</v>
      </c>
      <c r="AE109" s="2" t="s">
        <v>602</v>
      </c>
      <c r="AF109" s="2">
        <v>0.23</v>
      </c>
      <c r="AG109" s="2">
        <v>0.24</v>
      </c>
      <c r="AH109" s="10">
        <f t="shared" si="12"/>
        <v>5.5199999999999999E-2</v>
      </c>
      <c r="AJ109" s="12" t="s">
        <v>146</v>
      </c>
      <c r="AK109" s="2">
        <v>0.65</v>
      </c>
      <c r="AL109" s="2">
        <v>0.63</v>
      </c>
      <c r="AM109" s="10">
        <f t="shared" si="14"/>
        <v>0.40950000000000003</v>
      </c>
    </row>
    <row r="110" spans="1:39" x14ac:dyDescent="0.2">
      <c r="A110" s="3" t="s">
        <v>532</v>
      </c>
      <c r="B110" s="3">
        <v>0.82</v>
      </c>
      <c r="C110" s="3">
        <v>1.62</v>
      </c>
      <c r="D110" s="9">
        <v>1.3284</v>
      </c>
      <c r="F110" s="1"/>
      <c r="G110" s="1"/>
      <c r="H110" s="1"/>
      <c r="P110" s="11" t="s">
        <v>531</v>
      </c>
      <c r="Q110" s="2">
        <v>0.78</v>
      </c>
      <c r="R110" s="2">
        <v>1.49</v>
      </c>
      <c r="S110" s="10">
        <f t="shared" si="13"/>
        <v>1.1622000000000001</v>
      </c>
      <c r="U110" s="3" t="s">
        <v>567</v>
      </c>
      <c r="V110" s="3">
        <v>0.81</v>
      </c>
      <c r="W110" s="3">
        <v>0.71</v>
      </c>
      <c r="X110" s="9">
        <v>0.57509999999999994</v>
      </c>
      <c r="Z110" s="3" t="s">
        <v>166</v>
      </c>
      <c r="AA110" s="3">
        <v>0.48</v>
      </c>
      <c r="AB110" s="3">
        <v>0.28999999999999998</v>
      </c>
      <c r="AC110" s="9">
        <v>0.13919999999999999</v>
      </c>
      <c r="AE110" s="2" t="s">
        <v>262</v>
      </c>
      <c r="AF110" s="2">
        <v>0.91</v>
      </c>
      <c r="AG110" s="2">
        <v>0.83</v>
      </c>
      <c r="AH110" s="10">
        <f t="shared" si="12"/>
        <v>0.75529999999999997</v>
      </c>
      <c r="AJ110" s="12" t="s">
        <v>147</v>
      </c>
      <c r="AK110" s="2">
        <v>0.55000000000000004</v>
      </c>
      <c r="AL110" s="2">
        <v>0.48</v>
      </c>
      <c r="AM110" s="10">
        <f t="shared" si="14"/>
        <v>0.26400000000000001</v>
      </c>
    </row>
    <row r="111" spans="1:39" ht="17" thickBot="1" x14ac:dyDescent="0.25">
      <c r="A111" s="3" t="s">
        <v>533</v>
      </c>
      <c r="B111" s="3">
        <v>0.86</v>
      </c>
      <c r="C111" s="3">
        <v>1.68</v>
      </c>
      <c r="D111" s="14">
        <v>1.4448000000000001</v>
      </c>
      <c r="F111" s="1"/>
      <c r="G111" s="1"/>
      <c r="H111" s="1"/>
      <c r="P111" s="11" t="s">
        <v>532</v>
      </c>
      <c r="Q111" s="2">
        <v>0.89</v>
      </c>
      <c r="R111" s="2">
        <v>2.14</v>
      </c>
      <c r="S111" s="10">
        <f t="shared" si="13"/>
        <v>1.9046000000000001</v>
      </c>
      <c r="U111" s="3" t="s">
        <v>568</v>
      </c>
      <c r="V111" s="3">
        <v>0.84</v>
      </c>
      <c r="W111" s="3">
        <v>1.81</v>
      </c>
      <c r="X111" s="14">
        <v>1.5204</v>
      </c>
      <c r="Z111" s="3" t="s">
        <v>167</v>
      </c>
      <c r="AA111" s="3">
        <v>0.93</v>
      </c>
      <c r="AB111" s="3">
        <v>0.42</v>
      </c>
      <c r="AC111" s="9">
        <v>0.3906</v>
      </c>
      <c r="AE111" s="2" t="s">
        <v>263</v>
      </c>
      <c r="AF111" s="2">
        <v>0.83</v>
      </c>
      <c r="AG111" s="2">
        <v>0.88</v>
      </c>
      <c r="AH111" s="10">
        <f t="shared" si="12"/>
        <v>0.73039999999999994</v>
      </c>
      <c r="AJ111" s="12" t="s">
        <v>148</v>
      </c>
      <c r="AK111" s="2">
        <v>0.68</v>
      </c>
      <c r="AL111" s="2">
        <v>0.47</v>
      </c>
      <c r="AM111" s="10">
        <f t="shared" si="14"/>
        <v>0.3196</v>
      </c>
    </row>
    <row r="112" spans="1:39" ht="17" thickBot="1" x14ac:dyDescent="0.25">
      <c r="A112" s="1"/>
      <c r="B112" s="1"/>
      <c r="C112" s="1"/>
      <c r="D112" s="1"/>
      <c r="E112" s="1"/>
      <c r="F112" s="1"/>
      <c r="G112" s="1"/>
      <c r="H112" s="1"/>
      <c r="P112" s="11" t="s">
        <v>533</v>
      </c>
      <c r="Q112" s="2">
        <v>0.86</v>
      </c>
      <c r="R112" s="2">
        <v>1.42</v>
      </c>
      <c r="S112" s="13">
        <f t="shared" si="13"/>
        <v>1.2211999999999998</v>
      </c>
      <c r="Z112" s="3" t="s">
        <v>168</v>
      </c>
      <c r="AA112" s="3">
        <v>0.3</v>
      </c>
      <c r="AB112" s="3">
        <v>0.31</v>
      </c>
      <c r="AC112" s="9">
        <v>9.2999999999999999E-2</v>
      </c>
      <c r="AE112" s="2" t="s">
        <v>143</v>
      </c>
      <c r="AF112" s="2">
        <v>0.86</v>
      </c>
      <c r="AG112" s="2">
        <v>0.62</v>
      </c>
      <c r="AH112" s="10">
        <f t="shared" si="12"/>
        <v>0.53320000000000001</v>
      </c>
      <c r="AJ112" s="12" t="s">
        <v>149</v>
      </c>
      <c r="AK112" s="2">
        <v>0.46</v>
      </c>
      <c r="AL112" s="2">
        <v>0.51</v>
      </c>
      <c r="AM112" s="10">
        <f t="shared" si="14"/>
        <v>0.2346</v>
      </c>
    </row>
    <row r="113" spans="1:39" ht="17" thickBot="1" x14ac:dyDescent="0.25">
      <c r="A113" s="1"/>
      <c r="B113" s="1"/>
      <c r="C113" s="283" t="s">
        <v>309</v>
      </c>
      <c r="D113" s="215">
        <f>AVERAGE(D4:D111)</f>
        <v>1.3164990740740743</v>
      </c>
      <c r="E113" s="1"/>
      <c r="F113" s="1"/>
      <c r="G113" s="1"/>
      <c r="H113" s="1"/>
      <c r="W113" s="32" t="s">
        <v>309</v>
      </c>
      <c r="X113" s="34">
        <f>AVERAGE(X4:X111)</f>
        <v>1.0139240740740736</v>
      </c>
      <c r="Z113" s="3" t="s">
        <v>169</v>
      </c>
      <c r="AA113" s="3">
        <v>0.9</v>
      </c>
      <c r="AB113" s="3">
        <v>0.54</v>
      </c>
      <c r="AC113" s="9">
        <v>0.48599999999999999</v>
      </c>
      <c r="AE113" s="2" t="s">
        <v>144</v>
      </c>
      <c r="AF113" s="2">
        <v>0.83</v>
      </c>
      <c r="AG113" s="2">
        <v>0.56999999999999995</v>
      </c>
      <c r="AH113" s="10">
        <f t="shared" si="12"/>
        <v>0.47309999999999991</v>
      </c>
      <c r="AJ113" s="12" t="s">
        <v>279</v>
      </c>
      <c r="AK113" s="2">
        <v>0.7</v>
      </c>
      <c r="AL113" s="2">
        <v>0.67</v>
      </c>
      <c r="AM113" s="10">
        <f t="shared" si="14"/>
        <v>0.46899999999999997</v>
      </c>
    </row>
    <row r="114" spans="1:39" ht="17" thickBot="1" x14ac:dyDescent="0.25">
      <c r="A114" s="1"/>
      <c r="B114" s="1"/>
      <c r="C114" s="284" t="s">
        <v>432</v>
      </c>
      <c r="D114" s="217">
        <f>STDEV(D4:D111)</f>
        <v>0.17246935932412891</v>
      </c>
      <c r="E114" s="1"/>
      <c r="F114" s="1"/>
      <c r="G114" s="1"/>
      <c r="H114" s="1"/>
      <c r="R114" s="32" t="s">
        <v>309</v>
      </c>
      <c r="S114" s="34">
        <f>AVERAGE(S4:S112)</f>
        <v>1.1543788990825685</v>
      </c>
      <c r="W114" s="35" t="s">
        <v>432</v>
      </c>
      <c r="X114" s="37">
        <f>STDEV(X4:X111)</f>
        <v>0.4698061405467121</v>
      </c>
      <c r="Z114" s="3" t="s">
        <v>170</v>
      </c>
      <c r="AA114" s="3">
        <v>0.51</v>
      </c>
      <c r="AB114" s="3">
        <v>0.67</v>
      </c>
      <c r="AC114" s="9">
        <v>0.3417</v>
      </c>
      <c r="AE114" s="2" t="s">
        <v>145</v>
      </c>
      <c r="AF114" s="2">
        <v>0.34</v>
      </c>
      <c r="AG114" s="2">
        <v>0.32</v>
      </c>
      <c r="AH114" s="10">
        <f t="shared" si="12"/>
        <v>0.10880000000000001</v>
      </c>
      <c r="AJ114" s="12" t="s">
        <v>280</v>
      </c>
      <c r="AK114" s="2">
        <v>0.52</v>
      </c>
      <c r="AL114" s="2">
        <v>0.36</v>
      </c>
      <c r="AM114" s="10">
        <f t="shared" si="14"/>
        <v>0.18720000000000001</v>
      </c>
    </row>
    <row r="115" spans="1:39" ht="17" thickBot="1" x14ac:dyDescent="0.25">
      <c r="A115" s="1"/>
      <c r="B115" s="1"/>
      <c r="C115" s="1"/>
      <c r="D115" s="1"/>
      <c r="E115" s="1"/>
      <c r="F115" s="1"/>
      <c r="G115" s="1"/>
      <c r="H115" s="1"/>
      <c r="R115" s="35" t="s">
        <v>432</v>
      </c>
      <c r="S115" s="37">
        <f>STDEV(S4:S112)</f>
        <v>0.41848130518742382</v>
      </c>
      <c r="Z115" s="3" t="s">
        <v>115</v>
      </c>
      <c r="AA115" s="3">
        <v>0.86</v>
      </c>
      <c r="AB115" s="3">
        <v>1.02</v>
      </c>
      <c r="AC115" s="9">
        <v>0.87719999999999998</v>
      </c>
      <c r="AE115" s="2" t="s">
        <v>277</v>
      </c>
      <c r="AF115" s="2">
        <v>0.82</v>
      </c>
      <c r="AG115" s="2">
        <v>0.53</v>
      </c>
      <c r="AH115" s="10">
        <f t="shared" si="12"/>
        <v>0.43459999999999999</v>
      </c>
      <c r="AJ115" s="12" t="s">
        <v>281</v>
      </c>
      <c r="AK115" s="2">
        <v>0.86</v>
      </c>
      <c r="AL115" s="2">
        <v>0.49</v>
      </c>
      <c r="AM115" s="10">
        <f t="shared" si="14"/>
        <v>0.4214</v>
      </c>
    </row>
    <row r="116" spans="1:39" x14ac:dyDescent="0.2">
      <c r="A116" s="1"/>
      <c r="B116" s="1"/>
      <c r="C116" s="1"/>
      <c r="D116" s="1"/>
      <c r="E116" s="1"/>
      <c r="F116" s="1"/>
      <c r="G116" s="1"/>
      <c r="H116" s="1"/>
      <c r="Z116" s="3" t="s">
        <v>116</v>
      </c>
      <c r="AA116" s="3">
        <v>0.89</v>
      </c>
      <c r="AB116" s="3">
        <v>0.8</v>
      </c>
      <c r="AC116" s="9">
        <v>0.71199999999999997</v>
      </c>
      <c r="AE116" s="2" t="s">
        <v>278</v>
      </c>
      <c r="AF116" s="2">
        <v>0.85</v>
      </c>
      <c r="AG116" s="2">
        <v>0.85</v>
      </c>
      <c r="AH116" s="10">
        <f t="shared" si="12"/>
        <v>0.72249999999999992</v>
      </c>
      <c r="AJ116" s="12" t="s">
        <v>282</v>
      </c>
      <c r="AK116" s="2">
        <v>0.57999999999999996</v>
      </c>
      <c r="AL116" s="2">
        <v>0.437</v>
      </c>
      <c r="AM116" s="10">
        <f t="shared" si="14"/>
        <v>0.25345999999999996</v>
      </c>
    </row>
    <row r="117" spans="1:39" x14ac:dyDescent="0.2">
      <c r="A117" s="1"/>
      <c r="B117" s="1"/>
      <c r="C117" s="1"/>
      <c r="D117" s="1"/>
      <c r="E117" s="1"/>
      <c r="F117" s="1"/>
      <c r="G117" s="1"/>
      <c r="H117" s="1"/>
      <c r="Z117" s="3" t="s">
        <v>117</v>
      </c>
      <c r="AA117" s="3">
        <v>0.99</v>
      </c>
      <c r="AB117" s="3">
        <v>0.82</v>
      </c>
      <c r="AC117" s="9">
        <v>0.81179999999999997</v>
      </c>
      <c r="AE117" s="2" t="s">
        <v>603</v>
      </c>
      <c r="AF117" s="2">
        <v>0.24</v>
      </c>
      <c r="AG117" s="2">
        <v>0.48</v>
      </c>
      <c r="AH117" s="10">
        <f t="shared" si="12"/>
        <v>0.1152</v>
      </c>
      <c r="AJ117" s="12" t="s">
        <v>283</v>
      </c>
      <c r="AK117" s="2">
        <v>0.69</v>
      </c>
      <c r="AL117" s="2">
        <v>0.52</v>
      </c>
      <c r="AM117" s="10">
        <f t="shared" si="14"/>
        <v>0.35880000000000001</v>
      </c>
    </row>
    <row r="118" spans="1:39" x14ac:dyDescent="0.2">
      <c r="A118" s="1"/>
      <c r="B118" s="1"/>
      <c r="C118" s="1"/>
      <c r="D118" s="1"/>
      <c r="E118" s="1"/>
      <c r="F118" s="1"/>
      <c r="G118" s="1"/>
      <c r="H118" s="1"/>
      <c r="Z118" s="3" t="s">
        <v>171</v>
      </c>
      <c r="AA118" s="3">
        <v>0.4</v>
      </c>
      <c r="AB118" s="3">
        <v>0.66</v>
      </c>
      <c r="AC118" s="9">
        <v>0.26400000000000001</v>
      </c>
      <c r="AE118" s="2" t="s">
        <v>541</v>
      </c>
      <c r="AF118" s="2">
        <v>0.62</v>
      </c>
      <c r="AG118" s="2">
        <v>0.84</v>
      </c>
      <c r="AH118" s="10">
        <f t="shared" si="12"/>
        <v>0.52079999999999993</v>
      </c>
      <c r="AJ118" s="12" t="s">
        <v>284</v>
      </c>
      <c r="AK118" s="2">
        <v>0.5</v>
      </c>
      <c r="AL118" s="2">
        <v>0.75</v>
      </c>
      <c r="AM118" s="10">
        <f t="shared" si="14"/>
        <v>0.375</v>
      </c>
    </row>
    <row r="119" spans="1:39" x14ac:dyDescent="0.2">
      <c r="A119" s="1"/>
      <c r="B119" s="1"/>
      <c r="C119" s="1"/>
      <c r="D119" s="1"/>
      <c r="E119" s="1"/>
      <c r="F119" s="1"/>
      <c r="G119" s="1"/>
      <c r="H119" s="1"/>
      <c r="Z119" s="3" t="s">
        <v>172</v>
      </c>
      <c r="AA119" s="3">
        <v>0.78</v>
      </c>
      <c r="AB119" s="3">
        <v>0.3</v>
      </c>
      <c r="AC119" s="9">
        <v>0.23400000000000001</v>
      </c>
      <c r="AE119" s="2" t="s">
        <v>146</v>
      </c>
      <c r="AF119" s="2">
        <v>0.81</v>
      </c>
      <c r="AG119" s="2">
        <v>0.75</v>
      </c>
      <c r="AH119" s="10">
        <f t="shared" si="12"/>
        <v>0.60750000000000004</v>
      </c>
      <c r="AJ119" s="12" t="s">
        <v>285</v>
      </c>
      <c r="AK119" s="2">
        <v>0.59</v>
      </c>
      <c r="AL119" s="2">
        <v>0.52</v>
      </c>
      <c r="AM119" s="10">
        <f t="shared" si="14"/>
        <v>0.30680000000000002</v>
      </c>
    </row>
    <row r="120" spans="1:39" x14ac:dyDescent="0.2">
      <c r="A120" s="1"/>
      <c r="B120" s="1"/>
      <c r="C120" s="1"/>
      <c r="D120" s="1"/>
      <c r="E120" s="1"/>
      <c r="F120" s="1"/>
      <c r="G120" s="1"/>
      <c r="H120" s="1"/>
      <c r="Z120" s="3" t="s">
        <v>173</v>
      </c>
      <c r="AA120" s="3">
        <v>0.33</v>
      </c>
      <c r="AB120" s="3">
        <v>0.28999999999999998</v>
      </c>
      <c r="AC120" s="9">
        <v>9.5699999999999993E-2</v>
      </c>
      <c r="AE120" s="2" t="s">
        <v>147</v>
      </c>
      <c r="AF120" s="2">
        <v>0.84</v>
      </c>
      <c r="AG120" s="2">
        <v>0.68</v>
      </c>
      <c r="AH120" s="10">
        <f t="shared" si="12"/>
        <v>0.57120000000000004</v>
      </c>
      <c r="AJ120" s="12" t="s">
        <v>286</v>
      </c>
      <c r="AK120" s="2">
        <v>0.28999999999999998</v>
      </c>
      <c r="AL120" s="2">
        <v>0.84</v>
      </c>
      <c r="AM120" s="10">
        <f t="shared" si="14"/>
        <v>0.24359999999999998</v>
      </c>
    </row>
    <row r="121" spans="1:39" x14ac:dyDescent="0.2">
      <c r="A121" s="1"/>
      <c r="B121" s="1"/>
      <c r="C121" s="1"/>
      <c r="D121" s="1"/>
      <c r="E121" s="1"/>
      <c r="F121" s="1"/>
      <c r="G121" s="1"/>
      <c r="H121" s="1"/>
      <c r="Z121" s="3" t="s">
        <v>174</v>
      </c>
      <c r="AA121" s="3">
        <v>0.63</v>
      </c>
      <c r="AB121" s="3">
        <v>0.41</v>
      </c>
      <c r="AC121" s="9">
        <v>0.25829999999999997</v>
      </c>
      <c r="AE121" s="2" t="s">
        <v>148</v>
      </c>
      <c r="AF121" s="2">
        <v>0.24</v>
      </c>
      <c r="AG121" s="2">
        <v>0.26</v>
      </c>
      <c r="AH121" s="10">
        <f t="shared" si="12"/>
        <v>6.2399999999999997E-2</v>
      </c>
      <c r="AJ121" s="12" t="s">
        <v>287</v>
      </c>
      <c r="AK121" s="2">
        <v>0.33</v>
      </c>
      <c r="AL121" s="2">
        <v>0.57999999999999996</v>
      </c>
      <c r="AM121" s="10">
        <f t="shared" si="14"/>
        <v>0.19139999999999999</v>
      </c>
    </row>
    <row r="122" spans="1:39" x14ac:dyDescent="0.2">
      <c r="A122" s="1"/>
      <c r="B122" s="1"/>
      <c r="C122" s="1"/>
      <c r="D122" s="1"/>
      <c r="E122" s="1"/>
      <c r="F122" s="1"/>
      <c r="G122" s="1"/>
      <c r="H122" s="1"/>
      <c r="Z122" s="3" t="s">
        <v>175</v>
      </c>
      <c r="AA122" s="3">
        <v>0.71</v>
      </c>
      <c r="AB122" s="3">
        <v>0.33</v>
      </c>
      <c r="AC122" s="9">
        <v>0.23430000000000001</v>
      </c>
      <c r="AE122" s="2" t="s">
        <v>280</v>
      </c>
      <c r="AF122" s="2">
        <v>0.82</v>
      </c>
      <c r="AG122" s="2">
        <v>0.57999999999999996</v>
      </c>
      <c r="AH122" s="10">
        <f t="shared" si="12"/>
        <v>0.47559999999999991</v>
      </c>
      <c r="AJ122" s="12" t="s">
        <v>288</v>
      </c>
      <c r="AK122" s="2">
        <v>0.24</v>
      </c>
      <c r="AL122" s="2">
        <v>0.47</v>
      </c>
      <c r="AM122" s="10">
        <f t="shared" si="14"/>
        <v>0.11279999999999998</v>
      </c>
    </row>
    <row r="123" spans="1:39" x14ac:dyDescent="0.2">
      <c r="A123" s="1"/>
      <c r="B123" s="1"/>
      <c r="C123" s="1"/>
      <c r="D123" s="1"/>
      <c r="E123" s="1"/>
      <c r="F123" s="1"/>
      <c r="G123" s="1"/>
      <c r="H123" s="1"/>
      <c r="Z123" s="3" t="s">
        <v>176</v>
      </c>
      <c r="AA123" s="3">
        <v>0.91</v>
      </c>
      <c r="AB123" s="3">
        <v>0.64</v>
      </c>
      <c r="AC123" s="9">
        <v>0.58240000000000003</v>
      </c>
      <c r="AE123" s="2" t="s">
        <v>281</v>
      </c>
      <c r="AF123" s="2">
        <v>0.78</v>
      </c>
      <c r="AG123" s="2">
        <v>0.52</v>
      </c>
      <c r="AH123" s="10">
        <f t="shared" si="12"/>
        <v>0.40560000000000002</v>
      </c>
      <c r="AJ123" s="12" t="s">
        <v>289</v>
      </c>
      <c r="AK123" s="2">
        <v>0.65</v>
      </c>
      <c r="AL123" s="2">
        <v>0.23</v>
      </c>
      <c r="AM123" s="10">
        <f t="shared" si="14"/>
        <v>0.14950000000000002</v>
      </c>
    </row>
    <row r="124" spans="1:39" x14ac:dyDescent="0.2">
      <c r="A124" s="1"/>
      <c r="B124" s="1"/>
      <c r="C124" s="1"/>
      <c r="D124" s="1"/>
      <c r="E124" s="1"/>
      <c r="F124" s="1"/>
      <c r="G124" s="1"/>
      <c r="H124" s="1"/>
      <c r="Z124" s="3" t="s">
        <v>177</v>
      </c>
      <c r="AA124" s="3">
        <v>0.41</v>
      </c>
      <c r="AB124" s="3">
        <v>0.34</v>
      </c>
      <c r="AC124" s="9">
        <v>0.1394</v>
      </c>
      <c r="AE124" s="2" t="s">
        <v>282</v>
      </c>
      <c r="AF124" s="2">
        <v>0.78</v>
      </c>
      <c r="AG124" s="2">
        <v>0.55000000000000004</v>
      </c>
      <c r="AH124" s="10">
        <f t="shared" si="12"/>
        <v>0.42900000000000005</v>
      </c>
      <c r="AJ124" s="12" t="s">
        <v>290</v>
      </c>
      <c r="AK124" s="2">
        <v>0.69</v>
      </c>
      <c r="AL124" s="2">
        <v>0.26</v>
      </c>
      <c r="AM124" s="10">
        <f t="shared" si="14"/>
        <v>0.1794</v>
      </c>
    </row>
    <row r="125" spans="1:39" x14ac:dyDescent="0.2">
      <c r="A125" s="1"/>
      <c r="B125" s="1"/>
      <c r="C125" s="1"/>
      <c r="D125" s="1"/>
      <c r="E125" s="1"/>
      <c r="F125" s="1"/>
      <c r="G125" s="1"/>
      <c r="H125" s="1"/>
      <c r="Z125" s="3" t="s">
        <v>178</v>
      </c>
      <c r="AA125" s="3">
        <v>0.67</v>
      </c>
      <c r="AB125" s="3">
        <v>0.25</v>
      </c>
      <c r="AC125" s="9">
        <v>0.16750000000000001</v>
      </c>
      <c r="AE125" s="2" t="s">
        <v>604</v>
      </c>
      <c r="AF125" s="2">
        <v>0.3</v>
      </c>
      <c r="AG125" s="2">
        <v>0.41</v>
      </c>
      <c r="AH125" s="10">
        <f t="shared" si="12"/>
        <v>0.12299999999999998</v>
      </c>
      <c r="AJ125" s="12" t="s">
        <v>291</v>
      </c>
      <c r="AK125" s="2">
        <v>0.52</v>
      </c>
      <c r="AL125" s="2">
        <v>0.69</v>
      </c>
      <c r="AM125" s="10">
        <f t="shared" si="14"/>
        <v>0.35880000000000001</v>
      </c>
    </row>
    <row r="126" spans="1:39" x14ac:dyDescent="0.2">
      <c r="A126" s="1"/>
      <c r="B126" s="1"/>
      <c r="C126" s="1"/>
      <c r="D126" s="1"/>
      <c r="E126" s="1"/>
      <c r="F126" s="1"/>
      <c r="G126" s="1"/>
      <c r="H126" s="1"/>
      <c r="Z126" s="3" t="s">
        <v>179</v>
      </c>
      <c r="AA126" s="3">
        <v>0.59</v>
      </c>
      <c r="AB126" s="3">
        <v>0.43</v>
      </c>
      <c r="AC126" s="9">
        <v>0.25369999999999998</v>
      </c>
      <c r="AE126" s="2" t="s">
        <v>605</v>
      </c>
      <c r="AF126" s="2">
        <v>0.78</v>
      </c>
      <c r="AG126" s="2">
        <v>0.54</v>
      </c>
      <c r="AH126" s="10">
        <f t="shared" si="12"/>
        <v>0.42120000000000002</v>
      </c>
      <c r="AJ126" s="12" t="s">
        <v>156</v>
      </c>
      <c r="AK126" s="2">
        <v>0.68</v>
      </c>
      <c r="AL126" s="2">
        <v>0.51</v>
      </c>
      <c r="AM126" s="10">
        <f t="shared" si="14"/>
        <v>0.34680000000000005</v>
      </c>
    </row>
    <row r="127" spans="1:39" x14ac:dyDescent="0.2">
      <c r="A127" s="1"/>
      <c r="B127" s="1"/>
      <c r="C127" s="1"/>
      <c r="D127" s="1"/>
      <c r="E127" s="1"/>
      <c r="F127" s="1"/>
      <c r="G127" s="1"/>
      <c r="H127" s="1"/>
      <c r="Z127" s="8" t="s">
        <v>610</v>
      </c>
      <c r="AA127" s="3">
        <v>0.93</v>
      </c>
      <c r="AB127" s="3">
        <v>1.95</v>
      </c>
      <c r="AC127" s="9">
        <v>1.8134999999999999</v>
      </c>
      <c r="AE127" s="2" t="s">
        <v>606</v>
      </c>
      <c r="AF127" s="2">
        <v>0.94</v>
      </c>
      <c r="AG127" s="2">
        <v>0.57999999999999996</v>
      </c>
      <c r="AH127" s="10">
        <f t="shared" si="12"/>
        <v>0.54519999999999991</v>
      </c>
      <c r="AJ127" s="12" t="s">
        <v>157</v>
      </c>
      <c r="AK127" s="2">
        <v>0.31</v>
      </c>
      <c r="AL127" s="2">
        <v>0.65</v>
      </c>
      <c r="AM127" s="10">
        <f t="shared" si="14"/>
        <v>0.20150000000000001</v>
      </c>
    </row>
    <row r="128" spans="1:39" x14ac:dyDescent="0.2">
      <c r="A128" s="1"/>
      <c r="B128" s="1"/>
      <c r="C128" s="1"/>
      <c r="D128" s="1"/>
      <c r="E128" s="1"/>
      <c r="F128" s="1"/>
      <c r="G128" s="1"/>
      <c r="H128" s="1"/>
      <c r="Z128" s="3" t="s">
        <v>526</v>
      </c>
      <c r="AA128" s="3">
        <v>0.9</v>
      </c>
      <c r="AB128" s="3">
        <v>1.31</v>
      </c>
      <c r="AC128" s="9">
        <v>1.179</v>
      </c>
      <c r="AE128" s="2" t="s">
        <v>607</v>
      </c>
      <c r="AF128" s="2">
        <v>0.88</v>
      </c>
      <c r="AG128" s="2">
        <v>0.44</v>
      </c>
      <c r="AH128" s="10">
        <f t="shared" si="12"/>
        <v>0.38719999999999999</v>
      </c>
      <c r="AJ128" s="12" t="s">
        <v>158</v>
      </c>
      <c r="AK128" s="2">
        <v>0.28000000000000003</v>
      </c>
      <c r="AL128" s="2">
        <v>0.62</v>
      </c>
      <c r="AM128" s="10">
        <f t="shared" si="14"/>
        <v>0.1736</v>
      </c>
    </row>
    <row r="129" spans="1:39" x14ac:dyDescent="0.2">
      <c r="A129" s="1"/>
      <c r="B129" s="1"/>
      <c r="C129" s="1"/>
      <c r="D129" s="1"/>
      <c r="E129" s="1"/>
      <c r="F129" s="1"/>
      <c r="G129" s="1"/>
      <c r="H129" s="1"/>
      <c r="Z129" s="3" t="s">
        <v>527</v>
      </c>
      <c r="AA129" s="3">
        <v>0.86</v>
      </c>
      <c r="AB129" s="3">
        <v>2.4700000000000002</v>
      </c>
      <c r="AC129" s="9">
        <v>2.1242000000000001</v>
      </c>
      <c r="AE129" s="2" t="s">
        <v>283</v>
      </c>
      <c r="AF129" s="2">
        <v>0.89</v>
      </c>
      <c r="AG129" s="2">
        <v>0.94</v>
      </c>
      <c r="AH129" s="10">
        <f t="shared" si="12"/>
        <v>0.83660000000000001</v>
      </c>
      <c r="AJ129" s="12" t="s">
        <v>159</v>
      </c>
      <c r="AK129" s="2">
        <v>0.63</v>
      </c>
      <c r="AL129" s="2">
        <v>0.41</v>
      </c>
      <c r="AM129" s="10">
        <f t="shared" si="14"/>
        <v>0.25829999999999997</v>
      </c>
    </row>
    <row r="130" spans="1:39" x14ac:dyDescent="0.2">
      <c r="A130" s="1"/>
      <c r="B130" s="1"/>
      <c r="C130" s="1"/>
      <c r="D130" s="1"/>
      <c r="E130" s="1"/>
      <c r="F130" s="1"/>
      <c r="G130" s="1"/>
      <c r="H130" s="1"/>
      <c r="Z130" s="3" t="s">
        <v>118</v>
      </c>
      <c r="AA130" s="3">
        <v>0.78</v>
      </c>
      <c r="AB130" s="3">
        <v>0.38</v>
      </c>
      <c r="AC130" s="9">
        <v>0.2964</v>
      </c>
      <c r="AE130" s="2" t="s">
        <v>284</v>
      </c>
      <c r="AF130" s="2">
        <v>0.86</v>
      </c>
      <c r="AG130" s="2">
        <v>0.77</v>
      </c>
      <c r="AH130" s="10">
        <f t="shared" si="12"/>
        <v>0.66220000000000001</v>
      </c>
      <c r="AJ130" s="12" t="s">
        <v>292</v>
      </c>
      <c r="AK130" s="2">
        <v>0.6</v>
      </c>
      <c r="AL130" s="2">
        <v>0.46</v>
      </c>
      <c r="AM130" s="10">
        <f t="shared" si="14"/>
        <v>0.27600000000000002</v>
      </c>
    </row>
    <row r="131" spans="1:39" ht="17" thickBot="1" x14ac:dyDescent="0.25">
      <c r="A131" s="1"/>
      <c r="B131" s="1"/>
      <c r="C131" s="1"/>
      <c r="D131" s="1"/>
      <c r="E131" s="1"/>
      <c r="F131" s="1"/>
      <c r="G131" s="1"/>
      <c r="H131" s="1"/>
      <c r="Z131" s="3" t="s">
        <v>119</v>
      </c>
      <c r="AA131" s="3">
        <v>0.56999999999999995</v>
      </c>
      <c r="AB131" s="3">
        <v>0.28999999999999998</v>
      </c>
      <c r="AC131" s="9">
        <v>0.1653</v>
      </c>
      <c r="AE131" s="2" t="s">
        <v>554</v>
      </c>
      <c r="AF131" s="2">
        <v>0.86</v>
      </c>
      <c r="AG131" s="2">
        <v>0.63</v>
      </c>
      <c r="AH131" s="13">
        <f t="shared" si="12"/>
        <v>0.54179999999999995</v>
      </c>
      <c r="AJ131" s="12" t="s">
        <v>293</v>
      </c>
      <c r="AK131" s="2">
        <v>0.41</v>
      </c>
      <c r="AL131" s="2">
        <v>0.6</v>
      </c>
      <c r="AM131" s="10">
        <f t="shared" si="14"/>
        <v>0.24599999999999997</v>
      </c>
    </row>
    <row r="132" spans="1:39" ht="17" thickBot="1" x14ac:dyDescent="0.25">
      <c r="A132" s="1"/>
      <c r="B132" s="1"/>
      <c r="C132" s="1"/>
      <c r="D132" s="1"/>
      <c r="E132" s="1"/>
      <c r="F132" s="1"/>
      <c r="G132" s="1"/>
      <c r="H132" s="1"/>
      <c r="Z132" s="3" t="s">
        <v>120</v>
      </c>
      <c r="AA132" s="3">
        <v>0.5</v>
      </c>
      <c r="AB132" s="3">
        <v>0.3</v>
      </c>
      <c r="AC132" s="9">
        <v>0.15</v>
      </c>
      <c r="AJ132" s="12" t="s">
        <v>294</v>
      </c>
      <c r="AK132" s="2">
        <v>0.34</v>
      </c>
      <c r="AL132" s="2">
        <v>0.69</v>
      </c>
      <c r="AM132" s="10">
        <f t="shared" ref="AM132:AM138" si="15">AK132*AL132</f>
        <v>0.2346</v>
      </c>
    </row>
    <row r="133" spans="1:39" x14ac:dyDescent="0.2">
      <c r="A133" s="1"/>
      <c r="B133" s="1"/>
      <c r="C133" s="1"/>
      <c r="D133" s="1"/>
      <c r="E133" s="1"/>
      <c r="F133" s="1"/>
      <c r="G133" s="1"/>
      <c r="H133" s="1"/>
      <c r="Z133" s="3" t="s">
        <v>92</v>
      </c>
      <c r="AA133" s="3">
        <v>0.62</v>
      </c>
      <c r="AB133" s="3">
        <v>0.54</v>
      </c>
      <c r="AC133" s="9">
        <v>0.33479999999999999</v>
      </c>
      <c r="AG133" s="32" t="s">
        <v>309</v>
      </c>
      <c r="AH133" s="34">
        <f>AVERAGE(AH4:AH131)</f>
        <v>0.40542890624999994</v>
      </c>
      <c r="AJ133" s="12" t="s">
        <v>160</v>
      </c>
      <c r="AK133" s="2">
        <v>0.57999999999999996</v>
      </c>
      <c r="AL133" s="2">
        <v>0.52</v>
      </c>
      <c r="AM133" s="10">
        <f t="shared" si="15"/>
        <v>0.30159999999999998</v>
      </c>
    </row>
    <row r="134" spans="1:39" ht="17" thickBot="1" x14ac:dyDescent="0.25">
      <c r="A134" s="1"/>
      <c r="B134" s="1"/>
      <c r="C134" s="1"/>
      <c r="D134" s="1"/>
      <c r="E134" s="1"/>
      <c r="F134" s="1"/>
      <c r="G134" s="1"/>
      <c r="H134" s="1"/>
      <c r="Z134" s="3" t="s">
        <v>93</v>
      </c>
      <c r="AA134" s="3">
        <v>0.61</v>
      </c>
      <c r="AB134" s="3">
        <v>0.34</v>
      </c>
      <c r="AC134" s="9">
        <v>0.2074</v>
      </c>
      <c r="AG134" s="35" t="s">
        <v>432</v>
      </c>
      <c r="AH134" s="37">
        <f>STDEV(AH4:AH131)</f>
        <v>0.24841506387697002</v>
      </c>
      <c r="AJ134" s="12" t="s">
        <v>161</v>
      </c>
      <c r="AK134" s="2">
        <v>0.71</v>
      </c>
      <c r="AL134" s="2">
        <v>0.59</v>
      </c>
      <c r="AM134" s="10">
        <f t="shared" si="15"/>
        <v>0.41889999999999994</v>
      </c>
    </row>
    <row r="135" spans="1:39" x14ac:dyDescent="0.2">
      <c r="A135" s="1"/>
      <c r="B135" s="1"/>
      <c r="C135" s="1"/>
      <c r="D135" s="1"/>
      <c r="E135" s="1"/>
      <c r="F135" s="1"/>
      <c r="G135" s="1"/>
      <c r="H135" s="1"/>
      <c r="Z135" s="3" t="s">
        <v>94</v>
      </c>
      <c r="AA135" s="3">
        <v>0.33</v>
      </c>
      <c r="AB135" s="3">
        <v>0.36</v>
      </c>
      <c r="AC135" s="9">
        <v>0.1188</v>
      </c>
      <c r="AJ135" s="12" t="s">
        <v>295</v>
      </c>
      <c r="AK135" s="2">
        <v>0.8</v>
      </c>
      <c r="AL135" s="2">
        <v>0.5</v>
      </c>
      <c r="AM135" s="10">
        <f t="shared" si="15"/>
        <v>0.4</v>
      </c>
    </row>
    <row r="136" spans="1:39" x14ac:dyDescent="0.2">
      <c r="A136" s="1"/>
      <c r="B136" s="1"/>
      <c r="C136" s="1"/>
      <c r="D136" s="1"/>
      <c r="E136" s="1"/>
      <c r="F136" s="1"/>
      <c r="G136" s="1"/>
      <c r="H136" s="1"/>
      <c r="Z136" s="3" t="s">
        <v>95</v>
      </c>
      <c r="AA136" s="3">
        <v>0.32</v>
      </c>
      <c r="AB136" s="3">
        <v>0.35</v>
      </c>
      <c r="AC136" s="9">
        <v>0.112</v>
      </c>
      <c r="AJ136" s="12" t="s">
        <v>296</v>
      </c>
      <c r="AK136" s="2">
        <v>0.65</v>
      </c>
      <c r="AL136" s="2">
        <v>0.49</v>
      </c>
      <c r="AM136" s="10">
        <f t="shared" si="15"/>
        <v>0.31850000000000001</v>
      </c>
    </row>
    <row r="137" spans="1:39" x14ac:dyDescent="0.2">
      <c r="A137" s="1"/>
      <c r="B137" s="1"/>
      <c r="C137" s="1"/>
      <c r="D137" s="1"/>
      <c r="E137" s="1"/>
      <c r="F137" s="1"/>
      <c r="G137" s="1"/>
      <c r="H137" s="1"/>
      <c r="Z137" s="3" t="s">
        <v>96</v>
      </c>
      <c r="AA137" s="3">
        <v>0.43</v>
      </c>
      <c r="AB137" s="3">
        <v>0.3</v>
      </c>
      <c r="AC137" s="9">
        <v>0.129</v>
      </c>
      <c r="AJ137" s="12" t="s">
        <v>297</v>
      </c>
      <c r="AK137" s="2">
        <v>0.89</v>
      </c>
      <c r="AL137" s="2">
        <v>0.52</v>
      </c>
      <c r="AM137" s="10">
        <f t="shared" si="15"/>
        <v>0.46280000000000004</v>
      </c>
    </row>
    <row r="138" spans="1:39" ht="17" thickBot="1" x14ac:dyDescent="0.25">
      <c r="A138" s="1"/>
      <c r="B138" s="1"/>
      <c r="C138" s="1"/>
      <c r="D138" s="1"/>
      <c r="E138" s="1"/>
      <c r="F138" s="1"/>
      <c r="G138" s="1"/>
      <c r="H138" s="1"/>
      <c r="Z138" s="3" t="s">
        <v>611</v>
      </c>
      <c r="AA138" s="3">
        <v>0.4</v>
      </c>
      <c r="AB138" s="3">
        <v>0.64</v>
      </c>
      <c r="AC138" s="9">
        <v>0.25600000000000001</v>
      </c>
      <c r="AJ138" s="12" t="s">
        <v>298</v>
      </c>
      <c r="AK138" s="2">
        <v>0.28999999999999998</v>
      </c>
      <c r="AL138" s="2">
        <v>0.57999999999999996</v>
      </c>
      <c r="AM138" s="13">
        <f t="shared" si="15"/>
        <v>0.16819999999999999</v>
      </c>
    </row>
    <row r="139" spans="1:39" ht="17" thickBot="1" x14ac:dyDescent="0.25">
      <c r="A139" s="1"/>
      <c r="B139" s="1"/>
      <c r="C139" s="1"/>
      <c r="D139" s="1"/>
      <c r="E139" s="1"/>
      <c r="F139" s="1"/>
      <c r="G139" s="1"/>
      <c r="H139" s="1"/>
      <c r="Z139" s="3" t="s">
        <v>612</v>
      </c>
      <c r="AA139" s="3">
        <v>0.38</v>
      </c>
      <c r="AB139" s="3">
        <v>0.3</v>
      </c>
      <c r="AC139" s="9">
        <v>0.114</v>
      </c>
    </row>
    <row r="140" spans="1:39" x14ac:dyDescent="0.2">
      <c r="A140" s="1"/>
      <c r="B140" s="1"/>
      <c r="C140" s="1"/>
      <c r="D140" s="1"/>
      <c r="E140" s="1"/>
      <c r="F140" s="1"/>
      <c r="G140" s="1"/>
      <c r="H140" s="1"/>
      <c r="Z140" s="3" t="s">
        <v>613</v>
      </c>
      <c r="AA140" s="3">
        <v>0.47</v>
      </c>
      <c r="AB140" s="3">
        <v>0.52</v>
      </c>
      <c r="AC140" s="9">
        <v>0.24440000000000001</v>
      </c>
      <c r="AL140" s="32" t="s">
        <v>309</v>
      </c>
      <c r="AM140" s="34">
        <f>AVERAGE(AM4:AM138)</f>
        <v>0.28320044444444464</v>
      </c>
    </row>
    <row r="141" spans="1:39" ht="17" thickBot="1" x14ac:dyDescent="0.25">
      <c r="A141" s="1"/>
      <c r="B141" s="1"/>
      <c r="C141" s="1"/>
      <c r="D141" s="1"/>
      <c r="E141" s="1"/>
      <c r="F141" s="1"/>
      <c r="G141" s="1"/>
      <c r="H141" s="1"/>
      <c r="Z141" s="3" t="s">
        <v>528</v>
      </c>
      <c r="AA141" s="3">
        <v>0.89</v>
      </c>
      <c r="AB141" s="3">
        <v>2.23</v>
      </c>
      <c r="AC141" s="9">
        <v>1.9846999999999999</v>
      </c>
      <c r="AL141" s="35" t="s">
        <v>432</v>
      </c>
      <c r="AM141" s="37">
        <f>STDEV(AM4:AM138)</f>
        <v>0.13622421397984907</v>
      </c>
    </row>
    <row r="142" spans="1:39" x14ac:dyDescent="0.2">
      <c r="A142" s="1"/>
      <c r="B142" s="1"/>
      <c r="C142" s="1"/>
      <c r="D142" s="1"/>
      <c r="E142" s="1"/>
      <c r="F142" s="1"/>
      <c r="G142" s="1"/>
      <c r="H142" s="1"/>
      <c r="Z142" s="3" t="s">
        <v>529</v>
      </c>
      <c r="AA142" s="3">
        <v>0.94</v>
      </c>
      <c r="AB142" s="3">
        <v>1.66</v>
      </c>
      <c r="AC142" s="9">
        <v>1.5604</v>
      </c>
    </row>
    <row r="143" spans="1:39" x14ac:dyDescent="0.2">
      <c r="A143" s="1"/>
      <c r="B143" s="1"/>
      <c r="C143" s="1"/>
      <c r="D143" s="1"/>
      <c r="E143" s="1"/>
      <c r="F143" s="1"/>
      <c r="G143" s="1"/>
      <c r="H143" s="1"/>
      <c r="Z143" s="3" t="s">
        <v>180</v>
      </c>
      <c r="AA143" s="3">
        <v>0.63</v>
      </c>
      <c r="AB143" s="3">
        <v>0.28999999999999998</v>
      </c>
      <c r="AC143" s="9">
        <v>0.1827</v>
      </c>
    </row>
    <row r="144" spans="1:39" x14ac:dyDescent="0.2">
      <c r="A144" s="1"/>
      <c r="B144" s="1"/>
      <c r="C144" s="1"/>
      <c r="D144" s="1"/>
      <c r="E144" s="1"/>
      <c r="F144" s="1"/>
      <c r="G144" s="1"/>
      <c r="H144" s="1"/>
      <c r="Z144" s="3" t="s">
        <v>181</v>
      </c>
      <c r="AA144" s="3">
        <v>0.34</v>
      </c>
      <c r="AB144" s="3">
        <v>0.46</v>
      </c>
      <c r="AC144" s="9">
        <v>0.15640000000000001</v>
      </c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Z145" s="3" t="s">
        <v>182</v>
      </c>
      <c r="AA145" s="3">
        <v>0.66</v>
      </c>
      <c r="AB145" s="3">
        <v>0.51</v>
      </c>
      <c r="AC145" s="9">
        <v>0.33660000000000001</v>
      </c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Z146" s="3" t="s">
        <v>183</v>
      </c>
      <c r="AA146" s="3">
        <v>0.56000000000000005</v>
      </c>
      <c r="AB146" s="3">
        <v>0.27</v>
      </c>
      <c r="AC146" s="9">
        <v>0.1512</v>
      </c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Z147" s="3" t="s">
        <v>530</v>
      </c>
      <c r="AA147" s="3">
        <v>0.92</v>
      </c>
      <c r="AB147" s="3">
        <v>1.45</v>
      </c>
      <c r="AC147" s="9">
        <v>1.3340000000000001</v>
      </c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Z148" s="3" t="s">
        <v>531</v>
      </c>
      <c r="AA148" s="3">
        <v>0.86</v>
      </c>
      <c r="AB148" s="3">
        <v>1.73</v>
      </c>
      <c r="AC148" s="9">
        <v>1.4878</v>
      </c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Z149" s="3" t="s">
        <v>532</v>
      </c>
      <c r="AA149" s="3">
        <v>0.8</v>
      </c>
      <c r="AB149" s="3">
        <v>1.72</v>
      </c>
      <c r="AC149" s="9">
        <v>1.3759999999999999</v>
      </c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Z150" s="3" t="s">
        <v>533</v>
      </c>
      <c r="AA150" s="3">
        <v>0.92</v>
      </c>
      <c r="AB150" s="3">
        <v>1.8</v>
      </c>
      <c r="AC150" s="9">
        <v>1.6559999999999999</v>
      </c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Z151" s="3" t="s">
        <v>567</v>
      </c>
      <c r="AA151" s="3">
        <v>0.82</v>
      </c>
      <c r="AB151" s="3">
        <v>0.55000000000000004</v>
      </c>
      <c r="AC151" s="9">
        <v>0.45100000000000001</v>
      </c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Z152" s="3" t="s">
        <v>568</v>
      </c>
      <c r="AA152" s="3">
        <v>0.35</v>
      </c>
      <c r="AB152" s="3">
        <v>0.37</v>
      </c>
      <c r="AC152" s="9">
        <v>0.1295</v>
      </c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Z153" s="3" t="s">
        <v>614</v>
      </c>
      <c r="AA153" s="3">
        <v>0.62</v>
      </c>
      <c r="AB153" s="3">
        <v>0.42</v>
      </c>
      <c r="AC153" s="9">
        <v>0.26040000000000002</v>
      </c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Z154" s="3" t="s">
        <v>615</v>
      </c>
      <c r="AA154" s="3">
        <v>0.55000000000000004</v>
      </c>
      <c r="AB154" s="3">
        <v>0.23</v>
      </c>
      <c r="AC154" s="9">
        <v>0.1265</v>
      </c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Z155" s="3" t="s">
        <v>616</v>
      </c>
      <c r="AA155" s="3">
        <v>0.28000000000000003</v>
      </c>
      <c r="AB155" s="3">
        <v>0.21</v>
      </c>
      <c r="AC155" s="9">
        <v>5.8799999999999998E-2</v>
      </c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Z156" s="3" t="s">
        <v>184</v>
      </c>
      <c r="AA156" s="3">
        <v>0.5</v>
      </c>
      <c r="AB156" s="3">
        <v>0.6</v>
      </c>
      <c r="AC156" s="9">
        <v>0.3</v>
      </c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Z157" s="3" t="s">
        <v>185</v>
      </c>
      <c r="AA157" s="3">
        <v>0.34</v>
      </c>
      <c r="AB157" s="3">
        <v>0.28000000000000003</v>
      </c>
      <c r="AC157" s="9">
        <v>9.5200000000000007E-2</v>
      </c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Z158" s="3" t="s">
        <v>186</v>
      </c>
      <c r="AA158" s="3">
        <v>0.21</v>
      </c>
      <c r="AB158" s="3">
        <v>0.26</v>
      </c>
      <c r="AC158" s="9">
        <v>5.4600000000000003E-2</v>
      </c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Z159" s="3" t="s">
        <v>187</v>
      </c>
      <c r="AA159" s="3">
        <v>0.91</v>
      </c>
      <c r="AB159" s="3">
        <v>0.65</v>
      </c>
      <c r="AC159" s="9">
        <v>0.59150000000000003</v>
      </c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Z160" s="3" t="s">
        <v>188</v>
      </c>
      <c r="AA160" s="3">
        <v>0.65</v>
      </c>
      <c r="AB160" s="3">
        <v>0.47</v>
      </c>
      <c r="AC160" s="9">
        <v>0.30549999999999999</v>
      </c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Z161" s="3" t="s">
        <v>189</v>
      </c>
      <c r="AA161" s="3">
        <v>0.71</v>
      </c>
      <c r="AB161" s="3">
        <v>0.26</v>
      </c>
      <c r="AC161" s="9">
        <v>0.18459999999999999</v>
      </c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Z162" s="3" t="s">
        <v>190</v>
      </c>
      <c r="AA162" s="3">
        <v>0.47</v>
      </c>
      <c r="AB162" s="3">
        <v>0.28999999999999998</v>
      </c>
      <c r="AC162" s="9">
        <v>0.1363</v>
      </c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Z163" s="3" t="s">
        <v>191</v>
      </c>
      <c r="AA163" s="3">
        <v>0.52</v>
      </c>
      <c r="AB163" s="3">
        <v>0.43</v>
      </c>
      <c r="AC163" s="9">
        <v>0.22359999999999999</v>
      </c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Z164" s="3" t="s">
        <v>617</v>
      </c>
      <c r="AA164" s="3">
        <v>0.66</v>
      </c>
      <c r="AB164" s="3">
        <v>0.39</v>
      </c>
      <c r="AC164" s="9">
        <v>0.25740000000000002</v>
      </c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Z165" s="3" t="s">
        <v>618</v>
      </c>
      <c r="AA165" s="3">
        <v>0.94</v>
      </c>
      <c r="AB165" s="3">
        <v>0.65</v>
      </c>
      <c r="AC165" s="9">
        <v>0.61099999999999999</v>
      </c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Z166" s="3" t="s">
        <v>619</v>
      </c>
      <c r="AA166" s="3">
        <v>0.67</v>
      </c>
      <c r="AB166" s="3">
        <v>0.33</v>
      </c>
      <c r="AC166" s="9">
        <v>0.22109999999999999</v>
      </c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Z167" s="3" t="s">
        <v>620</v>
      </c>
      <c r="AA167" s="3">
        <v>0.86</v>
      </c>
      <c r="AB167" s="3">
        <v>1.99</v>
      </c>
      <c r="AC167" s="9">
        <v>1.7114</v>
      </c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Z168" s="3" t="s">
        <v>621</v>
      </c>
      <c r="AA168" s="3">
        <v>1</v>
      </c>
      <c r="AB168" s="3">
        <v>0.65</v>
      </c>
      <c r="AC168" s="9">
        <v>0.65</v>
      </c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Z169" s="3" t="s">
        <v>622</v>
      </c>
      <c r="AA169" s="3">
        <v>0.64</v>
      </c>
      <c r="AB169" s="3">
        <v>0.71</v>
      </c>
      <c r="AC169" s="9">
        <v>0.45440000000000003</v>
      </c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Z170" s="3" t="s">
        <v>192</v>
      </c>
      <c r="AA170" s="3">
        <v>0.68</v>
      </c>
      <c r="AB170" s="3">
        <v>0.65</v>
      </c>
      <c r="AC170" s="9">
        <v>0.442</v>
      </c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Z171" s="3" t="s">
        <v>193</v>
      </c>
      <c r="AA171" s="3">
        <v>0.74</v>
      </c>
      <c r="AB171" s="3">
        <v>0.7</v>
      </c>
      <c r="AC171" s="9">
        <v>0.51800000000000002</v>
      </c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Z172" s="3" t="s">
        <v>194</v>
      </c>
      <c r="AA172" s="3">
        <v>0.84</v>
      </c>
      <c r="AB172" s="3">
        <v>0.61</v>
      </c>
      <c r="AC172" s="9">
        <v>0.51239999999999997</v>
      </c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Z173" s="3" t="s">
        <v>195</v>
      </c>
      <c r="AA173" s="3">
        <v>0.91</v>
      </c>
      <c r="AB173" s="3">
        <v>0.91</v>
      </c>
      <c r="AC173" s="9">
        <v>0.82809999999999995</v>
      </c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Z174" s="3" t="s">
        <v>196</v>
      </c>
      <c r="AA174" s="3">
        <v>0.78</v>
      </c>
      <c r="AB174" s="3">
        <v>0.62</v>
      </c>
      <c r="AC174" s="9">
        <v>0.48359999999999997</v>
      </c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Z175" s="3" t="s">
        <v>623</v>
      </c>
      <c r="AA175" s="3">
        <v>0.89</v>
      </c>
      <c r="AB175" s="3">
        <v>1.76</v>
      </c>
      <c r="AC175" s="9">
        <v>1.5664</v>
      </c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Z176" s="3" t="s">
        <v>624</v>
      </c>
      <c r="AA176" s="3">
        <v>0.92</v>
      </c>
      <c r="AB176" s="3">
        <v>2.0299999999999998</v>
      </c>
      <c r="AC176" s="9">
        <v>1.8675999999999999</v>
      </c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Z177" s="3" t="s">
        <v>197</v>
      </c>
      <c r="AA177" s="3">
        <v>0.48</v>
      </c>
      <c r="AB177" s="3">
        <v>0.33</v>
      </c>
      <c r="AC177" s="9">
        <v>0.15840000000000001</v>
      </c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Z178" s="3" t="s">
        <v>198</v>
      </c>
      <c r="AA178" s="3">
        <v>0.69</v>
      </c>
      <c r="AB178" s="3">
        <v>0.3</v>
      </c>
      <c r="AC178" s="9">
        <v>0.20699999999999999</v>
      </c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Z179" s="3" t="s">
        <v>199</v>
      </c>
      <c r="AA179" s="3">
        <v>0.65</v>
      </c>
      <c r="AB179" s="3">
        <v>0.3</v>
      </c>
      <c r="AC179" s="9">
        <v>0.19500000000000001</v>
      </c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Z180" s="3" t="s">
        <v>200</v>
      </c>
      <c r="AA180" s="3">
        <v>0.84</v>
      </c>
      <c r="AB180" s="3">
        <v>1.35</v>
      </c>
      <c r="AC180" s="9">
        <v>1.1339999999999999</v>
      </c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Z181" s="3" t="s">
        <v>201</v>
      </c>
      <c r="AA181" s="3">
        <v>0.82</v>
      </c>
      <c r="AB181" s="3">
        <v>1.33</v>
      </c>
      <c r="AC181" s="9">
        <v>1.0906</v>
      </c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Z182" s="3" t="s">
        <v>202</v>
      </c>
      <c r="AA182" s="3">
        <v>0.83</v>
      </c>
      <c r="AB182" s="3">
        <v>1.27</v>
      </c>
      <c r="AC182" s="9">
        <v>1.0541</v>
      </c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Z183" s="3" t="s">
        <v>203</v>
      </c>
      <c r="AA183" s="3">
        <v>0.85</v>
      </c>
      <c r="AB183" s="3">
        <v>1.4</v>
      </c>
      <c r="AC183" s="9">
        <v>1.19</v>
      </c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Z184" s="3" t="s">
        <v>625</v>
      </c>
      <c r="AA184" s="3">
        <v>0.83</v>
      </c>
      <c r="AB184" s="3">
        <v>1.94</v>
      </c>
      <c r="AC184" s="9">
        <v>1.6102000000000001</v>
      </c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Z185" s="3" t="s">
        <v>626</v>
      </c>
      <c r="AA185" s="3">
        <v>0.89</v>
      </c>
      <c r="AB185" s="3">
        <v>2.0699999999999998</v>
      </c>
      <c r="AC185" s="9">
        <v>1.8423</v>
      </c>
    </row>
    <row r="186" spans="1:29" ht="17" thickBot="1" x14ac:dyDescent="0.25">
      <c r="A186" s="1"/>
      <c r="B186" s="1"/>
      <c r="C186" s="1"/>
      <c r="D186" s="1"/>
      <c r="E186" s="1"/>
      <c r="F186" s="1"/>
      <c r="G186" s="1"/>
      <c r="H186" s="1"/>
      <c r="Z186" s="8" t="s">
        <v>627</v>
      </c>
      <c r="AA186" s="3">
        <v>0.83</v>
      </c>
      <c r="AB186" s="3">
        <v>1.6</v>
      </c>
      <c r="AC186" s="14">
        <v>1.3280000000000001</v>
      </c>
    </row>
    <row r="187" spans="1:29" ht="17" thickBot="1" x14ac:dyDescent="0.25">
      <c r="A187" s="1"/>
      <c r="B187" s="1"/>
      <c r="C187" s="1"/>
      <c r="D187" s="1"/>
      <c r="E187" s="1"/>
      <c r="F187" s="1"/>
      <c r="G187" s="1"/>
      <c r="H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AB188" s="32" t="s">
        <v>309</v>
      </c>
      <c r="AC188" s="34">
        <f>AVERAGE(AC4:AC186)</f>
        <v>0.58446174863388023</v>
      </c>
    </row>
    <row r="189" spans="1:29" ht="17" thickBot="1" x14ac:dyDescent="0.25">
      <c r="A189" s="1"/>
      <c r="B189" s="1"/>
      <c r="C189" s="1"/>
      <c r="D189" s="1"/>
      <c r="E189" s="1"/>
      <c r="F189" s="1"/>
      <c r="G189" s="1"/>
      <c r="H189" s="1"/>
      <c r="AB189" s="35" t="s">
        <v>432</v>
      </c>
      <c r="AC189" s="37">
        <f>STDEV(AC4:AC186)</f>
        <v>0.54830694816673087</v>
      </c>
    </row>
    <row r="190" spans="1:29" x14ac:dyDescent="0.2">
      <c r="A190" s="1"/>
      <c r="B190" s="1"/>
      <c r="C190" s="1"/>
      <c r="D190" s="1"/>
      <c r="E190" s="1"/>
      <c r="F190" s="1"/>
      <c r="G190" s="1"/>
      <c r="H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  <row r="243" spans="1:8" x14ac:dyDescent="0.2">
      <c r="A243" s="1"/>
      <c r="B243" s="1"/>
      <c r="C243" s="1"/>
      <c r="D243" s="1"/>
      <c r="E243" s="1"/>
      <c r="F243" s="1"/>
      <c r="G243" s="1"/>
      <c r="H243" s="1"/>
    </row>
    <row r="244" spans="1:8" x14ac:dyDescent="0.2">
      <c r="A244" s="1"/>
      <c r="B244" s="1"/>
      <c r="C244" s="1"/>
      <c r="D244" s="1"/>
      <c r="E244" s="1"/>
      <c r="F244" s="1"/>
      <c r="G244" s="1"/>
      <c r="H244" s="1"/>
    </row>
    <row r="245" spans="1:8" x14ac:dyDescent="0.2">
      <c r="A245" s="1"/>
      <c r="B245" s="1"/>
      <c r="C245" s="1"/>
      <c r="D245" s="1"/>
      <c r="E245" s="1"/>
      <c r="F245" s="1"/>
      <c r="G245" s="1"/>
      <c r="H245" s="1"/>
    </row>
    <row r="246" spans="1:8" x14ac:dyDescent="0.2">
      <c r="A246" s="1"/>
      <c r="B246" s="1"/>
      <c r="C246" s="1"/>
      <c r="D246" s="1"/>
      <c r="E246" s="1"/>
      <c r="F246" s="1"/>
      <c r="G246" s="1"/>
      <c r="H246" s="1"/>
    </row>
    <row r="247" spans="1:8" x14ac:dyDescent="0.2">
      <c r="A247" s="1"/>
      <c r="B247" s="1"/>
      <c r="C247" s="1"/>
      <c r="D247" s="1"/>
      <c r="E247" s="1"/>
      <c r="F247" s="1"/>
      <c r="G247" s="1"/>
      <c r="H247" s="1"/>
    </row>
    <row r="248" spans="1:8" x14ac:dyDescent="0.2">
      <c r="A248" s="1"/>
      <c r="B248" s="1"/>
      <c r="C248" s="1"/>
      <c r="D248" s="1"/>
      <c r="E248" s="1"/>
      <c r="F248" s="1"/>
      <c r="G248" s="1"/>
      <c r="H248" s="1"/>
    </row>
    <row r="249" spans="1:8" x14ac:dyDescent="0.2">
      <c r="A249" s="1"/>
      <c r="B249" s="1"/>
      <c r="C249" s="1"/>
      <c r="D249" s="1"/>
      <c r="E249" s="1"/>
      <c r="F249" s="1"/>
      <c r="G249" s="1"/>
      <c r="H249" s="1"/>
    </row>
    <row r="250" spans="1:8" x14ac:dyDescent="0.2">
      <c r="A250" s="1"/>
      <c r="B250" s="1"/>
      <c r="C250" s="1"/>
      <c r="D250" s="1"/>
      <c r="E250" s="1"/>
      <c r="F250" s="1"/>
      <c r="G250" s="1"/>
      <c r="H250" s="1"/>
    </row>
    <row r="251" spans="1:8" x14ac:dyDescent="0.2">
      <c r="A251" s="1"/>
      <c r="B251" s="1"/>
      <c r="C251" s="1"/>
      <c r="D251" s="1"/>
      <c r="E251" s="1"/>
      <c r="F251" s="1"/>
      <c r="G251" s="1"/>
      <c r="H251" s="1"/>
    </row>
    <row r="252" spans="1:8" x14ac:dyDescent="0.2">
      <c r="A252" s="1"/>
      <c r="B252" s="1"/>
      <c r="C252" s="1"/>
      <c r="D252" s="1"/>
      <c r="E252" s="1"/>
      <c r="F252" s="1"/>
      <c r="G252" s="1"/>
      <c r="H252" s="1"/>
    </row>
    <row r="253" spans="1:8" x14ac:dyDescent="0.2">
      <c r="A253" s="1"/>
      <c r="B253" s="1"/>
      <c r="C253" s="1"/>
      <c r="D253" s="1"/>
      <c r="E253" s="1"/>
      <c r="F253" s="1"/>
      <c r="G253" s="1"/>
      <c r="H253" s="1"/>
    </row>
    <row r="254" spans="1:8" x14ac:dyDescent="0.2">
      <c r="A254" s="1"/>
      <c r="B254" s="1"/>
      <c r="C254" s="1"/>
      <c r="D254" s="1"/>
      <c r="E254" s="1"/>
      <c r="F254" s="1"/>
      <c r="G254" s="1"/>
      <c r="H254" s="1"/>
    </row>
    <row r="255" spans="1:8" x14ac:dyDescent="0.2">
      <c r="A255" s="1"/>
      <c r="B255" s="1"/>
      <c r="C255" s="1"/>
      <c r="D255" s="1"/>
      <c r="E255" s="1"/>
      <c r="F255" s="1"/>
      <c r="G255" s="1"/>
      <c r="H255" s="1"/>
    </row>
    <row r="256" spans="1:8" x14ac:dyDescent="0.2">
      <c r="A256" s="1"/>
      <c r="B256" s="1"/>
      <c r="C256" s="1"/>
      <c r="D256" s="1"/>
      <c r="E256" s="1"/>
      <c r="F256" s="1"/>
      <c r="G256" s="1"/>
      <c r="H256" s="1"/>
    </row>
    <row r="257" spans="1:8" x14ac:dyDescent="0.2">
      <c r="A257" s="1"/>
      <c r="B257" s="1"/>
      <c r="C257" s="1"/>
      <c r="D257" s="1"/>
      <c r="E257" s="1"/>
      <c r="F257" s="1"/>
      <c r="G257" s="1"/>
      <c r="H257" s="1"/>
    </row>
    <row r="258" spans="1:8" x14ac:dyDescent="0.2">
      <c r="A258" s="1"/>
      <c r="B258" s="1"/>
      <c r="C258" s="1"/>
      <c r="D258" s="1"/>
      <c r="E258" s="1"/>
      <c r="F258" s="1"/>
      <c r="G258" s="1"/>
      <c r="H258" s="1"/>
    </row>
    <row r="259" spans="1:8" x14ac:dyDescent="0.2">
      <c r="A259" s="1"/>
      <c r="B259" s="1"/>
      <c r="C259" s="1"/>
      <c r="D259" s="1"/>
      <c r="E259" s="1"/>
      <c r="F259" s="1"/>
      <c r="G259" s="1"/>
      <c r="H259" s="1"/>
    </row>
    <row r="260" spans="1:8" x14ac:dyDescent="0.2">
      <c r="A260" s="1"/>
      <c r="B260" s="1"/>
      <c r="C260" s="1"/>
      <c r="D260" s="1"/>
      <c r="E260" s="1"/>
      <c r="F260" s="1"/>
      <c r="G260" s="1"/>
      <c r="H260" s="1"/>
    </row>
    <row r="261" spans="1:8" x14ac:dyDescent="0.2">
      <c r="A261" s="1"/>
      <c r="B261" s="1"/>
      <c r="C261" s="1"/>
      <c r="D261" s="1"/>
      <c r="E261" s="1"/>
      <c r="F261" s="1"/>
      <c r="G261" s="1"/>
      <c r="H261" s="1"/>
    </row>
    <row r="262" spans="1:8" x14ac:dyDescent="0.2">
      <c r="A262" s="1"/>
      <c r="B262" s="1"/>
      <c r="C262" s="1"/>
      <c r="D262" s="1"/>
      <c r="E262" s="1"/>
      <c r="F262" s="1"/>
      <c r="G262" s="1"/>
      <c r="H262" s="1"/>
    </row>
    <row r="263" spans="1:8" x14ac:dyDescent="0.2">
      <c r="A263" s="1"/>
      <c r="B263" s="1"/>
      <c r="C263" s="1"/>
      <c r="D263" s="1"/>
      <c r="E263" s="1"/>
      <c r="F263" s="1"/>
      <c r="G263" s="1"/>
      <c r="H263" s="1"/>
    </row>
    <row r="264" spans="1:8" x14ac:dyDescent="0.2">
      <c r="A264" s="1"/>
      <c r="B264" s="1"/>
      <c r="C264" s="1"/>
      <c r="D264" s="1"/>
      <c r="E264" s="1"/>
      <c r="F264" s="1"/>
      <c r="G264" s="1"/>
      <c r="H264" s="1"/>
    </row>
    <row r="265" spans="1:8" x14ac:dyDescent="0.2">
      <c r="A265" s="1"/>
      <c r="B265" s="1"/>
      <c r="C265" s="1"/>
      <c r="D265" s="1"/>
      <c r="E265" s="1"/>
      <c r="F265" s="1"/>
      <c r="G265" s="1"/>
      <c r="H265" s="1"/>
    </row>
    <row r="266" spans="1:8" x14ac:dyDescent="0.2">
      <c r="A266" s="1"/>
      <c r="B266" s="1"/>
      <c r="C266" s="1"/>
      <c r="D266" s="1"/>
      <c r="E266" s="1"/>
      <c r="F266" s="1"/>
      <c r="G266" s="1"/>
      <c r="H266" s="1"/>
    </row>
    <row r="267" spans="1:8" x14ac:dyDescent="0.2">
      <c r="A267" s="1"/>
      <c r="B267" s="1"/>
      <c r="C267" s="1"/>
      <c r="D267" s="1"/>
      <c r="E267" s="1"/>
      <c r="F267" s="1"/>
      <c r="G267" s="1"/>
      <c r="H267" s="1"/>
    </row>
    <row r="268" spans="1:8" x14ac:dyDescent="0.2">
      <c r="A268" s="1"/>
      <c r="B268" s="1"/>
      <c r="C268" s="1"/>
      <c r="D268" s="1"/>
      <c r="E268" s="1"/>
      <c r="F268" s="1"/>
      <c r="G268" s="1"/>
      <c r="H268" s="1"/>
    </row>
    <row r="269" spans="1:8" x14ac:dyDescent="0.2">
      <c r="A269" s="1"/>
      <c r="B269" s="1"/>
      <c r="C269" s="1"/>
      <c r="D269" s="1"/>
      <c r="E269" s="1"/>
      <c r="F269" s="1"/>
      <c r="G269" s="1"/>
      <c r="H269" s="1"/>
    </row>
    <row r="270" spans="1:8" x14ac:dyDescent="0.2">
      <c r="A270" s="1"/>
      <c r="B270" s="1"/>
      <c r="C270" s="1"/>
      <c r="D270" s="1"/>
      <c r="E270" s="1"/>
      <c r="F270" s="1"/>
      <c r="G270" s="1"/>
      <c r="H270" s="1"/>
    </row>
    <row r="271" spans="1:8" x14ac:dyDescent="0.2">
      <c r="A271" s="1"/>
      <c r="B271" s="1"/>
      <c r="C271" s="1"/>
      <c r="D271" s="1"/>
      <c r="E271" s="1"/>
      <c r="F271" s="1"/>
      <c r="G271" s="1"/>
      <c r="H271" s="1"/>
    </row>
    <row r="272" spans="1:8" x14ac:dyDescent="0.2">
      <c r="A272" s="1"/>
      <c r="B272" s="1"/>
      <c r="C272" s="1"/>
      <c r="D272" s="1"/>
      <c r="E272" s="1"/>
      <c r="F272" s="1"/>
      <c r="G272" s="1"/>
      <c r="H272" s="1"/>
    </row>
    <row r="273" spans="1:8" x14ac:dyDescent="0.2">
      <c r="A273" s="1"/>
      <c r="B273" s="1"/>
      <c r="C273" s="1"/>
      <c r="D273" s="1"/>
      <c r="E273" s="1"/>
      <c r="F273" s="1"/>
      <c r="G273" s="1"/>
      <c r="H273" s="1"/>
    </row>
    <row r="274" spans="1:8" x14ac:dyDescent="0.2">
      <c r="A274" s="1"/>
      <c r="B274" s="1"/>
      <c r="C274" s="1"/>
      <c r="D274" s="1"/>
      <c r="E274" s="1"/>
      <c r="F274" s="1"/>
      <c r="G274" s="1"/>
      <c r="H274" s="1"/>
    </row>
    <row r="275" spans="1:8" x14ac:dyDescent="0.2">
      <c r="A275" s="1"/>
      <c r="B275" s="1"/>
      <c r="C275" s="1"/>
      <c r="D275" s="1"/>
      <c r="E275" s="1"/>
      <c r="F275" s="1"/>
      <c r="G275" s="1"/>
      <c r="H275" s="1"/>
    </row>
    <row r="276" spans="1:8" x14ac:dyDescent="0.2">
      <c r="A276" s="1"/>
      <c r="B276" s="1"/>
      <c r="C276" s="1"/>
      <c r="D276" s="1"/>
      <c r="E276" s="1"/>
      <c r="F276" s="1"/>
      <c r="G276" s="1"/>
      <c r="H276" s="1"/>
    </row>
    <row r="277" spans="1:8" x14ac:dyDescent="0.2">
      <c r="A277" s="1"/>
      <c r="B277" s="1"/>
      <c r="C277" s="1"/>
      <c r="D277" s="1"/>
      <c r="E277" s="1"/>
      <c r="F277" s="1"/>
      <c r="G277" s="1"/>
      <c r="H277" s="1"/>
    </row>
    <row r="278" spans="1:8" x14ac:dyDescent="0.2">
      <c r="A278" s="1"/>
      <c r="B278" s="1"/>
      <c r="C278" s="1"/>
      <c r="D278" s="1"/>
      <c r="E278" s="1"/>
      <c r="F278" s="1"/>
      <c r="G278" s="1"/>
      <c r="H278" s="1"/>
    </row>
    <row r="279" spans="1:8" x14ac:dyDescent="0.2">
      <c r="A279" s="1"/>
      <c r="B279" s="1"/>
      <c r="C279" s="1"/>
      <c r="D279" s="1"/>
      <c r="E279" s="1"/>
      <c r="F279" s="1"/>
      <c r="G279" s="1"/>
      <c r="H279" s="1"/>
    </row>
    <row r="280" spans="1:8" x14ac:dyDescent="0.2">
      <c r="A280" s="1"/>
      <c r="B280" s="1"/>
      <c r="C280" s="1"/>
      <c r="D280" s="1"/>
      <c r="E280" s="1"/>
      <c r="F280" s="1"/>
      <c r="G280" s="1"/>
      <c r="H280" s="1"/>
    </row>
    <row r="281" spans="1:8" x14ac:dyDescent="0.2">
      <c r="A281" s="1"/>
      <c r="B281" s="1"/>
      <c r="C281" s="1"/>
      <c r="D281" s="1"/>
      <c r="E281" s="1"/>
      <c r="F281" s="1"/>
      <c r="G281" s="1"/>
      <c r="H281" s="1"/>
    </row>
    <row r="282" spans="1:8" x14ac:dyDescent="0.2">
      <c r="A282" s="1"/>
      <c r="B282" s="1"/>
      <c r="C282" s="1"/>
      <c r="D282" s="1"/>
      <c r="E282" s="1"/>
      <c r="F282" s="1"/>
      <c r="G282" s="1"/>
      <c r="H282" s="1"/>
    </row>
    <row r="283" spans="1:8" x14ac:dyDescent="0.2">
      <c r="A283" s="1"/>
      <c r="B283" s="1"/>
      <c r="C283" s="1"/>
      <c r="D283" s="1"/>
      <c r="E283" s="1"/>
      <c r="F283" s="1"/>
      <c r="G283" s="1"/>
      <c r="H283" s="1"/>
    </row>
    <row r="284" spans="1:8" x14ac:dyDescent="0.2">
      <c r="A284" s="1"/>
      <c r="B284" s="1"/>
      <c r="C284" s="1"/>
      <c r="D284" s="1"/>
      <c r="E284" s="1"/>
      <c r="F284" s="1"/>
      <c r="G284" s="1"/>
      <c r="H284" s="1"/>
    </row>
    <row r="285" spans="1:8" x14ac:dyDescent="0.2">
      <c r="A285" s="1"/>
      <c r="B285" s="1"/>
      <c r="C285" s="1"/>
      <c r="D285" s="1"/>
      <c r="E285" s="1"/>
      <c r="F285" s="1"/>
      <c r="G285" s="1"/>
      <c r="H285" s="1"/>
    </row>
    <row r="286" spans="1:8" x14ac:dyDescent="0.2">
      <c r="A286" s="1"/>
      <c r="B286" s="1"/>
      <c r="C286" s="1"/>
      <c r="D286" s="1"/>
      <c r="E286" s="1"/>
      <c r="F286" s="1"/>
      <c r="G286" s="1"/>
      <c r="H286" s="1"/>
    </row>
    <row r="287" spans="1:8" x14ac:dyDescent="0.2">
      <c r="A287" s="1"/>
      <c r="B287" s="1"/>
      <c r="C287" s="1"/>
      <c r="D287" s="1"/>
      <c r="E287" s="1"/>
      <c r="F287" s="1"/>
      <c r="G287" s="1"/>
      <c r="H287" s="1"/>
    </row>
    <row r="288" spans="1:8" x14ac:dyDescent="0.2">
      <c r="A288" s="1"/>
      <c r="B288" s="1"/>
      <c r="C288" s="1"/>
      <c r="D288" s="1"/>
      <c r="E288" s="1"/>
      <c r="F288" s="1"/>
      <c r="G288" s="1"/>
      <c r="H288" s="1"/>
    </row>
    <row r="289" spans="1:8" x14ac:dyDescent="0.2">
      <c r="A289" s="1"/>
      <c r="B289" s="1"/>
      <c r="C289" s="1"/>
      <c r="D289" s="1"/>
      <c r="E289" s="1"/>
      <c r="F289" s="1"/>
      <c r="G289" s="1"/>
      <c r="H289" s="1"/>
    </row>
    <row r="290" spans="1:8" x14ac:dyDescent="0.2">
      <c r="A290" s="1"/>
      <c r="B290" s="1"/>
      <c r="C290" s="1"/>
      <c r="D290" s="1"/>
      <c r="E290" s="1"/>
      <c r="F290" s="1"/>
      <c r="G290" s="1"/>
      <c r="H290" s="1"/>
    </row>
    <row r="291" spans="1:8" x14ac:dyDescent="0.2">
      <c r="A291" s="1"/>
      <c r="B291" s="1"/>
      <c r="C291" s="1"/>
      <c r="D291" s="1"/>
      <c r="E291" s="1"/>
      <c r="F291" s="1"/>
      <c r="G291" s="1"/>
      <c r="H291" s="1"/>
    </row>
    <row r="292" spans="1:8" x14ac:dyDescent="0.2">
      <c r="A292" s="1"/>
      <c r="B292" s="1"/>
      <c r="C292" s="1"/>
      <c r="D292" s="1"/>
      <c r="E292" s="1"/>
      <c r="F292" s="1"/>
      <c r="G292" s="1"/>
      <c r="H292" s="1"/>
    </row>
    <row r="293" spans="1:8" x14ac:dyDescent="0.2">
      <c r="A293" s="1"/>
      <c r="B293" s="1"/>
      <c r="C293" s="1"/>
      <c r="D293" s="1"/>
      <c r="E293" s="1"/>
      <c r="F293" s="1"/>
      <c r="G293" s="1"/>
      <c r="H293" s="1"/>
    </row>
    <row r="294" spans="1:8" x14ac:dyDescent="0.2">
      <c r="A294" s="1"/>
      <c r="B294" s="1"/>
      <c r="C294" s="1"/>
      <c r="D294" s="1"/>
      <c r="E294" s="1"/>
      <c r="F294" s="1"/>
      <c r="G294" s="1"/>
      <c r="H294" s="1"/>
    </row>
    <row r="295" spans="1:8" x14ac:dyDescent="0.2">
      <c r="A295" s="1"/>
      <c r="B295" s="1"/>
      <c r="C295" s="1"/>
      <c r="D295" s="1"/>
      <c r="E295" s="1"/>
      <c r="F295" s="1"/>
      <c r="G295" s="1"/>
      <c r="H295" s="1"/>
    </row>
    <row r="296" spans="1:8" x14ac:dyDescent="0.2">
      <c r="A296" s="1"/>
      <c r="B296" s="1"/>
      <c r="C296" s="1"/>
      <c r="D296" s="1"/>
      <c r="E296" s="1"/>
      <c r="F296" s="1"/>
      <c r="G296" s="1"/>
      <c r="H296" s="1"/>
    </row>
    <row r="297" spans="1:8" x14ac:dyDescent="0.2">
      <c r="A297" s="1"/>
      <c r="B297" s="1"/>
      <c r="C297" s="1"/>
      <c r="D297" s="1"/>
      <c r="E297" s="1"/>
      <c r="F297" s="1"/>
      <c r="G297" s="1"/>
      <c r="H297" s="1"/>
    </row>
    <row r="298" spans="1:8" x14ac:dyDescent="0.2">
      <c r="A298" s="1"/>
      <c r="B298" s="1"/>
      <c r="C298" s="1"/>
      <c r="D298" s="1"/>
      <c r="E298" s="1"/>
      <c r="F298" s="1"/>
      <c r="G298" s="1"/>
      <c r="H298" s="1"/>
    </row>
    <row r="299" spans="1:8" x14ac:dyDescent="0.2">
      <c r="A299" s="1"/>
      <c r="B299" s="1"/>
      <c r="C299" s="1"/>
      <c r="D299" s="1"/>
      <c r="E299" s="1"/>
      <c r="F299" s="1"/>
      <c r="G299" s="1"/>
      <c r="H299" s="1"/>
    </row>
    <row r="300" spans="1:8" x14ac:dyDescent="0.2">
      <c r="A300" s="1"/>
      <c r="B300" s="1"/>
      <c r="C300" s="1"/>
      <c r="D300" s="1"/>
      <c r="E300" s="1"/>
      <c r="F300" s="1"/>
      <c r="G300" s="1"/>
      <c r="H300" s="1"/>
    </row>
    <row r="301" spans="1:8" x14ac:dyDescent="0.2">
      <c r="A301" s="1"/>
      <c r="B301" s="1"/>
      <c r="C301" s="1"/>
      <c r="D301" s="1"/>
      <c r="E301" s="1"/>
      <c r="F301" s="1"/>
      <c r="G301" s="1"/>
      <c r="H301" s="1"/>
    </row>
    <row r="302" spans="1:8" x14ac:dyDescent="0.2">
      <c r="A302" s="1"/>
      <c r="B302" s="1"/>
      <c r="C302" s="1"/>
      <c r="D302" s="1"/>
      <c r="E302" s="1"/>
      <c r="F302" s="1"/>
      <c r="G302" s="1"/>
      <c r="H302" s="1"/>
    </row>
    <row r="303" spans="1:8" x14ac:dyDescent="0.2">
      <c r="A303" s="1"/>
      <c r="B303" s="1"/>
      <c r="C303" s="1"/>
      <c r="D303" s="1"/>
      <c r="E303" s="1"/>
      <c r="F303" s="1"/>
      <c r="G303" s="1"/>
      <c r="H303" s="1"/>
    </row>
    <row r="304" spans="1:8" x14ac:dyDescent="0.2">
      <c r="A304" s="1"/>
      <c r="B304" s="1"/>
      <c r="C304" s="1"/>
      <c r="D304" s="1"/>
      <c r="E304" s="1"/>
      <c r="F304" s="1"/>
      <c r="G304" s="1"/>
      <c r="H304" s="1"/>
    </row>
    <row r="305" spans="1:8" x14ac:dyDescent="0.2">
      <c r="A305" s="1"/>
      <c r="B305" s="1"/>
      <c r="C305" s="1"/>
      <c r="D305" s="1"/>
      <c r="E305" s="1"/>
      <c r="F305" s="1"/>
      <c r="G305" s="1"/>
      <c r="H305" s="1"/>
    </row>
    <row r="306" spans="1:8" x14ac:dyDescent="0.2">
      <c r="A306" s="1"/>
      <c r="B306" s="1"/>
      <c r="C306" s="1"/>
      <c r="D306" s="1"/>
      <c r="E306" s="1"/>
      <c r="F306" s="1"/>
      <c r="G306" s="1"/>
      <c r="H306" s="1"/>
    </row>
    <row r="307" spans="1:8" x14ac:dyDescent="0.2">
      <c r="A307" s="1"/>
      <c r="B307" s="1"/>
      <c r="C307" s="1"/>
      <c r="D307" s="1"/>
      <c r="E307" s="1"/>
      <c r="F307" s="1"/>
      <c r="G307" s="1"/>
      <c r="H307" s="1"/>
    </row>
    <row r="308" spans="1:8" x14ac:dyDescent="0.2">
      <c r="A308" s="1"/>
      <c r="B308" s="1"/>
      <c r="C308" s="1"/>
      <c r="D308" s="1"/>
      <c r="E308" s="1"/>
      <c r="F308" s="1"/>
      <c r="G308" s="1"/>
      <c r="H308" s="1"/>
    </row>
    <row r="309" spans="1:8" x14ac:dyDescent="0.2">
      <c r="A309" s="1"/>
      <c r="B309" s="1"/>
      <c r="C309" s="1"/>
      <c r="D309" s="1"/>
      <c r="E309" s="1"/>
      <c r="F309" s="1"/>
      <c r="G309" s="1"/>
      <c r="H309" s="1"/>
    </row>
    <row r="310" spans="1:8" x14ac:dyDescent="0.2">
      <c r="A310" s="1"/>
      <c r="B310" s="1"/>
      <c r="C310" s="1"/>
      <c r="D310" s="1"/>
      <c r="E310" s="1"/>
      <c r="F310" s="1"/>
      <c r="G310" s="1"/>
      <c r="H310" s="1"/>
    </row>
    <row r="311" spans="1:8" x14ac:dyDescent="0.2">
      <c r="A311" s="1"/>
      <c r="B311" s="1"/>
      <c r="C311" s="1"/>
      <c r="D311" s="1"/>
      <c r="E311" s="1"/>
      <c r="F311" s="1"/>
      <c r="G311" s="1"/>
      <c r="H311" s="1"/>
    </row>
    <row r="312" spans="1:8" x14ac:dyDescent="0.2">
      <c r="A312" s="1"/>
      <c r="B312" s="1"/>
      <c r="C312" s="1"/>
      <c r="D312" s="1"/>
      <c r="E312" s="1"/>
      <c r="F312" s="1"/>
      <c r="G312" s="1"/>
      <c r="H312" s="1"/>
    </row>
    <row r="313" spans="1:8" x14ac:dyDescent="0.2">
      <c r="A313" s="1"/>
      <c r="B313" s="1"/>
      <c r="C313" s="1"/>
      <c r="D313" s="1"/>
      <c r="E313" s="1"/>
      <c r="F313" s="1"/>
      <c r="G313" s="1"/>
      <c r="H313" s="1"/>
    </row>
    <row r="314" spans="1:8" x14ac:dyDescent="0.2">
      <c r="A314" s="1"/>
      <c r="B314" s="1"/>
      <c r="C314" s="1"/>
      <c r="D314" s="1"/>
      <c r="E314" s="1"/>
      <c r="F314" s="1"/>
      <c r="G314" s="1"/>
      <c r="H314" s="1"/>
    </row>
    <row r="315" spans="1:8" x14ac:dyDescent="0.2">
      <c r="A315" s="1"/>
      <c r="B315" s="1"/>
      <c r="C315" s="1"/>
      <c r="D315" s="1"/>
      <c r="E315" s="1"/>
      <c r="F315" s="1"/>
      <c r="G315" s="1"/>
      <c r="H315" s="1"/>
    </row>
    <row r="316" spans="1:8" x14ac:dyDescent="0.2">
      <c r="A316" s="1"/>
      <c r="B316" s="1"/>
      <c r="C316" s="1"/>
      <c r="D316" s="1"/>
      <c r="E316" s="1"/>
      <c r="F316" s="1"/>
      <c r="G316" s="1"/>
      <c r="H316" s="1"/>
    </row>
    <row r="317" spans="1:8" x14ac:dyDescent="0.2">
      <c r="A317" s="1"/>
      <c r="B317" s="1"/>
      <c r="C317" s="1"/>
      <c r="D317" s="1"/>
      <c r="E317" s="1"/>
      <c r="F317" s="1"/>
      <c r="G317" s="1"/>
      <c r="H317" s="1"/>
    </row>
    <row r="318" spans="1:8" x14ac:dyDescent="0.2">
      <c r="A318" s="1"/>
      <c r="B318" s="1"/>
      <c r="C318" s="1"/>
      <c r="D318" s="1"/>
      <c r="E318" s="1"/>
      <c r="F318" s="1"/>
      <c r="G318" s="1"/>
      <c r="H318" s="1"/>
    </row>
    <row r="319" spans="1:8" x14ac:dyDescent="0.2">
      <c r="A319" s="1"/>
      <c r="B319" s="1"/>
      <c r="C319" s="1"/>
      <c r="D319" s="1"/>
      <c r="E319" s="1"/>
      <c r="F319" s="1"/>
      <c r="G319" s="1"/>
      <c r="H319" s="1"/>
    </row>
    <row r="320" spans="1:8" x14ac:dyDescent="0.2">
      <c r="A320" s="1"/>
      <c r="B320" s="1"/>
      <c r="C320" s="1"/>
      <c r="D320" s="1"/>
      <c r="E320" s="1"/>
      <c r="F320" s="1"/>
      <c r="G320" s="1"/>
      <c r="H320" s="1"/>
    </row>
    <row r="321" spans="1:8" x14ac:dyDescent="0.2">
      <c r="A321" s="1"/>
      <c r="B321" s="1"/>
      <c r="C321" s="1"/>
      <c r="D321" s="1"/>
      <c r="E321" s="1"/>
      <c r="F321" s="1"/>
      <c r="G321" s="1"/>
      <c r="H321" s="1"/>
    </row>
    <row r="322" spans="1:8" x14ac:dyDescent="0.2">
      <c r="A322" s="1"/>
      <c r="B322" s="1"/>
      <c r="C322" s="1"/>
      <c r="D322" s="1"/>
      <c r="E322" s="1"/>
      <c r="F322" s="1"/>
      <c r="G322" s="1"/>
      <c r="H322" s="1"/>
    </row>
    <row r="323" spans="1:8" x14ac:dyDescent="0.2">
      <c r="A323" s="1"/>
      <c r="B323" s="1"/>
      <c r="C323" s="1"/>
      <c r="D323" s="1"/>
      <c r="E323" s="1"/>
      <c r="F323" s="1"/>
      <c r="G323" s="1"/>
      <c r="H323" s="1"/>
    </row>
    <row r="324" spans="1:8" x14ac:dyDescent="0.2">
      <c r="A324" s="1"/>
      <c r="B324" s="1"/>
      <c r="C324" s="1"/>
      <c r="D324" s="1"/>
      <c r="E324" s="1"/>
      <c r="F324" s="1"/>
      <c r="G324" s="1"/>
      <c r="H324" s="1"/>
    </row>
    <row r="325" spans="1:8" x14ac:dyDescent="0.2">
      <c r="A325" s="1"/>
      <c r="B325" s="1"/>
      <c r="C325" s="1"/>
      <c r="D325" s="1"/>
      <c r="E325" s="1"/>
      <c r="F325" s="1"/>
      <c r="G325" s="1"/>
      <c r="H325" s="1"/>
    </row>
    <row r="326" spans="1:8" x14ac:dyDescent="0.2">
      <c r="A326" s="1"/>
      <c r="B326" s="1"/>
      <c r="C326" s="1"/>
      <c r="D326" s="1"/>
      <c r="E326" s="1"/>
      <c r="F326" s="1"/>
      <c r="G326" s="1"/>
      <c r="H326" s="1"/>
    </row>
    <row r="327" spans="1:8" x14ac:dyDescent="0.2">
      <c r="A327" s="1"/>
      <c r="B327" s="1"/>
      <c r="C327" s="1"/>
      <c r="D327" s="1"/>
      <c r="E327" s="1"/>
      <c r="F327" s="1"/>
      <c r="G327" s="1"/>
      <c r="H327" s="1"/>
    </row>
    <row r="328" spans="1:8" x14ac:dyDescent="0.2">
      <c r="A328" s="1"/>
      <c r="B328" s="1"/>
      <c r="C328" s="1"/>
      <c r="D328" s="1"/>
      <c r="E328" s="1"/>
      <c r="F328" s="1"/>
      <c r="G328" s="1"/>
      <c r="H328" s="1"/>
    </row>
    <row r="329" spans="1:8" x14ac:dyDescent="0.2">
      <c r="A329" s="1"/>
      <c r="B329" s="1"/>
      <c r="C329" s="1"/>
      <c r="D329" s="1"/>
      <c r="E329" s="1"/>
      <c r="F329" s="1"/>
      <c r="G329" s="1"/>
      <c r="H329" s="1"/>
    </row>
    <row r="330" spans="1:8" x14ac:dyDescent="0.2">
      <c r="A330" s="1"/>
      <c r="B330" s="1"/>
      <c r="C330" s="1"/>
      <c r="D330" s="1"/>
      <c r="E330" s="1"/>
      <c r="F330" s="1"/>
      <c r="G330" s="1"/>
      <c r="H330" s="1"/>
    </row>
    <row r="331" spans="1:8" x14ac:dyDescent="0.2">
      <c r="A331" s="1"/>
      <c r="B331" s="1"/>
      <c r="C331" s="1"/>
      <c r="D331" s="1"/>
      <c r="E331" s="1"/>
      <c r="F331" s="1"/>
      <c r="G331" s="1"/>
      <c r="H331" s="1"/>
    </row>
    <row r="332" spans="1:8" x14ac:dyDescent="0.2">
      <c r="A332" s="1"/>
      <c r="B332" s="1"/>
      <c r="C332" s="1"/>
      <c r="D332" s="1"/>
      <c r="E332" s="1"/>
      <c r="F332" s="1"/>
      <c r="G332" s="1"/>
      <c r="H332" s="1"/>
    </row>
    <row r="333" spans="1:8" x14ac:dyDescent="0.2">
      <c r="A333" s="1"/>
      <c r="B333" s="1"/>
      <c r="C333" s="1"/>
      <c r="D333" s="1"/>
      <c r="E333" s="1"/>
      <c r="F333" s="1"/>
      <c r="G333" s="1"/>
      <c r="H333" s="1"/>
    </row>
    <row r="334" spans="1:8" x14ac:dyDescent="0.2">
      <c r="A334" s="1"/>
      <c r="B334" s="1"/>
      <c r="C334" s="1"/>
      <c r="D334" s="1"/>
      <c r="E334" s="1"/>
      <c r="F334" s="1"/>
      <c r="G334" s="1"/>
      <c r="H334" s="1"/>
    </row>
    <row r="335" spans="1:8" x14ac:dyDescent="0.2">
      <c r="A335" s="1"/>
      <c r="B335" s="1"/>
      <c r="C335" s="1"/>
      <c r="D335" s="1"/>
      <c r="E335" s="1"/>
      <c r="F335" s="1"/>
      <c r="G335" s="1"/>
      <c r="H335" s="1"/>
    </row>
    <row r="336" spans="1:8" x14ac:dyDescent="0.2">
      <c r="A336" s="1"/>
      <c r="B336" s="1"/>
      <c r="C336" s="1"/>
      <c r="D336" s="1"/>
      <c r="E336" s="1"/>
      <c r="F336" s="1"/>
      <c r="G336" s="1"/>
      <c r="H336" s="1"/>
    </row>
    <row r="337" spans="1:8" x14ac:dyDescent="0.2">
      <c r="A337" s="1"/>
      <c r="B337" s="1"/>
      <c r="C337" s="1"/>
      <c r="D337" s="1"/>
      <c r="E337" s="1"/>
      <c r="F337" s="1"/>
      <c r="G337" s="1"/>
      <c r="H337" s="1"/>
    </row>
    <row r="338" spans="1:8" x14ac:dyDescent="0.2">
      <c r="A338" s="1"/>
      <c r="B338" s="1"/>
      <c r="C338" s="1"/>
      <c r="D338" s="1"/>
      <c r="E338" s="1"/>
      <c r="F338" s="1"/>
      <c r="G338" s="1"/>
      <c r="H338" s="1"/>
    </row>
    <row r="339" spans="1:8" x14ac:dyDescent="0.2">
      <c r="A339" s="1"/>
      <c r="B339" s="1"/>
      <c r="C339" s="1"/>
      <c r="D339" s="1"/>
      <c r="E339" s="1"/>
      <c r="F339" s="1"/>
      <c r="G339" s="1"/>
      <c r="H339" s="1"/>
    </row>
    <row r="340" spans="1:8" x14ac:dyDescent="0.2">
      <c r="A340" s="1"/>
      <c r="B340" s="1"/>
      <c r="C340" s="1"/>
      <c r="D340" s="1"/>
      <c r="E340" s="1"/>
      <c r="F340" s="1"/>
      <c r="G340" s="1"/>
      <c r="H340" s="1"/>
    </row>
    <row r="341" spans="1:8" x14ac:dyDescent="0.2">
      <c r="A341" s="1"/>
      <c r="B341" s="1"/>
      <c r="C341" s="1"/>
      <c r="D341" s="1"/>
      <c r="E341" s="1"/>
      <c r="F341" s="1"/>
      <c r="G341" s="1"/>
      <c r="H341" s="1"/>
    </row>
    <row r="342" spans="1:8" x14ac:dyDescent="0.2">
      <c r="A342" s="1"/>
      <c r="B342" s="1"/>
      <c r="C342" s="1"/>
      <c r="D342" s="1"/>
      <c r="E342" s="1"/>
      <c r="F342" s="1"/>
      <c r="G342" s="1"/>
      <c r="H342" s="1"/>
    </row>
    <row r="343" spans="1:8" x14ac:dyDescent="0.2">
      <c r="A343" s="1"/>
      <c r="B343" s="1"/>
      <c r="C343" s="1"/>
      <c r="D343" s="1"/>
      <c r="E343" s="1"/>
      <c r="F343" s="1"/>
      <c r="G343" s="1"/>
      <c r="H343" s="1"/>
    </row>
    <row r="344" spans="1:8" x14ac:dyDescent="0.2">
      <c r="A344" s="1"/>
      <c r="B344" s="1"/>
      <c r="C344" s="1"/>
      <c r="D344" s="1"/>
      <c r="E344" s="1"/>
      <c r="F344" s="1"/>
      <c r="G344" s="1"/>
      <c r="H344" s="1"/>
    </row>
    <row r="345" spans="1:8" x14ac:dyDescent="0.2">
      <c r="A345" s="1"/>
      <c r="B345" s="1"/>
      <c r="C345" s="1"/>
      <c r="D345" s="1"/>
      <c r="E345" s="1"/>
      <c r="F345" s="1"/>
      <c r="G345" s="1"/>
      <c r="H345" s="1"/>
    </row>
    <row r="346" spans="1:8" x14ac:dyDescent="0.2">
      <c r="A346" s="1"/>
      <c r="B346" s="1"/>
      <c r="C346" s="1"/>
      <c r="D346" s="1"/>
      <c r="E346" s="1"/>
      <c r="F346" s="1"/>
      <c r="G346" s="1"/>
      <c r="H346" s="1"/>
    </row>
    <row r="347" spans="1:8" x14ac:dyDescent="0.2">
      <c r="A347" s="1"/>
      <c r="B347" s="1"/>
      <c r="C347" s="1"/>
      <c r="D347" s="1"/>
      <c r="E347" s="1"/>
      <c r="F347" s="1"/>
      <c r="G347" s="1"/>
      <c r="H347" s="1"/>
    </row>
    <row r="348" spans="1:8" x14ac:dyDescent="0.2">
      <c r="A348" s="1"/>
      <c r="B348" s="1"/>
      <c r="C348" s="1"/>
      <c r="D348" s="1"/>
      <c r="E348" s="1"/>
      <c r="F348" s="1"/>
      <c r="G348" s="1"/>
      <c r="H348" s="1"/>
    </row>
    <row r="349" spans="1:8" x14ac:dyDescent="0.2">
      <c r="A349" s="1"/>
      <c r="B349" s="1"/>
      <c r="C349" s="1"/>
      <c r="D349" s="1"/>
      <c r="E349" s="1"/>
      <c r="F349" s="1"/>
      <c r="G349" s="1"/>
      <c r="H349" s="1"/>
    </row>
    <row r="350" spans="1:8" x14ac:dyDescent="0.2">
      <c r="A350" s="1"/>
      <c r="B350" s="1"/>
      <c r="C350" s="1"/>
      <c r="D350" s="1"/>
      <c r="E350" s="1"/>
      <c r="F350" s="1"/>
      <c r="G350" s="1"/>
      <c r="H350" s="1"/>
    </row>
    <row r="351" spans="1:8" x14ac:dyDescent="0.2">
      <c r="A351" s="1"/>
      <c r="B351" s="1"/>
      <c r="C351" s="1"/>
      <c r="D351" s="1"/>
      <c r="E351" s="1"/>
      <c r="F351" s="1"/>
      <c r="G351" s="1"/>
      <c r="H351" s="1"/>
    </row>
    <row r="352" spans="1:8" x14ac:dyDescent="0.2">
      <c r="A352" s="1"/>
      <c r="B352" s="1"/>
      <c r="C352" s="1"/>
      <c r="D352" s="1"/>
      <c r="E352" s="1"/>
      <c r="F352" s="1"/>
      <c r="G352" s="1"/>
      <c r="H352" s="1"/>
    </row>
    <row r="353" spans="1:8" x14ac:dyDescent="0.2">
      <c r="A353" s="1"/>
      <c r="B353" s="1"/>
      <c r="C353" s="1"/>
      <c r="D353" s="1"/>
      <c r="E353" s="1"/>
      <c r="F353" s="1"/>
      <c r="G353" s="1"/>
      <c r="H353" s="1"/>
    </row>
    <row r="354" spans="1:8" x14ac:dyDescent="0.2">
      <c r="A354" s="1"/>
      <c r="B354" s="1"/>
      <c r="C354" s="1"/>
      <c r="D354" s="1"/>
      <c r="E354" s="1"/>
      <c r="F354" s="1"/>
      <c r="G354" s="1"/>
      <c r="H354" s="1"/>
    </row>
    <row r="355" spans="1:8" x14ac:dyDescent="0.2">
      <c r="A355" s="1"/>
      <c r="B355" s="1"/>
      <c r="C355" s="1"/>
      <c r="D355" s="1"/>
      <c r="E355" s="1"/>
      <c r="F355" s="1"/>
      <c r="G355" s="1"/>
      <c r="H355" s="1"/>
    </row>
    <row r="356" spans="1:8" x14ac:dyDescent="0.2">
      <c r="A356" s="1"/>
      <c r="B356" s="1"/>
      <c r="C356" s="1"/>
      <c r="D356" s="1"/>
      <c r="E356" s="1"/>
      <c r="F356" s="1"/>
      <c r="G356" s="1"/>
      <c r="H356" s="1"/>
    </row>
    <row r="357" spans="1:8" x14ac:dyDescent="0.2">
      <c r="A357" s="1"/>
      <c r="B357" s="1"/>
      <c r="C357" s="1"/>
      <c r="D357" s="1"/>
      <c r="E357" s="1"/>
      <c r="F357" s="1"/>
      <c r="G357" s="1"/>
      <c r="H357" s="1"/>
    </row>
    <row r="358" spans="1:8" x14ac:dyDescent="0.2">
      <c r="A358" s="1"/>
      <c r="B358" s="1"/>
      <c r="C358" s="1"/>
      <c r="D358" s="1"/>
      <c r="E358" s="1"/>
      <c r="F358" s="1"/>
      <c r="G358" s="1"/>
      <c r="H358" s="1"/>
    </row>
    <row r="359" spans="1:8" x14ac:dyDescent="0.2">
      <c r="A359" s="1"/>
      <c r="B359" s="1"/>
      <c r="C359" s="1"/>
      <c r="D359" s="1"/>
      <c r="E359" s="1"/>
      <c r="F359" s="1"/>
      <c r="G359" s="1"/>
      <c r="H359" s="1"/>
    </row>
    <row r="360" spans="1:8" x14ac:dyDescent="0.2">
      <c r="A360" s="1"/>
      <c r="B360" s="1"/>
      <c r="C360" s="1"/>
      <c r="D360" s="1"/>
      <c r="E360" s="1"/>
      <c r="F360" s="1"/>
      <c r="G360" s="1"/>
      <c r="H360" s="1"/>
    </row>
    <row r="361" spans="1:8" x14ac:dyDescent="0.2">
      <c r="A361" s="1"/>
      <c r="B361" s="1"/>
      <c r="C361" s="1"/>
      <c r="D361" s="1"/>
      <c r="E361" s="1"/>
      <c r="F361" s="1"/>
      <c r="G361" s="1"/>
      <c r="H361" s="1"/>
    </row>
    <row r="362" spans="1:8" x14ac:dyDescent="0.2">
      <c r="A362" s="1"/>
      <c r="B362" s="1"/>
      <c r="C362" s="1"/>
      <c r="D362" s="1"/>
      <c r="E362" s="1"/>
      <c r="F362" s="1"/>
      <c r="G362" s="1"/>
      <c r="H362" s="1"/>
    </row>
    <row r="363" spans="1:8" x14ac:dyDescent="0.2">
      <c r="A363" s="1"/>
      <c r="B363" s="1"/>
      <c r="C363" s="1"/>
      <c r="D363" s="1"/>
      <c r="E363" s="1"/>
      <c r="F363" s="1"/>
      <c r="G363" s="1"/>
      <c r="H363" s="1"/>
    </row>
    <row r="364" spans="1:8" x14ac:dyDescent="0.2">
      <c r="A364" s="1"/>
      <c r="B364" s="1"/>
      <c r="C364" s="1"/>
      <c r="D364" s="1"/>
      <c r="E364" s="1"/>
      <c r="F364" s="1"/>
      <c r="G364" s="1"/>
      <c r="H364" s="1"/>
    </row>
    <row r="365" spans="1:8" x14ac:dyDescent="0.2">
      <c r="A365" s="1"/>
      <c r="B365" s="1"/>
      <c r="C365" s="1"/>
      <c r="D365" s="1"/>
      <c r="E365" s="1"/>
      <c r="F365" s="1"/>
      <c r="G365" s="1"/>
      <c r="H365" s="1"/>
    </row>
    <row r="366" spans="1:8" x14ac:dyDescent="0.2">
      <c r="A366" s="1"/>
      <c r="B366" s="1"/>
      <c r="C366" s="1"/>
      <c r="D366" s="1"/>
      <c r="E366" s="1"/>
      <c r="F366" s="1"/>
      <c r="G366" s="1"/>
      <c r="H366" s="1"/>
    </row>
    <row r="367" spans="1:8" x14ac:dyDescent="0.2">
      <c r="A367" s="1"/>
      <c r="B367" s="1"/>
      <c r="C367" s="1"/>
      <c r="D367" s="1"/>
      <c r="E367" s="1"/>
      <c r="F367" s="1"/>
      <c r="G367" s="1"/>
      <c r="H367" s="1"/>
    </row>
    <row r="368" spans="1:8" x14ac:dyDescent="0.2">
      <c r="A368" s="1"/>
      <c r="B368" s="1"/>
      <c r="C368" s="1"/>
      <c r="D368" s="1"/>
      <c r="E368" s="1"/>
      <c r="F368" s="1"/>
      <c r="G368" s="1"/>
      <c r="H368" s="1"/>
    </row>
    <row r="369" spans="1:8" x14ac:dyDescent="0.2">
      <c r="A369" s="1"/>
      <c r="B369" s="1"/>
      <c r="C369" s="1"/>
      <c r="D369" s="1"/>
      <c r="E369" s="1"/>
      <c r="F369" s="1"/>
      <c r="G369" s="1"/>
      <c r="H369" s="1"/>
    </row>
    <row r="370" spans="1:8" x14ac:dyDescent="0.2">
      <c r="A370" s="1"/>
      <c r="B370" s="1"/>
      <c r="C370" s="1"/>
      <c r="D370" s="1"/>
      <c r="E370" s="1"/>
      <c r="F370" s="1"/>
      <c r="G370" s="1"/>
      <c r="H370" s="1"/>
    </row>
    <row r="371" spans="1:8" x14ac:dyDescent="0.2">
      <c r="A371" s="1"/>
      <c r="B371" s="1"/>
      <c r="C371" s="1"/>
      <c r="D371" s="1"/>
      <c r="E371" s="1"/>
      <c r="F371" s="1"/>
      <c r="G371" s="1"/>
      <c r="H371" s="1"/>
    </row>
    <row r="372" spans="1:8" x14ac:dyDescent="0.2">
      <c r="A372" s="1"/>
      <c r="B372" s="1"/>
      <c r="C372" s="1"/>
      <c r="D372" s="1"/>
      <c r="E372" s="1"/>
      <c r="F372" s="1"/>
      <c r="G372" s="1"/>
      <c r="H372" s="1"/>
    </row>
    <row r="373" spans="1:8" x14ac:dyDescent="0.2">
      <c r="A373" s="1"/>
      <c r="B373" s="1"/>
      <c r="C373" s="1"/>
      <c r="D373" s="1"/>
      <c r="E373" s="1"/>
      <c r="F373" s="1"/>
      <c r="G373" s="1"/>
      <c r="H373" s="1"/>
    </row>
    <row r="374" spans="1:8" x14ac:dyDescent="0.2">
      <c r="A374" s="1"/>
      <c r="B374" s="1"/>
      <c r="C374" s="1"/>
      <c r="D374" s="1"/>
      <c r="E374" s="1"/>
      <c r="F374" s="1"/>
      <c r="G374" s="1"/>
      <c r="H374" s="1"/>
    </row>
    <row r="375" spans="1:8" x14ac:dyDescent="0.2">
      <c r="A375" s="1"/>
      <c r="B375" s="1"/>
      <c r="C375" s="1"/>
      <c r="D375" s="1"/>
      <c r="E375" s="1"/>
      <c r="F375" s="1"/>
      <c r="G375" s="1"/>
      <c r="H375" s="1"/>
    </row>
    <row r="376" spans="1:8" x14ac:dyDescent="0.2">
      <c r="A376" s="1"/>
      <c r="B376" s="1"/>
      <c r="C376" s="1"/>
      <c r="D376" s="1"/>
      <c r="E376" s="1"/>
      <c r="F376" s="1"/>
      <c r="G376" s="1"/>
      <c r="H376" s="1"/>
    </row>
    <row r="377" spans="1:8" x14ac:dyDescent="0.2">
      <c r="A377" s="1"/>
      <c r="B377" s="1"/>
      <c r="C377" s="1"/>
      <c r="D377" s="1"/>
      <c r="E377" s="1"/>
      <c r="F377" s="1"/>
      <c r="G377" s="1"/>
      <c r="H377" s="1"/>
    </row>
    <row r="378" spans="1:8" x14ac:dyDescent="0.2">
      <c r="A378" s="1"/>
      <c r="B378" s="1"/>
      <c r="C378" s="1"/>
      <c r="D378" s="1"/>
      <c r="E378" s="1"/>
      <c r="F378" s="1"/>
      <c r="G378" s="1"/>
      <c r="H378" s="1"/>
    </row>
    <row r="379" spans="1:8" x14ac:dyDescent="0.2">
      <c r="A379" s="1"/>
      <c r="B379" s="1"/>
      <c r="C379" s="1"/>
      <c r="D379" s="1"/>
      <c r="E379" s="1"/>
      <c r="F379" s="1"/>
      <c r="G379" s="1"/>
      <c r="H379" s="1"/>
    </row>
    <row r="380" spans="1:8" x14ac:dyDescent="0.2">
      <c r="A380" s="1"/>
      <c r="B380" s="1"/>
      <c r="C380" s="1"/>
      <c r="D380" s="1"/>
      <c r="E380" s="1"/>
      <c r="F380" s="1"/>
      <c r="G380" s="1"/>
      <c r="H380" s="1"/>
    </row>
    <row r="381" spans="1:8" x14ac:dyDescent="0.2">
      <c r="A381" s="1"/>
      <c r="B381" s="1"/>
      <c r="C381" s="1"/>
      <c r="D381" s="1"/>
      <c r="E381" s="1"/>
      <c r="F381" s="1"/>
      <c r="G381" s="1"/>
      <c r="H381" s="1"/>
    </row>
    <row r="382" spans="1:8" x14ac:dyDescent="0.2">
      <c r="A382" s="1"/>
      <c r="B382" s="1"/>
      <c r="C382" s="1"/>
      <c r="D382" s="1"/>
      <c r="E382" s="1"/>
      <c r="F382" s="1"/>
      <c r="G382" s="1"/>
      <c r="H382" s="1"/>
    </row>
    <row r="383" spans="1:8" x14ac:dyDescent="0.2">
      <c r="A383" s="1"/>
      <c r="B383" s="1"/>
      <c r="C383" s="1"/>
      <c r="D383" s="1"/>
      <c r="E383" s="1"/>
      <c r="F383" s="1"/>
      <c r="G383" s="1"/>
      <c r="H383" s="1"/>
    </row>
    <row r="384" spans="1:8" x14ac:dyDescent="0.2">
      <c r="A384" s="1"/>
      <c r="B384" s="1"/>
      <c r="C384" s="1"/>
      <c r="D384" s="1"/>
      <c r="E384" s="1"/>
      <c r="F384" s="1"/>
      <c r="G384" s="1"/>
      <c r="H384" s="1"/>
    </row>
    <row r="385" spans="1:8" x14ac:dyDescent="0.2">
      <c r="A385" s="1"/>
      <c r="B385" s="1"/>
      <c r="C385" s="1"/>
      <c r="D385" s="1"/>
      <c r="E385" s="1"/>
      <c r="F385" s="1"/>
      <c r="G385" s="1"/>
      <c r="H385" s="1"/>
    </row>
    <row r="386" spans="1:8" x14ac:dyDescent="0.2">
      <c r="A386" s="1"/>
      <c r="B386" s="1"/>
      <c r="C386" s="1"/>
      <c r="D386" s="1"/>
      <c r="E386" s="1"/>
      <c r="F386" s="1"/>
      <c r="G386" s="1"/>
      <c r="H386" s="1"/>
    </row>
    <row r="387" spans="1:8" x14ac:dyDescent="0.2">
      <c r="A387" s="1"/>
      <c r="B387" s="1"/>
      <c r="C387" s="1"/>
      <c r="D387" s="1"/>
      <c r="E387" s="1"/>
      <c r="F387" s="1"/>
      <c r="G387" s="1"/>
      <c r="H387" s="1"/>
    </row>
    <row r="388" spans="1:8" x14ac:dyDescent="0.2">
      <c r="A388" s="1"/>
      <c r="B388" s="1"/>
      <c r="C388" s="1"/>
      <c r="D388" s="1"/>
      <c r="E388" s="1"/>
      <c r="F388" s="1"/>
      <c r="G388" s="1"/>
      <c r="H388" s="1"/>
    </row>
    <row r="389" spans="1:8" x14ac:dyDescent="0.2">
      <c r="A389" s="1"/>
      <c r="B389" s="1"/>
      <c r="C389" s="1"/>
      <c r="D389" s="1"/>
      <c r="E389" s="1"/>
      <c r="F389" s="1"/>
      <c r="G389" s="1"/>
      <c r="H389" s="1"/>
    </row>
    <row r="390" spans="1:8" x14ac:dyDescent="0.2">
      <c r="A390" s="1"/>
      <c r="B390" s="1"/>
      <c r="C390" s="1"/>
      <c r="D390" s="1"/>
      <c r="E390" s="1"/>
      <c r="F390" s="1"/>
      <c r="G390" s="1"/>
      <c r="H390" s="1"/>
    </row>
    <row r="391" spans="1:8" x14ac:dyDescent="0.2">
      <c r="A391" s="1"/>
      <c r="B391" s="1"/>
      <c r="C391" s="1"/>
      <c r="D391" s="1"/>
      <c r="E391" s="1"/>
      <c r="F391" s="1"/>
      <c r="G391" s="1"/>
      <c r="H391" s="1"/>
    </row>
    <row r="392" spans="1:8" x14ac:dyDescent="0.2">
      <c r="A392" s="1"/>
      <c r="B392" s="1"/>
      <c r="C392" s="1"/>
      <c r="D392" s="1"/>
      <c r="E392" s="1"/>
      <c r="F392" s="1"/>
      <c r="G392" s="1"/>
      <c r="H392" s="1"/>
    </row>
    <row r="393" spans="1:8" x14ac:dyDescent="0.2">
      <c r="A393" s="1"/>
      <c r="B393" s="1"/>
      <c r="C393" s="1"/>
      <c r="D393" s="1"/>
      <c r="E393" s="1"/>
      <c r="F393" s="1"/>
      <c r="G393" s="1"/>
      <c r="H393" s="1"/>
    </row>
    <row r="394" spans="1:8" x14ac:dyDescent="0.2">
      <c r="A394" s="1"/>
      <c r="B394" s="1"/>
      <c r="C394" s="1"/>
      <c r="D394" s="1"/>
      <c r="E394" s="1"/>
      <c r="F394" s="1"/>
      <c r="G394" s="1"/>
      <c r="H394" s="1"/>
    </row>
    <row r="395" spans="1:8" x14ac:dyDescent="0.2">
      <c r="A395" s="1"/>
      <c r="B395" s="1"/>
      <c r="C395" s="1"/>
      <c r="D395" s="1"/>
      <c r="E395" s="1"/>
      <c r="F395" s="1"/>
      <c r="G395" s="1"/>
      <c r="H395" s="1"/>
    </row>
    <row r="396" spans="1:8" x14ac:dyDescent="0.2">
      <c r="A396" s="1"/>
      <c r="B396" s="1"/>
      <c r="C396" s="1"/>
      <c r="D396" s="1"/>
      <c r="E396" s="1"/>
      <c r="F396" s="1"/>
      <c r="G396" s="1"/>
      <c r="H396" s="1"/>
    </row>
    <row r="397" spans="1:8" x14ac:dyDescent="0.2">
      <c r="A397" s="1"/>
      <c r="B397" s="1"/>
      <c r="C397" s="1"/>
      <c r="D397" s="1"/>
      <c r="E397" s="1"/>
      <c r="F397" s="1"/>
      <c r="G397" s="1"/>
      <c r="H397" s="1"/>
    </row>
    <row r="398" spans="1:8" x14ac:dyDescent="0.2">
      <c r="A398" s="1"/>
      <c r="B398" s="1"/>
      <c r="C398" s="1"/>
      <c r="D398" s="1"/>
      <c r="E398" s="1"/>
      <c r="F398" s="1"/>
      <c r="G398" s="1"/>
      <c r="H398" s="1"/>
    </row>
    <row r="399" spans="1:8" x14ac:dyDescent="0.2">
      <c r="A399" s="1"/>
      <c r="B399" s="1"/>
      <c r="C399" s="1"/>
      <c r="D399" s="1"/>
      <c r="E399" s="1"/>
      <c r="F399" s="1"/>
      <c r="G399" s="1"/>
      <c r="H399" s="1"/>
    </row>
    <row r="400" spans="1:8" x14ac:dyDescent="0.2">
      <c r="A400" s="1"/>
      <c r="B400" s="1"/>
      <c r="C400" s="1"/>
      <c r="D400" s="1"/>
      <c r="E400" s="1"/>
      <c r="F400" s="1"/>
      <c r="G400" s="1"/>
      <c r="H400" s="1"/>
    </row>
    <row r="401" spans="1:8" x14ac:dyDescent="0.2">
      <c r="A401" s="1"/>
      <c r="B401" s="1"/>
      <c r="C401" s="1"/>
      <c r="D401" s="1"/>
      <c r="E401" s="1"/>
      <c r="F401" s="1"/>
      <c r="G401" s="1"/>
      <c r="H401" s="1"/>
    </row>
    <row r="402" spans="1:8" x14ac:dyDescent="0.2">
      <c r="A402" s="1"/>
      <c r="B402" s="1"/>
      <c r="C402" s="1"/>
      <c r="D402" s="1"/>
      <c r="E402" s="1"/>
      <c r="F402" s="1"/>
      <c r="G402" s="1"/>
      <c r="H402" s="1"/>
    </row>
    <row r="403" spans="1:8" x14ac:dyDescent="0.2">
      <c r="A403" s="1"/>
      <c r="B403" s="1"/>
      <c r="C403" s="1"/>
      <c r="D403" s="1"/>
      <c r="E403" s="1"/>
      <c r="F403" s="1"/>
      <c r="G403" s="1"/>
      <c r="H403" s="1"/>
    </row>
    <row r="404" spans="1:8" x14ac:dyDescent="0.2">
      <c r="A404" s="1"/>
      <c r="B404" s="1"/>
      <c r="C404" s="1"/>
      <c r="D404" s="1"/>
      <c r="E404" s="1"/>
      <c r="F404" s="1"/>
      <c r="G404" s="1"/>
      <c r="H404" s="1"/>
    </row>
    <row r="405" spans="1:8" x14ac:dyDescent="0.2">
      <c r="A405" s="1"/>
      <c r="B405" s="1"/>
      <c r="C405" s="1"/>
      <c r="D405" s="1"/>
      <c r="E405" s="1"/>
      <c r="F405" s="1"/>
      <c r="G405" s="1"/>
      <c r="H405" s="1"/>
    </row>
    <row r="406" spans="1:8" x14ac:dyDescent="0.2">
      <c r="A406" s="1"/>
      <c r="B406" s="1"/>
      <c r="C406" s="1"/>
      <c r="D406" s="1"/>
      <c r="E406" s="1"/>
      <c r="F406" s="1"/>
      <c r="G406" s="1"/>
      <c r="H406" s="1"/>
    </row>
    <row r="407" spans="1:8" x14ac:dyDescent="0.2">
      <c r="A407" s="1"/>
      <c r="B407" s="1"/>
      <c r="C407" s="1"/>
      <c r="D407" s="1"/>
      <c r="E407" s="1"/>
      <c r="F407" s="1"/>
      <c r="G407" s="1"/>
      <c r="H407" s="1"/>
    </row>
    <row r="408" spans="1:8" x14ac:dyDescent="0.2">
      <c r="A408" s="1"/>
      <c r="B408" s="1"/>
      <c r="C408" s="1"/>
      <c r="D408" s="1"/>
      <c r="E408" s="1"/>
      <c r="F408" s="1"/>
      <c r="G408" s="1"/>
      <c r="H408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59B9-2123-8348-A2A8-DF24ED558F35}">
  <dimension ref="A1"/>
  <sheetViews>
    <sheetView zoomScale="125" zoomScaleNormal="125" workbookViewId="0">
      <selection activeCell="K33" sqref="K3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6771-9BF8-7847-BC6D-2BD8EADF3E6D}">
  <dimension ref="A1:Y21"/>
  <sheetViews>
    <sheetView workbookViewId="0">
      <selection activeCell="C16" sqref="C16"/>
    </sheetView>
  </sheetViews>
  <sheetFormatPr baseColWidth="10" defaultRowHeight="16" x14ac:dyDescent="0.2"/>
  <cols>
    <col min="1" max="1" width="9.6640625" style="2" customWidth="1"/>
    <col min="2" max="3" width="13.83203125" style="2" customWidth="1"/>
    <col min="4" max="5" width="10.83203125" style="2"/>
    <col min="6" max="6" width="16.33203125" style="2" customWidth="1"/>
    <col min="7" max="7" width="13.33203125" style="2" customWidth="1"/>
    <col min="8" max="8" width="10.83203125" style="2"/>
    <col min="9" max="9" width="16.83203125" style="2" customWidth="1"/>
    <col min="10" max="10" width="10.83203125" style="2"/>
    <col min="11" max="11" width="18.6640625" style="2" customWidth="1"/>
    <col min="12" max="12" width="10.83203125" style="2"/>
    <col min="13" max="13" width="20" style="2" customWidth="1"/>
    <col min="14" max="15" width="14.33203125" style="2" customWidth="1"/>
    <col min="16" max="16" width="11.6640625" style="2" customWidth="1"/>
    <col min="17" max="17" width="22" style="2" customWidth="1"/>
    <col min="18" max="20" width="10.83203125" style="2"/>
    <col min="21" max="21" width="24.83203125" style="2" customWidth="1"/>
    <col min="22" max="25" width="10.83203125" style="2"/>
    <col min="26" max="26" width="24.83203125" style="2" customWidth="1"/>
    <col min="27" max="16384" width="10.83203125" style="2"/>
  </cols>
  <sheetData>
    <row r="1" spans="1:25" x14ac:dyDescent="0.2">
      <c r="A1" s="4" t="s">
        <v>685</v>
      </c>
    </row>
    <row r="2" spans="1:25" x14ac:dyDescent="0.2">
      <c r="A2" s="4" t="s">
        <v>430</v>
      </c>
      <c r="B2" s="4" t="s">
        <v>431</v>
      </c>
      <c r="C2" s="4" t="s">
        <v>641</v>
      </c>
      <c r="D2" s="4"/>
      <c r="E2" s="4" t="s">
        <v>636</v>
      </c>
      <c r="F2" s="4" t="s">
        <v>431</v>
      </c>
      <c r="G2" s="4" t="s">
        <v>641</v>
      </c>
      <c r="I2" s="4" t="s">
        <v>637</v>
      </c>
      <c r="J2" s="4" t="s">
        <v>431</v>
      </c>
      <c r="K2" s="4" t="s">
        <v>641</v>
      </c>
      <c r="M2" s="4" t="s">
        <v>638</v>
      </c>
      <c r="N2" s="4" t="s">
        <v>431</v>
      </c>
      <c r="O2" s="4" t="s">
        <v>641</v>
      </c>
      <c r="Q2" s="4" t="s">
        <v>639</v>
      </c>
      <c r="R2" s="4" t="s">
        <v>431</v>
      </c>
      <c r="S2" s="4" t="s">
        <v>641</v>
      </c>
      <c r="T2" s="4"/>
      <c r="U2" s="4" t="s">
        <v>640</v>
      </c>
      <c r="V2" s="4" t="s">
        <v>431</v>
      </c>
      <c r="W2" s="4" t="s">
        <v>641</v>
      </c>
      <c r="X2" s="4"/>
      <c r="Y2" s="4"/>
    </row>
    <row r="3" spans="1:25" x14ac:dyDescent="0.2">
      <c r="A3" s="4">
        <v>1</v>
      </c>
      <c r="B3" s="2">
        <v>50</v>
      </c>
      <c r="C3" s="2">
        <v>0</v>
      </c>
      <c r="E3" s="4">
        <v>1</v>
      </c>
      <c r="F3" s="2">
        <v>0</v>
      </c>
      <c r="G3" s="2">
        <v>50</v>
      </c>
      <c r="I3" s="4">
        <v>1</v>
      </c>
      <c r="J3" s="2">
        <v>4</v>
      </c>
      <c r="K3" s="2">
        <v>47</v>
      </c>
      <c r="M3" s="4">
        <v>1</v>
      </c>
      <c r="N3" s="2">
        <v>31</v>
      </c>
      <c r="O3" s="2">
        <v>19</v>
      </c>
      <c r="Q3" s="4">
        <v>1</v>
      </c>
      <c r="R3" s="2">
        <v>43</v>
      </c>
      <c r="S3" s="2">
        <v>7</v>
      </c>
      <c r="U3" s="4">
        <v>1</v>
      </c>
      <c r="V3" s="2">
        <v>50</v>
      </c>
      <c r="W3" s="2">
        <v>0</v>
      </c>
    </row>
    <row r="4" spans="1:25" x14ac:dyDescent="0.2">
      <c r="A4" s="4">
        <v>2</v>
      </c>
      <c r="B4" s="2">
        <v>50</v>
      </c>
      <c r="C4" s="2">
        <v>0</v>
      </c>
      <c r="E4" s="4">
        <v>2</v>
      </c>
      <c r="F4" s="2">
        <v>0</v>
      </c>
      <c r="G4" s="2">
        <v>50</v>
      </c>
      <c r="I4" s="4">
        <v>2</v>
      </c>
      <c r="J4" s="2">
        <v>4</v>
      </c>
      <c r="K4" s="2">
        <v>47</v>
      </c>
      <c r="M4" s="4">
        <v>2</v>
      </c>
      <c r="N4" s="2">
        <v>39</v>
      </c>
      <c r="O4" s="2">
        <v>11</v>
      </c>
      <c r="Q4" s="4">
        <v>2</v>
      </c>
      <c r="R4" s="2">
        <v>47</v>
      </c>
      <c r="S4" s="2">
        <v>4</v>
      </c>
      <c r="U4" s="4">
        <v>2</v>
      </c>
      <c r="V4" s="2">
        <v>48</v>
      </c>
      <c r="W4" s="2">
        <v>2</v>
      </c>
    </row>
    <row r="5" spans="1:25" x14ac:dyDescent="0.2">
      <c r="A5" s="4">
        <v>3</v>
      </c>
      <c r="B5" s="2">
        <v>50</v>
      </c>
      <c r="C5" s="2">
        <v>0</v>
      </c>
      <c r="E5" s="4">
        <v>3</v>
      </c>
      <c r="F5" s="2">
        <v>0</v>
      </c>
      <c r="G5" s="2">
        <v>50</v>
      </c>
      <c r="I5" s="4">
        <v>3</v>
      </c>
      <c r="J5" s="2">
        <v>3</v>
      </c>
      <c r="K5" s="2">
        <v>48</v>
      </c>
      <c r="M5" s="4">
        <v>3</v>
      </c>
      <c r="N5" s="2">
        <v>31</v>
      </c>
      <c r="O5" s="2">
        <v>19</v>
      </c>
      <c r="Q5" s="4">
        <v>3</v>
      </c>
      <c r="R5" s="2">
        <v>47</v>
      </c>
      <c r="S5" s="2">
        <v>4</v>
      </c>
      <c r="U5" s="4">
        <v>3</v>
      </c>
      <c r="V5" s="2">
        <v>49</v>
      </c>
      <c r="W5" s="2">
        <v>1</v>
      </c>
    </row>
    <row r="6" spans="1:25" x14ac:dyDescent="0.2">
      <c r="A6" s="4" t="s">
        <v>441</v>
      </c>
      <c r="B6" s="2">
        <v>100</v>
      </c>
      <c r="C6" s="2">
        <v>0</v>
      </c>
      <c r="E6" s="4" t="s">
        <v>441</v>
      </c>
      <c r="F6" s="2">
        <v>0</v>
      </c>
      <c r="G6" s="2">
        <v>100</v>
      </c>
      <c r="I6" s="4" t="s">
        <v>441</v>
      </c>
      <c r="J6" s="2">
        <f t="shared" ref="J6:K8" si="0">J3/51*100</f>
        <v>7.8431372549019605</v>
      </c>
      <c r="K6" s="2">
        <f t="shared" si="0"/>
        <v>92.156862745098039</v>
      </c>
      <c r="M6" s="4" t="s">
        <v>441</v>
      </c>
      <c r="N6" s="2">
        <f t="shared" ref="N6:O8" si="1">N3/50*100</f>
        <v>62</v>
      </c>
      <c r="O6" s="2">
        <f t="shared" si="1"/>
        <v>38</v>
      </c>
      <c r="Q6" s="4" t="s">
        <v>441</v>
      </c>
      <c r="R6" s="2">
        <v>86</v>
      </c>
      <c r="S6" s="2">
        <v>14</v>
      </c>
      <c r="U6" s="4" t="s">
        <v>441</v>
      </c>
      <c r="V6" s="2">
        <f t="shared" ref="V6:W8" si="2">V3/50*100</f>
        <v>100</v>
      </c>
      <c r="W6" s="2">
        <f t="shared" si="2"/>
        <v>0</v>
      </c>
    </row>
    <row r="7" spans="1:25" x14ac:dyDescent="0.2">
      <c r="A7" s="4" t="s">
        <v>442</v>
      </c>
      <c r="B7" s="2">
        <v>100</v>
      </c>
      <c r="C7" s="2">
        <v>0</v>
      </c>
      <c r="E7" s="4" t="s">
        <v>442</v>
      </c>
      <c r="F7" s="2">
        <v>0</v>
      </c>
      <c r="G7" s="2">
        <v>100</v>
      </c>
      <c r="I7" s="4" t="s">
        <v>442</v>
      </c>
      <c r="J7" s="2">
        <f t="shared" si="0"/>
        <v>7.8431372549019605</v>
      </c>
      <c r="K7" s="2">
        <f t="shared" si="0"/>
        <v>92.156862745098039</v>
      </c>
      <c r="M7" s="4" t="s">
        <v>442</v>
      </c>
      <c r="N7" s="2">
        <f t="shared" si="1"/>
        <v>78</v>
      </c>
      <c r="O7" s="2">
        <f t="shared" si="1"/>
        <v>22</v>
      </c>
      <c r="Q7" s="4" t="s">
        <v>442</v>
      </c>
      <c r="R7" s="2">
        <f>R4/51*100</f>
        <v>92.156862745098039</v>
      </c>
      <c r="S7" s="2">
        <f>S4/51*100</f>
        <v>7.8431372549019605</v>
      </c>
      <c r="U7" s="4" t="s">
        <v>442</v>
      </c>
      <c r="V7" s="2">
        <f t="shared" si="2"/>
        <v>96</v>
      </c>
      <c r="W7" s="2">
        <f t="shared" si="2"/>
        <v>4</v>
      </c>
    </row>
    <row r="8" spans="1:25" ht="17" thickBot="1" x14ac:dyDescent="0.25">
      <c r="A8" s="4" t="s">
        <v>443</v>
      </c>
      <c r="B8" s="2">
        <v>100</v>
      </c>
      <c r="C8" s="2">
        <v>0</v>
      </c>
      <c r="E8" s="4" t="s">
        <v>443</v>
      </c>
      <c r="F8" s="2">
        <v>0</v>
      </c>
      <c r="G8" s="2">
        <v>100</v>
      </c>
      <c r="I8" s="4" t="s">
        <v>443</v>
      </c>
      <c r="J8" s="2">
        <f t="shared" si="0"/>
        <v>5.8823529411764701</v>
      </c>
      <c r="K8" s="2">
        <f t="shared" si="0"/>
        <v>94.117647058823522</v>
      </c>
      <c r="M8" s="4" t="s">
        <v>443</v>
      </c>
      <c r="N8" s="2">
        <f t="shared" si="1"/>
        <v>62</v>
      </c>
      <c r="O8" s="2">
        <f t="shared" si="1"/>
        <v>38</v>
      </c>
      <c r="Q8" s="4" t="s">
        <v>443</v>
      </c>
      <c r="R8" s="2">
        <f>47/51*100</f>
        <v>92.156862745098039</v>
      </c>
      <c r="S8" s="2">
        <f>4/51*100</f>
        <v>7.8431372549019605</v>
      </c>
      <c r="U8" s="4" t="s">
        <v>443</v>
      </c>
      <c r="V8" s="2">
        <f t="shared" si="2"/>
        <v>98</v>
      </c>
      <c r="W8" s="2">
        <f t="shared" si="2"/>
        <v>2</v>
      </c>
    </row>
    <row r="9" spans="1:25" x14ac:dyDescent="0.2">
      <c r="A9" s="273" t="s">
        <v>309</v>
      </c>
      <c r="B9" s="205">
        <f>SUM(B6,B7,B8)/3</f>
        <v>100</v>
      </c>
      <c r="C9" s="108">
        <f>SUM(C6,C7,C8)/3</f>
        <v>0</v>
      </c>
      <c r="E9" s="273" t="s">
        <v>309</v>
      </c>
      <c r="F9" s="205">
        <f>SUM(F6,F7,F8)/3</f>
        <v>0</v>
      </c>
      <c r="G9" s="108">
        <f>SUM(G6,G7,G8)/3</f>
        <v>100</v>
      </c>
      <c r="I9" s="273" t="s">
        <v>309</v>
      </c>
      <c r="J9" s="205">
        <f>SUM(J6,J7,J8)/3</f>
        <v>7.18954248366013</v>
      </c>
      <c r="K9" s="108">
        <f>SUM(K6,K7,K8)/3</f>
        <v>92.810457516339866</v>
      </c>
      <c r="M9" s="273" t="s">
        <v>309</v>
      </c>
      <c r="N9" s="205">
        <f>(N6+N7+N8)/3</f>
        <v>67.333333333333329</v>
      </c>
      <c r="O9" s="108">
        <f>(O6+O7+O8)/3</f>
        <v>32.666666666666664</v>
      </c>
      <c r="Q9" s="273" t="s">
        <v>309</v>
      </c>
      <c r="R9" s="205">
        <f>SUM(R6,R7,R8)/3</f>
        <v>90.104575163398692</v>
      </c>
      <c r="S9" s="108">
        <f>SUM(S6,S7,S8)/3</f>
        <v>9.8954248366013076</v>
      </c>
      <c r="U9" s="273" t="s">
        <v>309</v>
      </c>
      <c r="V9" s="205">
        <f>(V6+V7+V8)/3</f>
        <v>98</v>
      </c>
      <c r="W9" s="108">
        <f>(W6+W7+W8)/3</f>
        <v>2</v>
      </c>
    </row>
    <row r="10" spans="1:25" ht="17" thickBot="1" x14ac:dyDescent="0.25">
      <c r="A10" s="274" t="s">
        <v>432</v>
      </c>
      <c r="B10" s="206">
        <f>STDEV(B6,B7,B8)</f>
        <v>0</v>
      </c>
      <c r="C10" s="111">
        <f>STDEV(C6,C7,C8)</f>
        <v>0</v>
      </c>
      <c r="E10" s="274" t="s">
        <v>432</v>
      </c>
      <c r="F10" s="206">
        <v>0</v>
      </c>
      <c r="G10" s="111">
        <v>0</v>
      </c>
      <c r="I10" s="274" t="s">
        <v>432</v>
      </c>
      <c r="J10" s="206">
        <f>STDEV(J6,J7,J8)</f>
        <v>1.1320593513522104</v>
      </c>
      <c r="K10" s="111">
        <f>STDEV(K6,K7,K8)</f>
        <v>1.1320593513522033</v>
      </c>
      <c r="M10" s="274" t="s">
        <v>432</v>
      </c>
      <c r="N10" s="206">
        <f>STDEV(N6,N7,N8)</f>
        <v>9.2376043070339957</v>
      </c>
      <c r="O10" s="111">
        <f>STDEV(O6,O7,O8)</f>
        <v>9.2376043070340081</v>
      </c>
      <c r="Q10" s="274" t="s">
        <v>432</v>
      </c>
      <c r="R10" s="206">
        <f>STDEV(R6,R7,R8)</f>
        <v>3.5546663632459312</v>
      </c>
      <c r="S10" s="111">
        <f>STDEV(S6,S7,S8)</f>
        <v>3.5546663632459286</v>
      </c>
      <c r="U10" s="274" t="s">
        <v>432</v>
      </c>
      <c r="V10" s="206">
        <f>STDEV(V6,V7,V8)</f>
        <v>2</v>
      </c>
      <c r="W10" s="111">
        <f>STDEV(W6,W7,W8)</f>
        <v>2</v>
      </c>
    </row>
    <row r="13" spans="1:25" x14ac:dyDescent="0.2">
      <c r="A13" s="4"/>
      <c r="B13" s="4"/>
      <c r="C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1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Fig.1a</vt:lpstr>
      <vt:lpstr>Fig.1c</vt:lpstr>
      <vt:lpstr>Fig.1d</vt:lpstr>
      <vt:lpstr>Fig.1e</vt:lpstr>
      <vt:lpstr>Fig.1i</vt:lpstr>
      <vt:lpstr>SFig.1a</vt:lpstr>
      <vt:lpstr>SFig.1c</vt:lpstr>
      <vt:lpstr>SFig.1h</vt:lpstr>
      <vt:lpstr>Fig.2a</vt:lpstr>
      <vt:lpstr>Fig.2c</vt:lpstr>
      <vt:lpstr>Fig.2d</vt:lpstr>
      <vt:lpstr>Fig.2k</vt:lpstr>
      <vt:lpstr>Fig.3a-WB</vt:lpstr>
      <vt:lpstr>Fig.3c</vt:lpstr>
      <vt:lpstr>Fig.3i</vt:lpstr>
      <vt:lpstr>Fig.3j</vt:lpstr>
      <vt:lpstr>Fig.3k</vt:lpstr>
      <vt:lpstr>Fig.3k-WB</vt:lpstr>
      <vt:lpstr>Fig.4a</vt:lpstr>
      <vt:lpstr>Fig.4e</vt:lpstr>
      <vt:lpstr>Fig.4g</vt:lpstr>
      <vt:lpstr>Fig.5d</vt:lpstr>
      <vt:lpstr>Fig.5d-WB</vt:lpstr>
      <vt:lpstr>Fig.5j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Ozaki, Kanako</dc:creator>
  <cp:lastModifiedBy>Tsou, Meng-Fu</cp:lastModifiedBy>
  <dcterms:created xsi:type="dcterms:W3CDTF">2026-03-23T16:04:33Z</dcterms:created>
  <dcterms:modified xsi:type="dcterms:W3CDTF">2026-06-08T18:21:59Z</dcterms:modified>
</cp:coreProperties>
</file>