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1-EMSeq.Conv" sheetId="1" r:id="rId4"/>
    <sheet state="visible" name="Supplementary Data 2-Datasets.G" sheetId="2" r:id="rId5"/>
    <sheet state="visible" name="Supplementary Data 3-Expected.M" sheetId="3" r:id="rId6"/>
    <sheet state="visible" name="Supplementary Data 4-Dataset.Km" sheetId="4" r:id="rId7"/>
    <sheet state="visible" name="Supplementary Data 5-Methylatio" sheetId="5" r:id="rId8"/>
    <sheet state="visible" name="Supplementary Data 6-Models.Use" sheetId="6" r:id="rId9"/>
    <sheet state="visible" name="Supplementary Data 7-Read.Level" sheetId="7" r:id="rId10"/>
    <sheet state="visible" name="Supplementary Data 8-Probabilit" sheetId="8" r:id="rId11"/>
    <sheet state="visible" name="Supplementary Data 9-5mC.Site.L" sheetId="9" r:id="rId12"/>
    <sheet state="visible" name="Supplementary Data 10-TimeMetri" sheetId="10" r:id="rId13"/>
    <sheet state="visible" name="Supplementary Data 11-Reference" sheetId="11" r:id="rId14"/>
    <sheet state="visible" name="Supplementary Data 12-Cytosines" sheetId="12" r:id="rId15"/>
  </sheets>
  <definedNames/>
  <calcPr/>
  <extLst>
    <ext uri="GoogleSheetsCustomDataVersion2">
      <go:sheetsCustomData xmlns:go="http://customooxmlschemas.google.com/" r:id="rId16" roundtripDataChecksum="CAOOBDiV5Yp5B6Uib72+4Lw9Wuinw2vfHY0EEGdjvbw="/>
    </ext>
  </extLst>
</workbook>
</file>

<file path=xl/sharedStrings.xml><?xml version="1.0" encoding="utf-8"?>
<sst xmlns="http://schemas.openxmlformats.org/spreadsheetml/2006/main" count="7895" uniqueCount="1146">
  <si>
    <t>Conver</t>
  </si>
  <si>
    <t>Contig</t>
  </si>
  <si>
    <t>M</t>
  </si>
  <si>
    <t>UM</t>
  </si>
  <si>
    <t>Total</t>
  </si>
  <si>
    <t>%M</t>
  </si>
  <si>
    <t>%UM</t>
  </si>
  <si>
    <t>Mouse Brain</t>
  </si>
  <si>
    <t>Lambda</t>
  </si>
  <si>
    <t>pUC19_CG</t>
  </si>
  <si>
    <t>YejM</t>
  </si>
  <si>
    <t>Mouse ESCs</t>
  </si>
  <si>
    <t>Arabidopsis</t>
  </si>
  <si>
    <t>CYP21A2</t>
  </si>
  <si>
    <t>Oryza sativa</t>
  </si>
  <si>
    <t>Dataset</t>
  </si>
  <si>
    <t>Sample</t>
  </si>
  <si>
    <t>Mean Read Length</t>
  </si>
  <si>
    <t>Median % Identity</t>
  </si>
  <si>
    <t>Median Read Length</t>
  </si>
  <si>
    <t>Median Read Quality</t>
  </si>
  <si>
    <t>Num Reads</t>
  </si>
  <si>
    <t>Read Length N50</t>
  </si>
  <si>
    <t>Read Length Stdev</t>
  </si>
  <si>
    <t>Num Bases (Mb)</t>
  </si>
  <si>
    <t>Aligned Bases (Mb)</t>
  </si>
  <si>
    <t>Coverage</t>
  </si>
  <si>
    <t>ONT</t>
  </si>
  <si>
    <r>
      <rPr>
        <rFont val="Arial"/>
        <i/>
        <color theme="1"/>
      </rPr>
      <t>E.coli</t>
    </r>
    <r>
      <rPr>
        <rFont val="Arial"/>
        <color theme="1"/>
      </rPr>
      <t>_DM</t>
    </r>
  </si>
  <si>
    <r>
      <rPr>
        <rFont val="Arial"/>
        <i/>
        <color theme="1"/>
      </rPr>
      <t>E.coli</t>
    </r>
    <r>
      <rPr>
        <rFont val="Arial"/>
        <color theme="1"/>
      </rPr>
      <t>_DM_MSssI</t>
    </r>
  </si>
  <si>
    <r>
      <rPr>
        <rFont val="Arial"/>
        <i/>
        <color theme="1"/>
      </rPr>
      <t>E.coli</t>
    </r>
    <r>
      <rPr>
        <rFont val="Arial"/>
        <color theme="1"/>
      </rPr>
      <t>_WT</t>
    </r>
  </si>
  <si>
    <r>
      <rPr>
        <rFont val="Arial"/>
        <i/>
        <color theme="1"/>
      </rPr>
      <t>H.pylori</t>
    </r>
    <r>
      <rPr>
        <rFont val="Arial"/>
        <color theme="1"/>
      </rPr>
      <t>_26695_WGA</t>
    </r>
  </si>
  <si>
    <r>
      <rPr>
        <rFont val="Arial"/>
        <i/>
        <color theme="1"/>
      </rPr>
      <t>H.pylori</t>
    </r>
    <r>
      <rPr>
        <rFont val="Arial"/>
        <color theme="1"/>
      </rPr>
      <t>_26695_WT</t>
    </r>
  </si>
  <si>
    <r>
      <rPr>
        <rFont val="Arial"/>
        <i/>
        <color theme="1"/>
      </rPr>
      <t>H.pylori</t>
    </r>
    <r>
      <rPr>
        <rFont val="Arial"/>
        <color theme="1"/>
      </rPr>
      <t>_J99_WT</t>
    </r>
  </si>
  <si>
    <r>
      <rPr>
        <rFont val="Arial"/>
        <i/>
        <color theme="1"/>
      </rPr>
      <t>A.variabilis</t>
    </r>
    <r>
      <rPr>
        <rFont val="Arial"/>
        <color theme="1"/>
      </rPr>
      <t>_WT</t>
    </r>
  </si>
  <si>
    <r>
      <rPr>
        <rFont val="Arial"/>
        <i/>
        <color theme="1"/>
      </rPr>
      <t>T.denticola</t>
    </r>
    <r>
      <rPr>
        <rFont val="Arial"/>
        <color theme="1"/>
      </rPr>
      <t>_WT</t>
    </r>
  </si>
  <si>
    <t>A.thaliana</t>
  </si>
  <si>
    <t>O.sativa</t>
  </si>
  <si>
    <t>Mouse_brain</t>
  </si>
  <si>
    <t>Mouse_ESC</t>
  </si>
  <si>
    <t>Human_HG002_4kHz</t>
  </si>
  <si>
    <t>EMSeq</t>
  </si>
  <si>
    <r>
      <rPr>
        <rFont val="Arial"/>
        <i/>
        <color theme="1"/>
      </rPr>
      <t>E.coli</t>
    </r>
    <r>
      <rPr>
        <rFont val="Arial"/>
        <color theme="1"/>
      </rPr>
      <t>_DM</t>
    </r>
  </si>
  <si>
    <t>-</t>
  </si>
  <si>
    <r>
      <rPr>
        <rFont val="Arial"/>
        <i/>
        <color theme="1"/>
      </rPr>
      <t>E.coli</t>
    </r>
    <r>
      <rPr>
        <rFont val="Arial"/>
        <color theme="1"/>
      </rPr>
      <t>_DM_MSssI</t>
    </r>
  </si>
  <si>
    <r>
      <rPr>
        <rFont val="Arial"/>
        <i/>
        <color theme="1"/>
      </rPr>
      <t>E.coli</t>
    </r>
    <r>
      <rPr>
        <rFont val="Arial"/>
        <color theme="1"/>
      </rPr>
      <t>_WT</t>
    </r>
  </si>
  <si>
    <t>Species</t>
  </si>
  <si>
    <t>Motif</t>
  </si>
  <si>
    <t>Mod</t>
  </si>
  <si>
    <t>n sites</t>
  </si>
  <si>
    <r>
      <rPr>
        <rFont val="Arial"/>
        <i/>
        <color theme="1"/>
        <sz val="9.0"/>
      </rPr>
      <t>Escherichia coli</t>
    </r>
    <r>
      <rPr>
        <rFont val="Arial"/>
        <color theme="1"/>
        <sz val="9.0"/>
      </rPr>
      <t xml:space="preserve"> K-12 MG1655</t>
    </r>
  </si>
  <si>
    <t>CmCWGG</t>
  </si>
  <si>
    <t>5mC</t>
  </si>
  <si>
    <t>GmATC</t>
  </si>
  <si>
    <t>6mA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</si>
  <si>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 26695</t>
    </r>
  </si>
  <si>
    <t>CmATG</t>
  </si>
  <si>
    <t>GAAGmA</t>
  </si>
  <si>
    <t>GmANTC</t>
  </si>
  <si>
    <t>ATTAmAT</t>
  </si>
  <si>
    <t>TCGmA</t>
  </si>
  <si>
    <t>GCmAG</t>
  </si>
  <si>
    <t>GCGTmA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</si>
  <si>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 J99</t>
    </r>
  </si>
  <si>
    <t>GmCGC*</t>
  </si>
  <si>
    <t>AmCGT*</t>
  </si>
  <si>
    <t>GTSmAC</t>
  </si>
  <si>
    <t>GTmAC</t>
  </si>
  <si>
    <t>GCCTmA</t>
  </si>
  <si>
    <t>GGWTAmA</t>
  </si>
  <si>
    <t>TCNNGmA</t>
  </si>
  <si>
    <t>GWCmAY</t>
  </si>
  <si>
    <t>CGWmCG</t>
  </si>
  <si>
    <t>4mC</t>
  </si>
  <si>
    <t>mCCNNGG</t>
  </si>
  <si>
    <t>mCCGG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</si>
  <si>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27893</t>
    </r>
  </si>
  <si>
    <t>GGWmCC</t>
  </si>
  <si>
    <t>mCGATCG</t>
  </si>
  <si>
    <t>RmCCGGY</t>
  </si>
  <si>
    <t>ATGCmAT</t>
  </si>
  <si>
    <t>mCYCGRG</t>
  </si>
  <si>
    <t>GGmCC</t>
  </si>
  <si>
    <t>SAGmCTS</t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</si>
  <si>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</si>
  <si>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CTAmAT</t>
  </si>
  <si>
    <t>RAmATTY</t>
  </si>
  <si>
    <t>mCTCTTC</t>
  </si>
  <si>
    <t>GGNCmC</t>
  </si>
  <si>
    <t>*predicted motifs</t>
  </si>
  <si>
    <t>Unique 9-mers with &gt;10% methylation</t>
  </si>
  <si>
    <t>% of total possible 9-mers</t>
  </si>
  <si>
    <t>Unique 11-mers with &gt;10% methylation</t>
  </si>
  <si>
    <t>% of total possible 11-mers</t>
  </si>
  <si>
    <t>Ecoli_DM_MSssI</t>
  </si>
  <si>
    <t>Arabidopsis_thaliana</t>
  </si>
  <si>
    <t>Mouse_Brain</t>
  </si>
  <si>
    <t>Oryza_sativa</t>
  </si>
  <si>
    <t>Human_HG002</t>
  </si>
  <si>
    <t>Cumulative</t>
  </si>
  <si>
    <t>Percent methylation</t>
  </si>
  <si>
    <t>CG</t>
  </si>
  <si>
    <t>CHG</t>
  </si>
  <si>
    <t>CHH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</si>
  <si>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K-12 MG1655</t>
    </r>
  </si>
  <si>
    <t>WT</t>
  </si>
  <si>
    <t>DM</t>
  </si>
  <si>
    <t>DM + M.SssI</t>
  </si>
  <si>
    <t>Arabidopsis thaliana</t>
  </si>
  <si>
    <t>Oryza sativa japonica</t>
  </si>
  <si>
    <t>Mus musculus</t>
  </si>
  <si>
    <t>Whole brain</t>
  </si>
  <si>
    <t>Embryonic stem cells</t>
  </si>
  <si>
    <t>Homo sapiens</t>
  </si>
  <si>
    <t>HG002 (GM24385)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</si>
  <si>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K-12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</si>
  <si>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</si>
  <si>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</si>
  <si>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27893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</si>
  <si>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</si>
  <si>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Experiment</t>
  </si>
  <si>
    <t>Tool</t>
  </si>
  <si>
    <t>Base_model</t>
  </si>
  <si>
    <t>Mod_model</t>
  </si>
  <si>
    <t>Default_threshold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</si>
  <si>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</si>
  <si>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Ecoli_DM</t>
  </si>
  <si>
    <t>Dorado</t>
  </si>
  <si>
    <t>dna_r10.4.1_e8.2_400bps_sup@v4.3.0</t>
  </si>
  <si>
    <t>res_dna_r10.4.1_e8.2_400bps_sup@v4.3.0_4mC_5mC@v1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</si>
  <si>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</si>
  <si>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dna_r10.4.1_e8.2_400bps_sup@v4.3.0_5mC_5hmC@v1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</si>
  <si>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</si>
  <si>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dna_r10.4.1_e8.2_400bps_sup@v4.3.0_5mCG_5hmCG@v1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</si>
  <si>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</si>
  <si>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dna_r10.4.1_e8.2_400bps_sup@v4.3.0_6mA@v1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</si>
  <si>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</si>
  <si>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dna_r10.4.1_e8.2_400bps_sup@v4.3.0_6mA@v2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</si>
  <si>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</si>
  <si>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dna_r10.4.1_e8.2_400bps_sup@v5.2.0</t>
  </si>
  <si>
    <t>dna_r10.4.1_e8.2_400bps_sup@v5.2.0_4mC_5mC@v1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</si>
  <si>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</si>
  <si>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dna_r10.4.1_e8.2_400bps_sup@v5.2.0_5mC_5hmC@v1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</si>
  <si>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</si>
  <si>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dna_r10.4.1_e8.2_400bps_sup@v5.2.0_5mCG_5hmCG@v1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</si>
  <si>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</si>
  <si>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dna_r10.4.1_e8.2_400bps_sup@v5.2.0_6mA@v1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</si>
  <si>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</si>
  <si>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</t>
  </si>
  <si>
    <t>dna_r10.4.1_e8.2_400bps_sup@v5.0.0_4mC_5mC@v1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</si>
  <si>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</si>
  <si>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dna_r10.4.1_e8.2_400bps_sup@v5.0.0_5mC_5hmC@v1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</si>
  <si>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</si>
  <si>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dna_r10.4.1_e8.2_400bps_sup@v5.0.0_5mCG_5hmCG@v1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</si>
  <si>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</si>
  <si>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dna_r10.4.1_e8.2_400bps_sup@v5.0.0_6mA@v1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</si>
  <si>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</si>
  <si>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dna_r10.4.1_e8.2_400bps_sup@v5.0.0_4mC_5mC@v3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</si>
  <si>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</si>
  <si>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dna_r10.4.1_e8.2_400bps_sup@v5.0.0_5mC_5hmC@v3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</si>
  <si>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</si>
  <si>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dna_r10.4.1_e8.2_400bps_sup@v5.0.0_5mCG_5hmCG@v3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</si>
  <si>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</si>
  <si>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dna_r10.4.1_e8.2_400bps_sup@v5.0.0_6mA@v3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</si>
  <si>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</si>
  <si>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</si>
  <si>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</si>
  <si>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</si>
  <si>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</si>
  <si>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</si>
  <si>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</si>
  <si>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</si>
  <si>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</si>
  <si>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</si>
  <si>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</si>
  <si>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</si>
  <si>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</si>
  <si>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</si>
  <si>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</si>
  <si>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</si>
  <si>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</si>
  <si>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</si>
  <si>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Ecoli_WT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</si>
  <si>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</si>
  <si>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</si>
  <si>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</si>
  <si>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</si>
  <si>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</si>
  <si>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</si>
  <si>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</si>
  <si>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</si>
  <si>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</si>
  <si>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</si>
  <si>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</si>
  <si>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</si>
  <si>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</si>
  <si>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</si>
  <si>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</si>
  <si>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</si>
  <si>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</si>
  <si>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t>HP26695_WGA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</si>
  <si>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</si>
  <si>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</si>
  <si>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</si>
  <si>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</si>
  <si>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</si>
  <si>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</si>
  <si>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</si>
  <si>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</si>
  <si>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</si>
  <si>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</si>
  <si>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</si>
  <si>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</si>
  <si>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</si>
  <si>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</si>
  <si>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</si>
  <si>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</si>
  <si>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</si>
  <si>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t>HP26695_WT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</si>
  <si>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</si>
  <si>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</si>
  <si>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</si>
  <si>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</si>
  <si>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</si>
  <si>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</si>
  <si>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</si>
  <si>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</si>
  <si>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</si>
  <si>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</si>
  <si>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</si>
  <si>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</si>
  <si>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</si>
  <si>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</si>
  <si>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</si>
  <si>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</si>
  <si>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</si>
  <si>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t>HPJ99_WT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</si>
  <si>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</si>
  <si>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</si>
  <si>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</si>
  <si>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</si>
  <si>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</si>
  <si>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</si>
  <si>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</si>
  <si>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</si>
  <si>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</si>
  <si>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</si>
  <si>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</si>
  <si>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</si>
  <si>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</si>
  <si>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</si>
  <si>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</si>
  <si>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</si>
  <si>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</si>
  <si>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Anabaena_WT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</si>
  <si>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</si>
  <si>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</si>
  <si>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</si>
  <si>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</si>
  <si>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</si>
  <si>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</si>
  <si>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</si>
  <si>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</si>
  <si>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</si>
  <si>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</si>
  <si>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</si>
  <si>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</si>
  <si>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</si>
  <si>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</si>
  <si>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</si>
  <si>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</si>
  <si>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</si>
  <si>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Tdenticola_WT</t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</si>
  <si>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</si>
  <si>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</si>
  <si>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</si>
  <si>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</si>
  <si>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</si>
  <si>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</si>
  <si>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</si>
  <si>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</si>
  <si>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</si>
  <si>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</si>
  <si>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</si>
  <si>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</si>
  <si>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</si>
  <si>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</si>
  <si>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</si>
  <si>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</si>
  <si>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osjaponica</t>
  </si>
  <si>
    <t>arabidopsis</t>
  </si>
  <si>
    <t>Mouse</t>
  </si>
  <si>
    <t>mouse_brain</t>
  </si>
  <si>
    <t>mouse_esc</t>
  </si>
  <si>
    <t>Human HG002</t>
  </si>
  <si>
    <t>HG002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</si>
  <si>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</si>
  <si>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RockFish</t>
  </si>
  <si>
    <t>5mCG</t>
  </si>
  <si>
    <t>bilstm_r10.4.1_5khz_v5.0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</si>
  <si>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</si>
  <si>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</si>
  <si>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</si>
  <si>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</si>
  <si>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</si>
  <si>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</si>
  <si>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</si>
  <si>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</si>
  <si>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</si>
  <si>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</si>
  <si>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</si>
  <si>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</si>
  <si>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</si>
  <si>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</si>
  <si>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</si>
  <si>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</si>
  <si>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</si>
  <si>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</si>
  <si>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</si>
  <si>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</si>
  <si>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</si>
  <si>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</si>
  <si>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</si>
  <si>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</si>
  <si>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</si>
  <si>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</si>
  <si>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</si>
  <si>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</si>
  <si>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</si>
  <si>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</si>
  <si>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</si>
  <si>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</si>
  <si>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f5C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</si>
  <si>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</si>
  <si>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</si>
  <si>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</si>
  <si>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</si>
  <si>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</si>
  <si>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</si>
  <si>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</si>
  <si>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</si>
  <si>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</si>
  <si>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</si>
  <si>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</si>
  <si>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</si>
  <si>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</si>
  <si>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</si>
  <si>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</si>
  <si>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</si>
  <si>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</si>
  <si>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</si>
  <si>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</si>
  <si>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</si>
  <si>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</si>
  <si>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</si>
  <si>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</si>
  <si>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</si>
  <si>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</si>
  <si>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</si>
  <si>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</si>
  <si>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</si>
  <si>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</si>
  <si>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</si>
  <si>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</si>
  <si>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</si>
  <si>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DeepPlant</t>
  </si>
  <si>
    <t>both_bilstm.b51_s15_epoch8.cpg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</si>
  <si>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</si>
  <si>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</si>
  <si>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</si>
  <si>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</si>
  <si>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</si>
  <si>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</si>
  <si>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</si>
  <si>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</si>
  <si>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</si>
  <si>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</si>
  <si>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</si>
  <si>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</si>
  <si>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</si>
  <si>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</si>
  <si>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</si>
  <si>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</si>
  <si>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</si>
  <si>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</si>
  <si>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t>Helicobacter pylori str. 26695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</si>
  <si>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</si>
  <si>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</si>
  <si>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</si>
  <si>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</si>
  <si>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</si>
  <si>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</si>
  <si>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</si>
  <si>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</si>
  <si>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</si>
  <si>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</si>
  <si>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</si>
  <si>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</si>
  <si>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</si>
  <si>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both_bilstm.b51_s15_epoch9.chg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</si>
  <si>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</si>
  <si>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</si>
  <si>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</si>
  <si>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</si>
  <si>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</si>
  <si>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</si>
  <si>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</si>
  <si>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</si>
  <si>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</si>
  <si>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</si>
  <si>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</si>
  <si>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</si>
  <si>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</si>
  <si>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</si>
  <si>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</si>
  <si>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</si>
  <si>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</si>
  <si>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</si>
  <si>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</si>
  <si>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</si>
  <si>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</si>
  <si>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</si>
  <si>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</si>
  <si>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</si>
  <si>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</si>
  <si>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</si>
  <si>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</si>
  <si>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</si>
  <si>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</si>
  <si>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</si>
  <si>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</si>
  <si>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</si>
  <si>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both_bilstm.b13_s15_epoch8.chh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</si>
  <si>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</si>
  <si>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</si>
  <si>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</si>
  <si>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</si>
  <si>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</si>
  <si>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</si>
  <si>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</si>
  <si>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</si>
  <si>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</si>
  <si>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</si>
  <si>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</si>
  <si>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</si>
  <si>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</si>
  <si>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</si>
  <si>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</si>
  <si>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</si>
  <si>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</si>
  <si>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</si>
  <si>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</si>
  <si>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</si>
  <si>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</si>
  <si>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</si>
  <si>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</si>
  <si>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</si>
  <si>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</si>
  <si>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</si>
  <si>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</si>
  <si>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</si>
  <si>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</si>
  <si>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</si>
  <si>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</si>
  <si>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</si>
  <si>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DeepBAM</t>
  </si>
  <si>
    <t>LSTM_20240524_newfeature_script_b9_s15_epoch25_accuracy0.9742.pt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</si>
  <si>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</si>
  <si>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</si>
  <si>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</si>
  <si>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</si>
  <si>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</si>
  <si>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</si>
  <si>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</si>
  <si>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</si>
  <si>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</si>
  <si>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</si>
  <si>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</si>
  <si>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</si>
  <si>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</si>
  <si>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</si>
  <si>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</si>
  <si>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</si>
  <si>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</si>
  <si>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</si>
  <si>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</si>
  <si>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</si>
  <si>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</si>
  <si>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</si>
  <si>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</si>
  <si>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</si>
  <si>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</si>
  <si>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</si>
  <si>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</si>
  <si>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</si>
  <si>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</si>
  <si>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</si>
  <si>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</si>
  <si>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</si>
  <si>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DeepMod2_BiLSTM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</si>
  <si>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</si>
  <si>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</si>
  <si>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</si>
  <si>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</si>
  <si>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</si>
  <si>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</si>
  <si>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</si>
  <si>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</si>
  <si>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</si>
  <si>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</si>
  <si>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</si>
  <si>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</si>
  <si>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</si>
  <si>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</si>
  <si>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</si>
  <si>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</si>
  <si>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</si>
  <si>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</si>
  <si>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</si>
  <si>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</si>
  <si>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</si>
  <si>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</si>
  <si>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</si>
  <si>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</si>
  <si>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</si>
  <si>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</si>
  <si>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</si>
  <si>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</si>
  <si>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</si>
  <si>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</si>
  <si>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</si>
  <si>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</si>
  <si>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DeepMod2_Transformer</t>
  </si>
  <si>
    <t>transformer_r10.4.1_5khz_v5.0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</si>
  <si>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</si>
  <si>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</si>
  <si>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</si>
  <si>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</si>
  <si>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</si>
  <si>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</si>
  <si>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</si>
  <si>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</si>
  <si>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</si>
  <si>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</si>
  <si>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</si>
  <si>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</si>
  <si>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</si>
  <si>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</si>
  <si>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</si>
  <si>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</si>
  <si>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</si>
  <si>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</si>
  <si>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</si>
  <si>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</si>
  <si>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</si>
  <si>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</si>
  <si>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</si>
  <si>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</si>
  <si>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</si>
  <si>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</si>
  <si>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</si>
  <si>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</si>
  <si>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</si>
  <si>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</si>
  <si>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</si>
  <si>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Context</t>
  </si>
  <si>
    <t>Model</t>
  </si>
  <si>
    <t>TP</t>
  </si>
  <si>
    <t xml:space="preserve">FP </t>
  </si>
  <si>
    <t>TN</t>
  </si>
  <si>
    <t xml:space="preserve">FN </t>
  </si>
  <si>
    <t xml:space="preserve">Precision </t>
  </si>
  <si>
    <t xml:space="preserve">Recall </t>
  </si>
  <si>
    <t xml:space="preserve">F1 </t>
  </si>
  <si>
    <t>Specificity</t>
  </si>
  <si>
    <t>No. of pos_sites</t>
  </si>
  <si>
    <t>No. of neg_sites</t>
  </si>
  <si>
    <t>Accuracy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</si>
  <si>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K-12 MG1655</t>
    </r>
  </si>
  <si>
    <t>5kHz_sup_v5r3</t>
  </si>
  <si>
    <t>DM_MSssI</t>
  </si>
  <si>
    <t>DeepMod2</t>
  </si>
  <si>
    <t>5kHz_sup_v5r3_BiLSTM</t>
  </si>
  <si>
    <t>5kHz_sup_v5r3_transformer</t>
  </si>
  <si>
    <t>5kHz_sup_v4r1_5mC</t>
  </si>
  <si>
    <t>5kHz_sup_v5r1_5mC</t>
  </si>
  <si>
    <t>5kHz_sup_v5r3_5mC</t>
  </si>
  <si>
    <t>5kHz_sup_v4r1_5mCG</t>
  </si>
  <si>
    <t>5kHz_sup_v5r1_5mCG</t>
  </si>
  <si>
    <t>5kHz_sup_v5r3_5mCG</t>
  </si>
  <si>
    <t>5kHz_sup_v5.2r2_5mCG</t>
  </si>
  <si>
    <t>5kHz_sup_v5.2r2_5mC</t>
  </si>
  <si>
    <t>5kHz_sup_v4r1_6mA</t>
  </si>
  <si>
    <t>5kHz_sup_v4r2_6mA</t>
  </si>
  <si>
    <t>5kHz_sup_v5r1_6mA</t>
  </si>
  <si>
    <t>5kHz_sup_v5r3_6mA</t>
  </si>
  <si>
    <t>5kHz_sup_v5.2r1_6mA</t>
  </si>
  <si>
    <t>CpG</t>
  </si>
  <si>
    <t>Human HG002 chr1</t>
  </si>
  <si>
    <t>Mouse Brain chr1</t>
  </si>
  <si>
    <t>Mouse ESCs chr1</t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</si>
  <si>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</si>
  <si>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5kHz_sup_v4r1_4mC</t>
  </si>
  <si>
    <t>5kHz_sup_v5r1_4mC</t>
  </si>
  <si>
    <t>5kHz_sup_v5r3_4mC</t>
  </si>
  <si>
    <t>5kHz_sup_v5.2r1_4mC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</si>
  <si>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</si>
  <si>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 J99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</si>
  <si>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27893</t>
    </r>
  </si>
  <si>
    <t>FP</t>
  </si>
  <si>
    <t>FN</t>
  </si>
  <si>
    <t>Precision</t>
  </si>
  <si>
    <t>Recall</t>
  </si>
  <si>
    <t>F1</t>
  </si>
  <si>
    <t>Mod_threshold</t>
  </si>
  <si>
    <t>Unmod_threshold</t>
  </si>
  <si>
    <t>All_reads_positive</t>
  </si>
  <si>
    <t>All_reads_negative</t>
  </si>
  <si>
    <t>Fail_reads_positive</t>
  </si>
  <si>
    <t>Fail_reads_negative</t>
  </si>
  <si>
    <t>Frac_retain_positive</t>
  </si>
  <si>
    <t>Frac_retain_negative</t>
  </si>
  <si>
    <t>mCG</t>
  </si>
  <si>
    <t>mCHG</t>
  </si>
  <si>
    <t>mCHH</t>
  </si>
  <si>
    <t>Helicobacter pylori str J99</t>
  </si>
  <si>
    <t>Count</t>
  </si>
  <si>
    <t>PearsonCorrelation</t>
  </si>
  <si>
    <t>RMSE</t>
  </si>
  <si>
    <t>MAE</t>
  </si>
  <si>
    <t>Human_HG002_chr1</t>
  </si>
  <si>
    <t>Dorado_v4r1</t>
  </si>
  <si>
    <t>Dorado_v5r1</t>
  </si>
  <si>
    <t>Dorado_v5r3</t>
  </si>
  <si>
    <t>Mouse_brain_chr1</t>
  </si>
  <si>
    <t>Mouse_ESC_chr1</t>
  </si>
  <si>
    <t>O.sativa.japonica</t>
  </si>
  <si>
    <t>nonCG</t>
  </si>
  <si>
    <t>Exp</t>
  </si>
  <si>
    <t>Sample_Rate</t>
  </si>
  <si>
    <t>Percent_Cpu</t>
  </si>
  <si>
    <t>Wall_Time</t>
  </si>
  <si>
    <t>Max_Res_Size</t>
  </si>
  <si>
    <t>Mem</t>
  </si>
  <si>
    <t>N_Reads</t>
  </si>
  <si>
    <t>N_Bases</t>
  </si>
  <si>
    <t>N50</t>
  </si>
  <si>
    <t>Longest_Read</t>
  </si>
  <si>
    <t>Shortest_Read</t>
  </si>
  <si>
    <t>Mean_Read_Length</t>
  </si>
  <si>
    <t>Median_Read_Length</t>
  </si>
  <si>
    <t>Mean_Read_Quality</t>
  </si>
  <si>
    <t>Median_Read_Quality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</si>
  <si>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</si>
  <si>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5kHz</t>
  </si>
  <si>
    <t>hac</t>
  </si>
  <si>
    <t>826M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</si>
  <si>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</si>
  <si>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sup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</si>
  <si>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</si>
  <si>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603M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</si>
  <si>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</si>
  <si>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530M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</si>
  <si>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</si>
  <si>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563M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</si>
  <si>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</si>
  <si>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</si>
  <si>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</si>
  <si>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</si>
  <si>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t>255M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</si>
  <si>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</si>
  <si>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t>227M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</si>
  <si>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</si>
  <si>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</si>
  <si>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</si>
  <si>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t>188M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</si>
  <si>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</si>
  <si>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</si>
  <si>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341M</t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</si>
  <si>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</si>
  <si>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</si>
  <si>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</si>
  <si>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</si>
  <si>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</si>
  <si>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</si>
  <si>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</si>
  <si>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</si>
  <si>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</si>
  <si>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</si>
  <si>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</si>
  <si>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</si>
  <si>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</si>
  <si>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</si>
  <si>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</si>
  <si>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</si>
  <si>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</si>
  <si>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</si>
  <si>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DeepMod2_transformer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</si>
  <si>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</si>
  <si>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</si>
  <si>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</si>
  <si>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</si>
  <si>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</si>
  <si>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</si>
  <si>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</si>
  <si>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</si>
  <si>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</si>
  <si>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</si>
  <si>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</si>
  <si>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</si>
  <si>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</si>
  <si>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</si>
  <si>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</si>
  <si>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</si>
  <si>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</si>
  <si>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</si>
  <si>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</si>
  <si>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</si>
  <si>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</si>
  <si>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</si>
  <si>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</si>
  <si>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</si>
  <si>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</si>
  <si>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</si>
  <si>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</si>
  <si>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</si>
  <si>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</si>
  <si>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</si>
  <si>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</si>
  <si>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</si>
  <si>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Dorado_movetab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</si>
  <si>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</si>
  <si>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</si>
  <si>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</si>
  <si>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</si>
  <si>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</si>
  <si>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</si>
  <si>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</si>
  <si>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</si>
  <si>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</si>
  <si>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</si>
  <si>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</si>
  <si>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</si>
  <si>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</si>
  <si>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</si>
  <si>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</si>
  <si>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</si>
  <si>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Dorado_v4r1_4mC</t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</si>
  <si>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</si>
  <si>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</si>
  <si>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</si>
  <si>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</si>
  <si>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</si>
  <si>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</si>
  <si>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</si>
  <si>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</si>
  <si>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Dorado_v4r1_5mC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</si>
  <si>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</si>
  <si>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</si>
  <si>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</si>
  <si>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</si>
  <si>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</si>
  <si>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</si>
  <si>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</si>
  <si>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</si>
  <si>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</si>
  <si>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</si>
  <si>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</si>
  <si>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</si>
  <si>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</si>
  <si>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</si>
  <si>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</si>
  <si>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</si>
  <si>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Dorado_v4r1_5mCG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</si>
  <si>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</si>
  <si>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</si>
  <si>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</si>
  <si>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</si>
  <si>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</si>
  <si>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</si>
  <si>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</si>
  <si>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</si>
  <si>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</si>
  <si>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</si>
  <si>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</si>
  <si>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</si>
  <si>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</si>
  <si>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</si>
  <si>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</si>
  <si>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</si>
  <si>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Dorado_v4r1_6mA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</si>
  <si>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</si>
  <si>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</si>
  <si>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</si>
  <si>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</si>
  <si>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</si>
  <si>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</si>
  <si>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</si>
  <si>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</si>
  <si>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</si>
  <si>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</si>
  <si>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</si>
  <si>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</si>
  <si>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</si>
  <si>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</si>
  <si>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</si>
  <si>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</si>
  <si>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Dorado_v4r2_6mA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</si>
  <si>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</si>
  <si>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</si>
  <si>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</si>
  <si>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</si>
  <si>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</si>
  <si>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</si>
  <si>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t>Escherichia coli K12 MG1655</t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</si>
  <si>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</si>
  <si>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</si>
  <si>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</si>
  <si>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</si>
  <si>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</si>
  <si>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</si>
  <si>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</si>
  <si>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</si>
  <si>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</si>
  <si>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Dorado_v5r1_4mC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</si>
  <si>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</si>
  <si>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</si>
  <si>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</si>
  <si>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</si>
  <si>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</si>
  <si>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</si>
  <si>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</si>
  <si>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</si>
  <si>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</si>
  <si>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</si>
  <si>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</si>
  <si>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</si>
  <si>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</si>
  <si>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</si>
  <si>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</si>
  <si>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</si>
  <si>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Dorado_v5r1_5mC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</si>
  <si>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</si>
  <si>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</si>
  <si>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</si>
  <si>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</si>
  <si>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</si>
  <si>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</si>
  <si>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</si>
  <si>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</si>
  <si>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</si>
  <si>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</si>
  <si>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</si>
  <si>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</si>
  <si>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</si>
  <si>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</si>
  <si>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</si>
  <si>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</si>
  <si>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Dorado_v5r1_5mCG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</si>
  <si>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</si>
  <si>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</si>
  <si>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</si>
  <si>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</si>
  <si>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</si>
  <si>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</si>
  <si>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</si>
  <si>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</si>
  <si>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</si>
  <si>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</si>
  <si>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</si>
  <si>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</si>
  <si>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</si>
  <si>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</si>
  <si>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</si>
  <si>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</si>
  <si>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Dorado_v5r1_6mA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</si>
  <si>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</si>
  <si>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</si>
  <si>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</si>
  <si>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</si>
  <si>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</si>
  <si>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</si>
  <si>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</si>
  <si>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</si>
  <si>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</si>
  <si>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</si>
  <si>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</si>
  <si>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</si>
  <si>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</si>
  <si>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</si>
  <si>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</si>
  <si>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</si>
  <si>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Dorado_v5r3_4mC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</si>
  <si>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</si>
  <si>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</si>
  <si>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</si>
  <si>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</si>
  <si>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</si>
  <si>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</si>
  <si>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</si>
  <si>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</si>
  <si>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</si>
  <si>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</si>
  <si>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</si>
  <si>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</si>
  <si>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</si>
  <si>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</si>
  <si>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</si>
  <si>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</si>
  <si>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Dorado_v5r3_5mC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</si>
  <si>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</si>
  <si>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</si>
  <si>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</si>
  <si>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</si>
  <si>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</si>
  <si>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</si>
  <si>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</si>
  <si>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</si>
  <si>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</si>
  <si>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</si>
  <si>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</si>
  <si>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</si>
  <si>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</si>
  <si>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</si>
  <si>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</si>
  <si>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</si>
  <si>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Dorado_v5r3_5mCG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</si>
  <si>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</si>
  <si>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</si>
  <si>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</si>
  <si>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</si>
  <si>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</si>
  <si>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</si>
  <si>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</si>
  <si>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</si>
  <si>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</si>
  <si>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</si>
  <si>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</si>
  <si>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</si>
  <si>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</si>
  <si>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</si>
  <si>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</si>
  <si>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</si>
  <si>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Dorado_v5r3_6mA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</si>
  <si>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</si>
  <si>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</si>
  <si>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</si>
  <si>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</si>
  <si>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</si>
  <si>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</si>
  <si>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</si>
  <si>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</si>
  <si>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</si>
  <si>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</si>
  <si>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</si>
  <si>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</si>
  <si>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</si>
  <si>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</si>
  <si>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</si>
  <si>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</si>
  <si>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</si>
  <si>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</si>
  <si>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</si>
  <si>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</si>
  <si>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</si>
  <si>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</si>
  <si>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</si>
  <si>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</si>
  <si>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</si>
  <si>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</si>
  <si>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</si>
  <si>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</si>
  <si>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</si>
  <si>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</si>
  <si>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</si>
  <si>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</si>
  <si>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f5C_combined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</si>
  <si>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</si>
  <si>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</si>
  <si>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</si>
  <si>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</si>
  <si>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</si>
  <si>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</si>
  <si>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</si>
  <si>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</si>
  <si>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</si>
  <si>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</si>
  <si>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</si>
  <si>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</si>
  <si>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</si>
  <si>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</si>
  <si>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</si>
  <si>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</si>
  <si>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f5C_idx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</si>
  <si>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</si>
  <si>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</si>
  <si>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</si>
  <si>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</si>
  <si>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</si>
  <si>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</si>
  <si>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</si>
  <si>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</si>
  <si>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</si>
  <si>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</si>
  <si>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</si>
  <si>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</si>
  <si>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</si>
  <si>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</si>
  <si>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</si>
  <si>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</si>
  <si>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pod5ToBlow5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</si>
  <si>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</si>
  <si>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</si>
  <si>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</si>
  <si>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</si>
  <si>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</si>
  <si>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</si>
  <si>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</si>
  <si>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</si>
  <si>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</si>
  <si>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</si>
  <si>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</si>
  <si>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</si>
  <si>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</si>
  <si>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</si>
  <si>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</si>
  <si>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</si>
  <si>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</si>
  <si>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</si>
  <si>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</si>
  <si>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</si>
  <si>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</si>
  <si>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</si>
  <si>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</si>
  <si>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</si>
  <si>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</si>
  <si>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</si>
  <si>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</si>
  <si>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</si>
  <si>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</si>
  <si>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</si>
  <si>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</si>
  <si>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</si>
  <si>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dorado_v5.2r2_5mC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</si>
  <si>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</si>
  <si>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dorado_v5.2r2_5mCG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</si>
  <si>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</si>
  <si>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</si>
  <si>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</si>
  <si>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</si>
  <si>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</si>
  <si>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</si>
  <si>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</si>
  <si>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</si>
  <si>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</si>
  <si>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</si>
  <si>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</si>
  <si>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</si>
  <si>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</si>
  <si>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</si>
  <si>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</si>
  <si>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</si>
  <si>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</si>
  <si>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</si>
  <si>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</si>
  <si>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</si>
  <si>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</si>
  <si>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</si>
  <si>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</si>
  <si>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</si>
  <si>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</si>
  <si>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</si>
  <si>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</si>
  <si>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</si>
  <si>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</si>
  <si>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</si>
  <si>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</si>
  <si>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dorado_v5.2r1_4mC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</si>
  <si>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</si>
  <si>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t>dorado_v5.2r1_6mA</t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</si>
  <si>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</si>
  <si>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Anabaena variabilis</t>
    </r>
    <r>
      <rPr>
        <rFont val="Arial"/>
        <color theme="1"/>
      </rPr>
      <t xml:space="preserve"> ATCC 27983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</si>
  <si>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</si>
  <si>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</si>
  <si>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</si>
  <si>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</si>
  <si>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</si>
  <si>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</si>
  <si>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</si>
  <si>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</si>
  <si>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</si>
  <si>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</si>
  <si>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</si>
  <si>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>Escherichia coli</t>
    </r>
    <r>
      <rPr>
        <rFont val="Arial"/>
        <color theme="1"/>
      </rPr>
      <t xml:space="preserve"> K12 MG1655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</si>
  <si>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</si>
  <si>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</si>
  <si>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</si>
  <si>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</si>
  <si>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</si>
  <si>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</si>
  <si>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</si>
  <si>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 xml:space="preserve">Helicobacter pylori </t>
    </r>
    <r>
      <rPr>
        <rFont val="Arial"/>
        <color theme="1"/>
      </rPr>
      <t>str. 26695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</si>
  <si>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</si>
  <si>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</si>
  <si>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</si>
  <si>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Helicobacter pylori</t>
    </r>
    <r>
      <rPr>
        <rFont val="Arial"/>
        <color theme="1"/>
      </rPr>
      <t xml:space="preserve"> str. J99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</si>
  <si>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</si>
  <si>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</si>
  <si>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</si>
  <si>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r>
      <rPr>
        <rFont val="Arial"/>
        <i/>
        <color theme="1"/>
      </rPr>
      <t>Treponema denticola</t>
    </r>
    <r>
      <rPr>
        <rFont val="Arial"/>
        <color theme="1"/>
      </rPr>
      <t xml:space="preserve"> ATCC 35405</t>
    </r>
  </si>
  <si>
    <t>Genome Size</t>
  </si>
  <si>
    <t>Reference FASTA Link</t>
  </si>
  <si>
    <t>Bacteria</t>
  </si>
  <si>
    <r>
      <rPr>
        <rFont val="Arial"/>
        <i/>
        <color theme="1"/>
      </rPr>
      <t xml:space="preserve">Escherichia coli </t>
    </r>
    <r>
      <rPr>
        <rFont val="Arial"/>
        <i val="0"/>
        <color theme="1"/>
      </rPr>
      <t>K12 MG1655</t>
    </r>
  </si>
  <si>
    <t>4.6 Mb</t>
  </si>
  <si>
    <t>https://www.ncbi.nlm.nih.gov/datasets/genome/GCF_000005845.2/</t>
  </si>
  <si>
    <r>
      <rPr>
        <rFont val="Arial"/>
        <i/>
        <color theme="1"/>
      </rPr>
      <t xml:space="preserve">Helicobacter pylori </t>
    </r>
    <r>
      <rPr>
        <rFont val="Arial"/>
        <i val="0"/>
        <color theme="1"/>
      </rPr>
      <t>str 26695</t>
    </r>
  </si>
  <si>
    <t>1.6 Mb</t>
  </si>
  <si>
    <t>https://www.ncbi.nlm.nih.gov/nuccore/NC_018939.1?report=fasta</t>
  </si>
  <si>
    <r>
      <rPr>
        <rFont val="Arial"/>
        <i/>
        <color theme="1"/>
      </rPr>
      <t xml:space="preserve">Helicobacter pylori </t>
    </r>
    <r>
      <rPr>
        <rFont val="Arial"/>
        <i val="0"/>
        <color theme="1"/>
      </rPr>
      <t>str J99</t>
    </r>
  </si>
  <si>
    <t>https://www.ncbi.nlm.nih.gov/datasets/genome/GCF_000982695.1/</t>
  </si>
  <si>
    <r>
      <rPr>
        <rFont val="Arial"/>
        <i/>
        <color theme="1"/>
      </rPr>
      <t xml:space="preserve">Anabaena variabilis </t>
    </r>
    <r>
      <rPr>
        <rFont val="Arial"/>
        <i val="0"/>
        <color theme="1"/>
      </rPr>
      <t>ATCC 27893</t>
    </r>
  </si>
  <si>
    <t>7.2 Mb</t>
  </si>
  <si>
    <t>https://www.ncbi.nlm.nih.gov/datasets/genome/GCF_000009705.1/</t>
  </si>
  <si>
    <r>
      <rPr>
        <rFont val="Arial"/>
        <i/>
        <color theme="1"/>
      </rPr>
      <t>Treponema denticola</t>
    </r>
    <r>
      <rPr>
        <rFont val="Arial"/>
        <i val="0"/>
        <color theme="1"/>
      </rPr>
      <t xml:space="preserve"> ATCC 35405</t>
    </r>
  </si>
  <si>
    <t>2.8 Mb</t>
  </si>
  <si>
    <t>https://www.ncbi.nlm.nih.gov/datasets/genome/GCF_000008185.1/</t>
  </si>
  <si>
    <t>Mammals</t>
  </si>
  <si>
    <t>2.7 Gb</t>
  </si>
  <si>
    <t>http://hgdownload.soe.ucsc.edu/goldenPath/mm39/bigZips/</t>
  </si>
  <si>
    <t>3.1 Gb</t>
  </si>
  <si>
    <t>http://hgdownload.soe.ucsc.edu/goldenPath/hg38/bigZips/latest/</t>
  </si>
  <si>
    <t>Plants</t>
  </si>
  <si>
    <t>385.7 Mb</t>
  </si>
  <si>
    <t>https://www.ncbi.nlm.nih.gov/datasets/genome/GCF_034140825.1/</t>
  </si>
  <si>
    <t>119.1 Mb</t>
  </si>
  <si>
    <t>https://www.ncbi.nlm.nih.gov/datasets/genome/GCF_000001735.4/</t>
  </si>
  <si>
    <t>Genomic_Region</t>
  </si>
  <si>
    <t>Tool_Count</t>
  </si>
  <si>
    <t>Genomic_Count</t>
  </si>
  <si>
    <t>Fraction</t>
  </si>
  <si>
    <t>Bismark</t>
  </si>
  <si>
    <t>CDS</t>
  </si>
  <si>
    <t>TE</t>
  </si>
  <si>
    <t>centromere</t>
  </si>
  <si>
    <t>Dorado_v5.2r2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</si>
</sst>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 h:mm:ss"/>
    <numFmt numFmtId="165" formatCode="0.0000"/>
    <numFmt numFmtId="166" formatCode="0.000000"/>
  </numFmts>
  <fonts count="12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/>
    <font>
      <i/>
      <color theme="1"/>
      <name val="Arial"/>
    </font>
    <font>
      <color rgb="FF000000"/>
      <name val="Roboto"/>
    </font>
    <font>
      <color theme="1"/>
      <name val="Roboto"/>
    </font>
    <font>
      <sz val="12.0"/>
      <color rgb="FF000000"/>
      <name val="Roboto"/>
    </font>
    <font>
      <sz val="9.0"/>
      <color theme="1"/>
      <name val="Arial"/>
    </font>
    <font>
      <u/>
      <color rgb="FF0000FF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99999"/>
      </right>
      <top style="thin">
        <color rgb="FF000000"/>
      </top>
    </border>
    <border>
      <top style="thin">
        <color rgb="FF000000"/>
      </top>
      <bottom style="thin">
        <color rgb="FF999999"/>
      </bottom>
    </border>
    <border>
      <right style="thin">
        <color rgb="FF000000"/>
      </right>
      <top style="thin">
        <color rgb="FF000000"/>
      </top>
      <bottom style="thin">
        <color rgb="FF999999"/>
      </bottom>
    </border>
    <border>
      <left style="thin">
        <color rgb="FF000000"/>
      </left>
      <right style="thin">
        <color rgb="FF999999"/>
      </right>
    </border>
    <border>
      <top style="thin">
        <color rgb="FF999999"/>
      </top>
      <bottom style="thin">
        <color rgb="FF999999"/>
      </bottom>
    </border>
    <border>
      <right style="thin">
        <color rgb="FF000000"/>
      </right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999999"/>
      </right>
      <bottom style="thin">
        <color rgb="FF000000"/>
      </bottom>
    </border>
    <border>
      <top style="thin">
        <color rgb="FF999999"/>
      </top>
      <bottom style="thin">
        <color rgb="FF000000"/>
      </bottom>
    </border>
    <border>
      <right style="thin">
        <color rgb="FF000000"/>
      </right>
      <top style="thin">
        <color rgb="FF999999"/>
      </top>
      <bottom style="thin">
        <color rgb="FF000000"/>
      </bottom>
    </border>
    <border>
      <left style="thin">
        <color rgb="FFE0E0E0"/>
      </left>
      <bottom style="thin">
        <color rgb="FFE0E0E0"/>
      </bottom>
    </border>
    <border>
      <bottom style="thin">
        <color rgb="FFE0E0E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2" numFmtId="0" xfId="0" applyAlignment="1" applyBorder="1" applyFont="1">
      <alignment vertical="center"/>
    </xf>
    <xf borderId="5" fillId="0" fontId="2" numFmtId="0" xfId="0" applyBorder="1" applyFont="1"/>
    <xf borderId="6" fillId="0" fontId="2" numFmtId="0" xfId="0" applyBorder="1" applyFont="1"/>
    <xf borderId="7" fillId="0" fontId="3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3" numFmtId="0" xfId="0" applyBorder="1" applyFont="1"/>
    <xf borderId="11" fillId="0" fontId="2" numFmtId="0" xfId="0" applyBorder="1" applyFont="1"/>
    <xf borderId="12" fillId="0" fontId="2" numFmtId="0" xfId="0" applyBorder="1" applyFont="1"/>
    <xf borderId="4" fillId="0" fontId="4" numFmtId="0" xfId="0" applyAlignment="1" applyBorder="1" applyFont="1">
      <alignment vertical="center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2" numFmtId="4" xfId="0" applyFont="1" applyNumberFormat="1"/>
    <xf borderId="0" fillId="0" fontId="2" numFmtId="3" xfId="0" applyFont="1" applyNumberFormat="1"/>
    <xf borderId="0" fillId="0" fontId="2" numFmtId="2" xfId="0" applyFont="1" applyNumberFormat="1"/>
    <xf borderId="0" fillId="0" fontId="4" numFmtId="0" xfId="0" applyFont="1"/>
    <xf borderId="0" fillId="0" fontId="2" numFmtId="0" xfId="0" applyAlignment="1" applyFont="1">
      <alignment horizontal="right" vertical="bottom"/>
    </xf>
    <xf borderId="13" fillId="0" fontId="5" numFmtId="0" xfId="0" applyAlignment="1" applyBorder="1" applyFont="1">
      <alignment horizontal="center" shrinkToFit="0" vertical="bottom" wrapText="0"/>
    </xf>
    <xf borderId="14" fillId="2" fontId="5" numFmtId="3" xfId="0" applyAlignment="1" applyBorder="1" applyFill="1" applyFont="1" applyNumberFormat="1">
      <alignment horizontal="right" shrinkToFit="0" vertical="bottom" wrapText="0"/>
    </xf>
    <xf borderId="14" fillId="0" fontId="6" numFmtId="3" xfId="0" applyAlignment="1" applyBorder="1" applyFont="1" applyNumberFormat="1">
      <alignment horizontal="right" shrinkToFit="0" vertical="bottom" wrapText="0"/>
    </xf>
    <xf borderId="13" fillId="0" fontId="5" numFmtId="3" xfId="0" applyAlignment="1" applyBorder="1" applyFont="1" applyNumberFormat="1">
      <alignment horizontal="center" shrinkToFit="0" vertical="bottom" wrapText="0"/>
    </xf>
    <xf borderId="14" fillId="2" fontId="5" numFmtId="3" xfId="0" applyAlignment="1" applyBorder="1" applyFont="1" applyNumberFormat="1">
      <alignment horizontal="left" shrinkToFit="0" vertical="bottom" wrapText="0"/>
    </xf>
    <xf borderId="14" fillId="0" fontId="6" numFmtId="0" xfId="0" applyAlignment="1" applyBorder="1" applyFont="1">
      <alignment horizontal="left" shrinkToFit="0" vertical="bottom" wrapText="0"/>
    </xf>
    <xf borderId="14" fillId="0" fontId="6" numFmtId="3" xfId="0" applyAlignment="1" applyBorder="1" applyFont="1" applyNumberFormat="1">
      <alignment horizontal="left" shrinkToFit="0" vertical="bottom" wrapText="0"/>
    </xf>
    <xf borderId="14" fillId="2" fontId="5" numFmtId="0" xfId="0" applyAlignment="1" applyBorder="1" applyFont="1">
      <alignment horizontal="right" shrinkToFit="0" vertical="bottom" wrapText="0"/>
    </xf>
    <xf borderId="14" fillId="2" fontId="5" numFmtId="164" xfId="0" applyAlignment="1" applyBorder="1" applyFont="1" applyNumberFormat="1">
      <alignment horizontal="left" shrinkToFit="0" vertical="bottom" wrapText="0"/>
    </xf>
    <xf borderId="0" fillId="2" fontId="7" numFmtId="3" xfId="0" applyFont="1" applyNumberFormat="1"/>
    <xf borderId="0" fillId="0" fontId="1" numFmtId="0" xfId="0" applyAlignment="1" applyFont="1">
      <alignment horizontal="center" vertical="bottom"/>
    </xf>
    <xf borderId="0" fillId="0" fontId="8" numFmtId="0" xfId="0" applyAlignment="1" applyFont="1">
      <alignment horizontal="center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/>
    </xf>
    <xf borderId="0" fillId="0" fontId="2" numFmtId="0" xfId="0" applyAlignment="1" applyFont="1">
      <alignment vertical="bottom"/>
    </xf>
    <xf borderId="0" fillId="0" fontId="2" numFmtId="2" xfId="0" applyAlignment="1" applyFont="1" applyNumberFormat="1">
      <alignment horizontal="center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2" xfId="0" applyFont="1" applyNumberFormat="1"/>
    <xf borderId="0" fillId="0" fontId="1" numFmtId="2" xfId="0" applyAlignment="1" applyFont="1" applyNumberFormat="1">
      <alignment horizontal="center"/>
    </xf>
    <xf borderId="15" fillId="0" fontId="1" numFmtId="165" xfId="0" applyAlignment="1" applyBorder="1" applyFont="1" applyNumberFormat="1">
      <alignment horizontal="center"/>
    </xf>
    <xf borderId="16" fillId="0" fontId="1" numFmtId="165" xfId="0" applyAlignment="1" applyBorder="1" applyFont="1" applyNumberFormat="1">
      <alignment horizontal="center"/>
    </xf>
    <xf borderId="5" fillId="0" fontId="1" numFmtId="165" xfId="0" applyAlignment="1" applyBorder="1" applyFont="1" applyNumberFormat="1">
      <alignment horizontal="center" vertical="bottom"/>
    </xf>
    <xf borderId="5" fillId="0" fontId="3" numFmtId="0" xfId="0" applyBorder="1" applyFont="1"/>
    <xf borderId="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11" fillId="0" fontId="1" numFmtId="165" xfId="0" applyAlignment="1" applyBorder="1" applyFont="1" applyNumberFormat="1">
      <alignment horizontal="center" vertical="bottom"/>
    </xf>
    <xf borderId="12" fillId="0" fontId="1" numFmtId="165" xfId="0" applyAlignment="1" applyBorder="1" applyFont="1" applyNumberFormat="1">
      <alignment horizontal="center" vertical="bottom"/>
    </xf>
    <xf borderId="15" fillId="0" fontId="2" numFmtId="165" xfId="0" applyAlignment="1" applyBorder="1" applyFont="1" applyNumberFormat="1">
      <alignment horizontal="center"/>
    </xf>
    <xf borderId="5" fillId="0" fontId="2" numFmtId="165" xfId="0" applyAlignment="1" applyBorder="1" applyFont="1" applyNumberFormat="1">
      <alignment horizontal="center" vertical="bottom"/>
    </xf>
    <xf borderId="6" fillId="0" fontId="2" numFmtId="165" xfId="0" applyAlignment="1" applyBorder="1" applyFont="1" applyNumberFormat="1">
      <alignment horizontal="center" vertical="bottom"/>
    </xf>
    <xf borderId="19" fillId="0" fontId="3" numFmtId="0" xfId="0" applyBorder="1" applyFont="1"/>
    <xf borderId="8" fillId="0" fontId="2" numFmtId="165" xfId="0" applyAlignment="1" applyBorder="1" applyFont="1" applyNumberFormat="1">
      <alignment horizontal="center" vertical="bottom"/>
    </xf>
    <xf borderId="0" fillId="0" fontId="2" numFmtId="165" xfId="0" applyAlignment="1" applyFont="1" applyNumberFormat="1">
      <alignment horizontal="center" vertical="bottom"/>
    </xf>
    <xf borderId="9" fillId="0" fontId="2" numFmtId="165" xfId="0" applyAlignment="1" applyBorder="1" applyFont="1" applyNumberFormat="1">
      <alignment horizontal="center" vertical="bottom"/>
    </xf>
    <xf borderId="11" fillId="0" fontId="2" numFmtId="165" xfId="0" applyAlignment="1" applyBorder="1" applyFont="1" applyNumberFormat="1">
      <alignment horizontal="center" vertical="bottom"/>
    </xf>
    <xf borderId="12" fillId="0" fontId="2" numFmtId="165" xfId="0" applyAlignment="1" applyBorder="1" applyFont="1" applyNumberFormat="1">
      <alignment horizontal="center" vertical="bottom"/>
    </xf>
    <xf borderId="1" fillId="0" fontId="4" numFmtId="165" xfId="0" applyAlignment="1" applyBorder="1" applyFont="1" applyNumberFormat="1">
      <alignment horizontal="center" vertical="bottom"/>
    </xf>
    <xf borderId="2" fillId="0" fontId="2" numFmtId="165" xfId="0" applyAlignment="1" applyBorder="1" applyFont="1" applyNumberFormat="1">
      <alignment vertical="bottom"/>
    </xf>
    <xf borderId="2" fillId="0" fontId="2" numFmtId="165" xfId="0" applyAlignment="1" applyBorder="1" applyFont="1" applyNumberFormat="1">
      <alignment horizontal="center" vertical="bottom"/>
    </xf>
    <xf borderId="3" fillId="0" fontId="2" numFmtId="165" xfId="0" applyAlignment="1" applyBorder="1" applyFont="1" applyNumberFormat="1">
      <alignment horizontal="center" vertical="bottom"/>
    </xf>
    <xf borderId="15" fillId="0" fontId="4" numFmtId="165" xfId="0" applyAlignment="1" applyBorder="1" applyFont="1" applyNumberFormat="1">
      <alignment horizontal="center"/>
    </xf>
    <xf borderId="1" fillId="0" fontId="2" numFmtId="165" xfId="0" applyAlignment="1" applyBorder="1" applyFont="1" applyNumberFormat="1">
      <alignment horizontal="center" vertical="bottom"/>
    </xf>
    <xf borderId="0" fillId="0" fontId="1" numFmtId="0" xfId="0" applyFont="1"/>
    <xf borderId="0" fillId="0" fontId="1" numFmtId="166" xfId="0" applyAlignment="1" applyFont="1" applyNumberFormat="1">
      <alignment vertical="bottom"/>
    </xf>
    <xf borderId="0" fillId="0" fontId="1" numFmtId="1" xfId="0" applyAlignment="1" applyFont="1" applyNumberFormat="1">
      <alignment vertical="bottom"/>
    </xf>
    <xf borderId="0" fillId="0" fontId="2" numFmtId="166" xfId="0" applyAlignment="1" applyFont="1" applyNumberFormat="1">
      <alignment horizontal="right" vertical="bottom"/>
    </xf>
    <xf borderId="0" fillId="0" fontId="2" numFmtId="1" xfId="0" applyAlignment="1" applyFont="1" applyNumberFormat="1">
      <alignment horizontal="right" vertical="bottom"/>
    </xf>
    <xf borderId="0" fillId="3" fontId="2" numFmtId="0" xfId="0" applyAlignment="1" applyFill="1" applyFont="1">
      <alignment vertical="bottom"/>
    </xf>
    <xf borderId="0" fillId="3" fontId="2" numFmtId="0" xfId="0" applyAlignment="1" applyFont="1">
      <alignment horizontal="right" vertical="bottom"/>
    </xf>
    <xf borderId="0" fillId="3" fontId="2" numFmtId="166" xfId="0" applyAlignment="1" applyFont="1" applyNumberFormat="1">
      <alignment horizontal="right" vertical="bottom"/>
    </xf>
    <xf borderId="0" fillId="3" fontId="2" numFmtId="1" xfId="0" applyAlignment="1" applyFont="1" applyNumberFormat="1">
      <alignment horizontal="right" vertical="bottom"/>
    </xf>
    <xf borderId="0" fillId="3" fontId="2" numFmtId="0" xfId="0" applyFont="1"/>
    <xf borderId="0" fillId="0" fontId="4" numFmtId="0" xfId="0" applyAlignment="1" applyFont="1">
      <alignment horizontal="center" vertical="bottom"/>
    </xf>
    <xf borderId="0" fillId="0" fontId="2" numFmtId="0" xfId="0" applyAlignment="1" applyFont="1">
      <alignment horizontal="center" vertical="center"/>
    </xf>
    <xf borderId="0" fillId="0" fontId="2" numFmtId="166" xfId="0" applyFont="1" applyNumberFormat="1"/>
    <xf borderId="0" fillId="0" fontId="2" numFmtId="1" xfId="0" applyFont="1" applyNumberFormat="1"/>
    <xf borderId="0" fillId="0" fontId="2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" numFmtId="166" xfId="0" applyFont="1" applyNumberFormat="1"/>
    <xf borderId="0" fillId="0" fontId="1" numFmtId="0" xfId="0" applyAlignment="1" applyFont="1">
      <alignment horizontal="left"/>
    </xf>
    <xf borderId="0" fillId="0" fontId="1" numFmtId="166" xfId="0" applyAlignment="1" applyFont="1" applyNumberFormat="1">
      <alignment horizontal="left"/>
    </xf>
    <xf borderId="0" fillId="0" fontId="4" numFmtId="0" xfId="0" applyAlignment="1" applyFont="1">
      <alignment horizontal="center" vertical="center"/>
    </xf>
    <xf borderId="0" fillId="0" fontId="2" numFmtId="166" xfId="0" applyAlignment="1" applyFont="1" applyNumberFormat="1">
      <alignment vertical="bottom"/>
    </xf>
    <xf borderId="19" fillId="0" fontId="2" numFmtId="0" xfId="0" applyBorder="1" applyFont="1"/>
    <xf borderId="20" fillId="0" fontId="2" numFmtId="0" xfId="0" applyBorder="1" applyFont="1"/>
    <xf borderId="17" fillId="0" fontId="2" numFmtId="0" xfId="0" applyBorder="1" applyFont="1"/>
    <xf borderId="18" fillId="0" fontId="4" numFmtId="0" xfId="0" applyBorder="1" applyFont="1"/>
    <xf borderId="18" fillId="0" fontId="2" numFmtId="0" xfId="0" applyBorder="1" applyFont="1"/>
    <xf borderId="21" fillId="0" fontId="2" numFmtId="0" xfId="0" applyBorder="1" applyFont="1"/>
    <xf borderId="0" fillId="0" fontId="1" numFmtId="0" xfId="0" applyAlignment="1" applyFont="1">
      <alignment horizontal="left" vertical="center"/>
    </xf>
    <xf borderId="0" fillId="0" fontId="2" numFmtId="9" xfId="0" applyAlignment="1" applyFont="1" applyNumberFormat="1">
      <alignment horizontal="right" vertical="bottom"/>
    </xf>
    <xf borderId="0" fillId="0" fontId="2" numFmtId="21" xfId="0" applyAlignment="1" applyFont="1" applyNumberFormat="1">
      <alignment horizontal="right" vertical="bottom"/>
    </xf>
    <xf borderId="0" fillId="0" fontId="2" numFmtId="9" xfId="0" applyFont="1" applyNumberFormat="1"/>
    <xf borderId="0" fillId="0" fontId="2" numFmtId="21" xfId="0" applyFont="1" applyNumberFormat="1"/>
    <xf borderId="22" fillId="0" fontId="2" numFmtId="0" xfId="0" applyBorder="1" applyFont="1"/>
    <xf borderId="22" fillId="0" fontId="1" numFmtId="0" xfId="0" applyBorder="1" applyFont="1"/>
    <xf borderId="23" fillId="0" fontId="2" numFmtId="0" xfId="0" applyAlignment="1" applyBorder="1" applyFont="1">
      <alignment vertical="center"/>
    </xf>
    <xf borderId="22" fillId="0" fontId="4" numFmtId="0" xfId="0" applyBorder="1" applyFont="1"/>
    <xf borderId="22" fillId="0" fontId="9" numFmtId="0" xfId="0" applyBorder="1" applyFont="1"/>
    <xf borderId="24" fillId="0" fontId="3" numFmtId="0" xfId="0" applyBorder="1" applyFont="1"/>
    <xf borderId="25" fillId="0" fontId="3" numFmtId="0" xfId="0" applyBorder="1" applyFont="1"/>
    <xf borderId="0" fillId="0" fontId="10" numFmtId="0" xfId="0" applyAlignment="1" applyFont="1">
      <alignment readingOrder="0"/>
    </xf>
    <xf borderId="0" fillId="0" fontId="10" numFmtId="0" xfId="0" applyFont="1"/>
    <xf borderId="0" fillId="0" fontId="11" numFmtId="0" xfId="0" applyAlignment="1" applyFont="1">
      <alignment readingOrder="0"/>
    </xf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6FA8DC"/>
          <bgColor rgb="FF6FA8DC"/>
        </patternFill>
      </fill>
      <border/>
    </dxf>
    <dxf>
      <font/>
      <fill>
        <patternFill patternType="solid">
          <fgColor rgb="FFD5A6BD"/>
          <bgColor rgb="FFD5A6B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cbi.nlm.nih.gov/datasets/genome/GCF_000005845.2/" TargetMode="External"/><Relationship Id="rId2" Type="http://schemas.openxmlformats.org/officeDocument/2006/relationships/hyperlink" Target="https://www.ncbi.nlm.nih.gov/nuccore/NC_018939.1?report=fasta" TargetMode="External"/><Relationship Id="rId3" Type="http://schemas.openxmlformats.org/officeDocument/2006/relationships/hyperlink" Target="https://www.ncbi.nlm.nih.gov/datasets/genome/GCF_000982695.1/" TargetMode="External"/><Relationship Id="rId4" Type="http://schemas.openxmlformats.org/officeDocument/2006/relationships/hyperlink" Target="https://www.ncbi.nlm.nih.gov/datasets/genome/GCF_000009705.1/" TargetMode="External"/><Relationship Id="rId10" Type="http://schemas.openxmlformats.org/officeDocument/2006/relationships/drawing" Target="../drawings/drawing11.xml"/><Relationship Id="rId9" Type="http://schemas.openxmlformats.org/officeDocument/2006/relationships/hyperlink" Target="https://www.ncbi.nlm.nih.gov/datasets/genome/GCF_000001735.4/" TargetMode="External"/><Relationship Id="rId5" Type="http://schemas.openxmlformats.org/officeDocument/2006/relationships/hyperlink" Target="https://www.ncbi.nlm.nih.gov/datasets/genome/GCF_000008185.1/" TargetMode="External"/><Relationship Id="rId6" Type="http://schemas.openxmlformats.org/officeDocument/2006/relationships/hyperlink" Target="http://hgdownload.soe.ucsc.edu/goldenPath/mm39/bigZips/" TargetMode="External"/><Relationship Id="rId7" Type="http://schemas.openxmlformats.org/officeDocument/2006/relationships/hyperlink" Target="http://hgdownload.soe.ucsc.edu/goldenPath/hg38/bigZips/latest/hg38.fa.gz" TargetMode="External"/><Relationship Id="rId8" Type="http://schemas.openxmlformats.org/officeDocument/2006/relationships/hyperlink" Target="https://www.ncbi.nlm.nih.gov/datasets/genome/GCF_034140825.1/" TargetMode="Externa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7" width="10.6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15.75" customHeight="1">
      <c r="A2" s="4" t="s">
        <v>7</v>
      </c>
      <c r="B2" s="5" t="s">
        <v>8</v>
      </c>
      <c r="C2" s="5">
        <v>5834.0</v>
      </c>
      <c r="D2" s="5">
        <v>1196404.0</v>
      </c>
      <c r="E2" s="5">
        <v>1202238.0</v>
      </c>
      <c r="F2" s="5">
        <v>0.49</v>
      </c>
      <c r="G2" s="6">
        <v>99.51</v>
      </c>
    </row>
    <row r="3" ht="15.75" customHeight="1">
      <c r="A3" s="7"/>
      <c r="B3" s="8" t="s">
        <v>9</v>
      </c>
      <c r="C3" s="8">
        <v>15788.0</v>
      </c>
      <c r="D3" s="8">
        <v>177.0</v>
      </c>
      <c r="E3" s="8">
        <v>15965.0</v>
      </c>
      <c r="F3" s="8">
        <v>98.89</v>
      </c>
      <c r="G3" s="9">
        <v>1.11</v>
      </c>
    </row>
    <row r="4" ht="15.75" customHeight="1">
      <c r="A4" s="10"/>
      <c r="B4" s="11" t="s">
        <v>10</v>
      </c>
      <c r="C4" s="11">
        <v>119144.0</v>
      </c>
      <c r="D4" s="11">
        <v>2.8792975E7</v>
      </c>
      <c r="E4" s="11">
        <v>2.8912119E7</v>
      </c>
      <c r="F4" s="11">
        <v>0.41</v>
      </c>
      <c r="G4" s="12">
        <v>99.59</v>
      </c>
    </row>
    <row r="5" ht="15.75" customHeight="1">
      <c r="A5" s="4" t="s">
        <v>11</v>
      </c>
      <c r="B5" s="5" t="s">
        <v>8</v>
      </c>
      <c r="C5" s="5">
        <v>3594.0</v>
      </c>
      <c r="D5" s="5">
        <v>1128626.0</v>
      </c>
      <c r="E5" s="5">
        <v>1132220.0</v>
      </c>
      <c r="F5" s="5">
        <v>0.32</v>
      </c>
      <c r="G5" s="6">
        <v>99.68</v>
      </c>
    </row>
    <row r="6" ht="15.75" customHeight="1">
      <c r="A6" s="7"/>
      <c r="B6" s="8" t="s">
        <v>9</v>
      </c>
      <c r="C6" s="8">
        <v>15764.0</v>
      </c>
      <c r="D6" s="8">
        <v>119.0</v>
      </c>
      <c r="E6" s="8">
        <v>15883.0</v>
      </c>
      <c r="F6" s="8">
        <v>99.25</v>
      </c>
      <c r="G6" s="9">
        <v>0.75</v>
      </c>
    </row>
    <row r="7" ht="15.75" customHeight="1">
      <c r="A7" s="10"/>
      <c r="B7" s="11" t="s">
        <v>10</v>
      </c>
      <c r="C7" s="11">
        <v>109981.0</v>
      </c>
      <c r="D7" s="11">
        <v>2.8115058E7</v>
      </c>
      <c r="E7" s="11">
        <v>2.8225039E7</v>
      </c>
      <c r="F7" s="11">
        <v>0.39</v>
      </c>
      <c r="G7" s="12">
        <v>99.61</v>
      </c>
    </row>
    <row r="8" ht="15.75" customHeight="1">
      <c r="A8" s="13" t="s">
        <v>12</v>
      </c>
      <c r="B8" s="5" t="s">
        <v>9</v>
      </c>
      <c r="C8" s="5">
        <v>22900.0</v>
      </c>
      <c r="D8" s="5">
        <v>680.0</v>
      </c>
      <c r="E8" s="5">
        <v>23580.0</v>
      </c>
      <c r="F8" s="5">
        <v>97.12</v>
      </c>
      <c r="G8" s="6">
        <v>2.88</v>
      </c>
    </row>
    <row r="9" ht="15.75" customHeight="1">
      <c r="A9" s="7"/>
      <c r="B9" s="8" t="s">
        <v>13</v>
      </c>
      <c r="C9" s="8">
        <v>54008.0</v>
      </c>
      <c r="D9" s="8">
        <v>1.2468919E7</v>
      </c>
      <c r="E9" s="8">
        <v>1.2522927E7</v>
      </c>
      <c r="F9" s="8">
        <v>0.43</v>
      </c>
      <c r="G9" s="9">
        <v>99.57</v>
      </c>
    </row>
    <row r="10" ht="15.75" customHeight="1">
      <c r="A10" s="10"/>
      <c r="B10" s="11" t="s">
        <v>8</v>
      </c>
      <c r="C10" s="11">
        <v>7905.0</v>
      </c>
      <c r="D10" s="11">
        <v>1664131.0</v>
      </c>
      <c r="E10" s="11">
        <v>1672036.0</v>
      </c>
      <c r="F10" s="11">
        <v>0.47</v>
      </c>
      <c r="G10" s="12">
        <v>99.53</v>
      </c>
    </row>
    <row r="11" ht="15.75" customHeight="1">
      <c r="A11" s="13" t="s">
        <v>14</v>
      </c>
      <c r="B11" s="5" t="s">
        <v>9</v>
      </c>
      <c r="C11" s="5">
        <v>19147.0</v>
      </c>
      <c r="D11" s="5">
        <v>625.0</v>
      </c>
      <c r="E11" s="5">
        <v>19772.0</v>
      </c>
      <c r="F11" s="5">
        <v>96.84</v>
      </c>
      <c r="G11" s="6">
        <v>3.16</v>
      </c>
    </row>
    <row r="12" ht="15.75" customHeight="1">
      <c r="A12" s="7"/>
      <c r="B12" s="8" t="s">
        <v>13</v>
      </c>
      <c r="C12" s="8">
        <v>46237.0</v>
      </c>
      <c r="D12" s="8">
        <v>1.1690678E7</v>
      </c>
      <c r="E12" s="8">
        <v>1.1736915E7</v>
      </c>
      <c r="F12" s="8">
        <v>0.39</v>
      </c>
      <c r="G12" s="9">
        <v>99.61</v>
      </c>
    </row>
    <row r="13" ht="15.75" customHeight="1">
      <c r="A13" s="10"/>
      <c r="B13" s="11" t="s">
        <v>8</v>
      </c>
      <c r="C13" s="11">
        <v>6149.0</v>
      </c>
      <c r="D13" s="11">
        <v>1391765.0</v>
      </c>
      <c r="E13" s="11">
        <v>1397914.0</v>
      </c>
      <c r="F13" s="11">
        <v>0.44</v>
      </c>
      <c r="G13" s="12">
        <v>99.56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4"/>
    <mergeCell ref="A5:A7"/>
    <mergeCell ref="A8:A10"/>
    <mergeCell ref="A11:A13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13.63"/>
    <col customWidth="1" min="3" max="3" width="18.38"/>
    <col customWidth="1" min="4" max="6" width="12.63"/>
    <col customWidth="1" min="10" max="10" width="7.0"/>
    <col customWidth="1" min="11" max="11" width="9.38"/>
    <col customWidth="1" min="12" max="12" width="5.63"/>
    <col customWidth="1" min="13" max="13" width="10.63"/>
    <col customWidth="1" min="14" max="14" width="11.13"/>
    <col customWidth="1" min="15" max="15" width="14.88"/>
    <col customWidth="1" min="16" max="16" width="16.25"/>
    <col customWidth="1" min="17" max="17" width="15.13"/>
    <col customWidth="1" min="18" max="18" width="16.5"/>
  </cols>
  <sheetData>
    <row r="1" ht="15.75" customHeight="1">
      <c r="A1" s="93" t="s">
        <v>46</v>
      </c>
      <c r="B1" s="93" t="s">
        <v>638</v>
      </c>
      <c r="C1" s="93" t="s">
        <v>121</v>
      </c>
      <c r="D1" s="93" t="s">
        <v>639</v>
      </c>
      <c r="E1" s="93" t="s">
        <v>577</v>
      </c>
      <c r="F1" s="93" t="s">
        <v>640</v>
      </c>
      <c r="G1" s="93" t="s">
        <v>641</v>
      </c>
      <c r="H1" s="93" t="s">
        <v>642</v>
      </c>
      <c r="I1" s="93" t="s">
        <v>643</v>
      </c>
      <c r="J1" s="93" t="s">
        <v>644</v>
      </c>
      <c r="K1" s="93" t="s">
        <v>645</v>
      </c>
      <c r="L1" s="93" t="s">
        <v>646</v>
      </c>
      <c r="M1" s="93" t="s">
        <v>647</v>
      </c>
      <c r="N1" s="93" t="s">
        <v>648</v>
      </c>
      <c r="O1" s="93" t="s">
        <v>649</v>
      </c>
      <c r="P1" s="93" t="s">
        <v>650</v>
      </c>
      <c r="Q1" s="93" t="s">
        <v>651</v>
      </c>
      <c r="R1" s="93" t="s">
        <v>652</v>
      </c>
      <c r="S1" s="80"/>
      <c r="T1" s="80"/>
      <c r="U1" s="80"/>
      <c r="V1" s="80"/>
      <c r="W1" s="80"/>
      <c r="X1" s="80"/>
      <c r="Y1" s="80" t="str">
        <f t="shared" ref="Y1:Z1" si="1">PROPER(F1)</f>
        <v>Percent_Cpu</v>
      </c>
      <c r="Z1" s="80" t="str">
        <f t="shared" si="1"/>
        <v>Wall_Time</v>
      </c>
    </row>
    <row r="2" ht="15.75" customHeight="1">
      <c r="A2" s="36" t="s">
        <v>653</v>
      </c>
      <c r="B2" s="36" t="s">
        <v>254</v>
      </c>
      <c r="C2" s="36" t="s">
        <v>465</v>
      </c>
      <c r="D2" s="36" t="s">
        <v>654</v>
      </c>
      <c r="E2" s="36" t="s">
        <v>655</v>
      </c>
      <c r="F2" s="94">
        <v>7.81</v>
      </c>
      <c r="G2" s="95">
        <v>0.017723148148148148</v>
      </c>
      <c r="H2" s="21">
        <v>5.798572E7</v>
      </c>
      <c r="I2" s="36" t="s">
        <v>656</v>
      </c>
      <c r="J2" s="21">
        <v>64937.0</v>
      </c>
      <c r="K2" s="21">
        <v>7.38058886E8</v>
      </c>
      <c r="L2" s="21">
        <v>13664.0</v>
      </c>
      <c r="M2" s="21">
        <v>62556.0</v>
      </c>
      <c r="N2" s="21">
        <v>7.0</v>
      </c>
      <c r="O2" s="21">
        <v>11365.0</v>
      </c>
      <c r="P2" s="21">
        <v>10238.0</v>
      </c>
      <c r="Q2" s="21">
        <v>24.7</v>
      </c>
      <c r="R2" s="21">
        <v>25.0</v>
      </c>
      <c r="Y2" s="16" t="str">
        <f t="shared" ref="Y2:Z2" si="2">PROPER(M1)</f>
        <v>Longest_Read</v>
      </c>
      <c r="Z2" s="16" t="str">
        <f t="shared" si="2"/>
        <v>Shortest_Read</v>
      </c>
    </row>
    <row r="3" ht="15.75" customHeight="1">
      <c r="A3" s="36" t="s">
        <v>657</v>
      </c>
      <c r="B3" s="36" t="s">
        <v>254</v>
      </c>
      <c r="C3" s="36" t="s">
        <v>465</v>
      </c>
      <c r="D3" s="36" t="s">
        <v>654</v>
      </c>
      <c r="E3" s="36" t="s">
        <v>658</v>
      </c>
      <c r="F3" s="94">
        <v>8.09</v>
      </c>
      <c r="G3" s="95">
        <v>0.0179619212962963</v>
      </c>
      <c r="H3" s="21">
        <v>5.8051952E7</v>
      </c>
      <c r="I3" s="36" t="s">
        <v>656</v>
      </c>
      <c r="J3" s="21">
        <v>64937.0</v>
      </c>
      <c r="K3" s="21">
        <v>7.38058886E8</v>
      </c>
      <c r="L3" s="21">
        <v>13664.0</v>
      </c>
      <c r="M3" s="21">
        <v>62556.0</v>
      </c>
      <c r="N3" s="21">
        <v>7.0</v>
      </c>
      <c r="O3" s="21">
        <v>11365.0</v>
      </c>
      <c r="P3" s="21">
        <v>10238.0</v>
      </c>
      <c r="Q3" s="21">
        <v>24.7</v>
      </c>
      <c r="R3" s="21">
        <v>25.0</v>
      </c>
    </row>
    <row r="4" ht="15.75" customHeight="1">
      <c r="A4" s="36" t="s">
        <v>659</v>
      </c>
      <c r="B4" s="36" t="s">
        <v>126</v>
      </c>
      <c r="C4" s="36" t="s">
        <v>465</v>
      </c>
      <c r="D4" s="36" t="s">
        <v>654</v>
      </c>
      <c r="E4" s="36" t="s">
        <v>655</v>
      </c>
      <c r="F4" s="94">
        <v>6.24</v>
      </c>
      <c r="G4" s="95">
        <v>0.01605787037037037</v>
      </c>
      <c r="H4" s="21">
        <v>4.0286108E7</v>
      </c>
      <c r="I4" s="36" t="s">
        <v>660</v>
      </c>
      <c r="J4" s="21">
        <v>62470.0</v>
      </c>
      <c r="K4" s="21">
        <v>4.9398785E8</v>
      </c>
      <c r="L4" s="21">
        <v>11266.0</v>
      </c>
      <c r="M4" s="21">
        <v>216377.0</v>
      </c>
      <c r="N4" s="21">
        <v>140.0</v>
      </c>
      <c r="O4" s="21">
        <v>7907.0</v>
      </c>
      <c r="P4" s="21">
        <v>5108.0</v>
      </c>
      <c r="Q4" s="21">
        <v>21.4</v>
      </c>
      <c r="R4" s="21">
        <v>22.8</v>
      </c>
    </row>
    <row r="5" ht="15.75" customHeight="1">
      <c r="A5" s="36" t="s">
        <v>661</v>
      </c>
      <c r="B5" s="36" t="s">
        <v>94</v>
      </c>
      <c r="C5" s="36" t="s">
        <v>465</v>
      </c>
      <c r="D5" s="36" t="s">
        <v>654</v>
      </c>
      <c r="E5" s="36" t="s">
        <v>655</v>
      </c>
      <c r="F5" s="94">
        <v>6.38</v>
      </c>
      <c r="G5" s="95">
        <v>0.01657210648148148</v>
      </c>
      <c r="H5" s="21">
        <v>3.8387112E7</v>
      </c>
      <c r="I5" s="36" t="s">
        <v>662</v>
      </c>
      <c r="J5" s="21">
        <v>65800.0</v>
      </c>
      <c r="K5" s="21">
        <v>4.74157144E8</v>
      </c>
      <c r="L5" s="21">
        <v>9711.0</v>
      </c>
      <c r="M5" s="21">
        <v>162420.0</v>
      </c>
      <c r="N5" s="21">
        <v>31.0</v>
      </c>
      <c r="O5" s="21">
        <v>7206.0</v>
      </c>
      <c r="P5" s="21">
        <v>5089.0</v>
      </c>
      <c r="Q5" s="21">
        <v>22.8</v>
      </c>
      <c r="R5" s="21">
        <v>22.9</v>
      </c>
    </row>
    <row r="6" ht="15.75" customHeight="1">
      <c r="A6" s="36" t="s">
        <v>663</v>
      </c>
      <c r="B6" s="36" t="s">
        <v>182</v>
      </c>
      <c r="C6" s="36" t="s">
        <v>465</v>
      </c>
      <c r="D6" s="36" t="s">
        <v>654</v>
      </c>
      <c r="E6" s="36" t="s">
        <v>655</v>
      </c>
      <c r="F6" s="94">
        <v>6.53</v>
      </c>
      <c r="G6" s="95">
        <v>0.01658425925925926</v>
      </c>
      <c r="H6" s="21">
        <v>3.9993328E7</v>
      </c>
      <c r="I6" s="36" t="s">
        <v>664</v>
      </c>
      <c r="J6" s="21">
        <v>50432.0</v>
      </c>
      <c r="K6" s="21">
        <v>5.08193201E8</v>
      </c>
      <c r="L6" s="21">
        <v>17299.0</v>
      </c>
      <c r="M6" s="21">
        <v>189482.0</v>
      </c>
      <c r="N6" s="21">
        <v>189.0</v>
      </c>
      <c r="O6" s="21">
        <v>10076.0</v>
      </c>
      <c r="P6" s="21">
        <v>6092.0</v>
      </c>
      <c r="Q6" s="21">
        <v>22.2</v>
      </c>
      <c r="R6" s="21">
        <v>22.4</v>
      </c>
    </row>
    <row r="7" ht="15.75" customHeight="1">
      <c r="A7" s="36" t="s">
        <v>665</v>
      </c>
      <c r="B7" s="36" t="s">
        <v>126</v>
      </c>
      <c r="C7" s="36" t="s">
        <v>465</v>
      </c>
      <c r="D7" s="36" t="s">
        <v>654</v>
      </c>
      <c r="E7" s="36" t="s">
        <v>658</v>
      </c>
      <c r="F7" s="94">
        <v>6.64</v>
      </c>
      <c r="G7" s="95">
        <v>0.016708796296296298</v>
      </c>
      <c r="H7" s="21">
        <v>4.0288356E7</v>
      </c>
      <c r="I7" s="36" t="s">
        <v>660</v>
      </c>
      <c r="J7" s="21">
        <v>62470.0</v>
      </c>
      <c r="K7" s="21">
        <v>4.9398785E8</v>
      </c>
      <c r="L7" s="21">
        <v>11266.0</v>
      </c>
      <c r="M7" s="21">
        <v>216377.0</v>
      </c>
      <c r="N7" s="21">
        <v>140.0</v>
      </c>
      <c r="O7" s="21">
        <v>7907.0</v>
      </c>
      <c r="P7" s="21">
        <v>5108.0</v>
      </c>
      <c r="Q7" s="21">
        <v>21.4</v>
      </c>
      <c r="R7" s="21">
        <v>22.8</v>
      </c>
    </row>
    <row r="8" ht="15.75" customHeight="1">
      <c r="A8" s="36" t="s">
        <v>666</v>
      </c>
      <c r="B8" s="36" t="s">
        <v>94</v>
      </c>
      <c r="C8" s="36" t="s">
        <v>465</v>
      </c>
      <c r="D8" s="36" t="s">
        <v>654</v>
      </c>
      <c r="E8" s="36" t="s">
        <v>658</v>
      </c>
      <c r="F8" s="94">
        <v>6.32</v>
      </c>
      <c r="G8" s="95">
        <v>0.016444328703703704</v>
      </c>
      <c r="H8" s="21">
        <v>3.8314032E7</v>
      </c>
      <c r="I8" s="36" t="s">
        <v>662</v>
      </c>
      <c r="J8" s="21">
        <v>65800.0</v>
      </c>
      <c r="K8" s="21">
        <v>4.74157144E8</v>
      </c>
      <c r="L8" s="21">
        <v>9711.0</v>
      </c>
      <c r="M8" s="21">
        <v>162420.0</v>
      </c>
      <c r="N8" s="21">
        <v>31.0</v>
      </c>
      <c r="O8" s="21">
        <v>7206.0</v>
      </c>
      <c r="P8" s="21">
        <v>5089.0</v>
      </c>
      <c r="Q8" s="21">
        <v>22.8</v>
      </c>
      <c r="R8" s="21">
        <v>22.9</v>
      </c>
    </row>
    <row r="9" ht="15.75" customHeight="1">
      <c r="A9" s="36" t="s">
        <v>667</v>
      </c>
      <c r="B9" s="36" t="s">
        <v>182</v>
      </c>
      <c r="C9" s="36" t="s">
        <v>465</v>
      </c>
      <c r="D9" s="36" t="s">
        <v>654</v>
      </c>
      <c r="E9" s="36" t="s">
        <v>658</v>
      </c>
      <c r="F9" s="94">
        <v>6.6</v>
      </c>
      <c r="G9" s="95">
        <v>0.017737037037037037</v>
      </c>
      <c r="H9" s="21">
        <v>3.996754E7</v>
      </c>
      <c r="I9" s="36" t="s">
        <v>664</v>
      </c>
      <c r="J9" s="21">
        <v>50432.0</v>
      </c>
      <c r="K9" s="21">
        <v>5.08193201E8</v>
      </c>
      <c r="L9" s="21">
        <v>17299.0</v>
      </c>
      <c r="M9" s="21">
        <v>189482.0</v>
      </c>
      <c r="N9" s="21">
        <v>189.0</v>
      </c>
      <c r="O9" s="21">
        <v>10076.0</v>
      </c>
      <c r="P9" s="21">
        <v>6092.0</v>
      </c>
      <c r="Q9" s="21">
        <v>22.2</v>
      </c>
      <c r="R9" s="21">
        <v>22.4</v>
      </c>
    </row>
    <row r="10" ht="15.75" customHeight="1">
      <c r="A10" s="36" t="s">
        <v>668</v>
      </c>
      <c r="B10" s="36" t="s">
        <v>200</v>
      </c>
      <c r="C10" s="36" t="s">
        <v>465</v>
      </c>
      <c r="D10" s="36" t="s">
        <v>654</v>
      </c>
      <c r="E10" s="36" t="s">
        <v>655</v>
      </c>
      <c r="F10" s="94">
        <v>7.55</v>
      </c>
      <c r="G10" s="95">
        <v>0.004773611111111111</v>
      </c>
      <c r="H10" s="21">
        <v>1.7184484E7</v>
      </c>
      <c r="I10" s="36" t="s">
        <v>669</v>
      </c>
      <c r="J10" s="21">
        <v>110428.0</v>
      </c>
      <c r="K10" s="21">
        <v>1.89774414E8</v>
      </c>
      <c r="L10" s="21">
        <v>2085.0</v>
      </c>
      <c r="M10" s="21">
        <v>21363.0</v>
      </c>
      <c r="N10" s="21">
        <v>5.0</v>
      </c>
      <c r="O10" s="21">
        <v>1718.0</v>
      </c>
      <c r="P10" s="21">
        <v>1475.0</v>
      </c>
      <c r="Q10" s="21">
        <v>20.5</v>
      </c>
      <c r="R10" s="21">
        <v>20.5</v>
      </c>
    </row>
    <row r="11" ht="15.75" customHeight="1">
      <c r="A11" s="36" t="s">
        <v>670</v>
      </c>
      <c r="B11" s="36" t="s">
        <v>218</v>
      </c>
      <c r="C11" s="36" t="s">
        <v>465</v>
      </c>
      <c r="D11" s="36" t="s">
        <v>654</v>
      </c>
      <c r="E11" s="36" t="s">
        <v>655</v>
      </c>
      <c r="F11" s="94">
        <v>7.51</v>
      </c>
      <c r="G11" s="95">
        <v>0.004694444444444445</v>
      </c>
      <c r="H11" s="21">
        <v>1.5396012E7</v>
      </c>
      <c r="I11" s="36" t="s">
        <v>671</v>
      </c>
      <c r="J11" s="21">
        <v>42171.0</v>
      </c>
      <c r="K11" s="21">
        <v>1.74818094E8</v>
      </c>
      <c r="L11" s="21">
        <v>7031.0</v>
      </c>
      <c r="M11" s="21">
        <v>86901.0</v>
      </c>
      <c r="N11" s="21">
        <v>6.0</v>
      </c>
      <c r="O11" s="21">
        <v>4145.0</v>
      </c>
      <c r="P11" s="21">
        <v>2263.0</v>
      </c>
      <c r="Q11" s="21">
        <v>19.1</v>
      </c>
      <c r="R11" s="21">
        <v>19.1</v>
      </c>
    </row>
    <row r="12" ht="15.75" customHeight="1">
      <c r="A12" s="36" t="s">
        <v>672</v>
      </c>
      <c r="B12" s="36" t="s">
        <v>200</v>
      </c>
      <c r="C12" s="36" t="s">
        <v>465</v>
      </c>
      <c r="D12" s="36" t="s">
        <v>654</v>
      </c>
      <c r="E12" s="36" t="s">
        <v>658</v>
      </c>
      <c r="F12" s="94">
        <v>7.11</v>
      </c>
      <c r="G12" s="95">
        <v>0.00490474537037037</v>
      </c>
      <c r="H12" s="21">
        <v>1.7187612E7</v>
      </c>
      <c r="I12" s="36" t="s">
        <v>669</v>
      </c>
      <c r="J12" s="21">
        <v>110428.0</v>
      </c>
      <c r="K12" s="21">
        <v>1.89774414E8</v>
      </c>
      <c r="L12" s="21">
        <v>2085.0</v>
      </c>
      <c r="M12" s="21">
        <v>21363.0</v>
      </c>
      <c r="N12" s="21">
        <v>5.0</v>
      </c>
      <c r="O12" s="21">
        <v>1718.0</v>
      </c>
      <c r="P12" s="21">
        <v>1475.0</v>
      </c>
      <c r="Q12" s="21">
        <v>20.5</v>
      </c>
      <c r="R12" s="21">
        <v>20.5</v>
      </c>
    </row>
    <row r="13" ht="15.75" customHeight="1">
      <c r="A13" s="36" t="s">
        <v>673</v>
      </c>
      <c r="B13" s="36" t="s">
        <v>218</v>
      </c>
      <c r="C13" s="36" t="s">
        <v>465</v>
      </c>
      <c r="D13" s="36" t="s">
        <v>654</v>
      </c>
      <c r="E13" s="36" t="s">
        <v>658</v>
      </c>
      <c r="F13" s="94">
        <v>7.44</v>
      </c>
      <c r="G13" s="95">
        <v>0.004753009259259259</v>
      </c>
      <c r="H13" s="21">
        <v>1.5358124E7</v>
      </c>
      <c r="I13" s="36" t="s">
        <v>671</v>
      </c>
      <c r="J13" s="21">
        <v>42171.0</v>
      </c>
      <c r="K13" s="21">
        <v>1.74818094E8</v>
      </c>
      <c r="L13" s="21">
        <v>7031.0</v>
      </c>
      <c r="M13" s="21">
        <v>86901.0</v>
      </c>
      <c r="N13" s="21">
        <v>6.0</v>
      </c>
      <c r="O13" s="21">
        <v>4145.0</v>
      </c>
      <c r="P13" s="21">
        <v>2263.0</v>
      </c>
      <c r="Q13" s="21">
        <v>19.1</v>
      </c>
      <c r="R13" s="21">
        <v>19.1</v>
      </c>
    </row>
    <row r="14" ht="15.75" customHeight="1">
      <c r="A14" s="36" t="s">
        <v>674</v>
      </c>
      <c r="B14" s="36" t="s">
        <v>236</v>
      </c>
      <c r="C14" s="36" t="s">
        <v>465</v>
      </c>
      <c r="D14" s="36" t="s">
        <v>654</v>
      </c>
      <c r="E14" s="36" t="s">
        <v>655</v>
      </c>
      <c r="F14" s="94">
        <v>7.14</v>
      </c>
      <c r="G14" s="95">
        <v>0.004608217592592593</v>
      </c>
      <c r="H14" s="21">
        <v>1.6231748E7</v>
      </c>
      <c r="I14" s="36" t="s">
        <v>675</v>
      </c>
      <c r="J14" s="21">
        <v>12229.0</v>
      </c>
      <c r="K14" s="21">
        <v>1.8467699E8</v>
      </c>
      <c r="L14" s="21">
        <v>16960.0</v>
      </c>
      <c r="M14" s="21">
        <v>94530.0</v>
      </c>
      <c r="N14" s="21">
        <v>286.0</v>
      </c>
      <c r="O14" s="21">
        <v>15101.0</v>
      </c>
      <c r="P14" s="21">
        <v>13828.0</v>
      </c>
      <c r="Q14" s="21">
        <v>25.9</v>
      </c>
      <c r="R14" s="21">
        <v>26.2</v>
      </c>
    </row>
    <row r="15" ht="15.75" customHeight="1">
      <c r="A15" s="36" t="s">
        <v>676</v>
      </c>
      <c r="B15" s="36" t="s">
        <v>236</v>
      </c>
      <c r="C15" s="36" t="s">
        <v>465</v>
      </c>
      <c r="D15" s="36" t="s">
        <v>654</v>
      </c>
      <c r="E15" s="36" t="s">
        <v>658</v>
      </c>
      <c r="F15" s="94">
        <v>6.93</v>
      </c>
      <c r="G15" s="95">
        <v>0.004649652777777778</v>
      </c>
      <c r="H15" s="21">
        <v>1.6232988E7</v>
      </c>
      <c r="I15" s="36" t="s">
        <v>675</v>
      </c>
      <c r="J15" s="21">
        <v>12229.0</v>
      </c>
      <c r="K15" s="21">
        <v>1.8467699E8</v>
      </c>
      <c r="L15" s="21">
        <v>16960.0</v>
      </c>
      <c r="M15" s="21">
        <v>94530.0</v>
      </c>
      <c r="N15" s="21">
        <v>286.0</v>
      </c>
      <c r="O15" s="21">
        <v>15101.0</v>
      </c>
      <c r="P15" s="21">
        <v>13828.0</v>
      </c>
      <c r="Q15" s="21">
        <v>25.9</v>
      </c>
      <c r="R15" s="21">
        <v>26.2</v>
      </c>
    </row>
    <row r="16" ht="15.75" customHeight="1">
      <c r="A16" s="36" t="s">
        <v>677</v>
      </c>
      <c r="B16" s="36" t="s">
        <v>272</v>
      </c>
      <c r="C16" s="36" t="s">
        <v>465</v>
      </c>
      <c r="D16" s="36" t="s">
        <v>654</v>
      </c>
      <c r="E16" s="36" t="s">
        <v>655</v>
      </c>
      <c r="F16" s="94">
        <v>7.56</v>
      </c>
      <c r="G16" s="95">
        <v>0.0075379629629629625</v>
      </c>
      <c r="H16" s="21">
        <v>2.54971E7</v>
      </c>
      <c r="I16" s="36" t="s">
        <v>678</v>
      </c>
      <c r="J16" s="21">
        <v>23793.0</v>
      </c>
      <c r="K16" s="21">
        <v>3.07909786E8</v>
      </c>
      <c r="L16" s="21">
        <v>15345.0</v>
      </c>
      <c r="M16" s="21">
        <v>63014.0</v>
      </c>
      <c r="N16" s="21">
        <v>6.0</v>
      </c>
      <c r="O16" s="21">
        <v>12941.0</v>
      </c>
      <c r="P16" s="21">
        <v>12039.0</v>
      </c>
      <c r="Q16" s="21">
        <v>23.3</v>
      </c>
      <c r="R16" s="21">
        <v>23.6</v>
      </c>
    </row>
    <row r="17" ht="15.75" customHeight="1">
      <c r="A17" s="36" t="s">
        <v>679</v>
      </c>
      <c r="B17" s="36" t="s">
        <v>272</v>
      </c>
      <c r="C17" s="36" t="s">
        <v>465</v>
      </c>
      <c r="D17" s="36" t="s">
        <v>654</v>
      </c>
      <c r="E17" s="36" t="s">
        <v>658</v>
      </c>
      <c r="F17" s="94">
        <v>7.92</v>
      </c>
      <c r="G17" s="95">
        <v>0.00783761574074074</v>
      </c>
      <c r="H17" s="21">
        <v>2.5541576E7</v>
      </c>
      <c r="I17" s="36" t="s">
        <v>678</v>
      </c>
      <c r="J17" s="21">
        <v>23793.0</v>
      </c>
      <c r="K17" s="21">
        <v>3.07909786E8</v>
      </c>
      <c r="L17" s="21">
        <v>15345.0</v>
      </c>
      <c r="M17" s="21">
        <v>63014.0</v>
      </c>
      <c r="N17" s="21">
        <v>6.0</v>
      </c>
      <c r="O17" s="21">
        <v>12941.0</v>
      </c>
      <c r="P17" s="21">
        <v>12039.0</v>
      </c>
      <c r="Q17" s="21">
        <v>23.3</v>
      </c>
      <c r="R17" s="21">
        <v>23.6</v>
      </c>
    </row>
    <row r="18" ht="15.75" customHeight="1">
      <c r="A18" s="36" t="s">
        <v>680</v>
      </c>
      <c r="B18" s="36" t="s">
        <v>254</v>
      </c>
      <c r="C18" s="36" t="s">
        <v>499</v>
      </c>
      <c r="D18" s="36" t="s">
        <v>654</v>
      </c>
      <c r="E18" s="36" t="s">
        <v>655</v>
      </c>
      <c r="F18" s="94">
        <v>24.51</v>
      </c>
      <c r="G18" s="95">
        <v>0.003703703703703704</v>
      </c>
      <c r="H18" s="21">
        <v>8793964.0</v>
      </c>
      <c r="I18" s="36" t="s">
        <v>656</v>
      </c>
      <c r="J18" s="21">
        <v>64937.0</v>
      </c>
      <c r="K18" s="21">
        <v>7.38058886E8</v>
      </c>
      <c r="L18" s="21">
        <v>13664.0</v>
      </c>
      <c r="M18" s="21">
        <v>62556.0</v>
      </c>
      <c r="N18" s="21">
        <v>7.0</v>
      </c>
      <c r="O18" s="21">
        <v>11365.0</v>
      </c>
      <c r="P18" s="21">
        <v>10238.0</v>
      </c>
      <c r="Q18" s="21">
        <v>24.7</v>
      </c>
      <c r="R18" s="21">
        <v>25.0</v>
      </c>
    </row>
    <row r="19" ht="15.75" customHeight="1">
      <c r="A19" s="36" t="s">
        <v>681</v>
      </c>
      <c r="B19" s="36" t="s">
        <v>254</v>
      </c>
      <c r="C19" s="36" t="s">
        <v>499</v>
      </c>
      <c r="D19" s="36" t="s">
        <v>654</v>
      </c>
      <c r="E19" s="36" t="s">
        <v>658</v>
      </c>
      <c r="F19" s="94">
        <v>23.6</v>
      </c>
      <c r="G19" s="95">
        <v>0.003923611111111111</v>
      </c>
      <c r="H19" s="21">
        <v>8832132.0</v>
      </c>
      <c r="I19" s="36" t="s">
        <v>656</v>
      </c>
      <c r="J19" s="21">
        <v>64937.0</v>
      </c>
      <c r="K19" s="21">
        <v>7.38058886E8</v>
      </c>
      <c r="L19" s="21">
        <v>13664.0</v>
      </c>
      <c r="M19" s="21">
        <v>62556.0</v>
      </c>
      <c r="N19" s="21">
        <v>7.0</v>
      </c>
      <c r="O19" s="21">
        <v>11365.0</v>
      </c>
      <c r="P19" s="21">
        <v>10238.0</v>
      </c>
      <c r="Q19" s="21">
        <v>24.7</v>
      </c>
      <c r="R19" s="21">
        <v>25.0</v>
      </c>
    </row>
    <row r="20" ht="15.75" customHeight="1">
      <c r="A20" s="36" t="s">
        <v>682</v>
      </c>
      <c r="B20" s="36" t="s">
        <v>126</v>
      </c>
      <c r="C20" s="36" t="s">
        <v>499</v>
      </c>
      <c r="D20" s="36" t="s">
        <v>654</v>
      </c>
      <c r="E20" s="36" t="s">
        <v>655</v>
      </c>
      <c r="F20" s="94">
        <v>41.98</v>
      </c>
      <c r="G20" s="95">
        <v>0.0018171296296296297</v>
      </c>
      <c r="H20" s="21">
        <v>5635920.0</v>
      </c>
      <c r="I20" s="36" t="s">
        <v>660</v>
      </c>
      <c r="J20" s="21">
        <v>62470.0</v>
      </c>
      <c r="K20" s="21">
        <v>4.9398785E8</v>
      </c>
      <c r="L20" s="21">
        <v>11266.0</v>
      </c>
      <c r="M20" s="21">
        <v>216377.0</v>
      </c>
      <c r="N20" s="21">
        <v>140.0</v>
      </c>
      <c r="O20" s="21">
        <v>7907.0</v>
      </c>
      <c r="P20" s="21">
        <v>5108.0</v>
      </c>
      <c r="Q20" s="21">
        <v>21.4</v>
      </c>
      <c r="R20" s="21">
        <v>22.8</v>
      </c>
    </row>
    <row r="21" ht="15.75" customHeight="1">
      <c r="A21" s="36" t="s">
        <v>683</v>
      </c>
      <c r="B21" s="36" t="s">
        <v>94</v>
      </c>
      <c r="C21" s="36" t="s">
        <v>499</v>
      </c>
      <c r="D21" s="36" t="s">
        <v>654</v>
      </c>
      <c r="E21" s="36" t="s">
        <v>655</v>
      </c>
      <c r="F21" s="94">
        <v>44.36</v>
      </c>
      <c r="G21" s="95">
        <v>0.0018171296296296297</v>
      </c>
      <c r="H21" s="21">
        <v>5966260.0</v>
      </c>
      <c r="I21" s="36" t="s">
        <v>660</v>
      </c>
      <c r="J21" s="21">
        <v>65800.0</v>
      </c>
      <c r="K21" s="21">
        <v>4.74157144E8</v>
      </c>
      <c r="L21" s="21">
        <v>9711.0</v>
      </c>
      <c r="M21" s="21">
        <v>162420.0</v>
      </c>
      <c r="N21" s="21">
        <v>31.0</v>
      </c>
      <c r="O21" s="21">
        <v>7206.0</v>
      </c>
      <c r="P21" s="21">
        <v>5089.0</v>
      </c>
      <c r="Q21" s="21">
        <v>22.8</v>
      </c>
      <c r="R21" s="21">
        <v>22.9</v>
      </c>
    </row>
    <row r="22" ht="15.75" customHeight="1">
      <c r="A22" s="36" t="s">
        <v>684</v>
      </c>
      <c r="B22" s="36" t="s">
        <v>182</v>
      </c>
      <c r="C22" s="36" t="s">
        <v>499</v>
      </c>
      <c r="D22" s="36" t="s">
        <v>654</v>
      </c>
      <c r="E22" s="36" t="s">
        <v>655</v>
      </c>
      <c r="F22" s="94">
        <v>45.34</v>
      </c>
      <c r="G22" s="95">
        <v>0.0018981481481481482</v>
      </c>
      <c r="H22" s="21">
        <v>5825288.0</v>
      </c>
      <c r="I22" s="36" t="s">
        <v>662</v>
      </c>
      <c r="J22" s="21">
        <v>50432.0</v>
      </c>
      <c r="K22" s="21">
        <v>5.08193201E8</v>
      </c>
      <c r="L22" s="21">
        <v>17299.0</v>
      </c>
      <c r="M22" s="21">
        <v>189482.0</v>
      </c>
      <c r="N22" s="21">
        <v>189.0</v>
      </c>
      <c r="O22" s="21">
        <v>10076.0</v>
      </c>
      <c r="P22" s="21">
        <v>6092.0</v>
      </c>
      <c r="Q22" s="21">
        <v>22.2</v>
      </c>
      <c r="R22" s="21">
        <v>22.4</v>
      </c>
    </row>
    <row r="23" ht="15.75" customHeight="1">
      <c r="A23" s="36" t="s">
        <v>685</v>
      </c>
      <c r="B23" s="36" t="s">
        <v>126</v>
      </c>
      <c r="C23" s="36" t="s">
        <v>499</v>
      </c>
      <c r="D23" s="36" t="s">
        <v>654</v>
      </c>
      <c r="E23" s="36" t="s">
        <v>658</v>
      </c>
      <c r="F23" s="94">
        <v>46.68</v>
      </c>
      <c r="G23" s="95">
        <v>0.001863425925925926</v>
      </c>
      <c r="H23" s="21">
        <v>5799432.0</v>
      </c>
      <c r="I23" s="36" t="s">
        <v>662</v>
      </c>
      <c r="J23" s="21">
        <v>62470.0</v>
      </c>
      <c r="K23" s="21">
        <v>4.9398785E8</v>
      </c>
      <c r="L23" s="21">
        <v>11266.0</v>
      </c>
      <c r="M23" s="21">
        <v>216377.0</v>
      </c>
      <c r="N23" s="21">
        <v>140.0</v>
      </c>
      <c r="O23" s="21">
        <v>7907.0</v>
      </c>
      <c r="P23" s="21">
        <v>5108.0</v>
      </c>
      <c r="Q23" s="21">
        <v>21.4</v>
      </c>
      <c r="R23" s="21">
        <v>22.8</v>
      </c>
    </row>
    <row r="24" ht="15.75" customHeight="1">
      <c r="A24" s="36" t="s">
        <v>686</v>
      </c>
      <c r="B24" s="36" t="s">
        <v>94</v>
      </c>
      <c r="C24" s="36" t="s">
        <v>499</v>
      </c>
      <c r="D24" s="36" t="s">
        <v>654</v>
      </c>
      <c r="E24" s="36" t="s">
        <v>658</v>
      </c>
      <c r="F24" s="94">
        <v>31.3</v>
      </c>
      <c r="G24" s="95">
        <v>0.0027546296296296294</v>
      </c>
      <c r="H24" s="21">
        <v>8551076.0</v>
      </c>
      <c r="I24" s="36" t="s">
        <v>664</v>
      </c>
      <c r="J24" s="21">
        <v>65800.0</v>
      </c>
      <c r="K24" s="21">
        <v>4.74157144E8</v>
      </c>
      <c r="L24" s="21">
        <v>9711.0</v>
      </c>
      <c r="M24" s="21">
        <v>162420.0</v>
      </c>
      <c r="N24" s="21">
        <v>31.0</v>
      </c>
      <c r="O24" s="21">
        <v>7206.0</v>
      </c>
      <c r="P24" s="21">
        <v>5089.0</v>
      </c>
      <c r="Q24" s="21">
        <v>22.8</v>
      </c>
      <c r="R24" s="21">
        <v>22.9</v>
      </c>
    </row>
    <row r="25" ht="15.75" customHeight="1">
      <c r="A25" s="36" t="s">
        <v>687</v>
      </c>
      <c r="B25" s="36" t="s">
        <v>182</v>
      </c>
      <c r="C25" s="36" t="s">
        <v>499</v>
      </c>
      <c r="D25" s="36" t="s">
        <v>654</v>
      </c>
      <c r="E25" s="36" t="s">
        <v>658</v>
      </c>
      <c r="F25" s="94">
        <v>41.05</v>
      </c>
      <c r="G25" s="95">
        <v>0.0018865740740740742</v>
      </c>
      <c r="H25" s="21">
        <v>6122668.0</v>
      </c>
      <c r="I25" s="36" t="s">
        <v>664</v>
      </c>
      <c r="J25" s="21">
        <v>50432.0</v>
      </c>
      <c r="K25" s="21">
        <v>5.08193201E8</v>
      </c>
      <c r="L25" s="21">
        <v>17299.0</v>
      </c>
      <c r="M25" s="21">
        <v>189482.0</v>
      </c>
      <c r="N25" s="21">
        <v>189.0</v>
      </c>
      <c r="O25" s="21">
        <v>10076.0</v>
      </c>
      <c r="P25" s="21">
        <v>6092.0</v>
      </c>
      <c r="Q25" s="21">
        <v>22.2</v>
      </c>
      <c r="R25" s="21">
        <v>22.4</v>
      </c>
    </row>
    <row r="26" ht="15.75" customHeight="1">
      <c r="A26" s="36" t="s">
        <v>688</v>
      </c>
      <c r="B26" s="36" t="s">
        <v>200</v>
      </c>
      <c r="C26" s="36" t="s">
        <v>499</v>
      </c>
      <c r="D26" s="36" t="s">
        <v>654</v>
      </c>
      <c r="E26" s="36" t="s">
        <v>655</v>
      </c>
      <c r="F26" s="94">
        <v>43.56</v>
      </c>
      <c r="G26" s="95">
        <v>0.0022569444444444442</v>
      </c>
      <c r="H26" s="21">
        <v>2612276.0</v>
      </c>
      <c r="I26" s="36" t="s">
        <v>669</v>
      </c>
      <c r="J26" s="21">
        <v>110428.0</v>
      </c>
      <c r="K26" s="21">
        <v>1.89774414E8</v>
      </c>
      <c r="L26" s="21">
        <v>2085.0</v>
      </c>
      <c r="M26" s="21">
        <v>21363.0</v>
      </c>
      <c r="N26" s="21">
        <v>5.0</v>
      </c>
      <c r="O26" s="21">
        <v>1718.0</v>
      </c>
      <c r="P26" s="21">
        <v>1475.0</v>
      </c>
      <c r="Q26" s="21">
        <v>20.5</v>
      </c>
      <c r="R26" s="21">
        <v>20.5</v>
      </c>
    </row>
    <row r="27" ht="15.75" customHeight="1">
      <c r="A27" s="36" t="s">
        <v>689</v>
      </c>
      <c r="B27" s="36" t="s">
        <v>218</v>
      </c>
      <c r="C27" s="36" t="s">
        <v>499</v>
      </c>
      <c r="D27" s="36" t="s">
        <v>654</v>
      </c>
      <c r="E27" s="36" t="s">
        <v>655</v>
      </c>
      <c r="F27" s="94">
        <v>42.71</v>
      </c>
      <c r="G27" s="95">
        <v>0.0023032407407407407</v>
      </c>
      <c r="H27" s="21">
        <v>2603364.0</v>
      </c>
      <c r="I27" s="36" t="s">
        <v>669</v>
      </c>
      <c r="J27" s="21">
        <v>42171.0</v>
      </c>
      <c r="K27" s="21">
        <v>1.74818094E8</v>
      </c>
      <c r="L27" s="21">
        <v>7031.0</v>
      </c>
      <c r="M27" s="21">
        <v>86901.0</v>
      </c>
      <c r="N27" s="21">
        <v>6.0</v>
      </c>
      <c r="O27" s="21">
        <v>4145.0</v>
      </c>
      <c r="P27" s="21">
        <v>2263.0</v>
      </c>
      <c r="Q27" s="21">
        <v>19.1</v>
      </c>
      <c r="R27" s="21">
        <v>19.1</v>
      </c>
    </row>
    <row r="28" ht="15.75" customHeight="1">
      <c r="A28" s="36" t="s">
        <v>690</v>
      </c>
      <c r="B28" s="36" t="s">
        <v>200</v>
      </c>
      <c r="C28" s="36" t="s">
        <v>499</v>
      </c>
      <c r="D28" s="36" t="s">
        <v>654</v>
      </c>
      <c r="E28" s="36" t="s">
        <v>658</v>
      </c>
      <c r="F28" s="94">
        <v>50.0</v>
      </c>
      <c r="G28" s="95">
        <v>9.027777777777777E-4</v>
      </c>
      <c r="H28" s="21">
        <v>2635468.0</v>
      </c>
      <c r="I28" s="36" t="s">
        <v>671</v>
      </c>
      <c r="J28" s="21">
        <v>110428.0</v>
      </c>
      <c r="K28" s="21">
        <v>1.89774414E8</v>
      </c>
      <c r="L28" s="21">
        <v>2085.0</v>
      </c>
      <c r="M28" s="21">
        <v>21363.0</v>
      </c>
      <c r="N28" s="21">
        <v>5.0</v>
      </c>
      <c r="O28" s="21">
        <v>1718.0</v>
      </c>
      <c r="P28" s="21">
        <v>1475.0</v>
      </c>
      <c r="Q28" s="21">
        <v>20.5</v>
      </c>
      <c r="R28" s="21">
        <v>20.5</v>
      </c>
    </row>
    <row r="29" ht="15.75" customHeight="1">
      <c r="A29" s="36" t="s">
        <v>691</v>
      </c>
      <c r="B29" s="36" t="s">
        <v>218</v>
      </c>
      <c r="C29" s="36" t="s">
        <v>499</v>
      </c>
      <c r="D29" s="36" t="s">
        <v>654</v>
      </c>
      <c r="E29" s="36" t="s">
        <v>658</v>
      </c>
      <c r="F29" s="94">
        <v>44.6</v>
      </c>
      <c r="G29" s="95">
        <v>0.0010185185185185184</v>
      </c>
      <c r="H29" s="21">
        <v>2820444.0</v>
      </c>
      <c r="I29" s="36" t="s">
        <v>671</v>
      </c>
      <c r="J29" s="21">
        <v>42171.0</v>
      </c>
      <c r="K29" s="21">
        <v>1.74818094E8</v>
      </c>
      <c r="L29" s="21">
        <v>7031.0</v>
      </c>
      <c r="M29" s="21">
        <v>86901.0</v>
      </c>
      <c r="N29" s="21">
        <v>6.0</v>
      </c>
      <c r="O29" s="21">
        <v>4145.0</v>
      </c>
      <c r="P29" s="21">
        <v>2263.0</v>
      </c>
      <c r="Q29" s="21">
        <v>19.1</v>
      </c>
      <c r="R29" s="21">
        <v>19.1</v>
      </c>
    </row>
    <row r="30" ht="15.75" customHeight="1">
      <c r="A30" s="36" t="s">
        <v>692</v>
      </c>
      <c r="B30" s="36" t="s">
        <v>236</v>
      </c>
      <c r="C30" s="36" t="s">
        <v>499</v>
      </c>
      <c r="D30" s="36" t="s">
        <v>654</v>
      </c>
      <c r="E30" s="36" t="s">
        <v>655</v>
      </c>
      <c r="F30" s="94">
        <v>28.66</v>
      </c>
      <c r="G30" s="95">
        <v>8.564814814814815E-4</v>
      </c>
      <c r="H30" s="21">
        <v>3356540.0</v>
      </c>
      <c r="I30" s="36" t="s">
        <v>675</v>
      </c>
      <c r="J30" s="21">
        <v>12229.0</v>
      </c>
      <c r="K30" s="21">
        <v>1.8467699E8</v>
      </c>
      <c r="L30" s="21">
        <v>16960.0</v>
      </c>
      <c r="M30" s="21">
        <v>94530.0</v>
      </c>
      <c r="N30" s="21">
        <v>286.0</v>
      </c>
      <c r="O30" s="21">
        <v>15101.0</v>
      </c>
      <c r="P30" s="21">
        <v>13828.0</v>
      </c>
      <c r="Q30" s="21">
        <v>25.9</v>
      </c>
      <c r="R30" s="21">
        <v>26.2</v>
      </c>
    </row>
    <row r="31" ht="15.75" customHeight="1">
      <c r="A31" s="36" t="s">
        <v>693</v>
      </c>
      <c r="B31" s="36" t="s">
        <v>236</v>
      </c>
      <c r="C31" s="36" t="s">
        <v>499</v>
      </c>
      <c r="D31" s="36" t="s">
        <v>654</v>
      </c>
      <c r="E31" s="36" t="s">
        <v>658</v>
      </c>
      <c r="F31" s="94">
        <v>29.66</v>
      </c>
      <c r="G31" s="95">
        <v>8.101851851851852E-4</v>
      </c>
      <c r="H31" s="21">
        <v>2786112.0</v>
      </c>
      <c r="I31" s="36" t="s">
        <v>675</v>
      </c>
      <c r="J31" s="21">
        <v>12229.0</v>
      </c>
      <c r="K31" s="21">
        <v>1.8467699E8</v>
      </c>
      <c r="L31" s="21">
        <v>16960.0</v>
      </c>
      <c r="M31" s="21">
        <v>94530.0</v>
      </c>
      <c r="N31" s="21">
        <v>286.0</v>
      </c>
      <c r="O31" s="21">
        <v>15101.0</v>
      </c>
      <c r="P31" s="21">
        <v>13828.0</v>
      </c>
      <c r="Q31" s="21">
        <v>25.9</v>
      </c>
      <c r="R31" s="21">
        <v>26.2</v>
      </c>
    </row>
    <row r="32" ht="15.75" customHeight="1">
      <c r="A32" s="36" t="s">
        <v>694</v>
      </c>
      <c r="B32" s="36" t="s">
        <v>272</v>
      </c>
      <c r="C32" s="36" t="s">
        <v>499</v>
      </c>
      <c r="D32" s="36" t="s">
        <v>654</v>
      </c>
      <c r="E32" s="36" t="s">
        <v>655</v>
      </c>
      <c r="F32" s="94">
        <v>29.58</v>
      </c>
      <c r="G32" s="95">
        <v>0.0012962962962962963</v>
      </c>
      <c r="H32" s="21">
        <v>4012240.0</v>
      </c>
      <c r="I32" s="36" t="s">
        <v>678</v>
      </c>
      <c r="J32" s="21">
        <v>23793.0</v>
      </c>
      <c r="K32" s="21">
        <v>3.07909786E8</v>
      </c>
      <c r="L32" s="21">
        <v>15345.0</v>
      </c>
      <c r="M32" s="21">
        <v>63014.0</v>
      </c>
      <c r="N32" s="21">
        <v>6.0</v>
      </c>
      <c r="O32" s="21">
        <v>12941.0</v>
      </c>
      <c r="P32" s="21">
        <v>12039.0</v>
      </c>
      <c r="Q32" s="21">
        <v>23.3</v>
      </c>
      <c r="R32" s="21">
        <v>23.6</v>
      </c>
    </row>
    <row r="33" ht="15.75" customHeight="1">
      <c r="A33" s="36" t="s">
        <v>695</v>
      </c>
      <c r="B33" s="36" t="s">
        <v>272</v>
      </c>
      <c r="C33" s="36" t="s">
        <v>499</v>
      </c>
      <c r="D33" s="36" t="s">
        <v>654</v>
      </c>
      <c r="E33" s="36" t="s">
        <v>658</v>
      </c>
      <c r="F33" s="94">
        <v>27.12</v>
      </c>
      <c r="G33" s="95">
        <v>0.0014467592592592592</v>
      </c>
      <c r="H33" s="21">
        <v>4029164.0</v>
      </c>
      <c r="I33" s="36" t="s">
        <v>678</v>
      </c>
      <c r="J33" s="21">
        <v>23793.0</v>
      </c>
      <c r="K33" s="21">
        <v>3.07909786E8</v>
      </c>
      <c r="L33" s="21">
        <v>15345.0</v>
      </c>
      <c r="M33" s="21">
        <v>63014.0</v>
      </c>
      <c r="N33" s="21">
        <v>6.0</v>
      </c>
      <c r="O33" s="21">
        <v>12941.0</v>
      </c>
      <c r="P33" s="21">
        <v>12039.0</v>
      </c>
      <c r="Q33" s="21">
        <v>23.3</v>
      </c>
      <c r="R33" s="21">
        <v>23.6</v>
      </c>
    </row>
    <row r="34" ht="15.75" customHeight="1">
      <c r="A34" s="36" t="s">
        <v>696</v>
      </c>
      <c r="B34" s="36" t="s">
        <v>254</v>
      </c>
      <c r="C34" s="36" t="s">
        <v>697</v>
      </c>
      <c r="D34" s="36" t="s">
        <v>654</v>
      </c>
      <c r="E34" s="36" t="s">
        <v>655</v>
      </c>
      <c r="F34" s="94">
        <v>16.7</v>
      </c>
      <c r="G34" s="95">
        <v>0.005821759259259259</v>
      </c>
      <c r="H34" s="21">
        <v>8755044.0</v>
      </c>
      <c r="I34" s="36" t="s">
        <v>656</v>
      </c>
      <c r="J34" s="21">
        <v>64937.0</v>
      </c>
      <c r="K34" s="21">
        <v>7.38058886E8</v>
      </c>
      <c r="L34" s="21">
        <v>13664.0</v>
      </c>
      <c r="M34" s="21">
        <v>62556.0</v>
      </c>
      <c r="N34" s="21">
        <v>7.0</v>
      </c>
      <c r="O34" s="21">
        <v>11365.0</v>
      </c>
      <c r="P34" s="21">
        <v>10238.0</v>
      </c>
      <c r="Q34" s="21">
        <v>24.7</v>
      </c>
      <c r="R34" s="21">
        <v>25.0</v>
      </c>
    </row>
    <row r="35" ht="15.75" customHeight="1">
      <c r="A35" s="36" t="s">
        <v>698</v>
      </c>
      <c r="B35" s="36" t="s">
        <v>254</v>
      </c>
      <c r="C35" s="36" t="s">
        <v>697</v>
      </c>
      <c r="D35" s="36" t="s">
        <v>654</v>
      </c>
      <c r="E35" s="36" t="s">
        <v>658</v>
      </c>
      <c r="F35" s="94">
        <v>44.34</v>
      </c>
      <c r="G35" s="95">
        <v>0.0022916666666666667</v>
      </c>
      <c r="H35" s="21">
        <v>8831616.0</v>
      </c>
      <c r="I35" s="36" t="s">
        <v>656</v>
      </c>
      <c r="J35" s="21">
        <v>64937.0</v>
      </c>
      <c r="K35" s="21">
        <v>7.38058886E8</v>
      </c>
      <c r="L35" s="21">
        <v>13664.0</v>
      </c>
      <c r="M35" s="21">
        <v>62556.0</v>
      </c>
      <c r="N35" s="21">
        <v>7.0</v>
      </c>
      <c r="O35" s="21">
        <v>11365.0</v>
      </c>
      <c r="P35" s="21">
        <v>10238.0</v>
      </c>
      <c r="Q35" s="21">
        <v>24.7</v>
      </c>
      <c r="R35" s="21">
        <v>25.0</v>
      </c>
    </row>
    <row r="36" ht="15.75" customHeight="1">
      <c r="A36" s="36" t="s">
        <v>699</v>
      </c>
      <c r="B36" s="36" t="s">
        <v>126</v>
      </c>
      <c r="C36" s="36" t="s">
        <v>697</v>
      </c>
      <c r="D36" s="36" t="s">
        <v>654</v>
      </c>
      <c r="E36" s="36" t="s">
        <v>655</v>
      </c>
      <c r="F36" s="94">
        <v>58.04</v>
      </c>
      <c r="G36" s="95">
        <v>0.0018287037037037037</v>
      </c>
      <c r="H36" s="21">
        <v>7520204.0</v>
      </c>
      <c r="I36" s="36" t="s">
        <v>660</v>
      </c>
      <c r="J36" s="21">
        <v>62470.0</v>
      </c>
      <c r="K36" s="21">
        <v>4.9398785E8</v>
      </c>
      <c r="L36" s="21">
        <v>11266.0</v>
      </c>
      <c r="M36" s="21">
        <v>216377.0</v>
      </c>
      <c r="N36" s="21">
        <v>140.0</v>
      </c>
      <c r="O36" s="21">
        <v>7907.0</v>
      </c>
      <c r="P36" s="21">
        <v>5108.0</v>
      </c>
      <c r="Q36" s="21">
        <v>21.4</v>
      </c>
      <c r="R36" s="21">
        <v>22.8</v>
      </c>
    </row>
    <row r="37" ht="15.75" customHeight="1">
      <c r="A37" s="36" t="s">
        <v>700</v>
      </c>
      <c r="B37" s="36" t="s">
        <v>94</v>
      </c>
      <c r="C37" s="36" t="s">
        <v>697</v>
      </c>
      <c r="D37" s="36" t="s">
        <v>654</v>
      </c>
      <c r="E37" s="36" t="s">
        <v>655</v>
      </c>
      <c r="F37" s="94">
        <v>59.2</v>
      </c>
      <c r="G37" s="95">
        <v>0.0018981481481481482</v>
      </c>
      <c r="H37" s="21">
        <v>8028424.0</v>
      </c>
      <c r="I37" s="36" t="s">
        <v>660</v>
      </c>
      <c r="J37" s="21">
        <v>65800.0</v>
      </c>
      <c r="K37" s="21">
        <v>4.74157144E8</v>
      </c>
      <c r="L37" s="21">
        <v>9711.0</v>
      </c>
      <c r="M37" s="21">
        <v>162420.0</v>
      </c>
      <c r="N37" s="21">
        <v>31.0</v>
      </c>
      <c r="O37" s="21">
        <v>7206.0</v>
      </c>
      <c r="P37" s="21">
        <v>5089.0</v>
      </c>
      <c r="Q37" s="21">
        <v>22.8</v>
      </c>
      <c r="R37" s="21">
        <v>22.9</v>
      </c>
    </row>
    <row r="38" ht="15.75" customHeight="1">
      <c r="A38" s="36" t="s">
        <v>701</v>
      </c>
      <c r="B38" s="36" t="s">
        <v>182</v>
      </c>
      <c r="C38" s="36" t="s">
        <v>697</v>
      </c>
      <c r="D38" s="36" t="s">
        <v>654</v>
      </c>
      <c r="E38" s="36" t="s">
        <v>655</v>
      </c>
      <c r="F38" s="94">
        <v>62.13</v>
      </c>
      <c r="G38" s="95">
        <v>0.0019444444444444444</v>
      </c>
      <c r="H38" s="21">
        <v>7570328.0</v>
      </c>
      <c r="I38" s="36" t="s">
        <v>662</v>
      </c>
      <c r="J38" s="21">
        <v>50432.0</v>
      </c>
      <c r="K38" s="21">
        <v>5.08193201E8</v>
      </c>
      <c r="L38" s="21">
        <v>17299.0</v>
      </c>
      <c r="M38" s="21">
        <v>189482.0</v>
      </c>
      <c r="N38" s="21">
        <v>189.0</v>
      </c>
      <c r="O38" s="21">
        <v>10076.0</v>
      </c>
      <c r="P38" s="21">
        <v>6092.0</v>
      </c>
      <c r="Q38" s="21">
        <v>22.2</v>
      </c>
      <c r="R38" s="21">
        <v>22.4</v>
      </c>
    </row>
    <row r="39" ht="15.75" customHeight="1">
      <c r="A39" s="36" t="s">
        <v>702</v>
      </c>
      <c r="B39" s="36" t="s">
        <v>126</v>
      </c>
      <c r="C39" s="36" t="s">
        <v>697</v>
      </c>
      <c r="D39" s="36" t="s">
        <v>654</v>
      </c>
      <c r="E39" s="36" t="s">
        <v>658</v>
      </c>
      <c r="F39" s="94">
        <v>60.86</v>
      </c>
      <c r="G39" s="95">
        <v>0.0019675925925925924</v>
      </c>
      <c r="H39" s="21">
        <v>7569812.0</v>
      </c>
      <c r="I39" s="36" t="s">
        <v>662</v>
      </c>
      <c r="J39" s="21">
        <v>62470.0</v>
      </c>
      <c r="K39" s="21">
        <v>4.9398785E8</v>
      </c>
      <c r="L39" s="21">
        <v>11266.0</v>
      </c>
      <c r="M39" s="21">
        <v>216377.0</v>
      </c>
      <c r="N39" s="21">
        <v>140.0</v>
      </c>
      <c r="O39" s="21">
        <v>7907.0</v>
      </c>
      <c r="P39" s="21">
        <v>5108.0</v>
      </c>
      <c r="Q39" s="21">
        <v>21.4</v>
      </c>
      <c r="R39" s="21">
        <v>22.8</v>
      </c>
    </row>
    <row r="40" ht="15.75" customHeight="1">
      <c r="A40" s="36" t="s">
        <v>703</v>
      </c>
      <c r="B40" s="36" t="s">
        <v>94</v>
      </c>
      <c r="C40" s="36" t="s">
        <v>697</v>
      </c>
      <c r="D40" s="36" t="s">
        <v>654</v>
      </c>
      <c r="E40" s="36" t="s">
        <v>658</v>
      </c>
      <c r="F40" s="94">
        <v>54.22</v>
      </c>
      <c r="G40" s="95">
        <v>0.0021180555555555558</v>
      </c>
      <c r="H40" s="21">
        <v>9566812.0</v>
      </c>
      <c r="I40" s="36" t="s">
        <v>664</v>
      </c>
      <c r="J40" s="21">
        <v>65800.0</v>
      </c>
      <c r="K40" s="21">
        <v>4.74157144E8</v>
      </c>
      <c r="L40" s="21">
        <v>9711.0</v>
      </c>
      <c r="M40" s="21">
        <v>162420.0</v>
      </c>
      <c r="N40" s="21">
        <v>31.0</v>
      </c>
      <c r="O40" s="21">
        <v>7206.0</v>
      </c>
      <c r="P40" s="21">
        <v>5089.0</v>
      </c>
      <c r="Q40" s="21">
        <v>22.8</v>
      </c>
      <c r="R40" s="21">
        <v>22.9</v>
      </c>
    </row>
    <row r="41" ht="15.75" customHeight="1">
      <c r="A41" s="36" t="s">
        <v>704</v>
      </c>
      <c r="B41" s="36" t="s">
        <v>182</v>
      </c>
      <c r="C41" s="36" t="s">
        <v>697</v>
      </c>
      <c r="D41" s="36" t="s">
        <v>654</v>
      </c>
      <c r="E41" s="36" t="s">
        <v>658</v>
      </c>
      <c r="F41" s="94">
        <v>53.49</v>
      </c>
      <c r="G41" s="95">
        <v>0.0020717592592592593</v>
      </c>
      <c r="H41" s="21">
        <v>9565440.0</v>
      </c>
      <c r="I41" s="36" t="s">
        <v>664</v>
      </c>
      <c r="J41" s="21">
        <v>50432.0</v>
      </c>
      <c r="K41" s="21">
        <v>5.08193201E8</v>
      </c>
      <c r="L41" s="21">
        <v>17299.0</v>
      </c>
      <c r="M41" s="21">
        <v>189482.0</v>
      </c>
      <c r="N41" s="21">
        <v>189.0</v>
      </c>
      <c r="O41" s="21">
        <v>10076.0</v>
      </c>
      <c r="P41" s="21">
        <v>6092.0</v>
      </c>
      <c r="Q41" s="21">
        <v>22.2</v>
      </c>
      <c r="R41" s="21">
        <v>22.4</v>
      </c>
    </row>
    <row r="42" ht="15.75" customHeight="1">
      <c r="A42" s="36" t="s">
        <v>705</v>
      </c>
      <c r="B42" s="36" t="s">
        <v>200</v>
      </c>
      <c r="C42" s="36" t="s">
        <v>697</v>
      </c>
      <c r="D42" s="36" t="s">
        <v>654</v>
      </c>
      <c r="E42" s="36" t="s">
        <v>655</v>
      </c>
      <c r="F42" s="94">
        <v>28.47</v>
      </c>
      <c r="G42" s="95">
        <v>0.003564814814814815</v>
      </c>
      <c r="H42" s="21">
        <v>2614296.0</v>
      </c>
      <c r="I42" s="36" t="s">
        <v>669</v>
      </c>
      <c r="J42" s="21">
        <v>110428.0</v>
      </c>
      <c r="K42" s="21">
        <v>1.89774414E8</v>
      </c>
      <c r="L42" s="21">
        <v>2085.0</v>
      </c>
      <c r="M42" s="21">
        <v>21363.0</v>
      </c>
      <c r="N42" s="21">
        <v>5.0</v>
      </c>
      <c r="O42" s="21">
        <v>1718.0</v>
      </c>
      <c r="P42" s="21">
        <v>1475.0</v>
      </c>
      <c r="Q42" s="21">
        <v>20.5</v>
      </c>
      <c r="R42" s="21">
        <v>20.5</v>
      </c>
    </row>
    <row r="43" ht="15.75" customHeight="1">
      <c r="A43" s="36" t="s">
        <v>706</v>
      </c>
      <c r="B43" s="36" t="s">
        <v>218</v>
      </c>
      <c r="C43" s="36" t="s">
        <v>697</v>
      </c>
      <c r="D43" s="36" t="s">
        <v>654</v>
      </c>
      <c r="E43" s="36" t="s">
        <v>655</v>
      </c>
      <c r="F43" s="94">
        <v>30.61</v>
      </c>
      <c r="G43" s="95">
        <v>0.0032407407407407406</v>
      </c>
      <c r="H43" s="21">
        <v>2624876.0</v>
      </c>
      <c r="I43" s="36" t="s">
        <v>669</v>
      </c>
      <c r="J43" s="21">
        <v>42171.0</v>
      </c>
      <c r="K43" s="21">
        <v>1.74818094E8</v>
      </c>
      <c r="L43" s="21">
        <v>7031.0</v>
      </c>
      <c r="M43" s="21">
        <v>86901.0</v>
      </c>
      <c r="N43" s="21">
        <v>6.0</v>
      </c>
      <c r="O43" s="21">
        <v>4145.0</v>
      </c>
      <c r="P43" s="21">
        <v>2263.0</v>
      </c>
      <c r="Q43" s="21">
        <v>19.1</v>
      </c>
      <c r="R43" s="21">
        <v>19.1</v>
      </c>
    </row>
    <row r="44" ht="15.75" customHeight="1">
      <c r="A44" s="36" t="s">
        <v>707</v>
      </c>
      <c r="B44" s="36" t="s">
        <v>200</v>
      </c>
      <c r="C44" s="36" t="s">
        <v>697</v>
      </c>
      <c r="D44" s="36" t="s">
        <v>654</v>
      </c>
      <c r="E44" s="36" t="s">
        <v>658</v>
      </c>
      <c r="F44" s="94">
        <v>50.1</v>
      </c>
      <c r="G44" s="95">
        <v>9.027777777777777E-4</v>
      </c>
      <c r="H44" s="21">
        <v>2739172.0</v>
      </c>
      <c r="I44" s="36" t="s">
        <v>671</v>
      </c>
      <c r="J44" s="21">
        <v>110428.0</v>
      </c>
      <c r="K44" s="21">
        <v>1.89774414E8</v>
      </c>
      <c r="L44" s="21">
        <v>2085.0</v>
      </c>
      <c r="M44" s="21">
        <v>21363.0</v>
      </c>
      <c r="N44" s="21">
        <v>5.0</v>
      </c>
      <c r="O44" s="21">
        <v>1718.0</v>
      </c>
      <c r="P44" s="21">
        <v>1475.0</v>
      </c>
      <c r="Q44" s="21">
        <v>20.5</v>
      </c>
      <c r="R44" s="21">
        <v>20.5</v>
      </c>
    </row>
    <row r="45" ht="15.75" customHeight="1">
      <c r="A45" s="36" t="s">
        <v>708</v>
      </c>
      <c r="B45" s="36" t="s">
        <v>218</v>
      </c>
      <c r="C45" s="36" t="s">
        <v>697</v>
      </c>
      <c r="D45" s="36" t="s">
        <v>654</v>
      </c>
      <c r="E45" s="36" t="s">
        <v>658</v>
      </c>
      <c r="F45" s="94">
        <v>57.65</v>
      </c>
      <c r="G45" s="95">
        <v>7.291666666666667E-4</v>
      </c>
      <c r="H45" s="21">
        <v>3285376.0</v>
      </c>
      <c r="I45" s="36" t="s">
        <v>671</v>
      </c>
      <c r="J45" s="21">
        <v>42171.0</v>
      </c>
      <c r="K45" s="21">
        <v>1.74818094E8</v>
      </c>
      <c r="L45" s="21">
        <v>7031.0</v>
      </c>
      <c r="M45" s="21">
        <v>86901.0</v>
      </c>
      <c r="N45" s="21">
        <v>6.0</v>
      </c>
      <c r="O45" s="21">
        <v>4145.0</v>
      </c>
      <c r="P45" s="21">
        <v>2263.0</v>
      </c>
      <c r="Q45" s="21">
        <v>19.1</v>
      </c>
      <c r="R45" s="21">
        <v>19.1</v>
      </c>
    </row>
    <row r="46" ht="15.75" customHeight="1">
      <c r="A46" s="36" t="s">
        <v>709</v>
      </c>
      <c r="B46" s="36" t="s">
        <v>236</v>
      </c>
      <c r="C46" s="36" t="s">
        <v>697</v>
      </c>
      <c r="D46" s="36" t="s">
        <v>654</v>
      </c>
      <c r="E46" s="36" t="s">
        <v>655</v>
      </c>
      <c r="F46" s="94">
        <v>23.61</v>
      </c>
      <c r="G46" s="95">
        <v>0.0010532407407407407</v>
      </c>
      <c r="H46" s="21">
        <v>3264424.0</v>
      </c>
      <c r="I46" s="36" t="s">
        <v>675</v>
      </c>
      <c r="J46" s="21">
        <v>12229.0</v>
      </c>
      <c r="K46" s="21">
        <v>1.8467699E8</v>
      </c>
      <c r="L46" s="21">
        <v>16960.0</v>
      </c>
      <c r="M46" s="21">
        <v>94530.0</v>
      </c>
      <c r="N46" s="21">
        <v>286.0</v>
      </c>
      <c r="O46" s="21">
        <v>15101.0</v>
      </c>
      <c r="P46" s="21">
        <v>13828.0</v>
      </c>
      <c r="Q46" s="21">
        <v>25.9</v>
      </c>
      <c r="R46" s="21">
        <v>26.2</v>
      </c>
    </row>
    <row r="47" ht="15.75" customHeight="1">
      <c r="A47" s="36" t="s">
        <v>710</v>
      </c>
      <c r="B47" s="36" t="s">
        <v>236</v>
      </c>
      <c r="C47" s="36" t="s">
        <v>697</v>
      </c>
      <c r="D47" s="36" t="s">
        <v>654</v>
      </c>
      <c r="E47" s="36" t="s">
        <v>658</v>
      </c>
      <c r="F47" s="94">
        <v>31.05</v>
      </c>
      <c r="G47" s="95">
        <v>7.87037037037037E-4</v>
      </c>
      <c r="H47" s="21">
        <v>3244192.0</v>
      </c>
      <c r="I47" s="36" t="s">
        <v>675</v>
      </c>
      <c r="J47" s="21">
        <v>12229.0</v>
      </c>
      <c r="K47" s="21">
        <v>1.8467699E8</v>
      </c>
      <c r="L47" s="21">
        <v>16960.0</v>
      </c>
      <c r="M47" s="21">
        <v>94530.0</v>
      </c>
      <c r="N47" s="21">
        <v>286.0</v>
      </c>
      <c r="O47" s="21">
        <v>15101.0</v>
      </c>
      <c r="P47" s="21">
        <v>13828.0</v>
      </c>
      <c r="Q47" s="21">
        <v>25.9</v>
      </c>
      <c r="R47" s="21">
        <v>26.2</v>
      </c>
    </row>
    <row r="48" ht="15.75" customHeight="1">
      <c r="A48" s="36" t="s">
        <v>711</v>
      </c>
      <c r="B48" s="36" t="s">
        <v>272</v>
      </c>
      <c r="C48" s="36" t="s">
        <v>697</v>
      </c>
      <c r="D48" s="36" t="s">
        <v>654</v>
      </c>
      <c r="E48" s="36" t="s">
        <v>655</v>
      </c>
      <c r="F48" s="94">
        <v>27.01</v>
      </c>
      <c r="G48" s="95">
        <v>0.0015046296296296296</v>
      </c>
      <c r="H48" s="21">
        <v>4069308.0</v>
      </c>
      <c r="I48" s="36" t="s">
        <v>678</v>
      </c>
      <c r="J48" s="21">
        <v>23793.0</v>
      </c>
      <c r="K48" s="21">
        <v>3.07909786E8</v>
      </c>
      <c r="L48" s="21">
        <v>15345.0</v>
      </c>
      <c r="M48" s="21">
        <v>63014.0</v>
      </c>
      <c r="N48" s="21">
        <v>6.0</v>
      </c>
      <c r="O48" s="21">
        <v>12941.0</v>
      </c>
      <c r="P48" s="21">
        <v>12039.0</v>
      </c>
      <c r="Q48" s="21">
        <v>23.3</v>
      </c>
      <c r="R48" s="21">
        <v>23.6</v>
      </c>
    </row>
    <row r="49" ht="15.75" customHeight="1">
      <c r="A49" s="36" t="s">
        <v>712</v>
      </c>
      <c r="B49" s="36" t="s">
        <v>272</v>
      </c>
      <c r="C49" s="36" t="s">
        <v>697</v>
      </c>
      <c r="D49" s="36" t="s">
        <v>654</v>
      </c>
      <c r="E49" s="36" t="s">
        <v>658</v>
      </c>
      <c r="F49" s="94">
        <v>27.35</v>
      </c>
      <c r="G49" s="95">
        <v>0.0014814814814814814</v>
      </c>
      <c r="H49" s="21">
        <v>4020136.0</v>
      </c>
      <c r="I49" s="36" t="s">
        <v>678</v>
      </c>
      <c r="J49" s="21">
        <v>23793.0</v>
      </c>
      <c r="K49" s="21">
        <v>3.07909786E8</v>
      </c>
      <c r="L49" s="21">
        <v>15345.0</v>
      </c>
      <c r="M49" s="21">
        <v>63014.0</v>
      </c>
      <c r="N49" s="21">
        <v>6.0</v>
      </c>
      <c r="O49" s="21">
        <v>12941.0</v>
      </c>
      <c r="P49" s="21">
        <v>12039.0</v>
      </c>
      <c r="Q49" s="21">
        <v>23.3</v>
      </c>
      <c r="R49" s="21">
        <v>23.6</v>
      </c>
    </row>
    <row r="50" ht="15.75" customHeight="1">
      <c r="A50" s="36" t="s">
        <v>713</v>
      </c>
      <c r="B50" s="36" t="s">
        <v>254</v>
      </c>
      <c r="C50" s="36" t="s">
        <v>365</v>
      </c>
      <c r="D50" s="36" t="s">
        <v>654</v>
      </c>
      <c r="E50" s="36" t="s">
        <v>655</v>
      </c>
      <c r="F50" s="94">
        <v>16.51</v>
      </c>
      <c r="G50" s="95">
        <v>0.02227638888888889</v>
      </c>
      <c r="H50" s="21">
        <v>1.62864732E8</v>
      </c>
      <c r="I50" s="36" t="s">
        <v>656</v>
      </c>
      <c r="J50" s="21">
        <v>64937.0</v>
      </c>
      <c r="K50" s="21">
        <v>7.38058886E8</v>
      </c>
      <c r="L50" s="21">
        <v>13664.0</v>
      </c>
      <c r="M50" s="21">
        <v>62556.0</v>
      </c>
      <c r="N50" s="21">
        <v>7.0</v>
      </c>
      <c r="O50" s="21">
        <v>11365.0</v>
      </c>
      <c r="P50" s="21">
        <v>10238.0</v>
      </c>
      <c r="Q50" s="21">
        <v>24.7</v>
      </c>
      <c r="R50" s="21">
        <v>25.0</v>
      </c>
    </row>
    <row r="51" ht="15.75" customHeight="1">
      <c r="A51" s="36" t="s">
        <v>714</v>
      </c>
      <c r="B51" s="36" t="s">
        <v>254</v>
      </c>
      <c r="C51" s="36" t="s">
        <v>365</v>
      </c>
      <c r="D51" s="36" t="s">
        <v>654</v>
      </c>
      <c r="E51" s="36" t="s">
        <v>658</v>
      </c>
      <c r="F51" s="94">
        <v>19.13</v>
      </c>
      <c r="G51" s="95">
        <v>0.028067013888888888</v>
      </c>
      <c r="H51" s="21">
        <v>1.48976316E8</v>
      </c>
      <c r="I51" s="36" t="s">
        <v>656</v>
      </c>
      <c r="J51" s="21">
        <v>64937.0</v>
      </c>
      <c r="K51" s="21">
        <v>7.38058886E8</v>
      </c>
      <c r="L51" s="21">
        <v>13664.0</v>
      </c>
      <c r="M51" s="21">
        <v>62556.0</v>
      </c>
      <c r="N51" s="21">
        <v>7.0</v>
      </c>
      <c r="O51" s="21">
        <v>11365.0</v>
      </c>
      <c r="P51" s="21">
        <v>10238.0</v>
      </c>
      <c r="Q51" s="21">
        <v>24.7</v>
      </c>
      <c r="R51" s="21">
        <v>25.0</v>
      </c>
    </row>
    <row r="52" ht="15.75" customHeight="1">
      <c r="A52" s="36" t="s">
        <v>715</v>
      </c>
      <c r="B52" s="36" t="s">
        <v>126</v>
      </c>
      <c r="C52" s="36" t="s">
        <v>365</v>
      </c>
      <c r="D52" s="36" t="s">
        <v>654</v>
      </c>
      <c r="E52" s="36" t="s">
        <v>655</v>
      </c>
      <c r="F52" s="94">
        <v>15.5</v>
      </c>
      <c r="G52" s="95">
        <v>0.02600659722222222</v>
      </c>
      <c r="H52" s="21">
        <v>1.1205056E8</v>
      </c>
      <c r="I52" s="36" t="s">
        <v>660</v>
      </c>
      <c r="J52" s="21">
        <v>62470.0</v>
      </c>
      <c r="K52" s="21">
        <v>4.9398785E8</v>
      </c>
      <c r="L52" s="21">
        <v>11266.0</v>
      </c>
      <c r="M52" s="21">
        <v>216377.0</v>
      </c>
      <c r="N52" s="21">
        <v>140.0</v>
      </c>
      <c r="O52" s="21">
        <v>7907.0</v>
      </c>
      <c r="P52" s="21">
        <v>5108.0</v>
      </c>
      <c r="Q52" s="21">
        <v>21.4</v>
      </c>
      <c r="R52" s="21">
        <v>22.8</v>
      </c>
    </row>
    <row r="53" ht="15.75" customHeight="1">
      <c r="A53" s="36" t="s">
        <v>716</v>
      </c>
      <c r="B53" s="36" t="s">
        <v>94</v>
      </c>
      <c r="C53" s="36" t="s">
        <v>365</v>
      </c>
      <c r="D53" s="36" t="s">
        <v>654</v>
      </c>
      <c r="E53" s="36" t="s">
        <v>655</v>
      </c>
      <c r="F53" s="94">
        <v>14.77</v>
      </c>
      <c r="G53" s="95">
        <v>0.03906377314814815</v>
      </c>
      <c r="H53" s="21">
        <v>1.04792288E8</v>
      </c>
      <c r="I53" s="36" t="s">
        <v>662</v>
      </c>
      <c r="J53" s="21">
        <v>65800.0</v>
      </c>
      <c r="K53" s="21">
        <v>4.74157144E8</v>
      </c>
      <c r="L53" s="21">
        <v>9711.0</v>
      </c>
      <c r="M53" s="21">
        <v>162420.0</v>
      </c>
      <c r="N53" s="21">
        <v>31.0</v>
      </c>
      <c r="O53" s="21">
        <v>7206.0</v>
      </c>
      <c r="P53" s="21">
        <v>5089.0</v>
      </c>
      <c r="Q53" s="21">
        <v>22.8</v>
      </c>
      <c r="R53" s="21">
        <v>22.9</v>
      </c>
    </row>
    <row r="54" ht="15.75" customHeight="1">
      <c r="A54" s="36" t="s">
        <v>717</v>
      </c>
      <c r="B54" s="36" t="s">
        <v>182</v>
      </c>
      <c r="C54" s="36" t="s">
        <v>365</v>
      </c>
      <c r="D54" s="36" t="s">
        <v>654</v>
      </c>
      <c r="E54" s="36" t="s">
        <v>655</v>
      </c>
      <c r="F54" s="94">
        <v>14.27</v>
      </c>
      <c r="G54" s="95">
        <v>0.02656435185185185</v>
      </c>
      <c r="H54" s="21">
        <v>1.01973568E8</v>
      </c>
      <c r="I54" s="36" t="s">
        <v>664</v>
      </c>
      <c r="J54" s="21">
        <v>50432.0</v>
      </c>
      <c r="K54" s="21">
        <v>5.08193201E8</v>
      </c>
      <c r="L54" s="21">
        <v>17299.0</v>
      </c>
      <c r="M54" s="21">
        <v>189482.0</v>
      </c>
      <c r="N54" s="21">
        <v>189.0</v>
      </c>
      <c r="O54" s="21">
        <v>10076.0</v>
      </c>
      <c r="P54" s="21">
        <v>6092.0</v>
      </c>
      <c r="Q54" s="21">
        <v>22.2</v>
      </c>
      <c r="R54" s="21">
        <v>22.4</v>
      </c>
    </row>
    <row r="55" ht="15.75" customHeight="1">
      <c r="A55" s="36" t="s">
        <v>718</v>
      </c>
      <c r="B55" s="36" t="s">
        <v>126</v>
      </c>
      <c r="C55" s="36" t="s">
        <v>365</v>
      </c>
      <c r="D55" s="36" t="s">
        <v>654</v>
      </c>
      <c r="E55" s="36" t="s">
        <v>658</v>
      </c>
      <c r="F55" s="94">
        <v>13.29</v>
      </c>
      <c r="G55" s="95">
        <v>0.020755208333333334</v>
      </c>
      <c r="H55" s="21">
        <v>1.12454352E8</v>
      </c>
      <c r="I55" s="36" t="s">
        <v>660</v>
      </c>
      <c r="J55" s="21">
        <v>62470.0</v>
      </c>
      <c r="K55" s="21">
        <v>4.9398785E8</v>
      </c>
      <c r="L55" s="21">
        <v>11266.0</v>
      </c>
      <c r="M55" s="21">
        <v>216377.0</v>
      </c>
      <c r="N55" s="21">
        <v>140.0</v>
      </c>
      <c r="O55" s="21">
        <v>7907.0</v>
      </c>
      <c r="P55" s="21">
        <v>5108.0</v>
      </c>
      <c r="Q55" s="21">
        <v>21.4</v>
      </c>
      <c r="R55" s="21">
        <v>22.8</v>
      </c>
    </row>
    <row r="56" ht="15.75" customHeight="1">
      <c r="A56" s="36" t="s">
        <v>719</v>
      </c>
      <c r="B56" s="36" t="s">
        <v>94</v>
      </c>
      <c r="C56" s="36" t="s">
        <v>365</v>
      </c>
      <c r="D56" s="36" t="s">
        <v>654</v>
      </c>
      <c r="E56" s="36" t="s">
        <v>658</v>
      </c>
      <c r="F56" s="94">
        <v>12.98</v>
      </c>
      <c r="G56" s="95">
        <v>0.021692245370370372</v>
      </c>
      <c r="H56" s="21">
        <v>1.07987908E8</v>
      </c>
      <c r="I56" s="36" t="s">
        <v>662</v>
      </c>
      <c r="J56" s="21">
        <v>65800.0</v>
      </c>
      <c r="K56" s="21">
        <v>4.74157144E8</v>
      </c>
      <c r="L56" s="21">
        <v>9711.0</v>
      </c>
      <c r="M56" s="21">
        <v>162420.0</v>
      </c>
      <c r="N56" s="21">
        <v>31.0</v>
      </c>
      <c r="O56" s="21">
        <v>7206.0</v>
      </c>
      <c r="P56" s="21">
        <v>5089.0</v>
      </c>
      <c r="Q56" s="21">
        <v>22.8</v>
      </c>
      <c r="R56" s="21">
        <v>22.9</v>
      </c>
    </row>
    <row r="57" ht="15.75" customHeight="1">
      <c r="A57" s="36" t="s">
        <v>720</v>
      </c>
      <c r="B57" s="36" t="s">
        <v>182</v>
      </c>
      <c r="C57" s="36" t="s">
        <v>365</v>
      </c>
      <c r="D57" s="36" t="s">
        <v>654</v>
      </c>
      <c r="E57" s="36" t="s">
        <v>658</v>
      </c>
      <c r="F57" s="94">
        <v>14.54</v>
      </c>
      <c r="G57" s="95">
        <v>0.02971759259259259</v>
      </c>
      <c r="H57" s="21">
        <v>1.048473E8</v>
      </c>
      <c r="I57" s="36" t="s">
        <v>664</v>
      </c>
      <c r="J57" s="21">
        <v>50432.0</v>
      </c>
      <c r="K57" s="21">
        <v>5.08193201E8</v>
      </c>
      <c r="L57" s="21">
        <v>17299.0</v>
      </c>
      <c r="M57" s="21">
        <v>189482.0</v>
      </c>
      <c r="N57" s="21">
        <v>189.0</v>
      </c>
      <c r="O57" s="21">
        <v>10076.0</v>
      </c>
      <c r="P57" s="21">
        <v>6092.0</v>
      </c>
      <c r="Q57" s="21">
        <v>22.2</v>
      </c>
      <c r="R57" s="21">
        <v>22.4</v>
      </c>
    </row>
    <row r="58" ht="15.75" customHeight="1">
      <c r="A58" s="36" t="s">
        <v>721</v>
      </c>
      <c r="B58" s="36" t="s">
        <v>200</v>
      </c>
      <c r="C58" s="36" t="s">
        <v>365</v>
      </c>
      <c r="D58" s="36" t="s">
        <v>654</v>
      </c>
      <c r="E58" s="36" t="s">
        <v>655</v>
      </c>
      <c r="F58" s="94">
        <v>12.28</v>
      </c>
      <c r="G58" s="95">
        <v>0.008548032407407407</v>
      </c>
      <c r="H58" s="21">
        <v>4.4159412E7</v>
      </c>
      <c r="I58" s="36" t="s">
        <v>669</v>
      </c>
      <c r="J58" s="21">
        <v>110428.0</v>
      </c>
      <c r="K58" s="21">
        <v>1.89774414E8</v>
      </c>
      <c r="L58" s="21">
        <v>2085.0</v>
      </c>
      <c r="M58" s="21">
        <v>21363.0</v>
      </c>
      <c r="N58" s="21">
        <v>5.0</v>
      </c>
      <c r="O58" s="21">
        <v>1718.0</v>
      </c>
      <c r="P58" s="21">
        <v>1475.0</v>
      </c>
      <c r="Q58" s="21">
        <v>20.5</v>
      </c>
      <c r="R58" s="21">
        <v>20.5</v>
      </c>
    </row>
    <row r="59" ht="15.75" customHeight="1">
      <c r="A59" s="36" t="s">
        <v>722</v>
      </c>
      <c r="B59" s="36" t="s">
        <v>218</v>
      </c>
      <c r="C59" s="36" t="s">
        <v>365</v>
      </c>
      <c r="D59" s="36" t="s">
        <v>654</v>
      </c>
      <c r="E59" s="36" t="s">
        <v>655</v>
      </c>
      <c r="F59" s="94">
        <v>16.43</v>
      </c>
      <c r="G59" s="95">
        <v>0.005429050925925926</v>
      </c>
      <c r="H59" s="21">
        <v>3.836332E7</v>
      </c>
      <c r="I59" s="36" t="s">
        <v>671</v>
      </c>
      <c r="J59" s="21">
        <v>42171.0</v>
      </c>
      <c r="K59" s="21">
        <v>1.74818094E8</v>
      </c>
      <c r="L59" s="21">
        <v>7031.0</v>
      </c>
      <c r="M59" s="21">
        <v>86901.0</v>
      </c>
      <c r="N59" s="21">
        <v>6.0</v>
      </c>
      <c r="O59" s="21">
        <v>4145.0</v>
      </c>
      <c r="P59" s="21">
        <v>2263.0</v>
      </c>
      <c r="Q59" s="21">
        <v>19.1</v>
      </c>
      <c r="R59" s="21">
        <v>19.1</v>
      </c>
    </row>
    <row r="60" ht="15.75" customHeight="1">
      <c r="A60" s="36" t="s">
        <v>723</v>
      </c>
      <c r="B60" s="36" t="s">
        <v>200</v>
      </c>
      <c r="C60" s="36" t="s">
        <v>365</v>
      </c>
      <c r="D60" s="36" t="s">
        <v>654</v>
      </c>
      <c r="E60" s="36" t="s">
        <v>658</v>
      </c>
      <c r="F60" s="94">
        <v>15.99</v>
      </c>
      <c r="G60" s="95">
        <v>0.005591203703703703</v>
      </c>
      <c r="H60" s="21">
        <v>4.3353136E7</v>
      </c>
      <c r="I60" s="36" t="s">
        <v>669</v>
      </c>
      <c r="J60" s="21">
        <v>110428.0</v>
      </c>
      <c r="K60" s="21">
        <v>1.89774414E8</v>
      </c>
      <c r="L60" s="21">
        <v>2085.0</v>
      </c>
      <c r="M60" s="21">
        <v>21363.0</v>
      </c>
      <c r="N60" s="21">
        <v>5.0</v>
      </c>
      <c r="O60" s="21">
        <v>1718.0</v>
      </c>
      <c r="P60" s="21">
        <v>1475.0</v>
      </c>
      <c r="Q60" s="21">
        <v>20.5</v>
      </c>
      <c r="R60" s="21">
        <v>20.5</v>
      </c>
    </row>
    <row r="61" ht="15.75" customHeight="1">
      <c r="A61" s="36" t="s">
        <v>724</v>
      </c>
      <c r="B61" s="36" t="s">
        <v>218</v>
      </c>
      <c r="C61" s="36" t="s">
        <v>365</v>
      </c>
      <c r="D61" s="36" t="s">
        <v>654</v>
      </c>
      <c r="E61" s="36" t="s">
        <v>658</v>
      </c>
      <c r="F61" s="94">
        <v>16.02</v>
      </c>
      <c r="G61" s="95">
        <v>0.005563078703703704</v>
      </c>
      <c r="H61" s="21">
        <v>3.8726688E7</v>
      </c>
      <c r="I61" s="36" t="s">
        <v>671</v>
      </c>
      <c r="J61" s="21">
        <v>42171.0</v>
      </c>
      <c r="K61" s="21">
        <v>1.74818094E8</v>
      </c>
      <c r="L61" s="21">
        <v>7031.0</v>
      </c>
      <c r="M61" s="21">
        <v>86901.0</v>
      </c>
      <c r="N61" s="21">
        <v>6.0</v>
      </c>
      <c r="O61" s="21">
        <v>4145.0</v>
      </c>
      <c r="P61" s="21">
        <v>2263.0</v>
      </c>
      <c r="Q61" s="21">
        <v>19.1</v>
      </c>
      <c r="R61" s="21">
        <v>19.1</v>
      </c>
    </row>
    <row r="62" ht="15.75" customHeight="1">
      <c r="A62" s="36" t="s">
        <v>725</v>
      </c>
      <c r="B62" s="36" t="s">
        <v>236</v>
      </c>
      <c r="C62" s="36" t="s">
        <v>365</v>
      </c>
      <c r="D62" s="36" t="s">
        <v>654</v>
      </c>
      <c r="E62" s="36" t="s">
        <v>655</v>
      </c>
      <c r="F62" s="94">
        <v>13.35</v>
      </c>
      <c r="G62" s="95">
        <v>0.011219560185185185</v>
      </c>
      <c r="H62" s="21">
        <v>4.2035264E7</v>
      </c>
      <c r="I62" s="36" t="s">
        <v>675</v>
      </c>
      <c r="J62" s="21">
        <v>12229.0</v>
      </c>
      <c r="K62" s="21">
        <v>1.8467699E8</v>
      </c>
      <c r="L62" s="21">
        <v>16960.0</v>
      </c>
      <c r="M62" s="21">
        <v>94530.0</v>
      </c>
      <c r="N62" s="21">
        <v>286.0</v>
      </c>
      <c r="O62" s="21">
        <v>15101.0</v>
      </c>
      <c r="P62" s="21">
        <v>13828.0</v>
      </c>
      <c r="Q62" s="21">
        <v>25.9</v>
      </c>
      <c r="R62" s="21">
        <v>26.2</v>
      </c>
    </row>
    <row r="63" ht="15.75" customHeight="1">
      <c r="A63" s="36" t="s">
        <v>726</v>
      </c>
      <c r="B63" s="36" t="s">
        <v>236</v>
      </c>
      <c r="C63" s="36" t="s">
        <v>365</v>
      </c>
      <c r="D63" s="36" t="s">
        <v>654</v>
      </c>
      <c r="E63" s="36" t="s">
        <v>658</v>
      </c>
      <c r="F63" s="94">
        <v>16.42</v>
      </c>
      <c r="G63" s="95">
        <v>0.007180439814814815</v>
      </c>
      <c r="H63" s="21">
        <v>4.1954512E7</v>
      </c>
      <c r="I63" s="36" t="s">
        <v>675</v>
      </c>
      <c r="J63" s="21">
        <v>12229.0</v>
      </c>
      <c r="K63" s="21">
        <v>1.8467699E8</v>
      </c>
      <c r="L63" s="21">
        <v>16960.0</v>
      </c>
      <c r="M63" s="21">
        <v>94530.0</v>
      </c>
      <c r="N63" s="21">
        <v>286.0</v>
      </c>
      <c r="O63" s="21">
        <v>15101.0</v>
      </c>
      <c r="P63" s="21">
        <v>13828.0</v>
      </c>
      <c r="Q63" s="21">
        <v>25.9</v>
      </c>
      <c r="R63" s="21">
        <v>26.2</v>
      </c>
    </row>
    <row r="64" ht="15.75" customHeight="1">
      <c r="A64" s="36" t="s">
        <v>727</v>
      </c>
      <c r="B64" s="36" t="s">
        <v>272</v>
      </c>
      <c r="C64" s="36" t="s">
        <v>365</v>
      </c>
      <c r="D64" s="36" t="s">
        <v>654</v>
      </c>
      <c r="E64" s="36" t="s">
        <v>655</v>
      </c>
      <c r="F64" s="94">
        <v>17.44</v>
      </c>
      <c r="G64" s="95">
        <v>0.008992708333333333</v>
      </c>
      <c r="H64" s="21">
        <v>6.8706588E7</v>
      </c>
      <c r="I64" s="36" t="s">
        <v>678</v>
      </c>
      <c r="J64" s="21">
        <v>23793.0</v>
      </c>
      <c r="K64" s="21">
        <v>3.07909786E8</v>
      </c>
      <c r="L64" s="21">
        <v>15345.0</v>
      </c>
      <c r="M64" s="21">
        <v>63014.0</v>
      </c>
      <c r="N64" s="21">
        <v>6.0</v>
      </c>
      <c r="O64" s="21">
        <v>12941.0</v>
      </c>
      <c r="P64" s="21">
        <v>12039.0</v>
      </c>
      <c r="Q64" s="21">
        <v>23.3</v>
      </c>
      <c r="R64" s="21">
        <v>23.6</v>
      </c>
    </row>
    <row r="65" ht="15.75" customHeight="1">
      <c r="A65" s="36" t="s">
        <v>728</v>
      </c>
      <c r="B65" s="36" t="s">
        <v>272</v>
      </c>
      <c r="C65" s="36" t="s">
        <v>365</v>
      </c>
      <c r="D65" s="36" t="s">
        <v>654</v>
      </c>
      <c r="E65" s="36" t="s">
        <v>658</v>
      </c>
      <c r="F65" s="94">
        <v>17.52</v>
      </c>
      <c r="G65" s="95">
        <v>0.009029398148148148</v>
      </c>
      <c r="H65" s="21">
        <v>6.8404624E7</v>
      </c>
      <c r="I65" s="36" t="s">
        <v>678</v>
      </c>
      <c r="J65" s="21">
        <v>23793.0</v>
      </c>
      <c r="K65" s="21">
        <v>3.07909786E8</v>
      </c>
      <c r="L65" s="21">
        <v>15345.0</v>
      </c>
      <c r="M65" s="21">
        <v>63014.0</v>
      </c>
      <c r="N65" s="21">
        <v>6.0</v>
      </c>
      <c r="O65" s="21">
        <v>12941.0</v>
      </c>
      <c r="P65" s="21">
        <v>12039.0</v>
      </c>
      <c r="Q65" s="21">
        <v>23.3</v>
      </c>
      <c r="R65" s="21">
        <v>23.6</v>
      </c>
    </row>
    <row r="66" ht="15.75" customHeight="1">
      <c r="A66" s="36" t="s">
        <v>729</v>
      </c>
      <c r="B66" s="36" t="s">
        <v>254</v>
      </c>
      <c r="C66" s="36" t="s">
        <v>730</v>
      </c>
      <c r="D66" s="36" t="s">
        <v>654</v>
      </c>
      <c r="E66" s="36" t="s">
        <v>655</v>
      </c>
      <c r="F66" s="94">
        <v>6.8</v>
      </c>
      <c r="G66" s="95">
        <v>7.894675925925927E-4</v>
      </c>
      <c r="H66" s="21">
        <v>1.63778E7</v>
      </c>
      <c r="I66" s="36" t="s">
        <v>656</v>
      </c>
      <c r="J66" s="21">
        <v>64937.0</v>
      </c>
      <c r="K66" s="21">
        <v>7.38058886E8</v>
      </c>
      <c r="L66" s="21">
        <v>13664.0</v>
      </c>
      <c r="M66" s="21">
        <v>62556.0</v>
      </c>
      <c r="N66" s="21">
        <v>7.0</v>
      </c>
      <c r="O66" s="21">
        <v>11365.0</v>
      </c>
      <c r="P66" s="21">
        <v>10238.0</v>
      </c>
      <c r="Q66" s="21">
        <v>24.7</v>
      </c>
      <c r="R66" s="21">
        <v>25.0</v>
      </c>
    </row>
    <row r="67" ht="15.75" customHeight="1">
      <c r="A67" s="36" t="s">
        <v>731</v>
      </c>
      <c r="B67" s="36" t="s">
        <v>254</v>
      </c>
      <c r="C67" s="36" t="s">
        <v>730</v>
      </c>
      <c r="D67" s="36" t="s">
        <v>654</v>
      </c>
      <c r="E67" s="36" t="s">
        <v>658</v>
      </c>
      <c r="F67" s="94">
        <v>2.64</v>
      </c>
      <c r="G67" s="95">
        <v>0.005938078703703703</v>
      </c>
      <c r="H67" s="21">
        <v>1.4151992E7</v>
      </c>
      <c r="I67" s="36" t="s">
        <v>656</v>
      </c>
      <c r="J67" s="21">
        <v>64937.0</v>
      </c>
      <c r="K67" s="21">
        <v>7.38058886E8</v>
      </c>
      <c r="L67" s="21">
        <v>13664.0</v>
      </c>
      <c r="M67" s="21">
        <v>62556.0</v>
      </c>
      <c r="N67" s="21">
        <v>7.0</v>
      </c>
      <c r="O67" s="21">
        <v>11365.0</v>
      </c>
      <c r="P67" s="21">
        <v>10238.0</v>
      </c>
      <c r="Q67" s="21">
        <v>24.7</v>
      </c>
      <c r="R67" s="21">
        <v>25.0</v>
      </c>
    </row>
    <row r="68" ht="15.75" customHeight="1">
      <c r="A68" s="36" t="s">
        <v>732</v>
      </c>
      <c r="B68" s="36" t="s">
        <v>126</v>
      </c>
      <c r="C68" s="36" t="s">
        <v>730</v>
      </c>
      <c r="D68" s="36" t="s">
        <v>654</v>
      </c>
      <c r="E68" s="36" t="s">
        <v>655</v>
      </c>
      <c r="F68" s="94">
        <v>6.88</v>
      </c>
      <c r="G68" s="95">
        <v>6.49537037037037E-4</v>
      </c>
      <c r="H68" s="21">
        <v>1.4558412E7</v>
      </c>
      <c r="I68" s="36" t="s">
        <v>660</v>
      </c>
      <c r="J68" s="21">
        <v>62470.0</v>
      </c>
      <c r="K68" s="21">
        <v>4.9398785E8</v>
      </c>
      <c r="L68" s="21">
        <v>11266.0</v>
      </c>
      <c r="M68" s="21">
        <v>216377.0</v>
      </c>
      <c r="N68" s="21">
        <v>140.0</v>
      </c>
      <c r="O68" s="21">
        <v>7907.0</v>
      </c>
      <c r="P68" s="21">
        <v>5108.0</v>
      </c>
      <c r="Q68" s="21">
        <v>21.4</v>
      </c>
      <c r="R68" s="21">
        <v>22.8</v>
      </c>
    </row>
    <row r="69" ht="15.75" customHeight="1">
      <c r="A69" s="36" t="s">
        <v>733</v>
      </c>
      <c r="B69" s="36" t="s">
        <v>94</v>
      </c>
      <c r="C69" s="36" t="s">
        <v>730</v>
      </c>
      <c r="D69" s="36" t="s">
        <v>654</v>
      </c>
      <c r="E69" s="36" t="s">
        <v>655</v>
      </c>
      <c r="F69" s="94">
        <v>5.86</v>
      </c>
      <c r="G69" s="95">
        <v>6.121527777777778E-4</v>
      </c>
      <c r="H69" s="21">
        <v>1.027752E7</v>
      </c>
      <c r="I69" s="36" t="s">
        <v>662</v>
      </c>
      <c r="J69" s="21">
        <v>65800.0</v>
      </c>
      <c r="K69" s="21">
        <v>4.74157144E8</v>
      </c>
      <c r="L69" s="21">
        <v>9711.0</v>
      </c>
      <c r="M69" s="21">
        <v>162420.0</v>
      </c>
      <c r="N69" s="21">
        <v>31.0</v>
      </c>
      <c r="O69" s="21">
        <v>7206.0</v>
      </c>
      <c r="P69" s="21">
        <v>5089.0</v>
      </c>
      <c r="Q69" s="21">
        <v>22.8</v>
      </c>
      <c r="R69" s="21">
        <v>22.9</v>
      </c>
    </row>
    <row r="70" ht="15.75" customHeight="1">
      <c r="A70" s="36" t="s">
        <v>734</v>
      </c>
      <c r="B70" s="36" t="s">
        <v>182</v>
      </c>
      <c r="C70" s="36" t="s">
        <v>730</v>
      </c>
      <c r="D70" s="36" t="s">
        <v>654</v>
      </c>
      <c r="E70" s="36" t="s">
        <v>655</v>
      </c>
      <c r="F70" s="94">
        <v>6.14</v>
      </c>
      <c r="G70" s="95">
        <v>6.185185185185185E-4</v>
      </c>
      <c r="H70" s="21">
        <v>1.1178616E7</v>
      </c>
      <c r="I70" s="36" t="s">
        <v>664</v>
      </c>
      <c r="J70" s="21">
        <v>50432.0</v>
      </c>
      <c r="K70" s="21">
        <v>5.08193201E8</v>
      </c>
      <c r="L70" s="21">
        <v>17299.0</v>
      </c>
      <c r="M70" s="21">
        <v>189482.0</v>
      </c>
      <c r="N70" s="21">
        <v>189.0</v>
      </c>
      <c r="O70" s="21">
        <v>10076.0</v>
      </c>
      <c r="P70" s="21">
        <v>6092.0</v>
      </c>
      <c r="Q70" s="21">
        <v>22.2</v>
      </c>
      <c r="R70" s="21">
        <v>22.4</v>
      </c>
    </row>
    <row r="71" ht="15.75" customHeight="1">
      <c r="A71" s="36" t="s">
        <v>735</v>
      </c>
      <c r="B71" s="36" t="s">
        <v>126</v>
      </c>
      <c r="C71" s="36" t="s">
        <v>730</v>
      </c>
      <c r="D71" s="36" t="s">
        <v>654</v>
      </c>
      <c r="E71" s="36" t="s">
        <v>658</v>
      </c>
      <c r="F71" s="94">
        <v>2.67</v>
      </c>
      <c r="G71" s="95">
        <v>0.004054398148148148</v>
      </c>
      <c r="H71" s="21">
        <v>1.2392796E7</v>
      </c>
      <c r="I71" s="36" t="s">
        <v>660</v>
      </c>
      <c r="J71" s="21">
        <v>62470.0</v>
      </c>
      <c r="K71" s="21">
        <v>4.9398785E8</v>
      </c>
      <c r="L71" s="21">
        <v>11266.0</v>
      </c>
      <c r="M71" s="21">
        <v>216377.0</v>
      </c>
      <c r="N71" s="21">
        <v>140.0</v>
      </c>
      <c r="O71" s="21">
        <v>7907.0</v>
      </c>
      <c r="P71" s="21">
        <v>5108.0</v>
      </c>
      <c r="Q71" s="21">
        <v>21.4</v>
      </c>
      <c r="R71" s="21">
        <v>22.8</v>
      </c>
    </row>
    <row r="72" ht="15.75" customHeight="1">
      <c r="A72" s="36" t="s">
        <v>736</v>
      </c>
      <c r="B72" s="36" t="s">
        <v>94</v>
      </c>
      <c r="C72" s="36" t="s">
        <v>730</v>
      </c>
      <c r="D72" s="36" t="s">
        <v>654</v>
      </c>
      <c r="E72" s="36" t="s">
        <v>658</v>
      </c>
      <c r="F72" s="94">
        <v>2.59</v>
      </c>
      <c r="G72" s="95">
        <v>0.003945833333333333</v>
      </c>
      <c r="H72" s="21">
        <v>8852940.0</v>
      </c>
      <c r="I72" s="36" t="s">
        <v>662</v>
      </c>
      <c r="J72" s="21">
        <v>65800.0</v>
      </c>
      <c r="K72" s="21">
        <v>4.74157144E8</v>
      </c>
      <c r="L72" s="21">
        <v>9711.0</v>
      </c>
      <c r="M72" s="21">
        <v>162420.0</v>
      </c>
      <c r="N72" s="21">
        <v>31.0</v>
      </c>
      <c r="O72" s="21">
        <v>7206.0</v>
      </c>
      <c r="P72" s="21">
        <v>5089.0</v>
      </c>
      <c r="Q72" s="21">
        <v>22.8</v>
      </c>
      <c r="R72" s="21">
        <v>22.9</v>
      </c>
    </row>
    <row r="73" ht="15.75" customHeight="1">
      <c r="A73" s="36" t="s">
        <v>737</v>
      </c>
      <c r="B73" s="36" t="s">
        <v>182</v>
      </c>
      <c r="C73" s="36" t="s">
        <v>730</v>
      </c>
      <c r="D73" s="36" t="s">
        <v>654</v>
      </c>
      <c r="E73" s="36" t="s">
        <v>658</v>
      </c>
      <c r="F73" s="94">
        <v>2.62</v>
      </c>
      <c r="G73" s="95">
        <v>0.004061111111111111</v>
      </c>
      <c r="H73" s="21">
        <v>1.0144484E7</v>
      </c>
      <c r="I73" s="36" t="s">
        <v>664</v>
      </c>
      <c r="J73" s="21">
        <v>50432.0</v>
      </c>
      <c r="K73" s="21">
        <v>5.08193201E8</v>
      </c>
      <c r="L73" s="21">
        <v>17299.0</v>
      </c>
      <c r="M73" s="21">
        <v>189482.0</v>
      </c>
      <c r="N73" s="21">
        <v>189.0</v>
      </c>
      <c r="O73" s="21">
        <v>10076.0</v>
      </c>
      <c r="P73" s="21">
        <v>6092.0</v>
      </c>
      <c r="Q73" s="21">
        <v>22.2</v>
      </c>
      <c r="R73" s="21">
        <v>22.4</v>
      </c>
    </row>
    <row r="74" ht="15.75" customHeight="1">
      <c r="A74" s="36" t="s">
        <v>738</v>
      </c>
      <c r="B74" s="36" t="s">
        <v>200</v>
      </c>
      <c r="C74" s="36" t="s">
        <v>730</v>
      </c>
      <c r="D74" s="36" t="s">
        <v>654</v>
      </c>
      <c r="E74" s="36" t="s">
        <v>655</v>
      </c>
      <c r="F74" s="94">
        <v>5.09</v>
      </c>
      <c r="G74" s="95">
        <v>4.0740740740740744E-4</v>
      </c>
      <c r="H74" s="21">
        <v>5649856.0</v>
      </c>
      <c r="I74" s="36" t="s">
        <v>669</v>
      </c>
      <c r="J74" s="21">
        <v>110428.0</v>
      </c>
      <c r="K74" s="21">
        <v>1.89774414E8</v>
      </c>
      <c r="L74" s="21">
        <v>2085.0</v>
      </c>
      <c r="M74" s="21">
        <v>21363.0</v>
      </c>
      <c r="N74" s="21">
        <v>5.0</v>
      </c>
      <c r="O74" s="21">
        <v>1718.0</v>
      </c>
      <c r="P74" s="21">
        <v>1475.0</v>
      </c>
      <c r="Q74" s="21">
        <v>20.5</v>
      </c>
      <c r="R74" s="21">
        <v>20.5</v>
      </c>
    </row>
    <row r="75" ht="15.75" customHeight="1">
      <c r="A75" s="36" t="s">
        <v>739</v>
      </c>
      <c r="B75" s="36" t="s">
        <v>218</v>
      </c>
      <c r="C75" s="36" t="s">
        <v>730</v>
      </c>
      <c r="D75" s="36" t="s">
        <v>654</v>
      </c>
      <c r="E75" s="36" t="s">
        <v>655</v>
      </c>
      <c r="F75" s="94">
        <v>4.76</v>
      </c>
      <c r="G75" s="95">
        <v>3.733796296296296E-4</v>
      </c>
      <c r="H75" s="21">
        <v>6019876.0</v>
      </c>
      <c r="I75" s="36" t="s">
        <v>671</v>
      </c>
      <c r="J75" s="21">
        <v>42171.0</v>
      </c>
      <c r="K75" s="21">
        <v>1.74818094E8</v>
      </c>
      <c r="L75" s="21">
        <v>7031.0</v>
      </c>
      <c r="M75" s="21">
        <v>86901.0</v>
      </c>
      <c r="N75" s="21">
        <v>6.0</v>
      </c>
      <c r="O75" s="21">
        <v>4145.0</v>
      </c>
      <c r="P75" s="21">
        <v>2263.0</v>
      </c>
      <c r="Q75" s="21">
        <v>19.1</v>
      </c>
      <c r="R75" s="21">
        <v>19.1</v>
      </c>
    </row>
    <row r="76" ht="15.75" customHeight="1">
      <c r="A76" s="36" t="s">
        <v>740</v>
      </c>
      <c r="B76" s="36" t="s">
        <v>200</v>
      </c>
      <c r="C76" s="36" t="s">
        <v>730</v>
      </c>
      <c r="D76" s="36" t="s">
        <v>654</v>
      </c>
      <c r="E76" s="36" t="s">
        <v>658</v>
      </c>
      <c r="F76" s="94">
        <v>2.67</v>
      </c>
      <c r="G76" s="95">
        <v>0.0018959490740740742</v>
      </c>
      <c r="H76" s="21">
        <v>5704612.0</v>
      </c>
      <c r="I76" s="36" t="s">
        <v>669</v>
      </c>
      <c r="J76" s="21">
        <v>110428.0</v>
      </c>
      <c r="K76" s="21">
        <v>1.89774414E8</v>
      </c>
      <c r="L76" s="21">
        <v>2085.0</v>
      </c>
      <c r="M76" s="21">
        <v>21363.0</v>
      </c>
      <c r="N76" s="21">
        <v>5.0</v>
      </c>
      <c r="O76" s="21">
        <v>1718.0</v>
      </c>
      <c r="P76" s="21">
        <v>1475.0</v>
      </c>
      <c r="Q76" s="21">
        <v>20.5</v>
      </c>
      <c r="R76" s="21">
        <v>20.5</v>
      </c>
    </row>
    <row r="77" ht="15.75" customHeight="1">
      <c r="A77" s="36" t="s">
        <v>741</v>
      </c>
      <c r="B77" s="36" t="s">
        <v>218</v>
      </c>
      <c r="C77" s="36" t="s">
        <v>730</v>
      </c>
      <c r="D77" s="36" t="s">
        <v>654</v>
      </c>
      <c r="E77" s="36" t="s">
        <v>658</v>
      </c>
      <c r="F77" s="94">
        <v>2.63</v>
      </c>
      <c r="G77" s="95">
        <v>0.0015373842592592594</v>
      </c>
      <c r="H77" s="21">
        <v>5786056.0</v>
      </c>
      <c r="I77" s="36" t="s">
        <v>671</v>
      </c>
      <c r="J77" s="21">
        <v>42171.0</v>
      </c>
      <c r="K77" s="21">
        <v>1.74818094E8</v>
      </c>
      <c r="L77" s="21">
        <v>7031.0</v>
      </c>
      <c r="M77" s="21">
        <v>86901.0</v>
      </c>
      <c r="N77" s="21">
        <v>6.0</v>
      </c>
      <c r="O77" s="21">
        <v>4145.0</v>
      </c>
      <c r="P77" s="21">
        <v>2263.0</v>
      </c>
      <c r="Q77" s="21">
        <v>19.1</v>
      </c>
      <c r="R77" s="21">
        <v>19.1</v>
      </c>
    </row>
    <row r="78" ht="15.75" customHeight="1">
      <c r="A78" s="36" t="s">
        <v>742</v>
      </c>
      <c r="B78" s="36" t="s">
        <v>236</v>
      </c>
      <c r="C78" s="36" t="s">
        <v>730</v>
      </c>
      <c r="D78" s="36" t="s">
        <v>654</v>
      </c>
      <c r="E78" s="36" t="s">
        <v>655</v>
      </c>
      <c r="F78" s="94">
        <v>4.26</v>
      </c>
      <c r="G78" s="95">
        <v>3.8483796296296297E-4</v>
      </c>
      <c r="H78" s="21">
        <v>6083924.0</v>
      </c>
      <c r="I78" s="36" t="s">
        <v>675</v>
      </c>
      <c r="J78" s="21">
        <v>12229.0</v>
      </c>
      <c r="K78" s="21">
        <v>1.8467699E8</v>
      </c>
      <c r="L78" s="21">
        <v>16960.0</v>
      </c>
      <c r="M78" s="21">
        <v>94530.0</v>
      </c>
      <c r="N78" s="21">
        <v>286.0</v>
      </c>
      <c r="O78" s="21">
        <v>15101.0</v>
      </c>
      <c r="P78" s="21">
        <v>13828.0</v>
      </c>
      <c r="Q78" s="21">
        <v>25.9</v>
      </c>
      <c r="R78" s="21">
        <v>26.2</v>
      </c>
    </row>
    <row r="79" ht="15.75" customHeight="1">
      <c r="A79" s="36" t="s">
        <v>743</v>
      </c>
      <c r="B79" s="36" t="s">
        <v>236</v>
      </c>
      <c r="C79" s="36" t="s">
        <v>730</v>
      </c>
      <c r="D79" s="36" t="s">
        <v>654</v>
      </c>
      <c r="E79" s="36" t="s">
        <v>658</v>
      </c>
      <c r="F79" s="94">
        <v>2.56</v>
      </c>
      <c r="G79" s="95">
        <v>0.001547337962962963</v>
      </c>
      <c r="H79" s="21">
        <v>5451088.0</v>
      </c>
      <c r="I79" s="36" t="s">
        <v>675</v>
      </c>
      <c r="J79" s="21">
        <v>12229.0</v>
      </c>
      <c r="K79" s="21">
        <v>1.8467699E8</v>
      </c>
      <c r="L79" s="21">
        <v>16960.0</v>
      </c>
      <c r="M79" s="21">
        <v>94530.0</v>
      </c>
      <c r="N79" s="21">
        <v>286.0</v>
      </c>
      <c r="O79" s="21">
        <v>15101.0</v>
      </c>
      <c r="P79" s="21">
        <v>13828.0</v>
      </c>
      <c r="Q79" s="21">
        <v>25.9</v>
      </c>
      <c r="R79" s="21">
        <v>26.2</v>
      </c>
    </row>
    <row r="80" ht="15.75" customHeight="1">
      <c r="A80" s="36" t="s">
        <v>744</v>
      </c>
      <c r="B80" s="36" t="s">
        <v>272</v>
      </c>
      <c r="C80" s="36" t="s">
        <v>730</v>
      </c>
      <c r="D80" s="36" t="s">
        <v>654</v>
      </c>
      <c r="E80" s="36" t="s">
        <v>655</v>
      </c>
      <c r="F80" s="94">
        <v>5.19</v>
      </c>
      <c r="G80" s="95">
        <v>4.6909722222222226E-4</v>
      </c>
      <c r="H80" s="21">
        <v>7800484.0</v>
      </c>
      <c r="I80" s="36" t="s">
        <v>678</v>
      </c>
      <c r="J80" s="21">
        <v>23793.0</v>
      </c>
      <c r="K80" s="21">
        <v>3.07909786E8</v>
      </c>
      <c r="L80" s="21">
        <v>15345.0</v>
      </c>
      <c r="M80" s="21">
        <v>63014.0</v>
      </c>
      <c r="N80" s="21">
        <v>6.0</v>
      </c>
      <c r="O80" s="21">
        <v>12941.0</v>
      </c>
      <c r="P80" s="21">
        <v>12039.0</v>
      </c>
      <c r="Q80" s="21">
        <v>23.3</v>
      </c>
      <c r="R80" s="21">
        <v>23.6</v>
      </c>
    </row>
    <row r="81" ht="15.75" customHeight="1">
      <c r="A81" s="36" t="s">
        <v>745</v>
      </c>
      <c r="B81" s="36" t="s">
        <v>272</v>
      </c>
      <c r="C81" s="36" t="s">
        <v>730</v>
      </c>
      <c r="D81" s="36" t="s">
        <v>654</v>
      </c>
      <c r="E81" s="36" t="s">
        <v>658</v>
      </c>
      <c r="F81" s="94">
        <v>2.58</v>
      </c>
      <c r="G81" s="95">
        <v>0.002546180555555556</v>
      </c>
      <c r="H81" s="21">
        <v>7876700.0</v>
      </c>
      <c r="I81" s="36" t="s">
        <v>678</v>
      </c>
      <c r="J81" s="21">
        <v>23793.0</v>
      </c>
      <c r="K81" s="21">
        <v>3.07909786E8</v>
      </c>
      <c r="L81" s="21">
        <v>15345.0</v>
      </c>
      <c r="M81" s="21">
        <v>63014.0</v>
      </c>
      <c r="N81" s="21">
        <v>6.0</v>
      </c>
      <c r="O81" s="21">
        <v>12941.0</v>
      </c>
      <c r="P81" s="21">
        <v>12039.0</v>
      </c>
      <c r="Q81" s="21">
        <v>23.3</v>
      </c>
      <c r="R81" s="21">
        <v>23.6</v>
      </c>
    </row>
    <row r="82" ht="15.75" customHeight="1">
      <c r="A82" s="36" t="s">
        <v>746</v>
      </c>
      <c r="B82" s="36" t="s">
        <v>254</v>
      </c>
      <c r="C82" s="36" t="s">
        <v>747</v>
      </c>
      <c r="D82" s="36" t="s">
        <v>654</v>
      </c>
      <c r="E82" s="36" t="s">
        <v>658</v>
      </c>
      <c r="F82" s="94">
        <v>8.82</v>
      </c>
      <c r="G82" s="95">
        <v>0.006686458333333334</v>
      </c>
      <c r="H82" s="21">
        <v>1.6016776E7</v>
      </c>
      <c r="I82" s="36" t="s">
        <v>656</v>
      </c>
      <c r="J82" s="21">
        <v>64937.0</v>
      </c>
      <c r="K82" s="21">
        <v>7.38058886E8</v>
      </c>
      <c r="L82" s="21">
        <v>13664.0</v>
      </c>
      <c r="M82" s="21">
        <v>62556.0</v>
      </c>
      <c r="N82" s="21">
        <v>7.0</v>
      </c>
      <c r="O82" s="21">
        <v>11365.0</v>
      </c>
      <c r="P82" s="21">
        <v>10238.0</v>
      </c>
      <c r="Q82" s="21">
        <v>24.7</v>
      </c>
      <c r="R82" s="21">
        <v>25.0</v>
      </c>
    </row>
    <row r="83" ht="15.75" customHeight="1">
      <c r="A83" s="36" t="s">
        <v>748</v>
      </c>
      <c r="B83" s="36" t="s">
        <v>126</v>
      </c>
      <c r="C83" s="36" t="s">
        <v>747</v>
      </c>
      <c r="D83" s="36" t="s">
        <v>654</v>
      </c>
      <c r="E83" s="36" t="s">
        <v>658</v>
      </c>
      <c r="F83" s="94">
        <v>7.95</v>
      </c>
      <c r="G83" s="95">
        <v>0.0050461805555555555</v>
      </c>
      <c r="H83" s="21">
        <v>1.4669204E7</v>
      </c>
      <c r="I83" s="36" t="s">
        <v>660</v>
      </c>
      <c r="J83" s="21">
        <v>62470.0</v>
      </c>
      <c r="K83" s="21">
        <v>4.9398785E8</v>
      </c>
      <c r="L83" s="21">
        <v>11266.0</v>
      </c>
      <c r="M83" s="21">
        <v>216377.0</v>
      </c>
      <c r="N83" s="21">
        <v>140.0</v>
      </c>
      <c r="O83" s="21">
        <v>7907.0</v>
      </c>
      <c r="P83" s="21">
        <v>5108.0</v>
      </c>
      <c r="Q83" s="21">
        <v>21.4</v>
      </c>
      <c r="R83" s="21">
        <v>22.8</v>
      </c>
    </row>
    <row r="84" ht="15.75" customHeight="1">
      <c r="A84" s="36" t="s">
        <v>749</v>
      </c>
      <c r="B84" s="36" t="s">
        <v>94</v>
      </c>
      <c r="C84" s="36" t="s">
        <v>747</v>
      </c>
      <c r="D84" s="36" t="s">
        <v>654</v>
      </c>
      <c r="E84" s="36" t="s">
        <v>658</v>
      </c>
      <c r="F84" s="94">
        <v>6.64</v>
      </c>
      <c r="G84" s="95">
        <v>0.004979513888888889</v>
      </c>
      <c r="H84" s="21">
        <v>1.1220932E7</v>
      </c>
      <c r="I84" s="36" t="s">
        <v>662</v>
      </c>
      <c r="J84" s="21">
        <v>65800.0</v>
      </c>
      <c r="K84" s="21">
        <v>4.74157144E8</v>
      </c>
      <c r="L84" s="21">
        <v>9711.0</v>
      </c>
      <c r="M84" s="21">
        <v>162420.0</v>
      </c>
      <c r="N84" s="21">
        <v>31.0</v>
      </c>
      <c r="O84" s="21">
        <v>7206.0</v>
      </c>
      <c r="P84" s="21">
        <v>5089.0</v>
      </c>
      <c r="Q84" s="21">
        <v>22.8</v>
      </c>
      <c r="R84" s="21">
        <v>22.9</v>
      </c>
    </row>
    <row r="85" ht="15.75" customHeight="1">
      <c r="A85" s="36" t="s">
        <v>750</v>
      </c>
      <c r="B85" s="36" t="s">
        <v>182</v>
      </c>
      <c r="C85" s="36" t="s">
        <v>747</v>
      </c>
      <c r="D85" s="36" t="s">
        <v>654</v>
      </c>
      <c r="E85" s="36" t="s">
        <v>658</v>
      </c>
      <c r="F85" s="94">
        <v>8.03</v>
      </c>
      <c r="G85" s="95">
        <v>0.005181134259259259</v>
      </c>
      <c r="H85" s="21">
        <v>1.2675136E7</v>
      </c>
      <c r="I85" s="36" t="s">
        <v>664</v>
      </c>
      <c r="J85" s="21">
        <v>50432.0</v>
      </c>
      <c r="K85" s="21">
        <v>5.08193201E8</v>
      </c>
      <c r="L85" s="21">
        <v>17299.0</v>
      </c>
      <c r="M85" s="21">
        <v>189482.0</v>
      </c>
      <c r="N85" s="21">
        <v>189.0</v>
      </c>
      <c r="O85" s="21">
        <v>10076.0</v>
      </c>
      <c r="P85" s="21">
        <v>6092.0</v>
      </c>
      <c r="Q85" s="21">
        <v>22.2</v>
      </c>
      <c r="R85" s="21">
        <v>22.4</v>
      </c>
    </row>
    <row r="86" ht="15.75" customHeight="1">
      <c r="A86" s="36" t="s">
        <v>751</v>
      </c>
      <c r="B86" s="36" t="s">
        <v>200</v>
      </c>
      <c r="C86" s="36" t="s">
        <v>747</v>
      </c>
      <c r="D86" s="36" t="s">
        <v>654</v>
      </c>
      <c r="E86" s="36" t="s">
        <v>658</v>
      </c>
      <c r="F86" s="94">
        <v>7.54</v>
      </c>
      <c r="G86" s="95">
        <v>0.002082175925925926</v>
      </c>
      <c r="H86" s="21">
        <v>6971508.0</v>
      </c>
      <c r="I86" s="36" t="s">
        <v>669</v>
      </c>
      <c r="J86" s="21">
        <v>110428.0</v>
      </c>
      <c r="K86" s="21">
        <v>1.89774414E8</v>
      </c>
      <c r="L86" s="21">
        <v>2085.0</v>
      </c>
      <c r="M86" s="21">
        <v>21363.0</v>
      </c>
      <c r="N86" s="21">
        <v>5.0</v>
      </c>
      <c r="O86" s="21">
        <v>1718.0</v>
      </c>
      <c r="P86" s="21">
        <v>1475.0</v>
      </c>
      <c r="Q86" s="21">
        <v>20.5</v>
      </c>
      <c r="R86" s="21">
        <v>20.5</v>
      </c>
    </row>
    <row r="87" ht="15.75" customHeight="1">
      <c r="A87" s="36" t="s">
        <v>752</v>
      </c>
      <c r="B87" s="36" t="s">
        <v>218</v>
      </c>
      <c r="C87" s="36" t="s">
        <v>747</v>
      </c>
      <c r="D87" s="36" t="s">
        <v>654</v>
      </c>
      <c r="E87" s="36" t="s">
        <v>658</v>
      </c>
      <c r="F87" s="94">
        <v>6.53</v>
      </c>
      <c r="G87" s="95">
        <v>0.0017555555555555556</v>
      </c>
      <c r="H87" s="21">
        <v>7174516.0</v>
      </c>
      <c r="I87" s="36" t="s">
        <v>671</v>
      </c>
      <c r="J87" s="21">
        <v>42171.0</v>
      </c>
      <c r="K87" s="21">
        <v>1.74818094E8</v>
      </c>
      <c r="L87" s="21">
        <v>7031.0</v>
      </c>
      <c r="M87" s="21">
        <v>86901.0</v>
      </c>
      <c r="N87" s="21">
        <v>6.0</v>
      </c>
      <c r="O87" s="21">
        <v>4145.0</v>
      </c>
      <c r="P87" s="21">
        <v>2263.0</v>
      </c>
      <c r="Q87" s="21">
        <v>19.1</v>
      </c>
      <c r="R87" s="21">
        <v>19.1</v>
      </c>
    </row>
    <row r="88" ht="15.75" customHeight="1">
      <c r="A88" s="36" t="s">
        <v>753</v>
      </c>
      <c r="B88" s="36" t="s">
        <v>236</v>
      </c>
      <c r="C88" s="36" t="s">
        <v>747</v>
      </c>
      <c r="D88" s="36" t="s">
        <v>654</v>
      </c>
      <c r="E88" s="36" t="s">
        <v>658</v>
      </c>
      <c r="F88" s="94">
        <v>7.48</v>
      </c>
      <c r="G88" s="95">
        <v>0.0018342592592592592</v>
      </c>
      <c r="H88" s="21">
        <v>7747380.0</v>
      </c>
      <c r="I88" s="36" t="s">
        <v>675</v>
      </c>
      <c r="J88" s="21">
        <v>12229.0</v>
      </c>
      <c r="K88" s="21">
        <v>1.8467699E8</v>
      </c>
      <c r="L88" s="21">
        <v>16960.0</v>
      </c>
      <c r="M88" s="21">
        <v>94530.0</v>
      </c>
      <c r="N88" s="21">
        <v>286.0</v>
      </c>
      <c r="O88" s="21">
        <v>15101.0</v>
      </c>
      <c r="P88" s="21">
        <v>13828.0</v>
      </c>
      <c r="Q88" s="21">
        <v>25.9</v>
      </c>
      <c r="R88" s="21">
        <v>26.2</v>
      </c>
    </row>
    <row r="89" ht="15.75" customHeight="1">
      <c r="A89" s="36" t="s">
        <v>754</v>
      </c>
      <c r="B89" s="36" t="s">
        <v>272</v>
      </c>
      <c r="C89" s="36" t="s">
        <v>747</v>
      </c>
      <c r="D89" s="36" t="s">
        <v>654</v>
      </c>
      <c r="E89" s="36" t="s">
        <v>658</v>
      </c>
      <c r="F89" s="94">
        <v>8.15</v>
      </c>
      <c r="G89" s="95">
        <v>0.0027876157407407407</v>
      </c>
      <c r="H89" s="21">
        <v>9758612.0</v>
      </c>
      <c r="I89" s="36" t="s">
        <v>678</v>
      </c>
      <c r="J89" s="21">
        <v>23793.0</v>
      </c>
      <c r="K89" s="21">
        <v>3.07909786E8</v>
      </c>
      <c r="L89" s="21">
        <v>15345.0</v>
      </c>
      <c r="M89" s="21">
        <v>63014.0</v>
      </c>
      <c r="N89" s="21">
        <v>6.0</v>
      </c>
      <c r="O89" s="21">
        <v>12941.0</v>
      </c>
      <c r="P89" s="21">
        <v>12039.0</v>
      </c>
      <c r="Q89" s="21">
        <v>23.3</v>
      </c>
      <c r="R89" s="21">
        <v>23.6</v>
      </c>
    </row>
    <row r="90" ht="15.75" customHeight="1">
      <c r="A90" s="36" t="s">
        <v>755</v>
      </c>
      <c r="B90" s="36" t="s">
        <v>254</v>
      </c>
      <c r="C90" s="36" t="s">
        <v>756</v>
      </c>
      <c r="D90" s="36" t="s">
        <v>654</v>
      </c>
      <c r="E90" s="36" t="s">
        <v>655</v>
      </c>
      <c r="F90" s="94">
        <v>11.24</v>
      </c>
      <c r="G90" s="95">
        <v>0.004010300925925926</v>
      </c>
      <c r="H90" s="21">
        <v>1.7909436E7</v>
      </c>
      <c r="I90" s="36" t="s">
        <v>656</v>
      </c>
      <c r="J90" s="21">
        <v>64937.0</v>
      </c>
      <c r="K90" s="21">
        <v>7.38058886E8</v>
      </c>
      <c r="L90" s="21">
        <v>13664.0</v>
      </c>
      <c r="M90" s="21">
        <v>62556.0</v>
      </c>
      <c r="N90" s="21">
        <v>7.0</v>
      </c>
      <c r="O90" s="21">
        <v>11365.0</v>
      </c>
      <c r="P90" s="21">
        <v>10238.0</v>
      </c>
      <c r="Q90" s="21">
        <v>24.7</v>
      </c>
      <c r="R90" s="21">
        <v>25.0</v>
      </c>
    </row>
    <row r="91" ht="15.75" customHeight="1">
      <c r="A91" s="36" t="s">
        <v>757</v>
      </c>
      <c r="B91" s="36" t="s">
        <v>254</v>
      </c>
      <c r="C91" s="36" t="s">
        <v>756</v>
      </c>
      <c r="D91" s="36" t="s">
        <v>654</v>
      </c>
      <c r="E91" s="36" t="s">
        <v>658</v>
      </c>
      <c r="F91" s="94">
        <v>8.56</v>
      </c>
      <c r="G91" s="95">
        <v>0.006585532407407407</v>
      </c>
      <c r="H91" s="21">
        <v>1.5978332E7</v>
      </c>
      <c r="I91" s="36" t="s">
        <v>656</v>
      </c>
      <c r="J91" s="21">
        <v>64937.0</v>
      </c>
      <c r="K91" s="21">
        <v>7.38058886E8</v>
      </c>
      <c r="L91" s="21">
        <v>13664.0</v>
      </c>
      <c r="M91" s="21">
        <v>62556.0</v>
      </c>
      <c r="N91" s="21">
        <v>7.0</v>
      </c>
      <c r="O91" s="21">
        <v>11365.0</v>
      </c>
      <c r="P91" s="21">
        <v>10238.0</v>
      </c>
      <c r="Q91" s="21">
        <v>24.7</v>
      </c>
      <c r="R91" s="21">
        <v>25.0</v>
      </c>
    </row>
    <row r="92" ht="15.75" customHeight="1">
      <c r="A92" s="36" t="s">
        <v>758</v>
      </c>
      <c r="B92" s="36" t="s">
        <v>126</v>
      </c>
      <c r="C92" s="36" t="s">
        <v>756</v>
      </c>
      <c r="D92" s="36" t="s">
        <v>654</v>
      </c>
      <c r="E92" s="36" t="s">
        <v>655</v>
      </c>
      <c r="F92" s="94">
        <v>7.12</v>
      </c>
      <c r="G92" s="95">
        <v>0.0033357638888888885</v>
      </c>
      <c r="H92" s="21">
        <v>1.78159E7</v>
      </c>
      <c r="I92" s="36" t="s">
        <v>660</v>
      </c>
      <c r="J92" s="21">
        <v>62470.0</v>
      </c>
      <c r="K92" s="21">
        <v>4.9398785E8</v>
      </c>
      <c r="L92" s="21">
        <v>11266.0</v>
      </c>
      <c r="M92" s="21">
        <v>216377.0</v>
      </c>
      <c r="N92" s="21">
        <v>140.0</v>
      </c>
      <c r="O92" s="21">
        <v>7907.0</v>
      </c>
      <c r="P92" s="21">
        <v>5108.0</v>
      </c>
      <c r="Q92" s="21">
        <v>21.4</v>
      </c>
      <c r="R92" s="21">
        <v>22.8</v>
      </c>
    </row>
    <row r="93" ht="15.75" customHeight="1">
      <c r="A93" s="36" t="s">
        <v>759</v>
      </c>
      <c r="B93" s="36" t="s">
        <v>94</v>
      </c>
      <c r="C93" s="36" t="s">
        <v>756</v>
      </c>
      <c r="D93" s="36" t="s">
        <v>654</v>
      </c>
      <c r="E93" s="36" t="s">
        <v>655</v>
      </c>
      <c r="F93" s="94">
        <v>8.95</v>
      </c>
      <c r="G93" s="95">
        <v>0.003189120370370371</v>
      </c>
      <c r="H93" s="21">
        <v>1.2635956E7</v>
      </c>
      <c r="I93" s="36" t="s">
        <v>662</v>
      </c>
      <c r="J93" s="21">
        <v>65800.0</v>
      </c>
      <c r="K93" s="21">
        <v>4.74157144E8</v>
      </c>
      <c r="L93" s="21">
        <v>9711.0</v>
      </c>
      <c r="M93" s="21">
        <v>162420.0</v>
      </c>
      <c r="N93" s="21">
        <v>31.0</v>
      </c>
      <c r="O93" s="21">
        <v>7206.0</v>
      </c>
      <c r="P93" s="21">
        <v>5089.0</v>
      </c>
      <c r="Q93" s="21">
        <v>22.8</v>
      </c>
      <c r="R93" s="21">
        <v>22.9</v>
      </c>
    </row>
    <row r="94" ht="15.75" customHeight="1">
      <c r="A94" s="36" t="s">
        <v>760</v>
      </c>
      <c r="B94" s="36" t="s">
        <v>182</v>
      </c>
      <c r="C94" s="36" t="s">
        <v>756</v>
      </c>
      <c r="D94" s="36" t="s">
        <v>654</v>
      </c>
      <c r="E94" s="36" t="s">
        <v>655</v>
      </c>
      <c r="F94" s="94">
        <v>7.01</v>
      </c>
      <c r="G94" s="95">
        <v>0.0033762731481481478</v>
      </c>
      <c r="H94" s="21">
        <v>1.3182736E7</v>
      </c>
      <c r="I94" s="36" t="s">
        <v>664</v>
      </c>
      <c r="J94" s="21">
        <v>50432.0</v>
      </c>
      <c r="K94" s="21">
        <v>5.08193201E8</v>
      </c>
      <c r="L94" s="21">
        <v>17299.0</v>
      </c>
      <c r="M94" s="21">
        <v>189482.0</v>
      </c>
      <c r="N94" s="21">
        <v>189.0</v>
      </c>
      <c r="O94" s="21">
        <v>10076.0</v>
      </c>
      <c r="P94" s="21">
        <v>6092.0</v>
      </c>
      <c r="Q94" s="21">
        <v>22.2</v>
      </c>
      <c r="R94" s="21">
        <v>22.4</v>
      </c>
    </row>
    <row r="95" ht="15.75" customHeight="1">
      <c r="A95" s="36" t="s">
        <v>761</v>
      </c>
      <c r="B95" s="36" t="s">
        <v>126</v>
      </c>
      <c r="C95" s="36" t="s">
        <v>756</v>
      </c>
      <c r="D95" s="36" t="s">
        <v>654</v>
      </c>
      <c r="E95" s="36" t="s">
        <v>658</v>
      </c>
      <c r="F95" s="94">
        <v>6.17</v>
      </c>
      <c r="G95" s="95">
        <v>0.005028587962962963</v>
      </c>
      <c r="H95" s="21">
        <v>1.4793692E7</v>
      </c>
      <c r="I95" s="36" t="s">
        <v>660</v>
      </c>
      <c r="J95" s="21">
        <v>62470.0</v>
      </c>
      <c r="K95" s="21">
        <v>4.9398785E8</v>
      </c>
      <c r="L95" s="21">
        <v>11266.0</v>
      </c>
      <c r="M95" s="21">
        <v>216377.0</v>
      </c>
      <c r="N95" s="21">
        <v>140.0</v>
      </c>
      <c r="O95" s="21">
        <v>7907.0</v>
      </c>
      <c r="P95" s="21">
        <v>5108.0</v>
      </c>
      <c r="Q95" s="21">
        <v>21.4</v>
      </c>
      <c r="R95" s="21">
        <v>22.8</v>
      </c>
    </row>
    <row r="96" ht="15.75" customHeight="1">
      <c r="A96" s="36" t="s">
        <v>762</v>
      </c>
      <c r="B96" s="36" t="s">
        <v>94</v>
      </c>
      <c r="C96" s="36" t="s">
        <v>756</v>
      </c>
      <c r="D96" s="36" t="s">
        <v>654</v>
      </c>
      <c r="E96" s="36" t="s">
        <v>658</v>
      </c>
      <c r="F96" s="94">
        <v>6.14</v>
      </c>
      <c r="G96" s="95">
        <v>0.004861111111111111</v>
      </c>
      <c r="H96" s="21">
        <v>1.0636816E7</v>
      </c>
      <c r="I96" s="36" t="s">
        <v>662</v>
      </c>
      <c r="J96" s="21">
        <v>65800.0</v>
      </c>
      <c r="K96" s="21">
        <v>4.74157144E8</v>
      </c>
      <c r="L96" s="21">
        <v>9711.0</v>
      </c>
      <c r="M96" s="21">
        <v>162420.0</v>
      </c>
      <c r="N96" s="21">
        <v>31.0</v>
      </c>
      <c r="O96" s="21">
        <v>7206.0</v>
      </c>
      <c r="P96" s="21">
        <v>5089.0</v>
      </c>
      <c r="Q96" s="21">
        <v>22.8</v>
      </c>
      <c r="R96" s="21">
        <v>22.9</v>
      </c>
    </row>
    <row r="97" ht="15.75" customHeight="1">
      <c r="A97" s="36" t="s">
        <v>763</v>
      </c>
      <c r="B97" s="36" t="s">
        <v>182</v>
      </c>
      <c r="C97" s="36" t="s">
        <v>756</v>
      </c>
      <c r="D97" s="36" t="s">
        <v>654</v>
      </c>
      <c r="E97" s="36" t="s">
        <v>658</v>
      </c>
      <c r="F97" s="94">
        <v>7.32</v>
      </c>
      <c r="G97" s="95">
        <v>0.00511099537037037</v>
      </c>
      <c r="H97" s="21">
        <v>1.2323508E7</v>
      </c>
      <c r="I97" s="36" t="s">
        <v>664</v>
      </c>
      <c r="J97" s="21">
        <v>50432.0</v>
      </c>
      <c r="K97" s="21">
        <v>5.08193201E8</v>
      </c>
      <c r="L97" s="21">
        <v>17299.0</v>
      </c>
      <c r="M97" s="21">
        <v>189482.0</v>
      </c>
      <c r="N97" s="21">
        <v>189.0</v>
      </c>
      <c r="O97" s="21">
        <v>10076.0</v>
      </c>
      <c r="P97" s="21">
        <v>6092.0</v>
      </c>
      <c r="Q97" s="21">
        <v>22.2</v>
      </c>
      <c r="R97" s="21">
        <v>22.4</v>
      </c>
    </row>
    <row r="98" ht="15.75" customHeight="1">
      <c r="A98" s="36" t="s">
        <v>764</v>
      </c>
      <c r="B98" s="36" t="s">
        <v>200</v>
      </c>
      <c r="C98" s="36" t="s">
        <v>756</v>
      </c>
      <c r="D98" s="36" t="s">
        <v>654</v>
      </c>
      <c r="E98" s="36" t="s">
        <v>655</v>
      </c>
      <c r="F98" s="94">
        <v>7.31</v>
      </c>
      <c r="G98" s="95">
        <v>0.0012479166666666665</v>
      </c>
      <c r="H98" s="21">
        <v>6481980.0</v>
      </c>
      <c r="I98" s="36" t="s">
        <v>669</v>
      </c>
      <c r="J98" s="21">
        <v>110428.0</v>
      </c>
      <c r="K98" s="21">
        <v>1.89774414E8</v>
      </c>
      <c r="L98" s="21">
        <v>2085.0</v>
      </c>
      <c r="M98" s="21">
        <v>21363.0</v>
      </c>
      <c r="N98" s="21">
        <v>5.0</v>
      </c>
      <c r="O98" s="21">
        <v>1718.0</v>
      </c>
      <c r="P98" s="21">
        <v>1475.0</v>
      </c>
      <c r="Q98" s="21">
        <v>20.5</v>
      </c>
      <c r="R98" s="21">
        <v>20.5</v>
      </c>
    </row>
    <row r="99" ht="15.75" customHeight="1">
      <c r="A99" s="36" t="s">
        <v>765</v>
      </c>
      <c r="B99" s="36" t="s">
        <v>218</v>
      </c>
      <c r="C99" s="36" t="s">
        <v>756</v>
      </c>
      <c r="D99" s="36" t="s">
        <v>654</v>
      </c>
      <c r="E99" s="36" t="s">
        <v>655</v>
      </c>
      <c r="F99" s="94">
        <v>6.79</v>
      </c>
      <c r="G99" s="95">
        <v>0.0011094907407407407</v>
      </c>
      <c r="H99" s="21">
        <v>7397732.0</v>
      </c>
      <c r="I99" s="36" t="s">
        <v>671</v>
      </c>
      <c r="J99" s="21">
        <v>42171.0</v>
      </c>
      <c r="K99" s="21">
        <v>1.74818094E8</v>
      </c>
      <c r="L99" s="21">
        <v>7031.0</v>
      </c>
      <c r="M99" s="21">
        <v>86901.0</v>
      </c>
      <c r="N99" s="21">
        <v>6.0</v>
      </c>
      <c r="O99" s="21">
        <v>4145.0</v>
      </c>
      <c r="P99" s="21">
        <v>2263.0</v>
      </c>
      <c r="Q99" s="21">
        <v>19.1</v>
      </c>
      <c r="R99" s="21">
        <v>19.1</v>
      </c>
    </row>
    <row r="100" ht="15.75" customHeight="1">
      <c r="A100" s="36" t="s">
        <v>766</v>
      </c>
      <c r="B100" s="36" t="s">
        <v>200</v>
      </c>
      <c r="C100" s="36" t="s">
        <v>756</v>
      </c>
      <c r="D100" s="36" t="s">
        <v>654</v>
      </c>
      <c r="E100" s="36" t="s">
        <v>658</v>
      </c>
      <c r="F100" s="94">
        <v>6.14</v>
      </c>
      <c r="G100" s="95">
        <v>0.0020162037037037036</v>
      </c>
      <c r="H100" s="21">
        <v>6356780.0</v>
      </c>
      <c r="I100" s="36" t="s">
        <v>669</v>
      </c>
      <c r="J100" s="21">
        <v>110428.0</v>
      </c>
      <c r="K100" s="21">
        <v>1.89774414E8</v>
      </c>
      <c r="L100" s="21">
        <v>2085.0</v>
      </c>
      <c r="M100" s="21">
        <v>21363.0</v>
      </c>
      <c r="N100" s="21">
        <v>5.0</v>
      </c>
      <c r="O100" s="21">
        <v>1718.0</v>
      </c>
      <c r="P100" s="21">
        <v>1475.0</v>
      </c>
      <c r="Q100" s="21">
        <v>20.5</v>
      </c>
      <c r="R100" s="21">
        <v>20.5</v>
      </c>
    </row>
    <row r="101" ht="15.75" customHeight="1">
      <c r="A101" s="36" t="s">
        <v>767</v>
      </c>
      <c r="B101" s="36" t="s">
        <v>218</v>
      </c>
      <c r="C101" s="36" t="s">
        <v>756</v>
      </c>
      <c r="D101" s="36" t="s">
        <v>654</v>
      </c>
      <c r="E101" s="36" t="s">
        <v>658</v>
      </c>
      <c r="F101" s="94">
        <v>5.93</v>
      </c>
      <c r="G101" s="95">
        <v>0.0017141203703703704</v>
      </c>
      <c r="H101" s="21">
        <v>7389940.0</v>
      </c>
      <c r="I101" s="36" t="s">
        <v>671</v>
      </c>
      <c r="J101" s="21">
        <v>42171.0</v>
      </c>
      <c r="K101" s="21">
        <v>1.74818094E8</v>
      </c>
      <c r="L101" s="21">
        <v>7031.0</v>
      </c>
      <c r="M101" s="21">
        <v>86901.0</v>
      </c>
      <c r="N101" s="21">
        <v>6.0</v>
      </c>
      <c r="O101" s="21">
        <v>4145.0</v>
      </c>
      <c r="P101" s="21">
        <v>2263.0</v>
      </c>
      <c r="Q101" s="21">
        <v>19.1</v>
      </c>
      <c r="R101" s="21">
        <v>19.1</v>
      </c>
    </row>
    <row r="102" ht="15.75" customHeight="1">
      <c r="A102" s="36" t="s">
        <v>768</v>
      </c>
      <c r="B102" s="36" t="s">
        <v>236</v>
      </c>
      <c r="C102" s="36" t="s">
        <v>756</v>
      </c>
      <c r="D102" s="36" t="s">
        <v>654</v>
      </c>
      <c r="E102" s="36" t="s">
        <v>655</v>
      </c>
      <c r="F102" s="94">
        <v>9.53</v>
      </c>
      <c r="G102" s="95">
        <v>0.0011859953703703705</v>
      </c>
      <c r="H102" s="21">
        <v>1.0102576E7</v>
      </c>
      <c r="I102" s="36" t="s">
        <v>675</v>
      </c>
      <c r="J102" s="21">
        <v>12229.0</v>
      </c>
      <c r="K102" s="21">
        <v>1.8467699E8</v>
      </c>
      <c r="L102" s="21">
        <v>16960.0</v>
      </c>
      <c r="M102" s="21">
        <v>94530.0</v>
      </c>
      <c r="N102" s="21">
        <v>286.0</v>
      </c>
      <c r="O102" s="21">
        <v>15101.0</v>
      </c>
      <c r="P102" s="21">
        <v>13828.0</v>
      </c>
      <c r="Q102" s="21">
        <v>25.9</v>
      </c>
      <c r="R102" s="21">
        <v>26.2</v>
      </c>
    </row>
    <row r="103" ht="15.75" customHeight="1">
      <c r="A103" s="36" t="s">
        <v>769</v>
      </c>
      <c r="B103" s="36" t="s">
        <v>236</v>
      </c>
      <c r="C103" s="36" t="s">
        <v>756</v>
      </c>
      <c r="D103" s="36" t="s">
        <v>654</v>
      </c>
      <c r="E103" s="36" t="s">
        <v>658</v>
      </c>
      <c r="F103" s="94">
        <v>7.77</v>
      </c>
      <c r="G103" s="95">
        <v>0.0017947916666666665</v>
      </c>
      <c r="H103" s="21">
        <v>7467048.0</v>
      </c>
      <c r="I103" s="36" t="s">
        <v>675</v>
      </c>
      <c r="J103" s="21">
        <v>12229.0</v>
      </c>
      <c r="K103" s="21">
        <v>1.8467699E8</v>
      </c>
      <c r="L103" s="21">
        <v>16960.0</v>
      </c>
      <c r="M103" s="21">
        <v>94530.0</v>
      </c>
      <c r="N103" s="21">
        <v>286.0</v>
      </c>
      <c r="O103" s="21">
        <v>15101.0</v>
      </c>
      <c r="P103" s="21">
        <v>13828.0</v>
      </c>
      <c r="Q103" s="21">
        <v>25.9</v>
      </c>
      <c r="R103" s="21">
        <v>26.2</v>
      </c>
    </row>
    <row r="104" ht="15.75" customHeight="1">
      <c r="A104" s="36" t="s">
        <v>770</v>
      </c>
      <c r="B104" s="36" t="s">
        <v>272</v>
      </c>
      <c r="C104" s="36" t="s">
        <v>756</v>
      </c>
      <c r="D104" s="36" t="s">
        <v>654</v>
      </c>
      <c r="E104" s="36" t="s">
        <v>655</v>
      </c>
      <c r="F104" s="94">
        <v>10.5</v>
      </c>
      <c r="G104" s="95">
        <v>0.001730787037037037</v>
      </c>
      <c r="H104" s="21">
        <v>1.191622E7</v>
      </c>
      <c r="I104" s="36" t="s">
        <v>678</v>
      </c>
      <c r="J104" s="21">
        <v>23793.0</v>
      </c>
      <c r="K104" s="21">
        <v>3.07909786E8</v>
      </c>
      <c r="L104" s="21">
        <v>15345.0</v>
      </c>
      <c r="M104" s="21">
        <v>63014.0</v>
      </c>
      <c r="N104" s="21">
        <v>6.0</v>
      </c>
      <c r="O104" s="21">
        <v>12941.0</v>
      </c>
      <c r="P104" s="21">
        <v>12039.0</v>
      </c>
      <c r="Q104" s="21">
        <v>23.3</v>
      </c>
      <c r="R104" s="21">
        <v>23.6</v>
      </c>
    </row>
    <row r="105" ht="15.75" customHeight="1">
      <c r="A105" s="36" t="s">
        <v>771</v>
      </c>
      <c r="B105" s="36" t="s">
        <v>272</v>
      </c>
      <c r="C105" s="36" t="s">
        <v>756</v>
      </c>
      <c r="D105" s="36" t="s">
        <v>654</v>
      </c>
      <c r="E105" s="36" t="s">
        <v>658</v>
      </c>
      <c r="F105" s="94">
        <v>8.37</v>
      </c>
      <c r="G105" s="95">
        <v>0.002826736111111111</v>
      </c>
      <c r="H105" s="21">
        <v>9807624.0</v>
      </c>
      <c r="I105" s="36" t="s">
        <v>678</v>
      </c>
      <c r="J105" s="21">
        <v>23793.0</v>
      </c>
      <c r="K105" s="21">
        <v>3.07909786E8</v>
      </c>
      <c r="L105" s="21">
        <v>15345.0</v>
      </c>
      <c r="M105" s="21">
        <v>63014.0</v>
      </c>
      <c r="N105" s="21">
        <v>6.0</v>
      </c>
      <c r="O105" s="21">
        <v>12941.0</v>
      </c>
      <c r="P105" s="21">
        <v>12039.0</v>
      </c>
      <c r="Q105" s="21">
        <v>23.3</v>
      </c>
      <c r="R105" s="21">
        <v>23.6</v>
      </c>
    </row>
    <row r="106" ht="15.75" customHeight="1">
      <c r="A106" s="36" t="s">
        <v>772</v>
      </c>
      <c r="B106" s="36" t="s">
        <v>254</v>
      </c>
      <c r="C106" s="36" t="s">
        <v>773</v>
      </c>
      <c r="D106" s="36" t="s">
        <v>654</v>
      </c>
      <c r="E106" s="36" t="s">
        <v>655</v>
      </c>
      <c r="F106" s="94">
        <v>18.5</v>
      </c>
      <c r="G106" s="95">
        <v>0.0010399305555555554</v>
      </c>
      <c r="H106" s="21">
        <v>1.8276696E7</v>
      </c>
      <c r="I106" s="36" t="s">
        <v>656</v>
      </c>
      <c r="J106" s="21">
        <v>64937.0</v>
      </c>
      <c r="K106" s="21">
        <v>7.38058886E8</v>
      </c>
      <c r="L106" s="21">
        <v>13664.0</v>
      </c>
      <c r="M106" s="21">
        <v>62556.0</v>
      </c>
      <c r="N106" s="21">
        <v>7.0</v>
      </c>
      <c r="O106" s="21">
        <v>11365.0</v>
      </c>
      <c r="P106" s="21">
        <v>10238.0</v>
      </c>
      <c r="Q106" s="21">
        <v>24.7</v>
      </c>
      <c r="R106" s="21">
        <v>25.0</v>
      </c>
    </row>
    <row r="107" ht="15.75" customHeight="1">
      <c r="A107" s="36" t="s">
        <v>774</v>
      </c>
      <c r="B107" s="36" t="s">
        <v>254</v>
      </c>
      <c r="C107" s="36" t="s">
        <v>773</v>
      </c>
      <c r="D107" s="36" t="s">
        <v>654</v>
      </c>
      <c r="E107" s="36" t="s">
        <v>658</v>
      </c>
      <c r="F107" s="94">
        <v>8.09</v>
      </c>
      <c r="G107" s="95">
        <v>0.003930324074074074</v>
      </c>
      <c r="H107" s="21">
        <v>1.59416E7</v>
      </c>
      <c r="I107" s="36" t="s">
        <v>656</v>
      </c>
      <c r="J107" s="21">
        <v>64937.0</v>
      </c>
      <c r="K107" s="21">
        <v>7.38058886E8</v>
      </c>
      <c r="L107" s="21">
        <v>13664.0</v>
      </c>
      <c r="M107" s="21">
        <v>62556.0</v>
      </c>
      <c r="N107" s="21">
        <v>7.0</v>
      </c>
      <c r="O107" s="21">
        <v>11365.0</v>
      </c>
      <c r="P107" s="21">
        <v>10238.0</v>
      </c>
      <c r="Q107" s="21">
        <v>24.7</v>
      </c>
      <c r="R107" s="21">
        <v>25.0</v>
      </c>
    </row>
    <row r="108" ht="15.75" customHeight="1">
      <c r="A108" s="36" t="s">
        <v>775</v>
      </c>
      <c r="B108" s="36" t="s">
        <v>126</v>
      </c>
      <c r="C108" s="36" t="s">
        <v>773</v>
      </c>
      <c r="D108" s="36" t="s">
        <v>654</v>
      </c>
      <c r="E108" s="36" t="s">
        <v>655</v>
      </c>
      <c r="F108" s="94">
        <v>13.91</v>
      </c>
      <c r="G108" s="95">
        <v>9.453703703703704E-4</v>
      </c>
      <c r="H108" s="21">
        <v>1.572998E7</v>
      </c>
      <c r="I108" s="36" t="s">
        <v>660</v>
      </c>
      <c r="J108" s="21">
        <v>62470.0</v>
      </c>
      <c r="K108" s="21">
        <v>4.9398785E8</v>
      </c>
      <c r="L108" s="21">
        <v>11266.0</v>
      </c>
      <c r="M108" s="21">
        <v>216377.0</v>
      </c>
      <c r="N108" s="21">
        <v>140.0</v>
      </c>
      <c r="O108" s="21">
        <v>7907.0</v>
      </c>
      <c r="P108" s="21">
        <v>5108.0</v>
      </c>
      <c r="Q108" s="21">
        <v>21.4</v>
      </c>
      <c r="R108" s="21">
        <v>22.8</v>
      </c>
    </row>
    <row r="109" ht="15.75" customHeight="1">
      <c r="A109" s="36" t="s">
        <v>776</v>
      </c>
      <c r="B109" s="36" t="s">
        <v>94</v>
      </c>
      <c r="C109" s="36" t="s">
        <v>773</v>
      </c>
      <c r="D109" s="36" t="s">
        <v>654</v>
      </c>
      <c r="E109" s="36" t="s">
        <v>655</v>
      </c>
      <c r="F109" s="94">
        <v>9.58</v>
      </c>
      <c r="G109" s="95">
        <v>9.33912037037037E-4</v>
      </c>
      <c r="H109" s="21">
        <v>1.217056E7</v>
      </c>
      <c r="I109" s="36" t="s">
        <v>662</v>
      </c>
      <c r="J109" s="21">
        <v>65800.0</v>
      </c>
      <c r="K109" s="21">
        <v>4.74157144E8</v>
      </c>
      <c r="L109" s="21">
        <v>9711.0</v>
      </c>
      <c r="M109" s="21">
        <v>162420.0</v>
      </c>
      <c r="N109" s="21">
        <v>31.0</v>
      </c>
      <c r="O109" s="21">
        <v>7206.0</v>
      </c>
      <c r="P109" s="21">
        <v>5089.0</v>
      </c>
      <c r="Q109" s="21">
        <v>22.8</v>
      </c>
      <c r="R109" s="21">
        <v>22.9</v>
      </c>
    </row>
    <row r="110" ht="15.75" customHeight="1">
      <c r="A110" s="36" t="s">
        <v>777</v>
      </c>
      <c r="B110" s="36" t="s">
        <v>182</v>
      </c>
      <c r="C110" s="36" t="s">
        <v>773</v>
      </c>
      <c r="D110" s="36" t="s">
        <v>654</v>
      </c>
      <c r="E110" s="36" t="s">
        <v>655</v>
      </c>
      <c r="F110" s="94">
        <v>10.17</v>
      </c>
      <c r="G110" s="95">
        <v>9.565972222222223E-4</v>
      </c>
      <c r="H110" s="21">
        <v>1.331184E7</v>
      </c>
      <c r="I110" s="36" t="s">
        <v>664</v>
      </c>
      <c r="J110" s="21">
        <v>50432.0</v>
      </c>
      <c r="K110" s="21">
        <v>5.08193201E8</v>
      </c>
      <c r="L110" s="21">
        <v>17299.0</v>
      </c>
      <c r="M110" s="21">
        <v>189482.0</v>
      </c>
      <c r="N110" s="21">
        <v>189.0</v>
      </c>
      <c r="O110" s="21">
        <v>10076.0</v>
      </c>
      <c r="P110" s="21">
        <v>6092.0</v>
      </c>
      <c r="Q110" s="21">
        <v>22.2</v>
      </c>
      <c r="R110" s="21">
        <v>22.4</v>
      </c>
    </row>
    <row r="111" ht="15.75" customHeight="1">
      <c r="A111" s="36" t="s">
        <v>778</v>
      </c>
      <c r="B111" s="36" t="s">
        <v>126</v>
      </c>
      <c r="C111" s="36" t="s">
        <v>773</v>
      </c>
      <c r="D111" s="36" t="s">
        <v>654</v>
      </c>
      <c r="E111" s="36" t="s">
        <v>658</v>
      </c>
      <c r="F111" s="94">
        <v>6.33</v>
      </c>
      <c r="G111" s="95">
        <v>0.003175578703703704</v>
      </c>
      <c r="H111" s="21">
        <v>1.3998056E7</v>
      </c>
      <c r="I111" s="36" t="s">
        <v>660</v>
      </c>
      <c r="J111" s="21">
        <v>62470.0</v>
      </c>
      <c r="K111" s="21">
        <v>4.9398785E8</v>
      </c>
      <c r="L111" s="21">
        <v>11266.0</v>
      </c>
      <c r="M111" s="21">
        <v>216377.0</v>
      </c>
      <c r="N111" s="21">
        <v>140.0</v>
      </c>
      <c r="O111" s="21">
        <v>7907.0</v>
      </c>
      <c r="P111" s="21">
        <v>5108.0</v>
      </c>
      <c r="Q111" s="21">
        <v>21.4</v>
      </c>
      <c r="R111" s="21">
        <v>22.8</v>
      </c>
    </row>
    <row r="112" ht="15.75" customHeight="1">
      <c r="A112" s="36" t="s">
        <v>779</v>
      </c>
      <c r="B112" s="36" t="s">
        <v>94</v>
      </c>
      <c r="C112" s="36" t="s">
        <v>773</v>
      </c>
      <c r="D112" s="36" t="s">
        <v>654</v>
      </c>
      <c r="E112" s="36" t="s">
        <v>658</v>
      </c>
      <c r="F112" s="94">
        <v>7.77</v>
      </c>
      <c r="G112" s="95">
        <v>0.0030622685185185184</v>
      </c>
      <c r="H112" s="21">
        <v>1.0541368E7</v>
      </c>
      <c r="I112" s="36" t="s">
        <v>662</v>
      </c>
      <c r="J112" s="21">
        <v>65800.0</v>
      </c>
      <c r="K112" s="21">
        <v>4.74157144E8</v>
      </c>
      <c r="L112" s="21">
        <v>9711.0</v>
      </c>
      <c r="M112" s="21">
        <v>162420.0</v>
      </c>
      <c r="N112" s="21">
        <v>31.0</v>
      </c>
      <c r="O112" s="21">
        <v>7206.0</v>
      </c>
      <c r="P112" s="21">
        <v>5089.0</v>
      </c>
      <c r="Q112" s="21">
        <v>22.8</v>
      </c>
      <c r="R112" s="21">
        <v>22.9</v>
      </c>
    </row>
    <row r="113" ht="15.75" customHeight="1">
      <c r="A113" s="36" t="s">
        <v>780</v>
      </c>
      <c r="B113" s="36" t="s">
        <v>182</v>
      </c>
      <c r="C113" s="36" t="s">
        <v>773</v>
      </c>
      <c r="D113" s="36" t="s">
        <v>654</v>
      </c>
      <c r="E113" s="36" t="s">
        <v>658</v>
      </c>
      <c r="F113" s="94">
        <v>6.21</v>
      </c>
      <c r="G113" s="95">
        <v>0.003173611111111111</v>
      </c>
      <c r="H113" s="21">
        <v>1.1698836E7</v>
      </c>
      <c r="I113" s="36" t="s">
        <v>664</v>
      </c>
      <c r="J113" s="21">
        <v>50432.0</v>
      </c>
      <c r="K113" s="21">
        <v>5.08193201E8</v>
      </c>
      <c r="L113" s="21">
        <v>17299.0</v>
      </c>
      <c r="M113" s="21">
        <v>189482.0</v>
      </c>
      <c r="N113" s="21">
        <v>189.0</v>
      </c>
      <c r="O113" s="21">
        <v>10076.0</v>
      </c>
      <c r="P113" s="21">
        <v>6092.0</v>
      </c>
      <c r="Q113" s="21">
        <v>22.2</v>
      </c>
      <c r="R113" s="21">
        <v>22.4</v>
      </c>
    </row>
    <row r="114" ht="15.75" customHeight="1">
      <c r="A114" s="36" t="s">
        <v>781</v>
      </c>
      <c r="B114" s="36" t="s">
        <v>200</v>
      </c>
      <c r="C114" s="36" t="s">
        <v>773</v>
      </c>
      <c r="D114" s="36" t="s">
        <v>654</v>
      </c>
      <c r="E114" s="36" t="s">
        <v>655</v>
      </c>
      <c r="F114" s="94">
        <v>8.15</v>
      </c>
      <c r="G114" s="95">
        <v>5.008101851851852E-4</v>
      </c>
      <c r="H114" s="21">
        <v>9132464.0</v>
      </c>
      <c r="I114" s="36" t="s">
        <v>669</v>
      </c>
      <c r="J114" s="21">
        <v>110428.0</v>
      </c>
      <c r="K114" s="21">
        <v>1.89774414E8</v>
      </c>
      <c r="L114" s="21">
        <v>2085.0</v>
      </c>
      <c r="M114" s="21">
        <v>21363.0</v>
      </c>
      <c r="N114" s="21">
        <v>5.0</v>
      </c>
      <c r="O114" s="21">
        <v>1718.0</v>
      </c>
      <c r="P114" s="21">
        <v>1475.0</v>
      </c>
      <c r="Q114" s="21">
        <v>20.5</v>
      </c>
      <c r="R114" s="21">
        <v>20.5</v>
      </c>
    </row>
    <row r="115" ht="15.75" customHeight="1">
      <c r="A115" s="36" t="s">
        <v>782</v>
      </c>
      <c r="B115" s="36" t="s">
        <v>218</v>
      </c>
      <c r="C115" s="36" t="s">
        <v>773</v>
      </c>
      <c r="D115" s="36" t="s">
        <v>654</v>
      </c>
      <c r="E115" s="36" t="s">
        <v>655</v>
      </c>
      <c r="F115" s="94">
        <v>9.53</v>
      </c>
      <c r="G115" s="95">
        <v>4.717592592592592E-4</v>
      </c>
      <c r="H115" s="21">
        <v>8728176.0</v>
      </c>
      <c r="I115" s="36" t="s">
        <v>671</v>
      </c>
      <c r="J115" s="21">
        <v>42171.0</v>
      </c>
      <c r="K115" s="21">
        <v>1.74818094E8</v>
      </c>
      <c r="L115" s="21">
        <v>7031.0</v>
      </c>
      <c r="M115" s="21">
        <v>86901.0</v>
      </c>
      <c r="N115" s="21">
        <v>6.0</v>
      </c>
      <c r="O115" s="21">
        <v>4145.0</v>
      </c>
      <c r="P115" s="21">
        <v>2263.0</v>
      </c>
      <c r="Q115" s="21">
        <v>19.1</v>
      </c>
      <c r="R115" s="21">
        <v>19.1</v>
      </c>
    </row>
    <row r="116" ht="15.75" customHeight="1">
      <c r="A116" s="36" t="s">
        <v>783</v>
      </c>
      <c r="B116" s="36" t="s">
        <v>200</v>
      </c>
      <c r="C116" s="36" t="s">
        <v>773</v>
      </c>
      <c r="D116" s="36" t="s">
        <v>654</v>
      </c>
      <c r="E116" s="36" t="s">
        <v>658</v>
      </c>
      <c r="F116" s="94">
        <v>7.01</v>
      </c>
      <c r="G116" s="95">
        <v>0.0013141203703703702</v>
      </c>
      <c r="H116" s="21">
        <v>6151704.0</v>
      </c>
      <c r="I116" s="36" t="s">
        <v>669</v>
      </c>
      <c r="J116" s="21">
        <v>110428.0</v>
      </c>
      <c r="K116" s="21">
        <v>1.89774414E8</v>
      </c>
      <c r="L116" s="21">
        <v>2085.0</v>
      </c>
      <c r="M116" s="21">
        <v>21363.0</v>
      </c>
      <c r="N116" s="21">
        <v>5.0</v>
      </c>
      <c r="O116" s="21">
        <v>1718.0</v>
      </c>
      <c r="P116" s="21">
        <v>1475.0</v>
      </c>
      <c r="Q116" s="21">
        <v>20.5</v>
      </c>
      <c r="R116" s="21">
        <v>20.5</v>
      </c>
    </row>
    <row r="117" ht="15.75" customHeight="1">
      <c r="A117" s="36" t="s">
        <v>784</v>
      </c>
      <c r="B117" s="36" t="s">
        <v>218</v>
      </c>
      <c r="C117" s="36" t="s">
        <v>773</v>
      </c>
      <c r="D117" s="36" t="s">
        <v>654</v>
      </c>
      <c r="E117" s="36" t="s">
        <v>658</v>
      </c>
      <c r="F117" s="94">
        <v>5.84</v>
      </c>
      <c r="G117" s="95">
        <v>0.0011325231481481481</v>
      </c>
      <c r="H117" s="21">
        <v>6599488.0</v>
      </c>
      <c r="I117" s="36" t="s">
        <v>671</v>
      </c>
      <c r="J117" s="21">
        <v>42171.0</v>
      </c>
      <c r="K117" s="21">
        <v>1.74818094E8</v>
      </c>
      <c r="L117" s="21">
        <v>7031.0</v>
      </c>
      <c r="M117" s="21">
        <v>86901.0</v>
      </c>
      <c r="N117" s="21">
        <v>6.0</v>
      </c>
      <c r="O117" s="21">
        <v>4145.0</v>
      </c>
      <c r="P117" s="21">
        <v>2263.0</v>
      </c>
      <c r="Q117" s="21">
        <v>19.1</v>
      </c>
      <c r="R117" s="21">
        <v>19.1</v>
      </c>
    </row>
    <row r="118" ht="15.75" customHeight="1">
      <c r="A118" s="36" t="s">
        <v>785</v>
      </c>
      <c r="B118" s="36" t="s">
        <v>236</v>
      </c>
      <c r="C118" s="36" t="s">
        <v>773</v>
      </c>
      <c r="D118" s="36" t="s">
        <v>654</v>
      </c>
      <c r="E118" s="36" t="s">
        <v>655</v>
      </c>
      <c r="F118" s="94">
        <v>10.38</v>
      </c>
      <c r="G118" s="95">
        <v>4.662037037037037E-4</v>
      </c>
      <c r="H118" s="21">
        <v>9122580.0</v>
      </c>
      <c r="I118" s="36" t="s">
        <v>675</v>
      </c>
      <c r="J118" s="21">
        <v>12229.0</v>
      </c>
      <c r="K118" s="21">
        <v>1.8467699E8</v>
      </c>
      <c r="L118" s="21">
        <v>16960.0</v>
      </c>
      <c r="M118" s="21">
        <v>94530.0</v>
      </c>
      <c r="N118" s="21">
        <v>286.0</v>
      </c>
      <c r="O118" s="21">
        <v>15101.0</v>
      </c>
      <c r="P118" s="21">
        <v>13828.0</v>
      </c>
      <c r="Q118" s="21">
        <v>25.9</v>
      </c>
      <c r="R118" s="21">
        <v>26.2</v>
      </c>
    </row>
    <row r="119" ht="15.75" customHeight="1">
      <c r="A119" s="36" t="s">
        <v>786</v>
      </c>
      <c r="B119" s="36" t="s">
        <v>236</v>
      </c>
      <c r="C119" s="36" t="s">
        <v>773</v>
      </c>
      <c r="D119" s="36" t="s">
        <v>654</v>
      </c>
      <c r="E119" s="36" t="s">
        <v>658</v>
      </c>
      <c r="F119" s="94">
        <v>6.73</v>
      </c>
      <c r="G119" s="95">
        <v>0.0012028935185185185</v>
      </c>
      <c r="H119" s="21">
        <v>7233640.0</v>
      </c>
      <c r="I119" s="36" t="s">
        <v>675</v>
      </c>
      <c r="J119" s="21">
        <v>12229.0</v>
      </c>
      <c r="K119" s="21">
        <v>1.8467699E8</v>
      </c>
      <c r="L119" s="21">
        <v>16960.0</v>
      </c>
      <c r="M119" s="21">
        <v>94530.0</v>
      </c>
      <c r="N119" s="21">
        <v>286.0</v>
      </c>
      <c r="O119" s="21">
        <v>15101.0</v>
      </c>
      <c r="P119" s="21">
        <v>13828.0</v>
      </c>
      <c r="Q119" s="21">
        <v>25.9</v>
      </c>
      <c r="R119" s="21">
        <v>26.2</v>
      </c>
    </row>
    <row r="120" ht="15.75" customHeight="1">
      <c r="A120" s="36" t="s">
        <v>787</v>
      </c>
      <c r="B120" s="36" t="s">
        <v>272</v>
      </c>
      <c r="C120" s="36" t="s">
        <v>773</v>
      </c>
      <c r="D120" s="36" t="s">
        <v>654</v>
      </c>
      <c r="E120" s="36" t="s">
        <v>655</v>
      </c>
      <c r="F120" s="94">
        <v>13.42</v>
      </c>
      <c r="G120" s="95">
        <v>5.952546296296296E-4</v>
      </c>
      <c r="H120" s="21">
        <v>1.1531984E7</v>
      </c>
      <c r="I120" s="36" t="s">
        <v>678</v>
      </c>
      <c r="J120" s="21">
        <v>23793.0</v>
      </c>
      <c r="K120" s="21">
        <v>3.07909786E8</v>
      </c>
      <c r="L120" s="21">
        <v>15345.0</v>
      </c>
      <c r="M120" s="21">
        <v>63014.0</v>
      </c>
      <c r="N120" s="21">
        <v>6.0</v>
      </c>
      <c r="O120" s="21">
        <v>12941.0</v>
      </c>
      <c r="P120" s="21">
        <v>12039.0</v>
      </c>
      <c r="Q120" s="21">
        <v>23.3</v>
      </c>
      <c r="R120" s="21">
        <v>23.6</v>
      </c>
    </row>
    <row r="121" ht="15.75" customHeight="1">
      <c r="A121" s="36" t="s">
        <v>788</v>
      </c>
      <c r="B121" s="36" t="s">
        <v>272</v>
      </c>
      <c r="C121" s="36" t="s">
        <v>773</v>
      </c>
      <c r="D121" s="36" t="s">
        <v>654</v>
      </c>
      <c r="E121" s="36" t="s">
        <v>658</v>
      </c>
      <c r="F121" s="94">
        <v>7.53</v>
      </c>
      <c r="G121" s="95">
        <v>0.0017973379629629628</v>
      </c>
      <c r="H121" s="21">
        <v>9654040.0</v>
      </c>
      <c r="I121" s="36" t="s">
        <v>678</v>
      </c>
      <c r="J121" s="21">
        <v>23793.0</v>
      </c>
      <c r="K121" s="21">
        <v>3.07909786E8</v>
      </c>
      <c r="L121" s="21">
        <v>15345.0</v>
      </c>
      <c r="M121" s="21">
        <v>63014.0</v>
      </c>
      <c r="N121" s="21">
        <v>6.0</v>
      </c>
      <c r="O121" s="21">
        <v>12941.0</v>
      </c>
      <c r="P121" s="21">
        <v>12039.0</v>
      </c>
      <c r="Q121" s="21">
        <v>23.3</v>
      </c>
      <c r="R121" s="21">
        <v>23.6</v>
      </c>
    </row>
    <row r="122" ht="15.75" customHeight="1">
      <c r="A122" s="36" t="s">
        <v>789</v>
      </c>
      <c r="B122" s="36" t="s">
        <v>254</v>
      </c>
      <c r="C122" s="36" t="s">
        <v>790</v>
      </c>
      <c r="D122" s="36" t="s">
        <v>654</v>
      </c>
      <c r="E122" s="36" t="s">
        <v>655</v>
      </c>
      <c r="F122" s="94">
        <v>7.11</v>
      </c>
      <c r="G122" s="95">
        <v>0.008237615740740742</v>
      </c>
      <c r="H122" s="21">
        <v>1.9930884E7</v>
      </c>
      <c r="I122" s="36" t="s">
        <v>656</v>
      </c>
      <c r="J122" s="21">
        <v>64937.0</v>
      </c>
      <c r="K122" s="21">
        <v>7.38058886E8</v>
      </c>
      <c r="L122" s="21">
        <v>13664.0</v>
      </c>
      <c r="M122" s="21">
        <v>62556.0</v>
      </c>
      <c r="N122" s="21">
        <v>7.0</v>
      </c>
      <c r="O122" s="21">
        <v>11365.0</v>
      </c>
      <c r="P122" s="21">
        <v>10238.0</v>
      </c>
      <c r="Q122" s="21">
        <v>24.7</v>
      </c>
      <c r="R122" s="21">
        <v>25.0</v>
      </c>
    </row>
    <row r="123" ht="15.75" customHeight="1">
      <c r="A123" s="36" t="s">
        <v>791</v>
      </c>
      <c r="B123" s="36" t="s">
        <v>254</v>
      </c>
      <c r="C123" s="36" t="s">
        <v>790</v>
      </c>
      <c r="D123" s="36" t="s">
        <v>654</v>
      </c>
      <c r="E123" s="36" t="s">
        <v>658</v>
      </c>
      <c r="F123" s="94">
        <v>7.75</v>
      </c>
      <c r="G123" s="95">
        <v>0.010908796296296297</v>
      </c>
      <c r="H123" s="21">
        <v>1.6999696E7</v>
      </c>
      <c r="I123" s="36" t="s">
        <v>656</v>
      </c>
      <c r="J123" s="21">
        <v>64937.0</v>
      </c>
      <c r="K123" s="21">
        <v>7.38058886E8</v>
      </c>
      <c r="L123" s="21">
        <v>13664.0</v>
      </c>
      <c r="M123" s="21">
        <v>62556.0</v>
      </c>
      <c r="N123" s="21">
        <v>7.0</v>
      </c>
      <c r="O123" s="21">
        <v>11365.0</v>
      </c>
      <c r="P123" s="21">
        <v>10238.0</v>
      </c>
      <c r="Q123" s="21">
        <v>24.7</v>
      </c>
      <c r="R123" s="21">
        <v>25.0</v>
      </c>
    </row>
    <row r="124" ht="15.75" customHeight="1">
      <c r="A124" s="36" t="s">
        <v>792</v>
      </c>
      <c r="B124" s="36" t="s">
        <v>126</v>
      </c>
      <c r="C124" s="36" t="s">
        <v>790</v>
      </c>
      <c r="D124" s="36" t="s">
        <v>654</v>
      </c>
      <c r="E124" s="36" t="s">
        <v>655</v>
      </c>
      <c r="F124" s="94">
        <v>7.84</v>
      </c>
      <c r="G124" s="95">
        <v>0.004771527777777777</v>
      </c>
      <c r="H124" s="21">
        <v>1.7414936E7</v>
      </c>
      <c r="I124" s="36" t="s">
        <v>660</v>
      </c>
      <c r="J124" s="21">
        <v>62470.0</v>
      </c>
      <c r="K124" s="21">
        <v>4.9398785E8</v>
      </c>
      <c r="L124" s="21">
        <v>11266.0</v>
      </c>
      <c r="M124" s="21">
        <v>216377.0</v>
      </c>
      <c r="N124" s="21">
        <v>140.0</v>
      </c>
      <c r="O124" s="21">
        <v>7907.0</v>
      </c>
      <c r="P124" s="21">
        <v>5108.0</v>
      </c>
      <c r="Q124" s="21">
        <v>21.4</v>
      </c>
      <c r="R124" s="21">
        <v>22.8</v>
      </c>
    </row>
    <row r="125" ht="15.75" customHeight="1">
      <c r="A125" s="36" t="s">
        <v>793</v>
      </c>
      <c r="B125" s="36" t="s">
        <v>94</v>
      </c>
      <c r="C125" s="36" t="s">
        <v>790</v>
      </c>
      <c r="D125" s="36" t="s">
        <v>654</v>
      </c>
      <c r="E125" s="36" t="s">
        <v>655</v>
      </c>
      <c r="F125" s="94">
        <v>7.59</v>
      </c>
      <c r="G125" s="95">
        <v>0.004593402777777778</v>
      </c>
      <c r="H125" s="21">
        <v>1.1569504E7</v>
      </c>
      <c r="I125" s="36" t="s">
        <v>662</v>
      </c>
      <c r="J125" s="21">
        <v>65800.0</v>
      </c>
      <c r="K125" s="21">
        <v>4.74157144E8</v>
      </c>
      <c r="L125" s="21">
        <v>9711.0</v>
      </c>
      <c r="M125" s="21">
        <v>162420.0</v>
      </c>
      <c r="N125" s="21">
        <v>31.0</v>
      </c>
      <c r="O125" s="21">
        <v>7206.0</v>
      </c>
      <c r="P125" s="21">
        <v>5089.0</v>
      </c>
      <c r="Q125" s="21">
        <v>22.8</v>
      </c>
      <c r="R125" s="21">
        <v>22.9</v>
      </c>
    </row>
    <row r="126" ht="15.75" customHeight="1">
      <c r="A126" s="36" t="s">
        <v>794</v>
      </c>
      <c r="B126" s="36" t="s">
        <v>182</v>
      </c>
      <c r="C126" s="36" t="s">
        <v>790</v>
      </c>
      <c r="D126" s="36" t="s">
        <v>654</v>
      </c>
      <c r="E126" s="36" t="s">
        <v>655</v>
      </c>
      <c r="F126" s="94">
        <v>8.95</v>
      </c>
      <c r="G126" s="95">
        <v>0.004962847222222223</v>
      </c>
      <c r="H126" s="21">
        <v>1.5807968E7</v>
      </c>
      <c r="I126" s="36" t="s">
        <v>664</v>
      </c>
      <c r="J126" s="21">
        <v>50432.0</v>
      </c>
      <c r="K126" s="21">
        <v>5.08193201E8</v>
      </c>
      <c r="L126" s="21">
        <v>17299.0</v>
      </c>
      <c r="M126" s="21">
        <v>189482.0</v>
      </c>
      <c r="N126" s="21">
        <v>189.0</v>
      </c>
      <c r="O126" s="21">
        <v>10076.0</v>
      </c>
      <c r="P126" s="21">
        <v>6092.0</v>
      </c>
      <c r="Q126" s="21">
        <v>22.2</v>
      </c>
      <c r="R126" s="21">
        <v>22.4</v>
      </c>
    </row>
    <row r="127" ht="15.75" customHeight="1">
      <c r="A127" s="36" t="s">
        <v>795</v>
      </c>
      <c r="B127" s="36" t="s">
        <v>126</v>
      </c>
      <c r="C127" s="36" t="s">
        <v>790</v>
      </c>
      <c r="D127" s="36" t="s">
        <v>654</v>
      </c>
      <c r="E127" s="36" t="s">
        <v>658</v>
      </c>
      <c r="F127" s="94">
        <v>6.99</v>
      </c>
      <c r="G127" s="95">
        <v>0.006545717592592592</v>
      </c>
      <c r="H127" s="21">
        <v>1.5659416E7</v>
      </c>
      <c r="I127" s="36" t="s">
        <v>660</v>
      </c>
      <c r="J127" s="21">
        <v>62470.0</v>
      </c>
      <c r="K127" s="21">
        <v>4.9398785E8</v>
      </c>
      <c r="L127" s="21">
        <v>11266.0</v>
      </c>
      <c r="M127" s="21">
        <v>216377.0</v>
      </c>
      <c r="N127" s="21">
        <v>140.0</v>
      </c>
      <c r="O127" s="21">
        <v>7907.0</v>
      </c>
      <c r="P127" s="21">
        <v>5108.0</v>
      </c>
      <c r="Q127" s="21">
        <v>21.4</v>
      </c>
      <c r="R127" s="21">
        <v>22.8</v>
      </c>
    </row>
    <row r="128" ht="15.75" customHeight="1">
      <c r="A128" s="36" t="s">
        <v>796</v>
      </c>
      <c r="B128" s="36" t="s">
        <v>94</v>
      </c>
      <c r="C128" s="36" t="s">
        <v>790</v>
      </c>
      <c r="D128" s="36" t="s">
        <v>654</v>
      </c>
      <c r="E128" s="36" t="s">
        <v>658</v>
      </c>
      <c r="F128" s="94">
        <v>6.62</v>
      </c>
      <c r="G128" s="95">
        <v>0.006267824074074073</v>
      </c>
      <c r="H128" s="21">
        <v>1.1049572E7</v>
      </c>
      <c r="I128" s="36" t="s">
        <v>662</v>
      </c>
      <c r="J128" s="21">
        <v>65800.0</v>
      </c>
      <c r="K128" s="21">
        <v>4.74157144E8</v>
      </c>
      <c r="L128" s="21">
        <v>9711.0</v>
      </c>
      <c r="M128" s="21">
        <v>162420.0</v>
      </c>
      <c r="N128" s="21">
        <v>31.0</v>
      </c>
      <c r="O128" s="21">
        <v>7206.0</v>
      </c>
      <c r="P128" s="21">
        <v>5089.0</v>
      </c>
      <c r="Q128" s="21">
        <v>22.8</v>
      </c>
      <c r="R128" s="21">
        <v>22.9</v>
      </c>
    </row>
    <row r="129" ht="15.75" customHeight="1">
      <c r="A129" s="36" t="s">
        <v>797</v>
      </c>
      <c r="B129" s="36" t="s">
        <v>182</v>
      </c>
      <c r="C129" s="36" t="s">
        <v>790</v>
      </c>
      <c r="D129" s="36" t="s">
        <v>654</v>
      </c>
      <c r="E129" s="36" t="s">
        <v>658</v>
      </c>
      <c r="F129" s="94">
        <v>6.76</v>
      </c>
      <c r="G129" s="95">
        <v>0.006727777777777778</v>
      </c>
      <c r="H129" s="21">
        <v>1.3621468E7</v>
      </c>
      <c r="I129" s="36" t="s">
        <v>664</v>
      </c>
      <c r="J129" s="21">
        <v>50432.0</v>
      </c>
      <c r="K129" s="21">
        <v>5.08193201E8</v>
      </c>
      <c r="L129" s="21">
        <v>17299.0</v>
      </c>
      <c r="M129" s="21">
        <v>189482.0</v>
      </c>
      <c r="N129" s="21">
        <v>189.0</v>
      </c>
      <c r="O129" s="21">
        <v>10076.0</v>
      </c>
      <c r="P129" s="21">
        <v>6092.0</v>
      </c>
      <c r="Q129" s="21">
        <v>22.2</v>
      </c>
      <c r="R129" s="21">
        <v>22.4</v>
      </c>
    </row>
    <row r="130" ht="15.75" customHeight="1">
      <c r="A130" s="36" t="s">
        <v>798</v>
      </c>
      <c r="B130" s="36" t="s">
        <v>200</v>
      </c>
      <c r="C130" s="36" t="s">
        <v>790</v>
      </c>
      <c r="D130" s="36" t="s">
        <v>654</v>
      </c>
      <c r="E130" s="36" t="s">
        <v>655</v>
      </c>
      <c r="F130" s="94">
        <v>7.3</v>
      </c>
      <c r="G130" s="95">
        <v>0.002515162037037037</v>
      </c>
      <c r="H130" s="21">
        <v>8644548.0</v>
      </c>
      <c r="I130" s="36" t="s">
        <v>669</v>
      </c>
      <c r="J130" s="21">
        <v>110428.0</v>
      </c>
      <c r="K130" s="21">
        <v>1.89774414E8</v>
      </c>
      <c r="L130" s="21">
        <v>2085.0</v>
      </c>
      <c r="M130" s="21">
        <v>21363.0</v>
      </c>
      <c r="N130" s="21">
        <v>5.0</v>
      </c>
      <c r="O130" s="21">
        <v>1718.0</v>
      </c>
      <c r="P130" s="21">
        <v>1475.0</v>
      </c>
      <c r="Q130" s="21">
        <v>20.5</v>
      </c>
      <c r="R130" s="21">
        <v>20.5</v>
      </c>
    </row>
    <row r="131" ht="15.75" customHeight="1">
      <c r="A131" s="36" t="s">
        <v>799</v>
      </c>
      <c r="B131" s="36" t="s">
        <v>218</v>
      </c>
      <c r="C131" s="36" t="s">
        <v>790</v>
      </c>
      <c r="D131" s="36" t="s">
        <v>654</v>
      </c>
      <c r="E131" s="36" t="s">
        <v>655</v>
      </c>
      <c r="F131" s="94">
        <v>8.4</v>
      </c>
      <c r="G131" s="95">
        <v>0.002300925925925926</v>
      </c>
      <c r="H131" s="21">
        <v>1.1059788E7</v>
      </c>
      <c r="I131" s="36" t="s">
        <v>671</v>
      </c>
      <c r="J131" s="21">
        <v>42171.0</v>
      </c>
      <c r="K131" s="21">
        <v>1.74818094E8</v>
      </c>
      <c r="L131" s="21">
        <v>7031.0</v>
      </c>
      <c r="M131" s="21">
        <v>86901.0</v>
      </c>
      <c r="N131" s="21">
        <v>6.0</v>
      </c>
      <c r="O131" s="21">
        <v>4145.0</v>
      </c>
      <c r="P131" s="21">
        <v>2263.0</v>
      </c>
      <c r="Q131" s="21">
        <v>19.1</v>
      </c>
      <c r="R131" s="21">
        <v>19.1</v>
      </c>
    </row>
    <row r="132" ht="15.75" customHeight="1">
      <c r="A132" s="36" t="s">
        <v>800</v>
      </c>
      <c r="B132" s="36" t="s">
        <v>200</v>
      </c>
      <c r="C132" s="36" t="s">
        <v>790</v>
      </c>
      <c r="D132" s="36" t="s">
        <v>654</v>
      </c>
      <c r="E132" s="36" t="s">
        <v>658</v>
      </c>
      <c r="F132" s="94">
        <v>7.05</v>
      </c>
      <c r="G132" s="95">
        <v>0.0033076388888888886</v>
      </c>
      <c r="H132" s="21">
        <v>6989664.0</v>
      </c>
      <c r="I132" s="36" t="s">
        <v>669</v>
      </c>
      <c r="J132" s="21">
        <v>110428.0</v>
      </c>
      <c r="K132" s="21">
        <v>1.89774414E8</v>
      </c>
      <c r="L132" s="21">
        <v>2085.0</v>
      </c>
      <c r="M132" s="21">
        <v>21363.0</v>
      </c>
      <c r="N132" s="21">
        <v>5.0</v>
      </c>
      <c r="O132" s="21">
        <v>1718.0</v>
      </c>
      <c r="P132" s="21">
        <v>1475.0</v>
      </c>
      <c r="Q132" s="21">
        <v>20.5</v>
      </c>
      <c r="R132" s="21">
        <v>20.5</v>
      </c>
    </row>
    <row r="133" ht="15.75" customHeight="1">
      <c r="A133" s="36" t="s">
        <v>801</v>
      </c>
      <c r="B133" s="36" t="s">
        <v>218</v>
      </c>
      <c r="C133" s="36" t="s">
        <v>790</v>
      </c>
      <c r="D133" s="36" t="s">
        <v>654</v>
      </c>
      <c r="E133" s="36" t="s">
        <v>658</v>
      </c>
      <c r="F133" s="94">
        <v>6.56</v>
      </c>
      <c r="G133" s="95">
        <v>0.002866435185185185</v>
      </c>
      <c r="H133" s="21">
        <v>7627492.0</v>
      </c>
      <c r="I133" s="36" t="s">
        <v>671</v>
      </c>
      <c r="J133" s="21">
        <v>42171.0</v>
      </c>
      <c r="K133" s="21">
        <v>1.74818094E8</v>
      </c>
      <c r="L133" s="21">
        <v>7031.0</v>
      </c>
      <c r="M133" s="21">
        <v>86901.0</v>
      </c>
      <c r="N133" s="21">
        <v>6.0</v>
      </c>
      <c r="O133" s="21">
        <v>4145.0</v>
      </c>
      <c r="P133" s="21">
        <v>2263.0</v>
      </c>
      <c r="Q133" s="21">
        <v>19.1</v>
      </c>
      <c r="R133" s="21">
        <v>19.1</v>
      </c>
    </row>
    <row r="134" ht="15.75" customHeight="1">
      <c r="A134" s="36" t="s">
        <v>802</v>
      </c>
      <c r="B134" s="36" t="s">
        <v>236</v>
      </c>
      <c r="C134" s="36" t="s">
        <v>790</v>
      </c>
      <c r="D134" s="36" t="s">
        <v>654</v>
      </c>
      <c r="E134" s="36" t="s">
        <v>655</v>
      </c>
      <c r="F134" s="94">
        <v>6.35</v>
      </c>
      <c r="G134" s="95">
        <v>0.002319675925925926</v>
      </c>
      <c r="H134" s="21">
        <v>9845836.0</v>
      </c>
      <c r="I134" s="36" t="s">
        <v>675</v>
      </c>
      <c r="J134" s="21">
        <v>12229.0</v>
      </c>
      <c r="K134" s="21">
        <v>1.8467699E8</v>
      </c>
      <c r="L134" s="21">
        <v>16960.0</v>
      </c>
      <c r="M134" s="21">
        <v>94530.0</v>
      </c>
      <c r="N134" s="21">
        <v>286.0</v>
      </c>
      <c r="O134" s="21">
        <v>15101.0</v>
      </c>
      <c r="P134" s="21">
        <v>13828.0</v>
      </c>
      <c r="Q134" s="21">
        <v>25.9</v>
      </c>
      <c r="R134" s="21">
        <v>26.2</v>
      </c>
    </row>
    <row r="135" ht="15.75" customHeight="1">
      <c r="A135" s="36" t="s">
        <v>803</v>
      </c>
      <c r="B135" s="36" t="s">
        <v>236</v>
      </c>
      <c r="C135" s="36" t="s">
        <v>790</v>
      </c>
      <c r="D135" s="36" t="s">
        <v>654</v>
      </c>
      <c r="E135" s="36" t="s">
        <v>658</v>
      </c>
      <c r="F135" s="94">
        <v>6.91</v>
      </c>
      <c r="G135" s="95">
        <v>0.0029655092592592597</v>
      </c>
      <c r="H135" s="21">
        <v>8297988.0</v>
      </c>
      <c r="I135" s="36" t="s">
        <v>675</v>
      </c>
      <c r="J135" s="21">
        <v>12229.0</v>
      </c>
      <c r="K135" s="21">
        <v>1.8467699E8</v>
      </c>
      <c r="L135" s="21">
        <v>16960.0</v>
      </c>
      <c r="M135" s="21">
        <v>94530.0</v>
      </c>
      <c r="N135" s="21">
        <v>286.0</v>
      </c>
      <c r="O135" s="21">
        <v>15101.0</v>
      </c>
      <c r="P135" s="21">
        <v>13828.0</v>
      </c>
      <c r="Q135" s="21">
        <v>25.9</v>
      </c>
      <c r="R135" s="21">
        <v>26.2</v>
      </c>
    </row>
    <row r="136" ht="15.75" customHeight="1">
      <c r="A136" s="36" t="s">
        <v>804</v>
      </c>
      <c r="B136" s="36" t="s">
        <v>272</v>
      </c>
      <c r="C136" s="36" t="s">
        <v>790</v>
      </c>
      <c r="D136" s="36" t="s">
        <v>654</v>
      </c>
      <c r="E136" s="36" t="s">
        <v>655</v>
      </c>
      <c r="F136" s="94">
        <v>6.64</v>
      </c>
      <c r="G136" s="95">
        <v>0.003752546296296297</v>
      </c>
      <c r="H136" s="21">
        <v>1.1849596E7</v>
      </c>
      <c r="I136" s="36" t="s">
        <v>678</v>
      </c>
      <c r="J136" s="21">
        <v>23793.0</v>
      </c>
      <c r="K136" s="21">
        <v>3.07909786E8</v>
      </c>
      <c r="L136" s="21">
        <v>15345.0</v>
      </c>
      <c r="M136" s="21">
        <v>63014.0</v>
      </c>
      <c r="N136" s="21">
        <v>6.0</v>
      </c>
      <c r="O136" s="21">
        <v>12941.0</v>
      </c>
      <c r="P136" s="21">
        <v>12039.0</v>
      </c>
      <c r="Q136" s="21">
        <v>23.3</v>
      </c>
      <c r="R136" s="21">
        <v>23.6</v>
      </c>
    </row>
    <row r="137" ht="15.75" customHeight="1">
      <c r="A137" s="36" t="s">
        <v>805</v>
      </c>
      <c r="B137" s="36" t="s">
        <v>272</v>
      </c>
      <c r="C137" s="36" t="s">
        <v>790</v>
      </c>
      <c r="D137" s="36" t="s">
        <v>654</v>
      </c>
      <c r="E137" s="36" t="s">
        <v>658</v>
      </c>
      <c r="F137" s="94">
        <v>6.9</v>
      </c>
      <c r="G137" s="95">
        <v>0.004831134259259259</v>
      </c>
      <c r="H137" s="21">
        <v>1.0905236E7</v>
      </c>
      <c r="I137" s="36" t="s">
        <v>678</v>
      </c>
      <c r="J137" s="21">
        <v>23793.0</v>
      </c>
      <c r="K137" s="21">
        <v>3.07909786E8</v>
      </c>
      <c r="L137" s="21">
        <v>15345.0</v>
      </c>
      <c r="M137" s="21">
        <v>63014.0</v>
      </c>
      <c r="N137" s="21">
        <v>6.0</v>
      </c>
      <c r="O137" s="21">
        <v>12941.0</v>
      </c>
      <c r="P137" s="21">
        <v>12039.0</v>
      </c>
      <c r="Q137" s="21">
        <v>23.3</v>
      </c>
      <c r="R137" s="21">
        <v>23.6</v>
      </c>
    </row>
    <row r="138" ht="15.75" customHeight="1">
      <c r="A138" s="36" t="s">
        <v>806</v>
      </c>
      <c r="B138" s="36" t="s">
        <v>254</v>
      </c>
      <c r="C138" s="36" t="s">
        <v>807</v>
      </c>
      <c r="D138" s="36" t="s">
        <v>654</v>
      </c>
      <c r="E138" s="36" t="s">
        <v>655</v>
      </c>
      <c r="F138" s="94">
        <v>8.59</v>
      </c>
      <c r="G138" s="95">
        <v>0.008277546296296295</v>
      </c>
      <c r="H138" s="21">
        <v>2.0199756E7</v>
      </c>
      <c r="I138" s="36" t="s">
        <v>656</v>
      </c>
      <c r="J138" s="21">
        <v>64937.0</v>
      </c>
      <c r="K138" s="21">
        <v>7.38058886E8</v>
      </c>
      <c r="L138" s="21">
        <v>13664.0</v>
      </c>
      <c r="M138" s="21">
        <v>62556.0</v>
      </c>
      <c r="N138" s="21">
        <v>7.0</v>
      </c>
      <c r="O138" s="21">
        <v>11365.0</v>
      </c>
      <c r="P138" s="21">
        <v>10238.0</v>
      </c>
      <c r="Q138" s="21">
        <v>24.7</v>
      </c>
      <c r="R138" s="21">
        <v>25.0</v>
      </c>
    </row>
    <row r="139" ht="15.75" customHeight="1">
      <c r="A139" s="36" t="s">
        <v>808</v>
      </c>
      <c r="B139" s="36" t="s">
        <v>254</v>
      </c>
      <c r="C139" s="36" t="s">
        <v>807</v>
      </c>
      <c r="D139" s="36" t="s">
        <v>654</v>
      </c>
      <c r="E139" s="36" t="s">
        <v>658</v>
      </c>
      <c r="F139" s="94">
        <v>7.51</v>
      </c>
      <c r="G139" s="95">
        <v>0.010849421296296296</v>
      </c>
      <c r="H139" s="21">
        <v>1.704246E7</v>
      </c>
      <c r="I139" s="36" t="s">
        <v>656</v>
      </c>
      <c r="J139" s="21">
        <v>64937.0</v>
      </c>
      <c r="K139" s="21">
        <v>7.38058886E8</v>
      </c>
      <c r="L139" s="21">
        <v>13664.0</v>
      </c>
      <c r="M139" s="21">
        <v>62556.0</v>
      </c>
      <c r="N139" s="21">
        <v>7.0</v>
      </c>
      <c r="O139" s="21">
        <v>11365.0</v>
      </c>
      <c r="P139" s="21">
        <v>10238.0</v>
      </c>
      <c r="Q139" s="21">
        <v>24.7</v>
      </c>
      <c r="R139" s="21">
        <v>25.0</v>
      </c>
    </row>
    <row r="140" ht="15.75" customHeight="1">
      <c r="A140" s="36" t="s">
        <v>809</v>
      </c>
      <c r="B140" s="36" t="s">
        <v>126</v>
      </c>
      <c r="C140" s="36" t="s">
        <v>807</v>
      </c>
      <c r="D140" s="36" t="s">
        <v>654</v>
      </c>
      <c r="E140" s="36" t="s">
        <v>655</v>
      </c>
      <c r="F140" s="94">
        <v>6.44</v>
      </c>
      <c r="G140" s="95">
        <v>0.004703009259259259</v>
      </c>
      <c r="H140" s="21">
        <v>1.54588E7</v>
      </c>
      <c r="I140" s="36" t="s">
        <v>660</v>
      </c>
      <c r="J140" s="21">
        <v>62470.0</v>
      </c>
      <c r="K140" s="21">
        <v>4.9398785E8</v>
      </c>
      <c r="L140" s="21">
        <v>11266.0</v>
      </c>
      <c r="M140" s="21">
        <v>216377.0</v>
      </c>
      <c r="N140" s="21">
        <v>140.0</v>
      </c>
      <c r="O140" s="21">
        <v>7907.0</v>
      </c>
      <c r="P140" s="21">
        <v>5108.0</v>
      </c>
      <c r="Q140" s="21">
        <v>21.4</v>
      </c>
      <c r="R140" s="21">
        <v>22.8</v>
      </c>
    </row>
    <row r="141" ht="15.75" customHeight="1">
      <c r="A141" s="36" t="s">
        <v>810</v>
      </c>
      <c r="B141" s="36" t="s">
        <v>94</v>
      </c>
      <c r="C141" s="36" t="s">
        <v>807</v>
      </c>
      <c r="D141" s="36" t="s">
        <v>654</v>
      </c>
      <c r="E141" s="36" t="s">
        <v>655</v>
      </c>
      <c r="F141" s="94">
        <v>6.3</v>
      </c>
      <c r="G141" s="95">
        <v>0.00461261574074074</v>
      </c>
      <c r="H141" s="21">
        <v>1.3122788E7</v>
      </c>
      <c r="I141" s="36" t="s">
        <v>662</v>
      </c>
      <c r="J141" s="21">
        <v>65800.0</v>
      </c>
      <c r="K141" s="21">
        <v>4.74157144E8</v>
      </c>
      <c r="L141" s="21">
        <v>9711.0</v>
      </c>
      <c r="M141" s="21">
        <v>162420.0</v>
      </c>
      <c r="N141" s="21">
        <v>31.0</v>
      </c>
      <c r="O141" s="21">
        <v>7206.0</v>
      </c>
      <c r="P141" s="21">
        <v>5089.0</v>
      </c>
      <c r="Q141" s="21">
        <v>22.8</v>
      </c>
      <c r="R141" s="21">
        <v>22.9</v>
      </c>
    </row>
    <row r="142" ht="15.75" customHeight="1">
      <c r="A142" s="36" t="s">
        <v>811</v>
      </c>
      <c r="B142" s="36" t="s">
        <v>182</v>
      </c>
      <c r="C142" s="36" t="s">
        <v>807</v>
      </c>
      <c r="D142" s="36" t="s">
        <v>654</v>
      </c>
      <c r="E142" s="36" t="s">
        <v>655</v>
      </c>
      <c r="F142" s="94">
        <v>6.26</v>
      </c>
      <c r="G142" s="95">
        <v>0.004855439814814815</v>
      </c>
      <c r="H142" s="21">
        <v>1.3660564E7</v>
      </c>
      <c r="I142" s="36" t="s">
        <v>664</v>
      </c>
      <c r="J142" s="21">
        <v>50432.0</v>
      </c>
      <c r="K142" s="21">
        <v>5.08193201E8</v>
      </c>
      <c r="L142" s="21">
        <v>17299.0</v>
      </c>
      <c r="M142" s="21">
        <v>189482.0</v>
      </c>
      <c r="N142" s="21">
        <v>189.0</v>
      </c>
      <c r="O142" s="21">
        <v>10076.0</v>
      </c>
      <c r="P142" s="21">
        <v>6092.0</v>
      </c>
      <c r="Q142" s="21">
        <v>22.2</v>
      </c>
      <c r="R142" s="21">
        <v>22.4</v>
      </c>
    </row>
    <row r="143" ht="15.75" customHeight="1">
      <c r="A143" s="36" t="s">
        <v>812</v>
      </c>
      <c r="B143" s="36" t="s">
        <v>126</v>
      </c>
      <c r="C143" s="36" t="s">
        <v>807</v>
      </c>
      <c r="D143" s="36" t="s">
        <v>654</v>
      </c>
      <c r="E143" s="36" t="s">
        <v>658</v>
      </c>
      <c r="F143" s="94">
        <v>5.81</v>
      </c>
      <c r="G143" s="95">
        <v>0.006457523148148148</v>
      </c>
      <c r="H143" s="21">
        <v>1.5487424E7</v>
      </c>
      <c r="I143" s="36" t="s">
        <v>660</v>
      </c>
      <c r="J143" s="21">
        <v>62470.0</v>
      </c>
      <c r="K143" s="21">
        <v>4.9398785E8</v>
      </c>
      <c r="L143" s="21">
        <v>11266.0</v>
      </c>
      <c r="M143" s="21">
        <v>216377.0</v>
      </c>
      <c r="N143" s="21">
        <v>140.0</v>
      </c>
      <c r="O143" s="21">
        <v>7907.0</v>
      </c>
      <c r="P143" s="21">
        <v>5108.0</v>
      </c>
      <c r="Q143" s="21">
        <v>21.4</v>
      </c>
      <c r="R143" s="21">
        <v>22.8</v>
      </c>
    </row>
    <row r="144" ht="15.75" customHeight="1">
      <c r="A144" s="36" t="s">
        <v>813</v>
      </c>
      <c r="B144" s="36" t="s">
        <v>94</v>
      </c>
      <c r="C144" s="36" t="s">
        <v>807</v>
      </c>
      <c r="D144" s="36" t="s">
        <v>654</v>
      </c>
      <c r="E144" s="36" t="s">
        <v>658</v>
      </c>
      <c r="F144" s="94">
        <v>5.7</v>
      </c>
      <c r="G144" s="95">
        <v>0.006241435185185185</v>
      </c>
      <c r="H144" s="21">
        <v>1.0998148E7</v>
      </c>
      <c r="I144" s="36" t="s">
        <v>662</v>
      </c>
      <c r="J144" s="21">
        <v>65800.0</v>
      </c>
      <c r="K144" s="21">
        <v>4.74157144E8</v>
      </c>
      <c r="L144" s="21">
        <v>9711.0</v>
      </c>
      <c r="M144" s="21">
        <v>162420.0</v>
      </c>
      <c r="N144" s="21">
        <v>31.0</v>
      </c>
      <c r="O144" s="21">
        <v>7206.0</v>
      </c>
      <c r="P144" s="21">
        <v>5089.0</v>
      </c>
      <c r="Q144" s="21">
        <v>22.8</v>
      </c>
      <c r="R144" s="21">
        <v>22.9</v>
      </c>
    </row>
    <row r="145" ht="15.75" customHeight="1">
      <c r="A145" s="36" t="s">
        <v>814</v>
      </c>
      <c r="B145" s="36" t="s">
        <v>182</v>
      </c>
      <c r="C145" s="36" t="s">
        <v>807</v>
      </c>
      <c r="D145" s="36" t="s">
        <v>654</v>
      </c>
      <c r="E145" s="36" t="s">
        <v>658</v>
      </c>
      <c r="F145" s="94">
        <v>6.39</v>
      </c>
      <c r="G145" s="95">
        <v>0.006610995370370371</v>
      </c>
      <c r="H145" s="21">
        <v>1.3225928E7</v>
      </c>
      <c r="I145" s="36" t="s">
        <v>664</v>
      </c>
      <c r="J145" s="21">
        <v>50432.0</v>
      </c>
      <c r="K145" s="21">
        <v>5.08193201E8</v>
      </c>
      <c r="L145" s="21">
        <v>17299.0</v>
      </c>
      <c r="M145" s="21">
        <v>189482.0</v>
      </c>
      <c r="N145" s="21">
        <v>189.0</v>
      </c>
      <c r="O145" s="21">
        <v>10076.0</v>
      </c>
      <c r="P145" s="21">
        <v>6092.0</v>
      </c>
      <c r="Q145" s="21">
        <v>22.2</v>
      </c>
      <c r="R145" s="21">
        <v>22.4</v>
      </c>
    </row>
    <row r="146" ht="15.75" customHeight="1">
      <c r="A146" s="36" t="s">
        <v>815</v>
      </c>
      <c r="B146" s="36" t="s">
        <v>200</v>
      </c>
      <c r="C146" s="36" t="s">
        <v>807</v>
      </c>
      <c r="D146" s="36" t="s">
        <v>654</v>
      </c>
      <c r="E146" s="36" t="s">
        <v>655</v>
      </c>
      <c r="F146" s="94">
        <v>6.19</v>
      </c>
      <c r="G146" s="95">
        <v>0.0024435185185185185</v>
      </c>
      <c r="H146" s="21">
        <v>6711204.0</v>
      </c>
      <c r="I146" s="36" t="s">
        <v>669</v>
      </c>
      <c r="J146" s="21">
        <v>110428.0</v>
      </c>
      <c r="K146" s="21">
        <v>1.89774414E8</v>
      </c>
      <c r="L146" s="21">
        <v>2085.0</v>
      </c>
      <c r="M146" s="21">
        <v>21363.0</v>
      </c>
      <c r="N146" s="21">
        <v>5.0</v>
      </c>
      <c r="O146" s="21">
        <v>1718.0</v>
      </c>
      <c r="P146" s="21">
        <v>1475.0</v>
      </c>
      <c r="Q146" s="21">
        <v>20.5</v>
      </c>
      <c r="R146" s="21">
        <v>20.5</v>
      </c>
    </row>
    <row r="147" ht="15.75" customHeight="1">
      <c r="A147" s="36" t="s">
        <v>816</v>
      </c>
      <c r="B147" s="36" t="s">
        <v>218</v>
      </c>
      <c r="C147" s="36" t="s">
        <v>807</v>
      </c>
      <c r="D147" s="36" t="s">
        <v>654</v>
      </c>
      <c r="E147" s="36" t="s">
        <v>655</v>
      </c>
      <c r="F147" s="94">
        <v>5.98</v>
      </c>
      <c r="G147" s="95">
        <v>0.0022042824074074074</v>
      </c>
      <c r="H147" s="21">
        <v>8156604.0</v>
      </c>
      <c r="I147" s="36" t="s">
        <v>671</v>
      </c>
      <c r="J147" s="21">
        <v>42171.0</v>
      </c>
      <c r="K147" s="21">
        <v>1.74818094E8</v>
      </c>
      <c r="L147" s="21">
        <v>7031.0</v>
      </c>
      <c r="M147" s="21">
        <v>86901.0</v>
      </c>
      <c r="N147" s="21">
        <v>6.0</v>
      </c>
      <c r="O147" s="21">
        <v>4145.0</v>
      </c>
      <c r="P147" s="21">
        <v>2263.0</v>
      </c>
      <c r="Q147" s="21">
        <v>19.1</v>
      </c>
      <c r="R147" s="21">
        <v>19.1</v>
      </c>
    </row>
    <row r="148" ht="15.75" customHeight="1">
      <c r="A148" s="36" t="s">
        <v>817</v>
      </c>
      <c r="B148" s="36" t="s">
        <v>200</v>
      </c>
      <c r="C148" s="36" t="s">
        <v>807</v>
      </c>
      <c r="D148" s="36" t="s">
        <v>654</v>
      </c>
      <c r="E148" s="36" t="s">
        <v>658</v>
      </c>
      <c r="F148" s="94">
        <v>5.73</v>
      </c>
      <c r="G148" s="95">
        <v>0.0032292824074074073</v>
      </c>
      <c r="H148" s="21">
        <v>6602160.0</v>
      </c>
      <c r="I148" s="36" t="s">
        <v>669</v>
      </c>
      <c r="J148" s="21">
        <v>110428.0</v>
      </c>
      <c r="K148" s="21">
        <v>1.89774414E8</v>
      </c>
      <c r="L148" s="21">
        <v>2085.0</v>
      </c>
      <c r="M148" s="21">
        <v>21363.0</v>
      </c>
      <c r="N148" s="21">
        <v>5.0</v>
      </c>
      <c r="O148" s="21">
        <v>1718.0</v>
      </c>
      <c r="P148" s="21">
        <v>1475.0</v>
      </c>
      <c r="Q148" s="21">
        <v>20.5</v>
      </c>
      <c r="R148" s="21">
        <v>20.5</v>
      </c>
    </row>
    <row r="149" ht="15.75" customHeight="1">
      <c r="A149" s="36" t="s">
        <v>818</v>
      </c>
      <c r="B149" s="36" t="s">
        <v>218</v>
      </c>
      <c r="C149" s="36" t="s">
        <v>807</v>
      </c>
      <c r="D149" s="36" t="s">
        <v>654</v>
      </c>
      <c r="E149" s="36" t="s">
        <v>658</v>
      </c>
      <c r="F149" s="94">
        <v>5.57</v>
      </c>
      <c r="G149" s="95">
        <v>0.002814699074074074</v>
      </c>
      <c r="H149" s="21">
        <v>8527596.0</v>
      </c>
      <c r="I149" s="36" t="s">
        <v>671</v>
      </c>
      <c r="J149" s="21">
        <v>42171.0</v>
      </c>
      <c r="K149" s="21">
        <v>1.74818094E8</v>
      </c>
      <c r="L149" s="21">
        <v>7031.0</v>
      </c>
      <c r="M149" s="21">
        <v>86901.0</v>
      </c>
      <c r="N149" s="21">
        <v>6.0</v>
      </c>
      <c r="O149" s="21">
        <v>4145.0</v>
      </c>
      <c r="P149" s="21">
        <v>2263.0</v>
      </c>
      <c r="Q149" s="21">
        <v>19.1</v>
      </c>
      <c r="R149" s="21">
        <v>19.1</v>
      </c>
    </row>
    <row r="150" ht="15.75" customHeight="1">
      <c r="A150" s="36" t="s">
        <v>819</v>
      </c>
      <c r="B150" s="36" t="s">
        <v>236</v>
      </c>
      <c r="C150" s="36" t="s">
        <v>807</v>
      </c>
      <c r="D150" s="36" t="s">
        <v>654</v>
      </c>
      <c r="E150" s="36" t="s">
        <v>655</v>
      </c>
      <c r="F150" s="94">
        <v>7.49</v>
      </c>
      <c r="G150" s="95">
        <v>0.0023633101851851853</v>
      </c>
      <c r="H150" s="21">
        <v>1.0978184E7</v>
      </c>
      <c r="I150" s="36" t="s">
        <v>675</v>
      </c>
      <c r="J150" s="21">
        <v>12229.0</v>
      </c>
      <c r="K150" s="21">
        <v>1.8467699E8</v>
      </c>
      <c r="L150" s="21">
        <v>16960.0</v>
      </c>
      <c r="M150" s="21">
        <v>94530.0</v>
      </c>
      <c r="N150" s="21">
        <v>286.0</v>
      </c>
      <c r="O150" s="21">
        <v>15101.0</v>
      </c>
      <c r="P150" s="21">
        <v>13828.0</v>
      </c>
      <c r="Q150" s="21">
        <v>25.9</v>
      </c>
      <c r="R150" s="21">
        <v>26.2</v>
      </c>
    </row>
    <row r="151" ht="15.75" customHeight="1">
      <c r="A151" s="36" t="s">
        <v>820</v>
      </c>
      <c r="B151" s="36" t="s">
        <v>236</v>
      </c>
      <c r="C151" s="36" t="s">
        <v>807</v>
      </c>
      <c r="D151" s="36" t="s">
        <v>654</v>
      </c>
      <c r="E151" s="36" t="s">
        <v>658</v>
      </c>
      <c r="F151" s="94">
        <v>7.12</v>
      </c>
      <c r="G151" s="95">
        <v>0.0030006944444444443</v>
      </c>
      <c r="H151" s="21">
        <v>8679396.0</v>
      </c>
      <c r="I151" s="36" t="s">
        <v>675</v>
      </c>
      <c r="J151" s="21">
        <v>12229.0</v>
      </c>
      <c r="K151" s="21">
        <v>1.8467699E8</v>
      </c>
      <c r="L151" s="21">
        <v>16960.0</v>
      </c>
      <c r="M151" s="21">
        <v>94530.0</v>
      </c>
      <c r="N151" s="21">
        <v>286.0</v>
      </c>
      <c r="O151" s="21">
        <v>15101.0</v>
      </c>
      <c r="P151" s="21">
        <v>13828.0</v>
      </c>
      <c r="Q151" s="21">
        <v>25.9</v>
      </c>
      <c r="R151" s="21">
        <v>26.2</v>
      </c>
    </row>
    <row r="152" ht="15.75" customHeight="1">
      <c r="A152" s="36" t="s">
        <v>821</v>
      </c>
      <c r="B152" s="36" t="s">
        <v>272</v>
      </c>
      <c r="C152" s="36" t="s">
        <v>807</v>
      </c>
      <c r="D152" s="36" t="s">
        <v>654</v>
      </c>
      <c r="E152" s="36" t="s">
        <v>655</v>
      </c>
      <c r="F152" s="94">
        <v>7.84</v>
      </c>
      <c r="G152" s="95">
        <v>0.003771412037037037</v>
      </c>
      <c r="H152" s="21">
        <v>1.2381044E7</v>
      </c>
      <c r="I152" s="36" t="s">
        <v>678</v>
      </c>
      <c r="J152" s="21">
        <v>23793.0</v>
      </c>
      <c r="K152" s="21">
        <v>3.07909786E8</v>
      </c>
      <c r="L152" s="21">
        <v>15345.0</v>
      </c>
      <c r="M152" s="21">
        <v>63014.0</v>
      </c>
      <c r="N152" s="21">
        <v>6.0</v>
      </c>
      <c r="O152" s="21">
        <v>12941.0</v>
      </c>
      <c r="P152" s="21">
        <v>12039.0</v>
      </c>
      <c r="Q152" s="21">
        <v>23.3</v>
      </c>
      <c r="R152" s="21">
        <v>23.6</v>
      </c>
    </row>
    <row r="153" ht="15.75" customHeight="1">
      <c r="A153" s="36" t="s">
        <v>822</v>
      </c>
      <c r="B153" s="36" t="s">
        <v>272</v>
      </c>
      <c r="C153" s="36" t="s">
        <v>807</v>
      </c>
      <c r="D153" s="36" t="s">
        <v>654</v>
      </c>
      <c r="E153" s="36" t="s">
        <v>658</v>
      </c>
      <c r="F153" s="94">
        <v>7.34</v>
      </c>
      <c r="G153" s="95">
        <v>0.00480625</v>
      </c>
      <c r="H153" s="21">
        <v>1.0363236E7</v>
      </c>
      <c r="I153" s="36" t="s">
        <v>678</v>
      </c>
      <c r="J153" s="21">
        <v>23793.0</v>
      </c>
      <c r="K153" s="21">
        <v>3.07909786E8</v>
      </c>
      <c r="L153" s="21">
        <v>15345.0</v>
      </c>
      <c r="M153" s="21">
        <v>63014.0</v>
      </c>
      <c r="N153" s="21">
        <v>6.0</v>
      </c>
      <c r="O153" s="21">
        <v>12941.0</v>
      </c>
      <c r="P153" s="21">
        <v>12039.0</v>
      </c>
      <c r="Q153" s="21">
        <v>23.3</v>
      </c>
      <c r="R153" s="21">
        <v>23.6</v>
      </c>
    </row>
    <row r="154" ht="15.75" customHeight="1">
      <c r="A154" s="36" t="s">
        <v>823</v>
      </c>
      <c r="B154" s="36" t="s">
        <v>254</v>
      </c>
      <c r="C154" s="36" t="s">
        <v>824</v>
      </c>
      <c r="D154" s="36" t="s">
        <v>654</v>
      </c>
      <c r="E154" s="36" t="s">
        <v>655</v>
      </c>
      <c r="F154" s="94">
        <v>11.33</v>
      </c>
      <c r="G154" s="95">
        <v>0.004098842592592592</v>
      </c>
      <c r="H154" s="21">
        <v>1.9644608E7</v>
      </c>
      <c r="I154" s="36" t="s">
        <v>656</v>
      </c>
      <c r="J154" s="21">
        <v>64937.0</v>
      </c>
      <c r="K154" s="21">
        <v>7.38058886E8</v>
      </c>
      <c r="L154" s="21">
        <v>13664.0</v>
      </c>
      <c r="M154" s="21">
        <v>62556.0</v>
      </c>
      <c r="N154" s="21">
        <v>7.0</v>
      </c>
      <c r="O154" s="21">
        <v>11365.0</v>
      </c>
      <c r="P154" s="21">
        <v>10238.0</v>
      </c>
      <c r="Q154" s="21">
        <v>24.7</v>
      </c>
      <c r="R154" s="21">
        <v>25.0</v>
      </c>
    </row>
    <row r="155" ht="15.75" customHeight="1">
      <c r="A155" s="36" t="s">
        <v>825</v>
      </c>
      <c r="B155" s="36" t="s">
        <v>254</v>
      </c>
      <c r="C155" s="36" t="s">
        <v>824</v>
      </c>
      <c r="D155" s="36" t="s">
        <v>654</v>
      </c>
      <c r="E155" s="36" t="s">
        <v>658</v>
      </c>
      <c r="F155" s="94">
        <v>7.45</v>
      </c>
      <c r="G155" s="95">
        <v>0.00901875</v>
      </c>
      <c r="H155" s="21">
        <v>1.5714076E7</v>
      </c>
      <c r="I155" s="36" t="s">
        <v>656</v>
      </c>
      <c r="J155" s="21">
        <v>64937.0</v>
      </c>
      <c r="K155" s="21">
        <v>7.38058886E8</v>
      </c>
      <c r="L155" s="21">
        <v>13664.0</v>
      </c>
      <c r="M155" s="21">
        <v>62556.0</v>
      </c>
      <c r="N155" s="21">
        <v>7.0</v>
      </c>
      <c r="O155" s="21">
        <v>11365.0</v>
      </c>
      <c r="P155" s="21">
        <v>10238.0</v>
      </c>
      <c r="Q155" s="21">
        <v>24.7</v>
      </c>
      <c r="R155" s="21">
        <v>25.0</v>
      </c>
    </row>
    <row r="156" ht="15.75" customHeight="1">
      <c r="A156" s="36" t="s">
        <v>826</v>
      </c>
      <c r="B156" s="36" t="s">
        <v>126</v>
      </c>
      <c r="C156" s="36" t="s">
        <v>824</v>
      </c>
      <c r="D156" s="36" t="s">
        <v>654</v>
      </c>
      <c r="E156" s="36" t="s">
        <v>655</v>
      </c>
      <c r="F156" s="94">
        <v>8.7</v>
      </c>
      <c r="G156" s="95">
        <v>0.0032796296296296297</v>
      </c>
      <c r="H156" s="21">
        <v>1.6383672E7</v>
      </c>
      <c r="I156" s="36" t="s">
        <v>660</v>
      </c>
      <c r="J156" s="21">
        <v>62470.0</v>
      </c>
      <c r="K156" s="21">
        <v>4.9398785E8</v>
      </c>
      <c r="L156" s="21">
        <v>11266.0</v>
      </c>
      <c r="M156" s="21">
        <v>216377.0</v>
      </c>
      <c r="N156" s="21">
        <v>140.0</v>
      </c>
      <c r="O156" s="21">
        <v>7907.0</v>
      </c>
      <c r="P156" s="21">
        <v>5108.0</v>
      </c>
      <c r="Q156" s="21">
        <v>21.4</v>
      </c>
      <c r="R156" s="21">
        <v>22.8</v>
      </c>
    </row>
    <row r="157" ht="15.75" customHeight="1">
      <c r="A157" s="36" t="s">
        <v>827</v>
      </c>
      <c r="B157" s="36" t="s">
        <v>94</v>
      </c>
      <c r="C157" s="36" t="s">
        <v>824</v>
      </c>
      <c r="D157" s="36" t="s">
        <v>654</v>
      </c>
      <c r="E157" s="36" t="s">
        <v>655</v>
      </c>
      <c r="F157" s="94">
        <v>9.51</v>
      </c>
      <c r="G157" s="95">
        <v>0.0032171296296296292</v>
      </c>
      <c r="H157" s="21">
        <v>1.326778E7</v>
      </c>
      <c r="I157" s="36" t="s">
        <v>662</v>
      </c>
      <c r="J157" s="21">
        <v>65800.0</v>
      </c>
      <c r="K157" s="21">
        <v>4.74157144E8</v>
      </c>
      <c r="L157" s="21">
        <v>9711.0</v>
      </c>
      <c r="M157" s="21">
        <v>162420.0</v>
      </c>
      <c r="N157" s="21">
        <v>31.0</v>
      </c>
      <c r="O157" s="21">
        <v>7206.0</v>
      </c>
      <c r="P157" s="21">
        <v>5089.0</v>
      </c>
      <c r="Q157" s="21">
        <v>22.8</v>
      </c>
      <c r="R157" s="21">
        <v>22.9</v>
      </c>
    </row>
    <row r="158" ht="15.75" customHeight="1">
      <c r="A158" s="36" t="s">
        <v>828</v>
      </c>
      <c r="B158" s="36" t="s">
        <v>182</v>
      </c>
      <c r="C158" s="36" t="s">
        <v>824</v>
      </c>
      <c r="D158" s="36" t="s">
        <v>654</v>
      </c>
      <c r="E158" s="36" t="s">
        <v>655</v>
      </c>
      <c r="F158" s="94">
        <v>7.09</v>
      </c>
      <c r="G158" s="95">
        <v>0.003372916666666667</v>
      </c>
      <c r="H158" s="21">
        <v>1.2810112E7</v>
      </c>
      <c r="I158" s="36" t="s">
        <v>664</v>
      </c>
      <c r="J158" s="21">
        <v>50432.0</v>
      </c>
      <c r="K158" s="21">
        <v>5.08193201E8</v>
      </c>
      <c r="L158" s="21">
        <v>17299.0</v>
      </c>
      <c r="M158" s="21">
        <v>189482.0</v>
      </c>
      <c r="N158" s="21">
        <v>189.0</v>
      </c>
      <c r="O158" s="21">
        <v>10076.0</v>
      </c>
      <c r="P158" s="21">
        <v>6092.0</v>
      </c>
      <c r="Q158" s="21">
        <v>22.2</v>
      </c>
      <c r="R158" s="21">
        <v>22.4</v>
      </c>
    </row>
    <row r="159" ht="15.75" customHeight="1">
      <c r="A159" s="36" t="s">
        <v>829</v>
      </c>
      <c r="B159" s="36" t="s">
        <v>126</v>
      </c>
      <c r="C159" s="36" t="s">
        <v>824</v>
      </c>
      <c r="D159" s="36" t="s">
        <v>654</v>
      </c>
      <c r="E159" s="36" t="s">
        <v>658</v>
      </c>
      <c r="F159" s="94">
        <v>5.88</v>
      </c>
      <c r="G159" s="95">
        <v>0.006619212962962963</v>
      </c>
      <c r="H159" s="21">
        <v>1.404352E7</v>
      </c>
      <c r="I159" s="36" t="s">
        <v>660</v>
      </c>
      <c r="J159" s="21">
        <v>62470.0</v>
      </c>
      <c r="K159" s="21">
        <v>4.9398785E8</v>
      </c>
      <c r="L159" s="21">
        <v>11266.0</v>
      </c>
      <c r="M159" s="21">
        <v>216377.0</v>
      </c>
      <c r="N159" s="21">
        <v>140.0</v>
      </c>
      <c r="O159" s="21">
        <v>7907.0</v>
      </c>
      <c r="P159" s="21">
        <v>5108.0</v>
      </c>
      <c r="Q159" s="21">
        <v>21.4</v>
      </c>
      <c r="R159" s="21">
        <v>22.8</v>
      </c>
    </row>
    <row r="160" ht="15.75" customHeight="1">
      <c r="A160" s="36" t="s">
        <v>830</v>
      </c>
      <c r="B160" s="36" t="s">
        <v>94</v>
      </c>
      <c r="C160" s="36" t="s">
        <v>824</v>
      </c>
      <c r="D160" s="36" t="s">
        <v>654</v>
      </c>
      <c r="E160" s="36" t="s">
        <v>658</v>
      </c>
      <c r="F160" s="94">
        <v>5.8</v>
      </c>
      <c r="G160" s="95">
        <v>0.006424421296296297</v>
      </c>
      <c r="H160" s="21">
        <v>1.0745192E7</v>
      </c>
      <c r="I160" s="36" t="s">
        <v>662</v>
      </c>
      <c r="J160" s="21">
        <v>65800.0</v>
      </c>
      <c r="K160" s="21">
        <v>4.74157144E8</v>
      </c>
      <c r="L160" s="21">
        <v>9711.0</v>
      </c>
      <c r="M160" s="21">
        <v>162420.0</v>
      </c>
      <c r="N160" s="21">
        <v>31.0</v>
      </c>
      <c r="O160" s="21">
        <v>7206.0</v>
      </c>
      <c r="P160" s="21">
        <v>5089.0</v>
      </c>
      <c r="Q160" s="21">
        <v>22.8</v>
      </c>
      <c r="R160" s="21">
        <v>22.9</v>
      </c>
    </row>
    <row r="161" ht="15.75" customHeight="1">
      <c r="A161" s="36" t="s">
        <v>831</v>
      </c>
      <c r="B161" s="36" t="s">
        <v>182</v>
      </c>
      <c r="C161" s="36" t="s">
        <v>824</v>
      </c>
      <c r="D161" s="36" t="s">
        <v>654</v>
      </c>
      <c r="E161" s="36" t="s">
        <v>658</v>
      </c>
      <c r="F161" s="94">
        <v>5.79</v>
      </c>
      <c r="G161" s="95">
        <v>0.006696643518518519</v>
      </c>
      <c r="H161" s="21">
        <v>1.249216E7</v>
      </c>
      <c r="I161" s="36" t="s">
        <v>664</v>
      </c>
      <c r="J161" s="21">
        <v>50432.0</v>
      </c>
      <c r="K161" s="21">
        <v>5.08193201E8</v>
      </c>
      <c r="L161" s="21">
        <v>17299.0</v>
      </c>
      <c r="M161" s="21">
        <v>189482.0</v>
      </c>
      <c r="N161" s="21">
        <v>189.0</v>
      </c>
      <c r="O161" s="21">
        <v>10076.0</v>
      </c>
      <c r="P161" s="21">
        <v>6092.0</v>
      </c>
      <c r="Q161" s="21">
        <v>22.2</v>
      </c>
      <c r="R161" s="21">
        <v>22.4</v>
      </c>
    </row>
    <row r="162" ht="15.75" customHeight="1">
      <c r="A162" s="36" t="s">
        <v>832</v>
      </c>
      <c r="B162" s="36" t="s">
        <v>200</v>
      </c>
      <c r="C162" s="36" t="s">
        <v>824</v>
      </c>
      <c r="D162" s="36" t="s">
        <v>654</v>
      </c>
      <c r="E162" s="36" t="s">
        <v>655</v>
      </c>
      <c r="F162" s="94">
        <v>7.11</v>
      </c>
      <c r="G162" s="95">
        <v>0.0012744212962962963</v>
      </c>
      <c r="H162" s="21">
        <v>8352952.0</v>
      </c>
      <c r="I162" s="36" t="s">
        <v>669</v>
      </c>
      <c r="J162" s="21">
        <v>110428.0</v>
      </c>
      <c r="K162" s="21">
        <v>1.89774414E8</v>
      </c>
      <c r="L162" s="21">
        <v>2085.0</v>
      </c>
      <c r="M162" s="21">
        <v>21363.0</v>
      </c>
      <c r="N162" s="21">
        <v>5.0</v>
      </c>
      <c r="O162" s="21">
        <v>1718.0</v>
      </c>
      <c r="P162" s="21">
        <v>1475.0</v>
      </c>
      <c r="Q162" s="21">
        <v>20.5</v>
      </c>
      <c r="R162" s="21">
        <v>20.5</v>
      </c>
    </row>
    <row r="163" ht="15.75" customHeight="1">
      <c r="A163" s="36" t="s">
        <v>833</v>
      </c>
      <c r="B163" s="36" t="s">
        <v>218</v>
      </c>
      <c r="C163" s="36" t="s">
        <v>824</v>
      </c>
      <c r="D163" s="36" t="s">
        <v>654</v>
      </c>
      <c r="E163" s="36" t="s">
        <v>655</v>
      </c>
      <c r="F163" s="94">
        <v>6.8</v>
      </c>
      <c r="G163" s="95">
        <v>0.001101736111111111</v>
      </c>
      <c r="H163" s="21">
        <v>7246996.0</v>
      </c>
      <c r="I163" s="36" t="s">
        <v>671</v>
      </c>
      <c r="J163" s="21">
        <v>42171.0</v>
      </c>
      <c r="K163" s="21">
        <v>1.74818094E8</v>
      </c>
      <c r="L163" s="21">
        <v>7031.0</v>
      </c>
      <c r="M163" s="21">
        <v>86901.0</v>
      </c>
      <c r="N163" s="21">
        <v>6.0</v>
      </c>
      <c r="O163" s="21">
        <v>4145.0</v>
      </c>
      <c r="P163" s="21">
        <v>2263.0</v>
      </c>
      <c r="Q163" s="21">
        <v>19.1</v>
      </c>
      <c r="R163" s="21">
        <v>19.1</v>
      </c>
    </row>
    <row r="164" ht="15.75" customHeight="1">
      <c r="A164" s="36" t="s">
        <v>834</v>
      </c>
      <c r="B164" s="36" t="s">
        <v>200</v>
      </c>
      <c r="C164" s="36" t="s">
        <v>824</v>
      </c>
      <c r="D164" s="36" t="s">
        <v>654</v>
      </c>
      <c r="E164" s="36" t="s">
        <v>658</v>
      </c>
      <c r="F164" s="94">
        <v>6.12</v>
      </c>
      <c r="G164" s="95">
        <v>0.002685648148148148</v>
      </c>
      <c r="H164" s="21">
        <v>6047860.0</v>
      </c>
      <c r="I164" s="36" t="s">
        <v>669</v>
      </c>
      <c r="J164" s="21">
        <v>110428.0</v>
      </c>
      <c r="K164" s="21">
        <v>1.89774414E8</v>
      </c>
      <c r="L164" s="21">
        <v>2085.0</v>
      </c>
      <c r="M164" s="21">
        <v>21363.0</v>
      </c>
      <c r="N164" s="21">
        <v>5.0</v>
      </c>
      <c r="O164" s="21">
        <v>1718.0</v>
      </c>
      <c r="P164" s="21">
        <v>1475.0</v>
      </c>
      <c r="Q164" s="21">
        <v>20.5</v>
      </c>
      <c r="R164" s="21">
        <v>20.5</v>
      </c>
    </row>
    <row r="165" ht="15.75" customHeight="1">
      <c r="A165" s="36" t="s">
        <v>835</v>
      </c>
      <c r="B165" s="36" t="s">
        <v>218</v>
      </c>
      <c r="C165" s="36" t="s">
        <v>824</v>
      </c>
      <c r="D165" s="36" t="s">
        <v>654</v>
      </c>
      <c r="E165" s="36" t="s">
        <v>658</v>
      </c>
      <c r="F165" s="94">
        <v>5.66</v>
      </c>
      <c r="G165" s="95">
        <v>0.0022369212962962963</v>
      </c>
      <c r="H165" s="21">
        <v>7090300.0</v>
      </c>
      <c r="I165" s="36" t="s">
        <v>671</v>
      </c>
      <c r="J165" s="21">
        <v>42171.0</v>
      </c>
      <c r="K165" s="21">
        <v>1.74818094E8</v>
      </c>
      <c r="L165" s="21">
        <v>7031.0</v>
      </c>
      <c r="M165" s="21">
        <v>86901.0</v>
      </c>
      <c r="N165" s="21">
        <v>6.0</v>
      </c>
      <c r="O165" s="21">
        <v>4145.0</v>
      </c>
      <c r="P165" s="21">
        <v>2263.0</v>
      </c>
      <c r="Q165" s="21">
        <v>19.1</v>
      </c>
      <c r="R165" s="21">
        <v>19.1</v>
      </c>
    </row>
    <row r="166" ht="15.75" customHeight="1">
      <c r="A166" s="36" t="s">
        <v>836</v>
      </c>
      <c r="B166" s="36" t="s">
        <v>236</v>
      </c>
      <c r="C166" s="36" t="s">
        <v>824</v>
      </c>
      <c r="D166" s="36" t="s">
        <v>654</v>
      </c>
      <c r="E166" s="36" t="s">
        <v>655</v>
      </c>
      <c r="F166" s="94">
        <v>6.83</v>
      </c>
      <c r="G166" s="95">
        <v>0.0017233796296296296</v>
      </c>
      <c r="H166" s="21">
        <v>1.0624184E7</v>
      </c>
      <c r="I166" s="36" t="s">
        <v>675</v>
      </c>
      <c r="J166" s="21">
        <v>12229.0</v>
      </c>
      <c r="K166" s="21">
        <v>1.8467699E8</v>
      </c>
      <c r="L166" s="21">
        <v>16960.0</v>
      </c>
      <c r="M166" s="21">
        <v>94530.0</v>
      </c>
      <c r="N166" s="21">
        <v>286.0</v>
      </c>
      <c r="O166" s="21">
        <v>15101.0</v>
      </c>
      <c r="P166" s="21">
        <v>13828.0</v>
      </c>
      <c r="Q166" s="21">
        <v>25.9</v>
      </c>
      <c r="R166" s="21">
        <v>26.2</v>
      </c>
    </row>
    <row r="167" ht="15.75" customHeight="1">
      <c r="A167" s="36" t="s">
        <v>837</v>
      </c>
      <c r="B167" s="36" t="s">
        <v>236</v>
      </c>
      <c r="C167" s="36" t="s">
        <v>824</v>
      </c>
      <c r="D167" s="36" t="s">
        <v>654</v>
      </c>
      <c r="E167" s="36" t="s">
        <v>658</v>
      </c>
      <c r="F167" s="94">
        <v>7.1</v>
      </c>
      <c r="G167" s="95">
        <v>0.002319675925925926</v>
      </c>
      <c r="H167" s="21">
        <v>7354600.0</v>
      </c>
      <c r="I167" s="36" t="s">
        <v>675</v>
      </c>
      <c r="J167" s="21">
        <v>12229.0</v>
      </c>
      <c r="K167" s="21">
        <v>1.8467699E8</v>
      </c>
      <c r="L167" s="21">
        <v>16960.0</v>
      </c>
      <c r="M167" s="21">
        <v>94530.0</v>
      </c>
      <c r="N167" s="21">
        <v>286.0</v>
      </c>
      <c r="O167" s="21">
        <v>15101.0</v>
      </c>
      <c r="P167" s="21">
        <v>13828.0</v>
      </c>
      <c r="Q167" s="21">
        <v>25.9</v>
      </c>
      <c r="R167" s="21">
        <v>26.2</v>
      </c>
    </row>
    <row r="168" ht="15.75" customHeight="1">
      <c r="A168" s="36" t="s">
        <v>838</v>
      </c>
      <c r="B168" s="36" t="s">
        <v>272</v>
      </c>
      <c r="C168" s="36" t="s">
        <v>824</v>
      </c>
      <c r="D168" s="36" t="s">
        <v>654</v>
      </c>
      <c r="E168" s="36" t="s">
        <v>655</v>
      </c>
      <c r="F168" s="94">
        <v>9.49</v>
      </c>
      <c r="G168" s="95">
        <v>0.0018034722222222222</v>
      </c>
      <c r="H168" s="21">
        <v>1.3421008E7</v>
      </c>
      <c r="I168" s="36" t="s">
        <v>678</v>
      </c>
      <c r="J168" s="21">
        <v>23793.0</v>
      </c>
      <c r="K168" s="21">
        <v>3.07909786E8</v>
      </c>
      <c r="L168" s="21">
        <v>15345.0</v>
      </c>
      <c r="M168" s="21">
        <v>63014.0</v>
      </c>
      <c r="N168" s="21">
        <v>6.0</v>
      </c>
      <c r="O168" s="21">
        <v>12941.0</v>
      </c>
      <c r="P168" s="21">
        <v>12039.0</v>
      </c>
      <c r="Q168" s="21">
        <v>23.3</v>
      </c>
      <c r="R168" s="21">
        <v>23.6</v>
      </c>
    </row>
    <row r="169" ht="15.75" customHeight="1">
      <c r="A169" s="36" t="s">
        <v>839</v>
      </c>
      <c r="B169" s="36" t="s">
        <v>272</v>
      </c>
      <c r="C169" s="36" t="s">
        <v>824</v>
      </c>
      <c r="D169" s="36" t="s">
        <v>654</v>
      </c>
      <c r="E169" s="36" t="s">
        <v>658</v>
      </c>
      <c r="F169" s="94">
        <v>7.13</v>
      </c>
      <c r="G169" s="95">
        <v>0.003744212962962963</v>
      </c>
      <c r="H169" s="21">
        <v>9659192.0</v>
      </c>
      <c r="I169" s="36" t="s">
        <v>678</v>
      </c>
      <c r="J169" s="21">
        <v>23793.0</v>
      </c>
      <c r="K169" s="21">
        <v>3.07909786E8</v>
      </c>
      <c r="L169" s="21">
        <v>15345.0</v>
      </c>
      <c r="M169" s="21">
        <v>63014.0</v>
      </c>
      <c r="N169" s="21">
        <v>6.0</v>
      </c>
      <c r="O169" s="21">
        <v>12941.0</v>
      </c>
      <c r="P169" s="21">
        <v>12039.0</v>
      </c>
      <c r="Q169" s="21">
        <v>23.3</v>
      </c>
      <c r="R169" s="21">
        <v>23.6</v>
      </c>
    </row>
    <row r="170" ht="15.75" customHeight="1">
      <c r="A170" s="36" t="s">
        <v>840</v>
      </c>
      <c r="B170" s="36" t="s">
        <v>254</v>
      </c>
      <c r="C170" s="36" t="s">
        <v>841</v>
      </c>
      <c r="D170" s="36" t="s">
        <v>654</v>
      </c>
      <c r="E170" s="36" t="s">
        <v>655</v>
      </c>
      <c r="F170" s="94">
        <v>10.98</v>
      </c>
      <c r="G170" s="95">
        <v>0.0041841435185185185</v>
      </c>
      <c r="H170" s="21">
        <v>1.9541788E7</v>
      </c>
      <c r="I170" s="36" t="s">
        <v>656</v>
      </c>
      <c r="J170" s="21">
        <v>64937.0</v>
      </c>
      <c r="K170" s="21">
        <v>7.38058886E8</v>
      </c>
      <c r="L170" s="21">
        <v>13664.0</v>
      </c>
      <c r="M170" s="21">
        <v>62556.0</v>
      </c>
      <c r="N170" s="21">
        <v>7.0</v>
      </c>
      <c r="O170" s="21">
        <v>11365.0</v>
      </c>
      <c r="P170" s="21">
        <v>10238.0</v>
      </c>
      <c r="Q170" s="21">
        <v>24.7</v>
      </c>
      <c r="R170" s="21">
        <v>25.0</v>
      </c>
    </row>
    <row r="171" ht="15.75" customHeight="1">
      <c r="A171" s="36" t="s">
        <v>842</v>
      </c>
      <c r="B171" s="36" t="s">
        <v>254</v>
      </c>
      <c r="C171" s="36" t="s">
        <v>841</v>
      </c>
      <c r="D171" s="36" t="s">
        <v>654</v>
      </c>
      <c r="E171" s="36" t="s">
        <v>658</v>
      </c>
      <c r="F171" s="94">
        <v>7.45</v>
      </c>
      <c r="G171" s="95">
        <v>0.008994907407407406</v>
      </c>
      <c r="H171" s="21">
        <v>1.5863556E7</v>
      </c>
      <c r="I171" s="36" t="s">
        <v>656</v>
      </c>
      <c r="J171" s="21">
        <v>64937.0</v>
      </c>
      <c r="K171" s="21">
        <v>7.38058886E8</v>
      </c>
      <c r="L171" s="21">
        <v>13664.0</v>
      </c>
      <c r="M171" s="21">
        <v>62556.0</v>
      </c>
      <c r="N171" s="21">
        <v>7.0</v>
      </c>
      <c r="O171" s="21">
        <v>11365.0</v>
      </c>
      <c r="P171" s="21">
        <v>10238.0</v>
      </c>
      <c r="Q171" s="21">
        <v>24.7</v>
      </c>
      <c r="R171" s="21">
        <v>25.0</v>
      </c>
    </row>
    <row r="172" ht="15.75" customHeight="1">
      <c r="A172" s="36" t="s">
        <v>843</v>
      </c>
      <c r="B172" s="36" t="s">
        <v>126</v>
      </c>
      <c r="C172" s="36" t="s">
        <v>841</v>
      </c>
      <c r="D172" s="36" t="s">
        <v>654</v>
      </c>
      <c r="E172" s="36" t="s">
        <v>655</v>
      </c>
      <c r="F172" s="94">
        <v>7.09</v>
      </c>
      <c r="G172" s="95">
        <v>0.003371527777777778</v>
      </c>
      <c r="H172" s="21">
        <v>1.7049452E7</v>
      </c>
      <c r="I172" s="36" t="s">
        <v>660</v>
      </c>
      <c r="J172" s="21">
        <v>62470.0</v>
      </c>
      <c r="K172" s="21">
        <v>4.9398785E8</v>
      </c>
      <c r="L172" s="21">
        <v>11266.0</v>
      </c>
      <c r="M172" s="21">
        <v>216377.0</v>
      </c>
      <c r="N172" s="21">
        <v>140.0</v>
      </c>
      <c r="O172" s="21">
        <v>7907.0</v>
      </c>
      <c r="P172" s="21">
        <v>5108.0</v>
      </c>
      <c r="Q172" s="21">
        <v>21.4</v>
      </c>
      <c r="R172" s="21">
        <v>22.8</v>
      </c>
    </row>
    <row r="173" ht="15.75" customHeight="1">
      <c r="A173" s="36" t="s">
        <v>844</v>
      </c>
      <c r="B173" s="36" t="s">
        <v>94</v>
      </c>
      <c r="C173" s="36" t="s">
        <v>841</v>
      </c>
      <c r="D173" s="36" t="s">
        <v>654</v>
      </c>
      <c r="E173" s="36" t="s">
        <v>655</v>
      </c>
      <c r="F173" s="94">
        <v>7.11</v>
      </c>
      <c r="G173" s="95">
        <v>0.003176273148148148</v>
      </c>
      <c r="H173" s="21">
        <v>1.1179744E7</v>
      </c>
      <c r="I173" s="36" t="s">
        <v>662</v>
      </c>
      <c r="J173" s="21">
        <v>65800.0</v>
      </c>
      <c r="K173" s="21">
        <v>4.74157144E8</v>
      </c>
      <c r="L173" s="21">
        <v>9711.0</v>
      </c>
      <c r="M173" s="21">
        <v>162420.0</v>
      </c>
      <c r="N173" s="21">
        <v>31.0</v>
      </c>
      <c r="O173" s="21">
        <v>7206.0</v>
      </c>
      <c r="P173" s="21">
        <v>5089.0</v>
      </c>
      <c r="Q173" s="21">
        <v>22.8</v>
      </c>
      <c r="R173" s="21">
        <v>22.9</v>
      </c>
    </row>
    <row r="174" ht="15.75" customHeight="1">
      <c r="A174" s="36" t="s">
        <v>845</v>
      </c>
      <c r="B174" s="36" t="s">
        <v>182</v>
      </c>
      <c r="C174" s="36" t="s">
        <v>841</v>
      </c>
      <c r="D174" s="36" t="s">
        <v>654</v>
      </c>
      <c r="E174" s="36" t="s">
        <v>655</v>
      </c>
      <c r="F174" s="94">
        <v>9.63</v>
      </c>
      <c r="G174" s="95">
        <v>0.0034020833333333333</v>
      </c>
      <c r="H174" s="21">
        <v>1.4801008E7</v>
      </c>
      <c r="I174" s="36" t="s">
        <v>664</v>
      </c>
      <c r="J174" s="21">
        <v>50432.0</v>
      </c>
      <c r="K174" s="21">
        <v>5.08193201E8</v>
      </c>
      <c r="L174" s="21">
        <v>17299.0</v>
      </c>
      <c r="M174" s="21">
        <v>189482.0</v>
      </c>
      <c r="N174" s="21">
        <v>189.0</v>
      </c>
      <c r="O174" s="21">
        <v>10076.0</v>
      </c>
      <c r="P174" s="21">
        <v>6092.0</v>
      </c>
      <c r="Q174" s="21">
        <v>22.2</v>
      </c>
      <c r="R174" s="21">
        <v>22.4</v>
      </c>
    </row>
    <row r="175" ht="15.75" customHeight="1">
      <c r="A175" s="36" t="s">
        <v>846</v>
      </c>
      <c r="B175" s="36" t="s">
        <v>126</v>
      </c>
      <c r="C175" s="36" t="s">
        <v>841</v>
      </c>
      <c r="D175" s="36" t="s">
        <v>654</v>
      </c>
      <c r="E175" s="36" t="s">
        <v>658</v>
      </c>
      <c r="F175" s="94">
        <v>6.95</v>
      </c>
      <c r="G175" s="95">
        <v>0.00663599537037037</v>
      </c>
      <c r="H175" s="21">
        <v>1.4460352E7</v>
      </c>
      <c r="I175" s="36" t="s">
        <v>660</v>
      </c>
      <c r="J175" s="21">
        <v>62470.0</v>
      </c>
      <c r="K175" s="21">
        <v>4.9398785E8</v>
      </c>
      <c r="L175" s="21">
        <v>11266.0</v>
      </c>
      <c r="M175" s="21">
        <v>216377.0</v>
      </c>
      <c r="N175" s="21">
        <v>140.0</v>
      </c>
      <c r="O175" s="21">
        <v>7907.0</v>
      </c>
      <c r="P175" s="21">
        <v>5108.0</v>
      </c>
      <c r="Q175" s="21">
        <v>21.4</v>
      </c>
      <c r="R175" s="21">
        <v>22.8</v>
      </c>
    </row>
    <row r="176" ht="15.75" customHeight="1">
      <c r="A176" s="36" t="s">
        <v>847</v>
      </c>
      <c r="B176" s="36" t="s">
        <v>94</v>
      </c>
      <c r="C176" s="36" t="s">
        <v>841</v>
      </c>
      <c r="D176" s="36" t="s">
        <v>654</v>
      </c>
      <c r="E176" s="36" t="s">
        <v>658</v>
      </c>
      <c r="F176" s="94">
        <v>5.83</v>
      </c>
      <c r="G176" s="95">
        <v>0.006428935185185186</v>
      </c>
      <c r="H176" s="21">
        <v>1.060712E7</v>
      </c>
      <c r="I176" s="36" t="s">
        <v>662</v>
      </c>
      <c r="J176" s="21">
        <v>65800.0</v>
      </c>
      <c r="K176" s="21">
        <v>4.74157144E8</v>
      </c>
      <c r="L176" s="21">
        <v>9711.0</v>
      </c>
      <c r="M176" s="21">
        <v>162420.0</v>
      </c>
      <c r="N176" s="21">
        <v>31.0</v>
      </c>
      <c r="O176" s="21">
        <v>7206.0</v>
      </c>
      <c r="P176" s="21">
        <v>5089.0</v>
      </c>
      <c r="Q176" s="21">
        <v>22.8</v>
      </c>
      <c r="R176" s="21">
        <v>22.9</v>
      </c>
    </row>
    <row r="177" ht="15.75" customHeight="1">
      <c r="A177" s="36" t="s">
        <v>848</v>
      </c>
      <c r="B177" s="36" t="s">
        <v>182</v>
      </c>
      <c r="C177" s="36" t="s">
        <v>841</v>
      </c>
      <c r="D177" s="36" t="s">
        <v>654</v>
      </c>
      <c r="E177" s="36" t="s">
        <v>658</v>
      </c>
      <c r="F177" s="94">
        <v>5.79</v>
      </c>
      <c r="G177" s="95">
        <v>0.006684722222222221</v>
      </c>
      <c r="H177" s="21">
        <v>1.2511024E7</v>
      </c>
      <c r="I177" s="36" t="s">
        <v>664</v>
      </c>
      <c r="J177" s="21">
        <v>50432.0</v>
      </c>
      <c r="K177" s="21">
        <v>5.08193201E8</v>
      </c>
      <c r="L177" s="21">
        <v>17299.0</v>
      </c>
      <c r="M177" s="21">
        <v>189482.0</v>
      </c>
      <c r="N177" s="21">
        <v>189.0</v>
      </c>
      <c r="O177" s="21">
        <v>10076.0</v>
      </c>
      <c r="P177" s="21">
        <v>6092.0</v>
      </c>
      <c r="Q177" s="21">
        <v>22.2</v>
      </c>
      <c r="R177" s="21">
        <v>22.4</v>
      </c>
    </row>
    <row r="178" ht="15.75" customHeight="1">
      <c r="A178" s="36" t="s">
        <v>849</v>
      </c>
      <c r="B178" s="36" t="s">
        <v>200</v>
      </c>
      <c r="C178" s="36" t="s">
        <v>841</v>
      </c>
      <c r="D178" s="36" t="s">
        <v>654</v>
      </c>
      <c r="E178" s="36" t="s">
        <v>655</v>
      </c>
      <c r="F178" s="94">
        <v>7.21</v>
      </c>
      <c r="G178" s="95">
        <v>0.0012528935185185184</v>
      </c>
      <c r="H178" s="21">
        <v>7498084.0</v>
      </c>
      <c r="I178" s="36" t="s">
        <v>669</v>
      </c>
      <c r="J178" s="21">
        <v>110428.0</v>
      </c>
      <c r="K178" s="21">
        <v>1.89774414E8</v>
      </c>
      <c r="L178" s="21">
        <v>2085.0</v>
      </c>
      <c r="M178" s="21">
        <v>21363.0</v>
      </c>
      <c r="N178" s="21">
        <v>5.0</v>
      </c>
      <c r="O178" s="21">
        <v>1718.0</v>
      </c>
      <c r="P178" s="21">
        <v>1475.0</v>
      </c>
      <c r="Q178" s="21">
        <v>20.5</v>
      </c>
      <c r="R178" s="21">
        <v>20.5</v>
      </c>
    </row>
    <row r="179" ht="15.75" customHeight="1">
      <c r="A179" s="36" t="s">
        <v>850</v>
      </c>
      <c r="B179" s="36" t="s">
        <v>218</v>
      </c>
      <c r="C179" s="36" t="s">
        <v>841</v>
      </c>
      <c r="D179" s="36" t="s">
        <v>654</v>
      </c>
      <c r="E179" s="36" t="s">
        <v>655</v>
      </c>
      <c r="F179" s="94">
        <v>6.74</v>
      </c>
      <c r="G179" s="95">
        <v>0.0011081018518518519</v>
      </c>
      <c r="H179" s="21">
        <v>8098656.0</v>
      </c>
      <c r="I179" s="36" t="s">
        <v>671</v>
      </c>
      <c r="J179" s="21">
        <v>42171.0</v>
      </c>
      <c r="K179" s="21">
        <v>1.74818094E8</v>
      </c>
      <c r="L179" s="21">
        <v>7031.0</v>
      </c>
      <c r="M179" s="21">
        <v>86901.0</v>
      </c>
      <c r="N179" s="21">
        <v>6.0</v>
      </c>
      <c r="O179" s="21">
        <v>4145.0</v>
      </c>
      <c r="P179" s="21">
        <v>2263.0</v>
      </c>
      <c r="Q179" s="21">
        <v>19.1</v>
      </c>
      <c r="R179" s="21">
        <v>19.1</v>
      </c>
    </row>
    <row r="180" ht="15.75" customHeight="1">
      <c r="A180" s="36" t="s">
        <v>851</v>
      </c>
      <c r="B180" s="36" t="s">
        <v>200</v>
      </c>
      <c r="C180" s="36" t="s">
        <v>841</v>
      </c>
      <c r="D180" s="36" t="s">
        <v>654</v>
      </c>
      <c r="E180" s="36" t="s">
        <v>658</v>
      </c>
      <c r="F180" s="94">
        <v>5.91</v>
      </c>
      <c r="G180" s="95">
        <v>0.0026731481481481485</v>
      </c>
      <c r="H180" s="21">
        <v>6162972.0</v>
      </c>
      <c r="I180" s="36" t="s">
        <v>669</v>
      </c>
      <c r="J180" s="21">
        <v>110428.0</v>
      </c>
      <c r="K180" s="21">
        <v>1.89774414E8</v>
      </c>
      <c r="L180" s="21">
        <v>2085.0</v>
      </c>
      <c r="M180" s="21">
        <v>21363.0</v>
      </c>
      <c r="N180" s="21">
        <v>5.0</v>
      </c>
      <c r="O180" s="21">
        <v>1718.0</v>
      </c>
      <c r="P180" s="21">
        <v>1475.0</v>
      </c>
      <c r="Q180" s="21">
        <v>20.5</v>
      </c>
      <c r="R180" s="21">
        <v>20.5</v>
      </c>
    </row>
    <row r="181" ht="15.75" customHeight="1">
      <c r="A181" s="36" t="s">
        <v>852</v>
      </c>
      <c r="B181" s="36" t="s">
        <v>218</v>
      </c>
      <c r="C181" s="36" t="s">
        <v>841</v>
      </c>
      <c r="D181" s="36" t="s">
        <v>654</v>
      </c>
      <c r="E181" s="36" t="s">
        <v>658</v>
      </c>
      <c r="F181" s="94">
        <v>5.69</v>
      </c>
      <c r="G181" s="95">
        <v>0.002239699074074074</v>
      </c>
      <c r="H181" s="21">
        <v>6916164.0</v>
      </c>
      <c r="I181" s="36" t="s">
        <v>671</v>
      </c>
      <c r="J181" s="21">
        <v>42171.0</v>
      </c>
      <c r="K181" s="21">
        <v>1.74818094E8</v>
      </c>
      <c r="L181" s="21">
        <v>7031.0</v>
      </c>
      <c r="M181" s="21">
        <v>86901.0</v>
      </c>
      <c r="N181" s="21">
        <v>6.0</v>
      </c>
      <c r="O181" s="21">
        <v>4145.0</v>
      </c>
      <c r="P181" s="21">
        <v>2263.0</v>
      </c>
      <c r="Q181" s="21">
        <v>19.1</v>
      </c>
      <c r="R181" s="21">
        <v>19.1</v>
      </c>
    </row>
    <row r="182" ht="15.75" customHeight="1">
      <c r="A182" s="36" t="s">
        <v>853</v>
      </c>
      <c r="B182" s="36" t="s">
        <v>236</v>
      </c>
      <c r="C182" s="36" t="s">
        <v>841</v>
      </c>
      <c r="D182" s="36" t="s">
        <v>654</v>
      </c>
      <c r="E182" s="36" t="s">
        <v>655</v>
      </c>
      <c r="F182" s="94">
        <v>8.73</v>
      </c>
      <c r="G182" s="95">
        <v>0.0012532407407407407</v>
      </c>
      <c r="H182" s="21">
        <v>1.04194E7</v>
      </c>
      <c r="I182" s="36" t="s">
        <v>675</v>
      </c>
      <c r="J182" s="21">
        <v>12229.0</v>
      </c>
      <c r="K182" s="21">
        <v>1.8467699E8</v>
      </c>
      <c r="L182" s="21">
        <v>16960.0</v>
      </c>
      <c r="M182" s="21">
        <v>94530.0</v>
      </c>
      <c r="N182" s="21">
        <v>286.0</v>
      </c>
      <c r="O182" s="21">
        <v>15101.0</v>
      </c>
      <c r="P182" s="21">
        <v>13828.0</v>
      </c>
      <c r="Q182" s="21">
        <v>25.9</v>
      </c>
      <c r="R182" s="21">
        <v>26.2</v>
      </c>
    </row>
    <row r="183" ht="15.75" customHeight="1">
      <c r="A183" s="36" t="s">
        <v>854</v>
      </c>
      <c r="B183" s="36" t="s">
        <v>236</v>
      </c>
      <c r="C183" s="36" t="s">
        <v>841</v>
      </c>
      <c r="D183" s="36" t="s">
        <v>654</v>
      </c>
      <c r="E183" s="36" t="s">
        <v>658</v>
      </c>
      <c r="F183" s="94">
        <v>6.98</v>
      </c>
      <c r="G183" s="95">
        <v>0.0023125000000000003</v>
      </c>
      <c r="H183" s="21">
        <v>7299200.0</v>
      </c>
      <c r="I183" s="36" t="s">
        <v>675</v>
      </c>
      <c r="J183" s="21">
        <v>12229.0</v>
      </c>
      <c r="K183" s="21">
        <v>1.8467699E8</v>
      </c>
      <c r="L183" s="21">
        <v>16960.0</v>
      </c>
      <c r="M183" s="21">
        <v>94530.0</v>
      </c>
      <c r="N183" s="21">
        <v>286.0</v>
      </c>
      <c r="O183" s="21">
        <v>15101.0</v>
      </c>
      <c r="P183" s="21">
        <v>13828.0</v>
      </c>
      <c r="Q183" s="21">
        <v>25.9</v>
      </c>
      <c r="R183" s="21">
        <v>26.2</v>
      </c>
    </row>
    <row r="184" ht="15.75" customHeight="1">
      <c r="A184" s="36" t="s">
        <v>855</v>
      </c>
      <c r="B184" s="36" t="s">
        <v>272</v>
      </c>
      <c r="C184" s="36" t="s">
        <v>841</v>
      </c>
      <c r="D184" s="36" t="s">
        <v>654</v>
      </c>
      <c r="E184" s="36" t="s">
        <v>655</v>
      </c>
      <c r="F184" s="94">
        <v>9.77</v>
      </c>
      <c r="G184" s="95">
        <v>0.0017607638888888888</v>
      </c>
      <c r="H184" s="21">
        <v>1.1981688E7</v>
      </c>
      <c r="I184" s="36" t="s">
        <v>678</v>
      </c>
      <c r="J184" s="21">
        <v>23793.0</v>
      </c>
      <c r="K184" s="21">
        <v>3.07909786E8</v>
      </c>
      <c r="L184" s="21">
        <v>15345.0</v>
      </c>
      <c r="M184" s="21">
        <v>63014.0</v>
      </c>
      <c r="N184" s="21">
        <v>6.0</v>
      </c>
      <c r="O184" s="21">
        <v>12941.0</v>
      </c>
      <c r="P184" s="21">
        <v>12039.0</v>
      </c>
      <c r="Q184" s="21">
        <v>23.3</v>
      </c>
      <c r="R184" s="21">
        <v>23.6</v>
      </c>
    </row>
    <row r="185" ht="15.75" customHeight="1">
      <c r="A185" s="36" t="s">
        <v>856</v>
      </c>
      <c r="B185" s="36" t="s">
        <v>272</v>
      </c>
      <c r="C185" s="36" t="s">
        <v>841</v>
      </c>
      <c r="D185" s="36" t="s">
        <v>654</v>
      </c>
      <c r="E185" s="36" t="s">
        <v>658</v>
      </c>
      <c r="F185" s="94">
        <v>7.09</v>
      </c>
      <c r="G185" s="95">
        <v>0.003735300925925926</v>
      </c>
      <c r="H185" s="21">
        <v>9591232.0</v>
      </c>
      <c r="I185" s="36" t="s">
        <v>678</v>
      </c>
      <c r="J185" s="21">
        <v>23793.0</v>
      </c>
      <c r="K185" s="21">
        <v>3.07909786E8</v>
      </c>
      <c r="L185" s="21">
        <v>15345.0</v>
      </c>
      <c r="M185" s="21">
        <v>63014.0</v>
      </c>
      <c r="N185" s="21">
        <v>6.0</v>
      </c>
      <c r="O185" s="21">
        <v>12941.0</v>
      </c>
      <c r="P185" s="21">
        <v>12039.0</v>
      </c>
      <c r="Q185" s="21">
        <v>23.3</v>
      </c>
      <c r="R185" s="21">
        <v>23.6</v>
      </c>
    </row>
    <row r="186" ht="15.75" customHeight="1">
      <c r="A186" s="36" t="s">
        <v>857</v>
      </c>
      <c r="B186" s="36" t="s">
        <v>254</v>
      </c>
      <c r="C186" s="36" t="s">
        <v>858</v>
      </c>
      <c r="D186" s="36" t="s">
        <v>654</v>
      </c>
      <c r="E186" s="36" t="s">
        <v>655</v>
      </c>
      <c r="F186" s="94">
        <v>14.77</v>
      </c>
      <c r="G186" s="95">
        <v>0.0013503472222222222</v>
      </c>
      <c r="H186" s="21">
        <v>1.9623828E7</v>
      </c>
      <c r="I186" s="36" t="s">
        <v>656</v>
      </c>
      <c r="J186" s="21">
        <v>64937.0</v>
      </c>
      <c r="K186" s="21">
        <v>7.38058886E8</v>
      </c>
      <c r="L186" s="21">
        <v>13664.0</v>
      </c>
      <c r="M186" s="21">
        <v>62556.0</v>
      </c>
      <c r="N186" s="21">
        <v>7.0</v>
      </c>
      <c r="O186" s="21">
        <v>11365.0</v>
      </c>
      <c r="P186" s="21">
        <v>10238.0</v>
      </c>
      <c r="Q186" s="21">
        <v>24.7</v>
      </c>
      <c r="R186" s="21">
        <v>25.0</v>
      </c>
    </row>
    <row r="187" ht="15.75" customHeight="1">
      <c r="A187" s="36" t="s">
        <v>859</v>
      </c>
      <c r="B187" s="36" t="s">
        <v>254</v>
      </c>
      <c r="C187" s="36" t="s">
        <v>858</v>
      </c>
      <c r="D187" s="36" t="s">
        <v>654</v>
      </c>
      <c r="E187" s="36" t="s">
        <v>658</v>
      </c>
      <c r="F187" s="94">
        <v>6.56</v>
      </c>
      <c r="G187" s="95">
        <v>0.006345833333333333</v>
      </c>
      <c r="H187" s="21">
        <v>1.5476628E7</v>
      </c>
      <c r="I187" s="36" t="s">
        <v>656</v>
      </c>
      <c r="J187" s="21">
        <v>64937.0</v>
      </c>
      <c r="K187" s="21">
        <v>7.38058886E8</v>
      </c>
      <c r="L187" s="21">
        <v>13664.0</v>
      </c>
      <c r="M187" s="21">
        <v>62556.0</v>
      </c>
      <c r="N187" s="21">
        <v>7.0</v>
      </c>
      <c r="O187" s="21">
        <v>11365.0</v>
      </c>
      <c r="P187" s="21">
        <v>10238.0</v>
      </c>
      <c r="Q187" s="21">
        <v>24.7</v>
      </c>
      <c r="R187" s="21">
        <v>25.0</v>
      </c>
    </row>
    <row r="188" ht="15.75" customHeight="1">
      <c r="A188" s="36" t="s">
        <v>860</v>
      </c>
      <c r="B188" s="36" t="s">
        <v>126</v>
      </c>
      <c r="C188" s="36" t="s">
        <v>858</v>
      </c>
      <c r="D188" s="36" t="s">
        <v>654</v>
      </c>
      <c r="E188" s="36" t="s">
        <v>655</v>
      </c>
      <c r="F188" s="94">
        <v>13.64</v>
      </c>
      <c r="G188" s="95">
        <v>0.001385300925925926</v>
      </c>
      <c r="H188" s="21">
        <v>1.6340448E7</v>
      </c>
      <c r="I188" s="36" t="s">
        <v>660</v>
      </c>
      <c r="J188" s="21">
        <v>62470.0</v>
      </c>
      <c r="K188" s="21">
        <v>4.9398785E8</v>
      </c>
      <c r="L188" s="21">
        <v>11266.0</v>
      </c>
      <c r="M188" s="21">
        <v>216377.0</v>
      </c>
      <c r="N188" s="21">
        <v>140.0</v>
      </c>
      <c r="O188" s="21">
        <v>7907.0</v>
      </c>
      <c r="P188" s="21">
        <v>5108.0</v>
      </c>
      <c r="Q188" s="21">
        <v>21.4</v>
      </c>
      <c r="R188" s="21">
        <v>22.8</v>
      </c>
    </row>
    <row r="189" ht="15.75" customHeight="1">
      <c r="A189" s="36" t="s">
        <v>861</v>
      </c>
      <c r="B189" s="36" t="s">
        <v>94</v>
      </c>
      <c r="C189" s="36" t="s">
        <v>858</v>
      </c>
      <c r="D189" s="36" t="s">
        <v>654</v>
      </c>
      <c r="E189" s="36" t="s">
        <v>655</v>
      </c>
      <c r="F189" s="94">
        <v>12.99</v>
      </c>
      <c r="G189" s="95">
        <v>0.001348148148148148</v>
      </c>
      <c r="H189" s="21">
        <v>1.0462984E7</v>
      </c>
      <c r="I189" s="36" t="s">
        <v>662</v>
      </c>
      <c r="J189" s="21">
        <v>65800.0</v>
      </c>
      <c r="K189" s="21">
        <v>4.74157144E8</v>
      </c>
      <c r="L189" s="21">
        <v>9711.0</v>
      </c>
      <c r="M189" s="21">
        <v>162420.0</v>
      </c>
      <c r="N189" s="21">
        <v>31.0</v>
      </c>
      <c r="O189" s="21">
        <v>7206.0</v>
      </c>
      <c r="P189" s="21">
        <v>5089.0</v>
      </c>
      <c r="Q189" s="21">
        <v>22.8</v>
      </c>
      <c r="R189" s="21">
        <v>22.9</v>
      </c>
    </row>
    <row r="190" ht="15.75" customHeight="1">
      <c r="A190" s="36" t="s">
        <v>862</v>
      </c>
      <c r="B190" s="36" t="s">
        <v>182</v>
      </c>
      <c r="C190" s="36" t="s">
        <v>858</v>
      </c>
      <c r="D190" s="36" t="s">
        <v>654</v>
      </c>
      <c r="E190" s="36" t="s">
        <v>655</v>
      </c>
      <c r="F190" s="94">
        <v>12.92</v>
      </c>
      <c r="G190" s="95">
        <v>0.0014215277777777776</v>
      </c>
      <c r="H190" s="21">
        <v>1.3196204E7</v>
      </c>
      <c r="I190" s="36" t="s">
        <v>664</v>
      </c>
      <c r="J190" s="21">
        <v>50432.0</v>
      </c>
      <c r="K190" s="21">
        <v>5.08193201E8</v>
      </c>
      <c r="L190" s="21">
        <v>17299.0</v>
      </c>
      <c r="M190" s="21">
        <v>189482.0</v>
      </c>
      <c r="N190" s="21">
        <v>189.0</v>
      </c>
      <c r="O190" s="21">
        <v>10076.0</v>
      </c>
      <c r="P190" s="21">
        <v>6092.0</v>
      </c>
      <c r="Q190" s="21">
        <v>22.2</v>
      </c>
      <c r="R190" s="21">
        <v>22.4</v>
      </c>
    </row>
    <row r="191" ht="15.75" customHeight="1">
      <c r="A191" s="36" t="s">
        <v>863</v>
      </c>
      <c r="B191" s="36" t="s">
        <v>126</v>
      </c>
      <c r="C191" s="36" t="s">
        <v>858</v>
      </c>
      <c r="D191" s="36" t="s">
        <v>654</v>
      </c>
      <c r="E191" s="36" t="s">
        <v>658</v>
      </c>
      <c r="F191" s="94">
        <v>7.08</v>
      </c>
      <c r="G191" s="95">
        <v>0.004702662037037037</v>
      </c>
      <c r="H191" s="21">
        <v>1.3367416E7</v>
      </c>
      <c r="I191" s="36" t="s">
        <v>660</v>
      </c>
      <c r="J191" s="21">
        <v>62470.0</v>
      </c>
      <c r="K191" s="21">
        <v>4.9398785E8</v>
      </c>
      <c r="L191" s="21">
        <v>11266.0</v>
      </c>
      <c r="M191" s="21">
        <v>216377.0</v>
      </c>
      <c r="N191" s="21">
        <v>140.0</v>
      </c>
      <c r="O191" s="21">
        <v>7907.0</v>
      </c>
      <c r="P191" s="21">
        <v>5108.0</v>
      </c>
      <c r="Q191" s="21">
        <v>21.4</v>
      </c>
      <c r="R191" s="21">
        <v>22.8</v>
      </c>
    </row>
    <row r="192" ht="15.75" customHeight="1">
      <c r="A192" s="36" t="s">
        <v>864</v>
      </c>
      <c r="B192" s="36" t="s">
        <v>94</v>
      </c>
      <c r="C192" s="36" t="s">
        <v>858</v>
      </c>
      <c r="D192" s="36" t="s">
        <v>654</v>
      </c>
      <c r="E192" s="36" t="s">
        <v>658</v>
      </c>
      <c r="F192" s="94">
        <v>6.85</v>
      </c>
      <c r="G192" s="95">
        <v>0.004618865740740741</v>
      </c>
      <c r="H192" s="21">
        <v>9907744.0</v>
      </c>
      <c r="I192" s="36" t="s">
        <v>662</v>
      </c>
      <c r="J192" s="21">
        <v>65800.0</v>
      </c>
      <c r="K192" s="21">
        <v>4.74157144E8</v>
      </c>
      <c r="L192" s="21">
        <v>9711.0</v>
      </c>
      <c r="M192" s="21">
        <v>162420.0</v>
      </c>
      <c r="N192" s="21">
        <v>31.0</v>
      </c>
      <c r="O192" s="21">
        <v>7206.0</v>
      </c>
      <c r="P192" s="21">
        <v>5089.0</v>
      </c>
      <c r="Q192" s="21">
        <v>22.8</v>
      </c>
      <c r="R192" s="21">
        <v>22.9</v>
      </c>
    </row>
    <row r="193" ht="15.75" customHeight="1">
      <c r="A193" s="36" t="s">
        <v>865</v>
      </c>
      <c r="B193" s="36" t="s">
        <v>182</v>
      </c>
      <c r="C193" s="36" t="s">
        <v>858</v>
      </c>
      <c r="D193" s="36" t="s">
        <v>654</v>
      </c>
      <c r="E193" s="36" t="s">
        <v>658</v>
      </c>
      <c r="F193" s="94">
        <v>6.8</v>
      </c>
      <c r="G193" s="95">
        <v>0.004811574074074074</v>
      </c>
      <c r="H193" s="21">
        <v>1.1796028E7</v>
      </c>
      <c r="I193" s="36" t="s">
        <v>664</v>
      </c>
      <c r="J193" s="21">
        <v>50432.0</v>
      </c>
      <c r="K193" s="21">
        <v>5.08193201E8</v>
      </c>
      <c r="L193" s="21">
        <v>17299.0</v>
      </c>
      <c r="M193" s="21">
        <v>189482.0</v>
      </c>
      <c r="N193" s="21">
        <v>189.0</v>
      </c>
      <c r="O193" s="21">
        <v>10076.0</v>
      </c>
      <c r="P193" s="21">
        <v>6092.0</v>
      </c>
      <c r="Q193" s="21">
        <v>22.2</v>
      </c>
      <c r="R193" s="21">
        <v>22.4</v>
      </c>
    </row>
    <row r="194" ht="15.75" customHeight="1">
      <c r="A194" s="36" t="s">
        <v>866</v>
      </c>
      <c r="B194" s="36" t="s">
        <v>200</v>
      </c>
      <c r="C194" s="36" t="s">
        <v>858</v>
      </c>
      <c r="D194" s="36" t="s">
        <v>654</v>
      </c>
      <c r="E194" s="36" t="s">
        <v>655</v>
      </c>
      <c r="F194" s="94">
        <v>13.55</v>
      </c>
      <c r="G194" s="95">
        <v>5.621527777777777E-4</v>
      </c>
      <c r="H194" s="21">
        <v>6515256.0</v>
      </c>
      <c r="I194" s="36" t="s">
        <v>669</v>
      </c>
      <c r="J194" s="21">
        <v>110428.0</v>
      </c>
      <c r="K194" s="21">
        <v>1.89774414E8</v>
      </c>
      <c r="L194" s="21">
        <v>2085.0</v>
      </c>
      <c r="M194" s="21">
        <v>21363.0</v>
      </c>
      <c r="N194" s="21">
        <v>5.0</v>
      </c>
      <c r="O194" s="21">
        <v>1718.0</v>
      </c>
      <c r="P194" s="21">
        <v>1475.0</v>
      </c>
      <c r="Q194" s="21">
        <v>20.5</v>
      </c>
      <c r="R194" s="21">
        <v>20.5</v>
      </c>
    </row>
    <row r="195" ht="15.75" customHeight="1">
      <c r="A195" s="36" t="s">
        <v>867</v>
      </c>
      <c r="B195" s="36" t="s">
        <v>218</v>
      </c>
      <c r="C195" s="36" t="s">
        <v>858</v>
      </c>
      <c r="D195" s="36" t="s">
        <v>654</v>
      </c>
      <c r="E195" s="36" t="s">
        <v>655</v>
      </c>
      <c r="F195" s="94">
        <v>11.04</v>
      </c>
      <c r="G195" s="95">
        <v>5.392361111111111E-4</v>
      </c>
      <c r="H195" s="21">
        <v>8489504.0</v>
      </c>
      <c r="I195" s="36" t="s">
        <v>671</v>
      </c>
      <c r="J195" s="21">
        <v>42171.0</v>
      </c>
      <c r="K195" s="21">
        <v>1.74818094E8</v>
      </c>
      <c r="L195" s="21">
        <v>7031.0</v>
      </c>
      <c r="M195" s="21">
        <v>86901.0</v>
      </c>
      <c r="N195" s="21">
        <v>6.0</v>
      </c>
      <c r="O195" s="21">
        <v>4145.0</v>
      </c>
      <c r="P195" s="21">
        <v>2263.0</v>
      </c>
      <c r="Q195" s="21">
        <v>19.1</v>
      </c>
      <c r="R195" s="21">
        <v>19.1</v>
      </c>
    </row>
    <row r="196" ht="15.75" customHeight="1">
      <c r="A196" s="36" t="s">
        <v>868</v>
      </c>
      <c r="B196" s="36" t="s">
        <v>200</v>
      </c>
      <c r="C196" s="36" t="s">
        <v>858</v>
      </c>
      <c r="D196" s="36" t="s">
        <v>654</v>
      </c>
      <c r="E196" s="36" t="s">
        <v>658</v>
      </c>
      <c r="F196" s="94">
        <v>6.99</v>
      </c>
      <c r="G196" s="95">
        <v>0.002022453703703704</v>
      </c>
      <c r="H196" s="21">
        <v>6159068.0</v>
      </c>
      <c r="I196" s="36" t="s">
        <v>669</v>
      </c>
      <c r="J196" s="21">
        <v>110428.0</v>
      </c>
      <c r="K196" s="21">
        <v>1.89774414E8</v>
      </c>
      <c r="L196" s="21">
        <v>2085.0</v>
      </c>
      <c r="M196" s="21">
        <v>21363.0</v>
      </c>
      <c r="N196" s="21">
        <v>5.0</v>
      </c>
      <c r="O196" s="21">
        <v>1718.0</v>
      </c>
      <c r="P196" s="21">
        <v>1475.0</v>
      </c>
      <c r="Q196" s="21">
        <v>20.5</v>
      </c>
      <c r="R196" s="21">
        <v>20.5</v>
      </c>
    </row>
    <row r="197" ht="15.75" customHeight="1">
      <c r="A197" s="36" t="s">
        <v>869</v>
      </c>
      <c r="B197" s="36" t="s">
        <v>218</v>
      </c>
      <c r="C197" s="36" t="s">
        <v>858</v>
      </c>
      <c r="D197" s="36" t="s">
        <v>654</v>
      </c>
      <c r="E197" s="36" t="s">
        <v>658</v>
      </c>
      <c r="F197" s="94">
        <v>6.76</v>
      </c>
      <c r="G197" s="95">
        <v>0.0016413194444444444</v>
      </c>
      <c r="H197" s="21">
        <v>6432840.0</v>
      </c>
      <c r="I197" s="36" t="s">
        <v>671</v>
      </c>
      <c r="J197" s="21">
        <v>42171.0</v>
      </c>
      <c r="K197" s="21">
        <v>1.74818094E8</v>
      </c>
      <c r="L197" s="21">
        <v>7031.0</v>
      </c>
      <c r="M197" s="21">
        <v>86901.0</v>
      </c>
      <c r="N197" s="21">
        <v>6.0</v>
      </c>
      <c r="O197" s="21">
        <v>4145.0</v>
      </c>
      <c r="P197" s="21">
        <v>2263.0</v>
      </c>
      <c r="Q197" s="21">
        <v>19.1</v>
      </c>
      <c r="R197" s="21">
        <v>19.1</v>
      </c>
    </row>
    <row r="198" ht="15.75" customHeight="1">
      <c r="A198" s="36" t="s">
        <v>870</v>
      </c>
      <c r="B198" s="36" t="s">
        <v>236</v>
      </c>
      <c r="C198" s="36" t="s">
        <v>858</v>
      </c>
      <c r="D198" s="36" t="s">
        <v>654</v>
      </c>
      <c r="E198" s="36" t="s">
        <v>655</v>
      </c>
      <c r="F198" s="94">
        <v>9.26</v>
      </c>
      <c r="G198" s="95">
        <v>5.627314814814814E-4</v>
      </c>
      <c r="H198" s="21">
        <v>9067560.0</v>
      </c>
      <c r="I198" s="36" t="s">
        <v>675</v>
      </c>
      <c r="J198" s="21">
        <v>12229.0</v>
      </c>
      <c r="K198" s="21">
        <v>1.8467699E8</v>
      </c>
      <c r="L198" s="21">
        <v>16960.0</v>
      </c>
      <c r="M198" s="21">
        <v>94530.0</v>
      </c>
      <c r="N198" s="21">
        <v>286.0</v>
      </c>
      <c r="O198" s="21">
        <v>15101.0</v>
      </c>
      <c r="P198" s="21">
        <v>13828.0</v>
      </c>
      <c r="Q198" s="21">
        <v>25.9</v>
      </c>
      <c r="R198" s="21">
        <v>26.2</v>
      </c>
    </row>
    <row r="199" ht="15.75" customHeight="1">
      <c r="A199" s="36" t="s">
        <v>871</v>
      </c>
      <c r="B199" s="36" t="s">
        <v>236</v>
      </c>
      <c r="C199" s="36" t="s">
        <v>858</v>
      </c>
      <c r="D199" s="36" t="s">
        <v>654</v>
      </c>
      <c r="E199" s="36" t="s">
        <v>658</v>
      </c>
      <c r="F199" s="94">
        <v>6.38</v>
      </c>
      <c r="G199" s="95">
        <v>0.0016612268518518519</v>
      </c>
      <c r="H199" s="21">
        <v>6972144.0</v>
      </c>
      <c r="I199" s="36" t="s">
        <v>675</v>
      </c>
      <c r="J199" s="21">
        <v>12229.0</v>
      </c>
      <c r="K199" s="21">
        <v>1.8467699E8</v>
      </c>
      <c r="L199" s="21">
        <v>16960.0</v>
      </c>
      <c r="M199" s="21">
        <v>94530.0</v>
      </c>
      <c r="N199" s="21">
        <v>286.0</v>
      </c>
      <c r="O199" s="21">
        <v>15101.0</v>
      </c>
      <c r="P199" s="21">
        <v>13828.0</v>
      </c>
      <c r="Q199" s="21">
        <v>25.9</v>
      </c>
      <c r="R199" s="21">
        <v>26.2</v>
      </c>
    </row>
    <row r="200" ht="15.75" customHeight="1">
      <c r="A200" s="36" t="s">
        <v>872</v>
      </c>
      <c r="B200" s="36" t="s">
        <v>272</v>
      </c>
      <c r="C200" s="36" t="s">
        <v>858</v>
      </c>
      <c r="D200" s="36" t="s">
        <v>654</v>
      </c>
      <c r="E200" s="36" t="s">
        <v>655</v>
      </c>
      <c r="F200" s="94">
        <v>12.78</v>
      </c>
      <c r="G200" s="95">
        <v>7.130787037037037E-4</v>
      </c>
      <c r="H200" s="21">
        <v>9603732.0</v>
      </c>
      <c r="I200" s="36" t="s">
        <v>678</v>
      </c>
      <c r="J200" s="21">
        <v>23793.0</v>
      </c>
      <c r="K200" s="21">
        <v>3.07909786E8</v>
      </c>
      <c r="L200" s="21">
        <v>15345.0</v>
      </c>
      <c r="M200" s="21">
        <v>63014.0</v>
      </c>
      <c r="N200" s="21">
        <v>6.0</v>
      </c>
      <c r="O200" s="21">
        <v>12941.0</v>
      </c>
      <c r="P200" s="21">
        <v>12039.0</v>
      </c>
      <c r="Q200" s="21">
        <v>23.3</v>
      </c>
      <c r="R200" s="21">
        <v>23.6</v>
      </c>
    </row>
    <row r="201" ht="15.75" customHeight="1">
      <c r="A201" s="36" t="s">
        <v>873</v>
      </c>
      <c r="B201" s="36" t="s">
        <v>272</v>
      </c>
      <c r="C201" s="36" t="s">
        <v>858</v>
      </c>
      <c r="D201" s="36" t="s">
        <v>654</v>
      </c>
      <c r="E201" s="36" t="s">
        <v>658</v>
      </c>
      <c r="F201" s="94">
        <v>6.43</v>
      </c>
      <c r="G201" s="95">
        <v>0.0027515046296296294</v>
      </c>
      <c r="H201" s="21">
        <v>9471744.0</v>
      </c>
      <c r="I201" s="36" t="s">
        <v>678</v>
      </c>
      <c r="J201" s="21">
        <v>23793.0</v>
      </c>
      <c r="K201" s="21">
        <v>3.07909786E8</v>
      </c>
      <c r="L201" s="21">
        <v>15345.0</v>
      </c>
      <c r="M201" s="21">
        <v>63014.0</v>
      </c>
      <c r="N201" s="21">
        <v>6.0</v>
      </c>
      <c r="O201" s="21">
        <v>12941.0</v>
      </c>
      <c r="P201" s="21">
        <v>12039.0</v>
      </c>
      <c r="Q201" s="21">
        <v>23.3</v>
      </c>
      <c r="R201" s="21">
        <v>23.6</v>
      </c>
    </row>
    <row r="202" ht="15.75" customHeight="1">
      <c r="A202" s="36" t="s">
        <v>874</v>
      </c>
      <c r="B202" s="36" t="s">
        <v>254</v>
      </c>
      <c r="C202" s="36" t="s">
        <v>875</v>
      </c>
      <c r="D202" s="36" t="s">
        <v>654</v>
      </c>
      <c r="E202" s="36" t="s">
        <v>655</v>
      </c>
      <c r="F202" s="94">
        <v>8.86</v>
      </c>
      <c r="G202" s="95">
        <v>0.008307291666666666</v>
      </c>
      <c r="H202" s="21">
        <v>1.7727956E7</v>
      </c>
      <c r="I202" s="36" t="s">
        <v>656</v>
      </c>
      <c r="J202" s="21">
        <v>64937.0</v>
      </c>
      <c r="K202" s="21">
        <v>7.38058886E8</v>
      </c>
      <c r="L202" s="21">
        <v>13664.0</v>
      </c>
      <c r="M202" s="21">
        <v>62556.0</v>
      </c>
      <c r="N202" s="21">
        <v>7.0</v>
      </c>
      <c r="O202" s="21">
        <v>11365.0</v>
      </c>
      <c r="P202" s="21">
        <v>10238.0</v>
      </c>
      <c r="Q202" s="21">
        <v>24.7</v>
      </c>
      <c r="R202" s="21">
        <v>25.0</v>
      </c>
    </row>
    <row r="203" ht="15.75" customHeight="1">
      <c r="A203" s="36" t="s">
        <v>876</v>
      </c>
      <c r="B203" s="36" t="s">
        <v>254</v>
      </c>
      <c r="C203" s="36" t="s">
        <v>875</v>
      </c>
      <c r="D203" s="36" t="s">
        <v>654</v>
      </c>
      <c r="E203" s="36" t="s">
        <v>658</v>
      </c>
      <c r="F203" s="94">
        <v>6.91</v>
      </c>
      <c r="G203" s="95">
        <v>0.013270023148148147</v>
      </c>
      <c r="H203" s="21">
        <v>1.6273472E7</v>
      </c>
      <c r="I203" s="36" t="s">
        <v>656</v>
      </c>
      <c r="J203" s="21">
        <v>64937.0</v>
      </c>
      <c r="K203" s="21">
        <v>7.38058886E8</v>
      </c>
      <c r="L203" s="21">
        <v>13664.0</v>
      </c>
      <c r="M203" s="21">
        <v>62556.0</v>
      </c>
      <c r="N203" s="21">
        <v>7.0</v>
      </c>
      <c r="O203" s="21">
        <v>11365.0</v>
      </c>
      <c r="P203" s="21">
        <v>10238.0</v>
      </c>
      <c r="Q203" s="21">
        <v>24.7</v>
      </c>
      <c r="R203" s="21">
        <v>25.0</v>
      </c>
    </row>
    <row r="204" ht="15.75" customHeight="1">
      <c r="A204" s="36" t="s">
        <v>877</v>
      </c>
      <c r="B204" s="36" t="s">
        <v>126</v>
      </c>
      <c r="C204" s="36" t="s">
        <v>875</v>
      </c>
      <c r="D204" s="36" t="s">
        <v>654</v>
      </c>
      <c r="E204" s="36" t="s">
        <v>655</v>
      </c>
      <c r="F204" s="94">
        <v>9.54</v>
      </c>
      <c r="G204" s="95">
        <v>0.004722685185185186</v>
      </c>
      <c r="H204" s="21">
        <v>1.6560584E7</v>
      </c>
      <c r="I204" s="36" t="s">
        <v>660</v>
      </c>
      <c r="J204" s="21">
        <v>62470.0</v>
      </c>
      <c r="K204" s="21">
        <v>4.9398785E8</v>
      </c>
      <c r="L204" s="21">
        <v>11266.0</v>
      </c>
      <c r="M204" s="21">
        <v>216377.0</v>
      </c>
      <c r="N204" s="21">
        <v>140.0</v>
      </c>
      <c r="O204" s="21">
        <v>7907.0</v>
      </c>
      <c r="P204" s="21">
        <v>5108.0</v>
      </c>
      <c r="Q204" s="21">
        <v>21.4</v>
      </c>
      <c r="R204" s="21">
        <v>22.8</v>
      </c>
    </row>
    <row r="205" ht="15.75" customHeight="1">
      <c r="A205" s="36" t="s">
        <v>878</v>
      </c>
      <c r="B205" s="36" t="s">
        <v>94</v>
      </c>
      <c r="C205" s="36" t="s">
        <v>875</v>
      </c>
      <c r="D205" s="36" t="s">
        <v>654</v>
      </c>
      <c r="E205" s="36" t="s">
        <v>655</v>
      </c>
      <c r="F205" s="94">
        <v>9.35</v>
      </c>
      <c r="G205" s="95">
        <v>0.004565740740740741</v>
      </c>
      <c r="H205" s="21">
        <v>1.2486044E7</v>
      </c>
      <c r="I205" s="36" t="s">
        <v>662</v>
      </c>
      <c r="J205" s="21">
        <v>65800.0</v>
      </c>
      <c r="K205" s="21">
        <v>4.74157144E8</v>
      </c>
      <c r="L205" s="21">
        <v>9711.0</v>
      </c>
      <c r="M205" s="21">
        <v>162420.0</v>
      </c>
      <c r="N205" s="21">
        <v>31.0</v>
      </c>
      <c r="O205" s="21">
        <v>7206.0</v>
      </c>
      <c r="P205" s="21">
        <v>5089.0</v>
      </c>
      <c r="Q205" s="21">
        <v>22.8</v>
      </c>
      <c r="R205" s="21">
        <v>22.9</v>
      </c>
    </row>
    <row r="206" ht="15.75" customHeight="1">
      <c r="A206" s="36" t="s">
        <v>879</v>
      </c>
      <c r="B206" s="36" t="s">
        <v>182</v>
      </c>
      <c r="C206" s="36" t="s">
        <v>875</v>
      </c>
      <c r="D206" s="36" t="s">
        <v>654</v>
      </c>
      <c r="E206" s="36" t="s">
        <v>655</v>
      </c>
      <c r="F206" s="94">
        <v>9.18</v>
      </c>
      <c r="G206" s="95">
        <v>0.004850694444444445</v>
      </c>
      <c r="H206" s="21">
        <v>1.4840436E7</v>
      </c>
      <c r="I206" s="36" t="s">
        <v>664</v>
      </c>
      <c r="J206" s="21">
        <v>50432.0</v>
      </c>
      <c r="K206" s="21">
        <v>5.08193201E8</v>
      </c>
      <c r="L206" s="21">
        <v>17299.0</v>
      </c>
      <c r="M206" s="21">
        <v>189482.0</v>
      </c>
      <c r="N206" s="21">
        <v>189.0</v>
      </c>
      <c r="O206" s="21">
        <v>10076.0</v>
      </c>
      <c r="P206" s="21">
        <v>6092.0</v>
      </c>
      <c r="Q206" s="21">
        <v>22.2</v>
      </c>
      <c r="R206" s="21">
        <v>22.4</v>
      </c>
    </row>
    <row r="207" ht="15.75" customHeight="1">
      <c r="A207" s="36" t="s">
        <v>880</v>
      </c>
      <c r="B207" s="36" t="s">
        <v>126</v>
      </c>
      <c r="C207" s="36" t="s">
        <v>875</v>
      </c>
      <c r="D207" s="36" t="s">
        <v>654</v>
      </c>
      <c r="E207" s="36" t="s">
        <v>658</v>
      </c>
      <c r="F207" s="94">
        <v>7.37</v>
      </c>
      <c r="G207" s="95">
        <v>0.0080875</v>
      </c>
      <c r="H207" s="21">
        <v>1.5067352E7</v>
      </c>
      <c r="I207" s="36" t="s">
        <v>660</v>
      </c>
      <c r="J207" s="21">
        <v>62470.0</v>
      </c>
      <c r="K207" s="21">
        <v>4.9398785E8</v>
      </c>
      <c r="L207" s="21">
        <v>11266.0</v>
      </c>
      <c r="M207" s="21">
        <v>216377.0</v>
      </c>
      <c r="N207" s="21">
        <v>140.0</v>
      </c>
      <c r="O207" s="21">
        <v>7907.0</v>
      </c>
      <c r="P207" s="21">
        <v>5108.0</v>
      </c>
      <c r="Q207" s="21">
        <v>21.4</v>
      </c>
      <c r="R207" s="21">
        <v>22.8</v>
      </c>
    </row>
    <row r="208" ht="15.75" customHeight="1">
      <c r="A208" s="36" t="s">
        <v>881</v>
      </c>
      <c r="B208" s="36" t="s">
        <v>94</v>
      </c>
      <c r="C208" s="36" t="s">
        <v>875</v>
      </c>
      <c r="D208" s="36" t="s">
        <v>654</v>
      </c>
      <c r="E208" s="36" t="s">
        <v>658</v>
      </c>
      <c r="F208" s="94">
        <v>7.4</v>
      </c>
      <c r="G208" s="95">
        <v>0.007825347222222223</v>
      </c>
      <c r="H208" s="21">
        <v>1.0927768E7</v>
      </c>
      <c r="I208" s="36" t="s">
        <v>662</v>
      </c>
      <c r="J208" s="21">
        <v>65800.0</v>
      </c>
      <c r="K208" s="21">
        <v>4.74157144E8</v>
      </c>
      <c r="L208" s="21">
        <v>9711.0</v>
      </c>
      <c r="M208" s="21">
        <v>162420.0</v>
      </c>
      <c r="N208" s="21">
        <v>31.0</v>
      </c>
      <c r="O208" s="21">
        <v>7206.0</v>
      </c>
      <c r="P208" s="21">
        <v>5089.0</v>
      </c>
      <c r="Q208" s="21">
        <v>22.8</v>
      </c>
      <c r="R208" s="21">
        <v>22.9</v>
      </c>
    </row>
    <row r="209" ht="15.75" customHeight="1">
      <c r="A209" s="36" t="s">
        <v>882</v>
      </c>
      <c r="B209" s="36" t="s">
        <v>182</v>
      </c>
      <c r="C209" s="36" t="s">
        <v>875</v>
      </c>
      <c r="D209" s="36" t="s">
        <v>654</v>
      </c>
      <c r="E209" s="36" t="s">
        <v>658</v>
      </c>
      <c r="F209" s="94">
        <v>7.33</v>
      </c>
      <c r="G209" s="95">
        <v>0.008242592592592593</v>
      </c>
      <c r="H209" s="21">
        <v>1.3247584E7</v>
      </c>
      <c r="I209" s="36" t="s">
        <v>664</v>
      </c>
      <c r="J209" s="21">
        <v>50432.0</v>
      </c>
      <c r="K209" s="21">
        <v>5.08193201E8</v>
      </c>
      <c r="L209" s="21">
        <v>17299.0</v>
      </c>
      <c r="M209" s="21">
        <v>189482.0</v>
      </c>
      <c r="N209" s="21">
        <v>189.0</v>
      </c>
      <c r="O209" s="21">
        <v>10076.0</v>
      </c>
      <c r="P209" s="21">
        <v>6092.0</v>
      </c>
      <c r="Q209" s="21">
        <v>22.2</v>
      </c>
      <c r="R209" s="21">
        <v>22.4</v>
      </c>
    </row>
    <row r="210" ht="15.75" customHeight="1">
      <c r="A210" s="36" t="s">
        <v>883</v>
      </c>
      <c r="B210" s="36" t="s">
        <v>200</v>
      </c>
      <c r="C210" s="36" t="s">
        <v>875</v>
      </c>
      <c r="D210" s="36" t="s">
        <v>654</v>
      </c>
      <c r="E210" s="36" t="s">
        <v>655</v>
      </c>
      <c r="F210" s="94">
        <v>9.25</v>
      </c>
      <c r="G210" s="95">
        <v>0.0024760416666666668</v>
      </c>
      <c r="H210" s="21">
        <v>8649848.0</v>
      </c>
      <c r="I210" s="36" t="s">
        <v>669</v>
      </c>
      <c r="J210" s="21">
        <v>110428.0</v>
      </c>
      <c r="K210" s="21">
        <v>1.89774414E8</v>
      </c>
      <c r="L210" s="21">
        <v>2085.0</v>
      </c>
      <c r="M210" s="21">
        <v>21363.0</v>
      </c>
      <c r="N210" s="21">
        <v>5.0</v>
      </c>
      <c r="O210" s="21">
        <v>1718.0</v>
      </c>
      <c r="P210" s="21">
        <v>1475.0</v>
      </c>
      <c r="Q210" s="21">
        <v>20.5</v>
      </c>
      <c r="R210" s="21">
        <v>20.5</v>
      </c>
    </row>
    <row r="211" ht="15.75" customHeight="1">
      <c r="A211" s="36" t="s">
        <v>884</v>
      </c>
      <c r="B211" s="36" t="s">
        <v>218</v>
      </c>
      <c r="C211" s="36" t="s">
        <v>875</v>
      </c>
      <c r="D211" s="36" t="s">
        <v>654</v>
      </c>
      <c r="E211" s="36" t="s">
        <v>655</v>
      </c>
      <c r="F211" s="94">
        <v>9.0</v>
      </c>
      <c r="G211" s="95">
        <v>0.002210069444444444</v>
      </c>
      <c r="H211" s="21">
        <v>7937768.0</v>
      </c>
      <c r="I211" s="36" t="s">
        <v>671</v>
      </c>
      <c r="J211" s="21">
        <v>42171.0</v>
      </c>
      <c r="K211" s="21">
        <v>1.74818094E8</v>
      </c>
      <c r="L211" s="21">
        <v>7031.0</v>
      </c>
      <c r="M211" s="21">
        <v>86901.0</v>
      </c>
      <c r="N211" s="21">
        <v>6.0</v>
      </c>
      <c r="O211" s="21">
        <v>4145.0</v>
      </c>
      <c r="P211" s="21">
        <v>2263.0</v>
      </c>
      <c r="Q211" s="21">
        <v>19.1</v>
      </c>
      <c r="R211" s="21">
        <v>19.1</v>
      </c>
    </row>
    <row r="212" ht="15.75" customHeight="1">
      <c r="A212" s="36" t="s">
        <v>885</v>
      </c>
      <c r="B212" s="36" t="s">
        <v>200</v>
      </c>
      <c r="C212" s="36" t="s">
        <v>875</v>
      </c>
      <c r="D212" s="36" t="s">
        <v>654</v>
      </c>
      <c r="E212" s="36" t="s">
        <v>658</v>
      </c>
      <c r="F212" s="94">
        <v>7.72</v>
      </c>
      <c r="G212" s="95">
        <v>0.003883912037037037</v>
      </c>
      <c r="H212" s="21">
        <v>6209000.0</v>
      </c>
      <c r="I212" s="36" t="s">
        <v>669</v>
      </c>
      <c r="J212" s="21">
        <v>110428.0</v>
      </c>
      <c r="K212" s="21">
        <v>1.89774414E8</v>
      </c>
      <c r="L212" s="21">
        <v>2085.0</v>
      </c>
      <c r="M212" s="21">
        <v>21363.0</v>
      </c>
      <c r="N212" s="21">
        <v>5.0</v>
      </c>
      <c r="O212" s="21">
        <v>1718.0</v>
      </c>
      <c r="P212" s="21">
        <v>1475.0</v>
      </c>
      <c r="Q212" s="21">
        <v>20.5</v>
      </c>
      <c r="R212" s="21">
        <v>20.5</v>
      </c>
    </row>
    <row r="213" ht="15.75" customHeight="1">
      <c r="A213" s="36" t="s">
        <v>886</v>
      </c>
      <c r="B213" s="36" t="s">
        <v>218</v>
      </c>
      <c r="C213" s="36" t="s">
        <v>875</v>
      </c>
      <c r="D213" s="36" t="s">
        <v>654</v>
      </c>
      <c r="E213" s="36" t="s">
        <v>658</v>
      </c>
      <c r="F213" s="94">
        <v>7.32</v>
      </c>
      <c r="G213" s="95">
        <v>0.0033495370370370367</v>
      </c>
      <c r="H213" s="21">
        <v>8334896.0</v>
      </c>
      <c r="I213" s="36" t="s">
        <v>671</v>
      </c>
      <c r="J213" s="21">
        <v>42171.0</v>
      </c>
      <c r="K213" s="21">
        <v>1.74818094E8</v>
      </c>
      <c r="L213" s="21">
        <v>7031.0</v>
      </c>
      <c r="M213" s="21">
        <v>86901.0</v>
      </c>
      <c r="N213" s="21">
        <v>6.0</v>
      </c>
      <c r="O213" s="21">
        <v>4145.0</v>
      </c>
      <c r="P213" s="21">
        <v>2263.0</v>
      </c>
      <c r="Q213" s="21">
        <v>19.1</v>
      </c>
      <c r="R213" s="21">
        <v>19.1</v>
      </c>
    </row>
    <row r="214" ht="15.75" customHeight="1">
      <c r="A214" s="36" t="s">
        <v>887</v>
      </c>
      <c r="B214" s="36" t="s">
        <v>236</v>
      </c>
      <c r="C214" s="36" t="s">
        <v>875</v>
      </c>
      <c r="D214" s="36" t="s">
        <v>654</v>
      </c>
      <c r="E214" s="36" t="s">
        <v>655</v>
      </c>
      <c r="F214" s="94">
        <v>7.92</v>
      </c>
      <c r="G214" s="95">
        <v>0.002300462962962963</v>
      </c>
      <c r="H214" s="21">
        <v>8170376.0</v>
      </c>
      <c r="I214" s="36" t="s">
        <v>675</v>
      </c>
      <c r="J214" s="21">
        <v>12229.0</v>
      </c>
      <c r="K214" s="21">
        <v>1.8467699E8</v>
      </c>
      <c r="L214" s="21">
        <v>16960.0</v>
      </c>
      <c r="M214" s="21">
        <v>94530.0</v>
      </c>
      <c r="N214" s="21">
        <v>286.0</v>
      </c>
      <c r="O214" s="21">
        <v>15101.0</v>
      </c>
      <c r="P214" s="21">
        <v>13828.0</v>
      </c>
      <c r="Q214" s="21">
        <v>25.9</v>
      </c>
      <c r="R214" s="21">
        <v>26.2</v>
      </c>
    </row>
    <row r="215" ht="15.75" customHeight="1">
      <c r="A215" s="36" t="s">
        <v>888</v>
      </c>
      <c r="B215" s="36" t="s">
        <v>236</v>
      </c>
      <c r="C215" s="36" t="s">
        <v>875</v>
      </c>
      <c r="D215" s="36" t="s">
        <v>654</v>
      </c>
      <c r="E215" s="36" t="s">
        <v>658</v>
      </c>
      <c r="F215" s="94">
        <v>6.78</v>
      </c>
      <c r="G215" s="95">
        <v>0.003438078703703704</v>
      </c>
      <c r="H215" s="21">
        <v>7955076.0</v>
      </c>
      <c r="I215" s="36" t="s">
        <v>675</v>
      </c>
      <c r="J215" s="21">
        <v>12229.0</v>
      </c>
      <c r="K215" s="21">
        <v>1.8467699E8</v>
      </c>
      <c r="L215" s="21">
        <v>16960.0</v>
      </c>
      <c r="M215" s="21">
        <v>94530.0</v>
      </c>
      <c r="N215" s="21">
        <v>286.0</v>
      </c>
      <c r="O215" s="21">
        <v>15101.0</v>
      </c>
      <c r="P215" s="21">
        <v>13828.0</v>
      </c>
      <c r="Q215" s="21">
        <v>25.9</v>
      </c>
      <c r="R215" s="21">
        <v>26.2</v>
      </c>
    </row>
    <row r="216" ht="15.75" customHeight="1">
      <c r="A216" s="36" t="s">
        <v>889</v>
      </c>
      <c r="B216" s="36" t="s">
        <v>272</v>
      </c>
      <c r="C216" s="36" t="s">
        <v>875</v>
      </c>
      <c r="D216" s="36" t="s">
        <v>654</v>
      </c>
      <c r="E216" s="36" t="s">
        <v>655</v>
      </c>
      <c r="F216" s="94">
        <v>8.05</v>
      </c>
      <c r="G216" s="95">
        <v>0.003792476851851852</v>
      </c>
      <c r="H216" s="21">
        <v>1.3424364E7</v>
      </c>
      <c r="I216" s="36" t="s">
        <v>678</v>
      </c>
      <c r="J216" s="21">
        <v>23793.0</v>
      </c>
      <c r="K216" s="21">
        <v>3.07909786E8</v>
      </c>
      <c r="L216" s="21">
        <v>15345.0</v>
      </c>
      <c r="M216" s="21">
        <v>63014.0</v>
      </c>
      <c r="N216" s="21">
        <v>6.0</v>
      </c>
      <c r="O216" s="21">
        <v>12941.0</v>
      </c>
      <c r="P216" s="21">
        <v>12039.0</v>
      </c>
      <c r="Q216" s="21">
        <v>23.3</v>
      </c>
      <c r="R216" s="21">
        <v>23.6</v>
      </c>
    </row>
    <row r="217" ht="15.75" customHeight="1">
      <c r="A217" s="36" t="s">
        <v>890</v>
      </c>
      <c r="B217" s="36" t="s">
        <v>272</v>
      </c>
      <c r="C217" s="36" t="s">
        <v>875</v>
      </c>
      <c r="D217" s="36" t="s">
        <v>654</v>
      </c>
      <c r="E217" s="36" t="s">
        <v>658</v>
      </c>
      <c r="F217" s="94">
        <v>6.86</v>
      </c>
      <c r="G217" s="95">
        <v>0.005758796296296297</v>
      </c>
      <c r="H217" s="21">
        <v>1.02771E7</v>
      </c>
      <c r="I217" s="36" t="s">
        <v>678</v>
      </c>
      <c r="J217" s="21">
        <v>23793.0</v>
      </c>
      <c r="K217" s="21">
        <v>3.07909786E8</v>
      </c>
      <c r="L217" s="21">
        <v>15345.0</v>
      </c>
      <c r="M217" s="21">
        <v>63014.0</v>
      </c>
      <c r="N217" s="21">
        <v>6.0</v>
      </c>
      <c r="O217" s="21">
        <v>12941.0</v>
      </c>
      <c r="P217" s="21">
        <v>12039.0</v>
      </c>
      <c r="Q217" s="21">
        <v>23.3</v>
      </c>
      <c r="R217" s="21">
        <v>23.6</v>
      </c>
    </row>
    <row r="218" ht="15.75" customHeight="1">
      <c r="A218" s="36" t="s">
        <v>891</v>
      </c>
      <c r="B218" s="36" t="s">
        <v>254</v>
      </c>
      <c r="C218" s="36" t="s">
        <v>892</v>
      </c>
      <c r="D218" s="36" t="s">
        <v>654</v>
      </c>
      <c r="E218" s="36" t="s">
        <v>655</v>
      </c>
      <c r="F218" s="94">
        <v>19.06</v>
      </c>
      <c r="G218" s="95">
        <v>0.001813888888888889</v>
      </c>
      <c r="H218" s="21">
        <v>2.1400028E7</v>
      </c>
      <c r="I218" s="36" t="s">
        <v>656</v>
      </c>
      <c r="J218" s="21">
        <v>64937.0</v>
      </c>
      <c r="K218" s="21">
        <v>7.38058886E8</v>
      </c>
      <c r="L218" s="21">
        <v>13664.0</v>
      </c>
      <c r="M218" s="21">
        <v>62556.0</v>
      </c>
      <c r="N218" s="21">
        <v>7.0</v>
      </c>
      <c r="O218" s="21">
        <v>11365.0</v>
      </c>
      <c r="P218" s="21">
        <v>10238.0</v>
      </c>
      <c r="Q218" s="21">
        <v>24.7</v>
      </c>
      <c r="R218" s="21">
        <v>25.0</v>
      </c>
    </row>
    <row r="219" ht="15.75" customHeight="1">
      <c r="A219" s="36" t="s">
        <v>893</v>
      </c>
      <c r="B219" s="36" t="s">
        <v>254</v>
      </c>
      <c r="C219" s="36" t="s">
        <v>892</v>
      </c>
      <c r="D219" s="36" t="s">
        <v>654</v>
      </c>
      <c r="E219" s="36" t="s">
        <v>658</v>
      </c>
      <c r="F219" s="94">
        <v>8.29</v>
      </c>
      <c r="G219" s="95">
        <v>0.006722685185185186</v>
      </c>
      <c r="H219" s="21">
        <v>1.6317852E7</v>
      </c>
      <c r="I219" s="36" t="s">
        <v>656</v>
      </c>
      <c r="J219" s="21">
        <v>64937.0</v>
      </c>
      <c r="K219" s="21">
        <v>7.38058886E8</v>
      </c>
      <c r="L219" s="21">
        <v>13664.0</v>
      </c>
      <c r="M219" s="21">
        <v>62556.0</v>
      </c>
      <c r="N219" s="21">
        <v>7.0</v>
      </c>
      <c r="O219" s="21">
        <v>11365.0</v>
      </c>
      <c r="P219" s="21">
        <v>10238.0</v>
      </c>
      <c r="Q219" s="21">
        <v>24.7</v>
      </c>
      <c r="R219" s="21">
        <v>25.0</v>
      </c>
    </row>
    <row r="220" ht="15.75" customHeight="1">
      <c r="A220" s="36" t="s">
        <v>894</v>
      </c>
      <c r="B220" s="36" t="s">
        <v>126</v>
      </c>
      <c r="C220" s="36" t="s">
        <v>892</v>
      </c>
      <c r="D220" s="36" t="s">
        <v>654</v>
      </c>
      <c r="E220" s="36" t="s">
        <v>655</v>
      </c>
      <c r="F220" s="94">
        <v>13.87</v>
      </c>
      <c r="G220" s="95">
        <v>0.001325810185185185</v>
      </c>
      <c r="H220" s="21">
        <v>1.80556E7</v>
      </c>
      <c r="I220" s="36" t="s">
        <v>660</v>
      </c>
      <c r="J220" s="21">
        <v>62470.0</v>
      </c>
      <c r="K220" s="21">
        <v>4.9398785E8</v>
      </c>
      <c r="L220" s="21">
        <v>11266.0</v>
      </c>
      <c r="M220" s="21">
        <v>216377.0</v>
      </c>
      <c r="N220" s="21">
        <v>140.0</v>
      </c>
      <c r="O220" s="21">
        <v>7907.0</v>
      </c>
      <c r="P220" s="21">
        <v>5108.0</v>
      </c>
      <c r="Q220" s="21">
        <v>21.4</v>
      </c>
      <c r="R220" s="21">
        <v>22.8</v>
      </c>
    </row>
    <row r="221" ht="15.75" customHeight="1">
      <c r="A221" s="36" t="s">
        <v>895</v>
      </c>
      <c r="B221" s="36" t="s">
        <v>94</v>
      </c>
      <c r="C221" s="36" t="s">
        <v>892</v>
      </c>
      <c r="D221" s="36" t="s">
        <v>654</v>
      </c>
      <c r="E221" s="36" t="s">
        <v>655</v>
      </c>
      <c r="F221" s="94">
        <v>13.12</v>
      </c>
      <c r="G221" s="95">
        <v>0.001235185185185185</v>
      </c>
      <c r="H221" s="21">
        <v>1.1464624E7</v>
      </c>
      <c r="I221" s="36" t="s">
        <v>662</v>
      </c>
      <c r="J221" s="21">
        <v>65800.0</v>
      </c>
      <c r="K221" s="21">
        <v>4.74157144E8</v>
      </c>
      <c r="L221" s="21">
        <v>9711.0</v>
      </c>
      <c r="M221" s="21">
        <v>162420.0</v>
      </c>
      <c r="N221" s="21">
        <v>31.0</v>
      </c>
      <c r="O221" s="21">
        <v>7206.0</v>
      </c>
      <c r="P221" s="21">
        <v>5089.0</v>
      </c>
      <c r="Q221" s="21">
        <v>22.8</v>
      </c>
      <c r="R221" s="21">
        <v>22.9</v>
      </c>
    </row>
    <row r="222" ht="15.75" customHeight="1">
      <c r="A222" s="36" t="s">
        <v>896</v>
      </c>
      <c r="B222" s="36" t="s">
        <v>182</v>
      </c>
      <c r="C222" s="36" t="s">
        <v>892</v>
      </c>
      <c r="D222" s="36" t="s">
        <v>654</v>
      </c>
      <c r="E222" s="36" t="s">
        <v>655</v>
      </c>
      <c r="F222" s="94">
        <v>12.27</v>
      </c>
      <c r="G222" s="95">
        <v>0.0012719907407407409</v>
      </c>
      <c r="H222" s="21">
        <v>1.2831712E7</v>
      </c>
      <c r="I222" s="36" t="s">
        <v>664</v>
      </c>
      <c r="J222" s="21">
        <v>50432.0</v>
      </c>
      <c r="K222" s="21">
        <v>5.08193201E8</v>
      </c>
      <c r="L222" s="21">
        <v>17299.0</v>
      </c>
      <c r="M222" s="21">
        <v>189482.0</v>
      </c>
      <c r="N222" s="21">
        <v>189.0</v>
      </c>
      <c r="O222" s="21">
        <v>10076.0</v>
      </c>
      <c r="P222" s="21">
        <v>6092.0</v>
      </c>
      <c r="Q222" s="21">
        <v>22.2</v>
      </c>
      <c r="R222" s="21">
        <v>22.4</v>
      </c>
    </row>
    <row r="223" ht="15.75" customHeight="1">
      <c r="A223" s="36" t="s">
        <v>897</v>
      </c>
      <c r="B223" s="36" t="s">
        <v>126</v>
      </c>
      <c r="C223" s="36" t="s">
        <v>892</v>
      </c>
      <c r="D223" s="36" t="s">
        <v>654</v>
      </c>
      <c r="E223" s="36" t="s">
        <v>658</v>
      </c>
      <c r="F223" s="94">
        <v>6.65</v>
      </c>
      <c r="G223" s="95">
        <v>0.004600231481481481</v>
      </c>
      <c r="H223" s="21">
        <v>1.3708764E7</v>
      </c>
      <c r="I223" s="36" t="s">
        <v>660</v>
      </c>
      <c r="J223" s="21">
        <v>62470.0</v>
      </c>
      <c r="K223" s="21">
        <v>4.9398785E8</v>
      </c>
      <c r="L223" s="21">
        <v>11266.0</v>
      </c>
      <c r="M223" s="21">
        <v>216377.0</v>
      </c>
      <c r="N223" s="21">
        <v>140.0</v>
      </c>
      <c r="O223" s="21">
        <v>7907.0</v>
      </c>
      <c r="P223" s="21">
        <v>5108.0</v>
      </c>
      <c r="Q223" s="21">
        <v>21.4</v>
      </c>
      <c r="R223" s="21">
        <v>22.8</v>
      </c>
    </row>
    <row r="224" ht="15.75" customHeight="1">
      <c r="A224" s="36" t="s">
        <v>898</v>
      </c>
      <c r="B224" s="36" t="s">
        <v>94</v>
      </c>
      <c r="C224" s="36" t="s">
        <v>892</v>
      </c>
      <c r="D224" s="36" t="s">
        <v>654</v>
      </c>
      <c r="E224" s="36" t="s">
        <v>658</v>
      </c>
      <c r="F224" s="94">
        <v>6.46</v>
      </c>
      <c r="G224" s="95">
        <v>0.004507986111111111</v>
      </c>
      <c r="H224" s="21">
        <v>1.0834768E7</v>
      </c>
      <c r="I224" s="36" t="s">
        <v>662</v>
      </c>
      <c r="J224" s="21">
        <v>65800.0</v>
      </c>
      <c r="K224" s="21">
        <v>4.74157144E8</v>
      </c>
      <c r="L224" s="21">
        <v>9711.0</v>
      </c>
      <c r="M224" s="21">
        <v>162420.0</v>
      </c>
      <c r="N224" s="21">
        <v>31.0</v>
      </c>
      <c r="O224" s="21">
        <v>7206.0</v>
      </c>
      <c r="P224" s="21">
        <v>5089.0</v>
      </c>
      <c r="Q224" s="21">
        <v>22.8</v>
      </c>
      <c r="R224" s="21">
        <v>22.9</v>
      </c>
    </row>
    <row r="225" ht="15.75" customHeight="1">
      <c r="A225" s="36" t="s">
        <v>899</v>
      </c>
      <c r="B225" s="36" t="s">
        <v>182</v>
      </c>
      <c r="C225" s="36" t="s">
        <v>892</v>
      </c>
      <c r="D225" s="36" t="s">
        <v>654</v>
      </c>
      <c r="E225" s="36" t="s">
        <v>658</v>
      </c>
      <c r="F225" s="94">
        <v>7.11</v>
      </c>
      <c r="G225" s="95">
        <v>0.004633217592592592</v>
      </c>
      <c r="H225" s="21">
        <v>1.262528E7</v>
      </c>
      <c r="I225" s="36" t="s">
        <v>664</v>
      </c>
      <c r="J225" s="21">
        <v>50432.0</v>
      </c>
      <c r="K225" s="21">
        <v>5.08193201E8</v>
      </c>
      <c r="L225" s="21">
        <v>17299.0</v>
      </c>
      <c r="M225" s="21">
        <v>189482.0</v>
      </c>
      <c r="N225" s="21">
        <v>189.0</v>
      </c>
      <c r="O225" s="21">
        <v>10076.0</v>
      </c>
      <c r="P225" s="21">
        <v>6092.0</v>
      </c>
      <c r="Q225" s="21">
        <v>22.2</v>
      </c>
      <c r="R225" s="21">
        <v>22.4</v>
      </c>
    </row>
    <row r="226" ht="15.75" customHeight="1">
      <c r="A226" s="36" t="s">
        <v>900</v>
      </c>
      <c r="B226" s="36" t="s">
        <v>200</v>
      </c>
      <c r="C226" s="36" t="s">
        <v>892</v>
      </c>
      <c r="D226" s="36" t="s">
        <v>654</v>
      </c>
      <c r="E226" s="36" t="s">
        <v>655</v>
      </c>
      <c r="F226" s="94">
        <v>9.35</v>
      </c>
      <c r="G226" s="95">
        <v>6.631944444444444E-4</v>
      </c>
      <c r="H226" s="21">
        <v>8714476.0</v>
      </c>
      <c r="I226" s="36" t="s">
        <v>669</v>
      </c>
      <c r="J226" s="21">
        <v>110428.0</v>
      </c>
      <c r="K226" s="21">
        <v>1.89774414E8</v>
      </c>
      <c r="L226" s="21">
        <v>2085.0</v>
      </c>
      <c r="M226" s="21">
        <v>21363.0</v>
      </c>
      <c r="N226" s="21">
        <v>5.0</v>
      </c>
      <c r="O226" s="21">
        <v>1718.0</v>
      </c>
      <c r="P226" s="21">
        <v>1475.0</v>
      </c>
      <c r="Q226" s="21">
        <v>20.5</v>
      </c>
      <c r="R226" s="21">
        <v>20.5</v>
      </c>
    </row>
    <row r="227" ht="15.75" customHeight="1">
      <c r="A227" s="36" t="s">
        <v>901</v>
      </c>
      <c r="B227" s="36" t="s">
        <v>218</v>
      </c>
      <c r="C227" s="36" t="s">
        <v>892</v>
      </c>
      <c r="D227" s="36" t="s">
        <v>654</v>
      </c>
      <c r="E227" s="36" t="s">
        <v>655</v>
      </c>
      <c r="F227" s="94">
        <v>9.34</v>
      </c>
      <c r="G227" s="95">
        <v>5.873842592592593E-4</v>
      </c>
      <c r="H227" s="21">
        <v>8315828.0</v>
      </c>
      <c r="I227" s="36" t="s">
        <v>671</v>
      </c>
      <c r="J227" s="21">
        <v>42171.0</v>
      </c>
      <c r="K227" s="21">
        <v>1.74818094E8</v>
      </c>
      <c r="L227" s="21">
        <v>7031.0</v>
      </c>
      <c r="M227" s="21">
        <v>86901.0</v>
      </c>
      <c r="N227" s="21">
        <v>6.0</v>
      </c>
      <c r="O227" s="21">
        <v>4145.0</v>
      </c>
      <c r="P227" s="21">
        <v>2263.0</v>
      </c>
      <c r="Q227" s="21">
        <v>19.1</v>
      </c>
      <c r="R227" s="21">
        <v>19.1</v>
      </c>
    </row>
    <row r="228" ht="15.75" customHeight="1">
      <c r="A228" s="36" t="s">
        <v>902</v>
      </c>
      <c r="B228" s="36" t="s">
        <v>200</v>
      </c>
      <c r="C228" s="36" t="s">
        <v>892</v>
      </c>
      <c r="D228" s="36" t="s">
        <v>654</v>
      </c>
      <c r="E228" s="36" t="s">
        <v>658</v>
      </c>
      <c r="F228" s="94">
        <v>6.43</v>
      </c>
      <c r="G228" s="95">
        <v>0.0020748842592592594</v>
      </c>
      <c r="H228" s="21">
        <v>6786740.0</v>
      </c>
      <c r="I228" s="36" t="s">
        <v>669</v>
      </c>
      <c r="J228" s="21">
        <v>110428.0</v>
      </c>
      <c r="K228" s="21">
        <v>1.89774414E8</v>
      </c>
      <c r="L228" s="21">
        <v>2085.0</v>
      </c>
      <c r="M228" s="21">
        <v>21363.0</v>
      </c>
      <c r="N228" s="21">
        <v>5.0</v>
      </c>
      <c r="O228" s="21">
        <v>1718.0</v>
      </c>
      <c r="P228" s="21">
        <v>1475.0</v>
      </c>
      <c r="Q228" s="21">
        <v>20.5</v>
      </c>
      <c r="R228" s="21">
        <v>20.5</v>
      </c>
    </row>
    <row r="229" ht="15.75" customHeight="1">
      <c r="A229" s="36" t="s">
        <v>903</v>
      </c>
      <c r="B229" s="36" t="s">
        <v>218</v>
      </c>
      <c r="C229" s="36" t="s">
        <v>892</v>
      </c>
      <c r="D229" s="36" t="s">
        <v>654</v>
      </c>
      <c r="E229" s="36" t="s">
        <v>658</v>
      </c>
      <c r="F229" s="94">
        <v>6.22</v>
      </c>
      <c r="G229" s="95">
        <v>0.0017026620370370373</v>
      </c>
      <c r="H229" s="21">
        <v>7490976.0</v>
      </c>
      <c r="I229" s="36" t="s">
        <v>671</v>
      </c>
      <c r="J229" s="21">
        <v>42171.0</v>
      </c>
      <c r="K229" s="21">
        <v>1.74818094E8</v>
      </c>
      <c r="L229" s="21">
        <v>7031.0</v>
      </c>
      <c r="M229" s="21">
        <v>86901.0</v>
      </c>
      <c r="N229" s="21">
        <v>6.0</v>
      </c>
      <c r="O229" s="21">
        <v>4145.0</v>
      </c>
      <c r="P229" s="21">
        <v>2263.0</v>
      </c>
      <c r="Q229" s="21">
        <v>19.1</v>
      </c>
      <c r="R229" s="21">
        <v>19.1</v>
      </c>
    </row>
    <row r="230" ht="15.75" customHeight="1">
      <c r="A230" s="36" t="s">
        <v>904</v>
      </c>
      <c r="B230" s="36" t="s">
        <v>236</v>
      </c>
      <c r="C230" s="36" t="s">
        <v>892</v>
      </c>
      <c r="D230" s="36" t="s">
        <v>654</v>
      </c>
      <c r="E230" s="36" t="s">
        <v>655</v>
      </c>
      <c r="F230" s="94">
        <v>11.95</v>
      </c>
      <c r="G230" s="95">
        <v>6.803240740740741E-4</v>
      </c>
      <c r="H230" s="21">
        <v>1.1303624E7</v>
      </c>
      <c r="I230" s="36" t="s">
        <v>675</v>
      </c>
      <c r="J230" s="21">
        <v>12229.0</v>
      </c>
      <c r="K230" s="21">
        <v>1.8467699E8</v>
      </c>
      <c r="L230" s="21">
        <v>16960.0</v>
      </c>
      <c r="M230" s="21">
        <v>94530.0</v>
      </c>
      <c r="N230" s="21">
        <v>286.0</v>
      </c>
      <c r="O230" s="21">
        <v>15101.0</v>
      </c>
      <c r="P230" s="21">
        <v>13828.0</v>
      </c>
      <c r="Q230" s="21">
        <v>25.9</v>
      </c>
      <c r="R230" s="21">
        <v>26.2</v>
      </c>
    </row>
    <row r="231" ht="15.75" customHeight="1">
      <c r="A231" s="36" t="s">
        <v>905</v>
      </c>
      <c r="B231" s="36" t="s">
        <v>236</v>
      </c>
      <c r="C231" s="36" t="s">
        <v>892</v>
      </c>
      <c r="D231" s="36" t="s">
        <v>654</v>
      </c>
      <c r="E231" s="36" t="s">
        <v>658</v>
      </c>
      <c r="F231" s="94">
        <v>7.84</v>
      </c>
      <c r="G231" s="95">
        <v>0.0017557870370370368</v>
      </c>
      <c r="H231" s="21">
        <v>7375672.0</v>
      </c>
      <c r="I231" s="36" t="s">
        <v>675</v>
      </c>
      <c r="J231" s="21">
        <v>12229.0</v>
      </c>
      <c r="K231" s="21">
        <v>1.8467699E8</v>
      </c>
      <c r="L231" s="21">
        <v>16960.0</v>
      </c>
      <c r="M231" s="21">
        <v>94530.0</v>
      </c>
      <c r="N231" s="21">
        <v>286.0</v>
      </c>
      <c r="O231" s="21">
        <v>15101.0</v>
      </c>
      <c r="P231" s="21">
        <v>13828.0</v>
      </c>
      <c r="Q231" s="21">
        <v>25.9</v>
      </c>
      <c r="R231" s="21">
        <v>26.2</v>
      </c>
    </row>
    <row r="232" ht="15.75" customHeight="1">
      <c r="A232" s="36" t="s">
        <v>906</v>
      </c>
      <c r="B232" s="36" t="s">
        <v>272</v>
      </c>
      <c r="C232" s="36" t="s">
        <v>892</v>
      </c>
      <c r="D232" s="36" t="s">
        <v>654</v>
      </c>
      <c r="E232" s="36" t="s">
        <v>655</v>
      </c>
      <c r="F232" s="94">
        <v>14.98</v>
      </c>
      <c r="G232" s="95">
        <v>9.208333333333334E-4</v>
      </c>
      <c r="H232" s="21">
        <v>1.3848636E7</v>
      </c>
      <c r="I232" s="36" t="s">
        <v>678</v>
      </c>
      <c r="J232" s="21">
        <v>23793.0</v>
      </c>
      <c r="K232" s="21">
        <v>3.07909786E8</v>
      </c>
      <c r="L232" s="21">
        <v>15345.0</v>
      </c>
      <c r="M232" s="21">
        <v>63014.0</v>
      </c>
      <c r="N232" s="21">
        <v>6.0</v>
      </c>
      <c r="O232" s="21">
        <v>12941.0</v>
      </c>
      <c r="P232" s="21">
        <v>12039.0</v>
      </c>
      <c r="Q232" s="21">
        <v>23.3</v>
      </c>
      <c r="R232" s="21">
        <v>23.6</v>
      </c>
    </row>
    <row r="233" ht="15.75" customHeight="1">
      <c r="A233" s="36" t="s">
        <v>907</v>
      </c>
      <c r="B233" s="36" t="s">
        <v>272</v>
      </c>
      <c r="C233" s="36" t="s">
        <v>892</v>
      </c>
      <c r="D233" s="36" t="s">
        <v>654</v>
      </c>
      <c r="E233" s="36" t="s">
        <v>658</v>
      </c>
      <c r="F233" s="94">
        <v>7.94</v>
      </c>
      <c r="G233" s="95">
        <v>0.0028832175925925926</v>
      </c>
      <c r="H233" s="21">
        <v>1.0390128E7</v>
      </c>
      <c r="I233" s="36" t="s">
        <v>678</v>
      </c>
      <c r="J233" s="21">
        <v>23793.0</v>
      </c>
      <c r="K233" s="21">
        <v>3.07909786E8</v>
      </c>
      <c r="L233" s="21">
        <v>15345.0</v>
      </c>
      <c r="M233" s="21">
        <v>63014.0</v>
      </c>
      <c r="N233" s="21">
        <v>6.0</v>
      </c>
      <c r="O233" s="21">
        <v>12941.0</v>
      </c>
      <c r="P233" s="21">
        <v>12039.0</v>
      </c>
      <c r="Q233" s="21">
        <v>23.3</v>
      </c>
      <c r="R233" s="21">
        <v>23.6</v>
      </c>
    </row>
    <row r="234" ht="15.75" customHeight="1">
      <c r="A234" s="36" t="s">
        <v>908</v>
      </c>
      <c r="B234" s="36" t="s">
        <v>254</v>
      </c>
      <c r="C234" s="36" t="s">
        <v>909</v>
      </c>
      <c r="D234" s="36" t="s">
        <v>654</v>
      </c>
      <c r="E234" s="36" t="s">
        <v>655</v>
      </c>
      <c r="F234" s="94">
        <v>18.63</v>
      </c>
      <c r="G234" s="95">
        <v>0.001723726851851852</v>
      </c>
      <c r="H234" s="21">
        <v>1.9646884E7</v>
      </c>
      <c r="I234" s="36" t="s">
        <v>656</v>
      </c>
      <c r="J234" s="21">
        <v>64937.0</v>
      </c>
      <c r="K234" s="21">
        <v>7.38058886E8</v>
      </c>
      <c r="L234" s="21">
        <v>13664.0</v>
      </c>
      <c r="M234" s="21">
        <v>62556.0</v>
      </c>
      <c r="N234" s="21">
        <v>7.0</v>
      </c>
      <c r="O234" s="21">
        <v>11365.0</v>
      </c>
      <c r="P234" s="21">
        <v>10238.0</v>
      </c>
      <c r="Q234" s="21">
        <v>24.7</v>
      </c>
      <c r="R234" s="21">
        <v>25.0</v>
      </c>
    </row>
    <row r="235" ht="15.75" customHeight="1">
      <c r="A235" s="36" t="s">
        <v>910</v>
      </c>
      <c r="B235" s="36" t="s">
        <v>254</v>
      </c>
      <c r="C235" s="36" t="s">
        <v>909</v>
      </c>
      <c r="D235" s="36" t="s">
        <v>654</v>
      </c>
      <c r="E235" s="36" t="s">
        <v>658</v>
      </c>
      <c r="F235" s="94">
        <v>8.05</v>
      </c>
      <c r="G235" s="95">
        <v>0.006748148148148148</v>
      </c>
      <c r="H235" s="21">
        <v>1.632842E7</v>
      </c>
      <c r="I235" s="36" t="s">
        <v>656</v>
      </c>
      <c r="J235" s="21">
        <v>64937.0</v>
      </c>
      <c r="K235" s="21">
        <v>7.38058886E8</v>
      </c>
      <c r="L235" s="21">
        <v>13664.0</v>
      </c>
      <c r="M235" s="21">
        <v>62556.0</v>
      </c>
      <c r="N235" s="21">
        <v>7.0</v>
      </c>
      <c r="O235" s="21">
        <v>11365.0</v>
      </c>
      <c r="P235" s="21">
        <v>10238.0</v>
      </c>
      <c r="Q235" s="21">
        <v>24.7</v>
      </c>
      <c r="R235" s="21">
        <v>25.0</v>
      </c>
    </row>
    <row r="236" ht="15.75" customHeight="1">
      <c r="A236" s="36" t="s">
        <v>911</v>
      </c>
      <c r="B236" s="36" t="s">
        <v>126</v>
      </c>
      <c r="C236" s="36" t="s">
        <v>909</v>
      </c>
      <c r="D236" s="36" t="s">
        <v>654</v>
      </c>
      <c r="E236" s="36" t="s">
        <v>655</v>
      </c>
      <c r="F236" s="94">
        <v>12.36</v>
      </c>
      <c r="G236" s="95">
        <v>0.0012626157407407408</v>
      </c>
      <c r="H236" s="21">
        <v>1.5230924E7</v>
      </c>
      <c r="I236" s="36" t="s">
        <v>660</v>
      </c>
      <c r="J236" s="21">
        <v>62470.0</v>
      </c>
      <c r="K236" s="21">
        <v>4.9398785E8</v>
      </c>
      <c r="L236" s="21">
        <v>11266.0</v>
      </c>
      <c r="M236" s="21">
        <v>216377.0</v>
      </c>
      <c r="N236" s="21">
        <v>140.0</v>
      </c>
      <c r="O236" s="21">
        <v>7907.0</v>
      </c>
      <c r="P236" s="21">
        <v>5108.0</v>
      </c>
      <c r="Q236" s="21">
        <v>21.4</v>
      </c>
      <c r="R236" s="21">
        <v>22.8</v>
      </c>
    </row>
    <row r="237" ht="15.75" customHeight="1">
      <c r="A237" s="36" t="s">
        <v>912</v>
      </c>
      <c r="B237" s="36" t="s">
        <v>94</v>
      </c>
      <c r="C237" s="36" t="s">
        <v>909</v>
      </c>
      <c r="D237" s="36" t="s">
        <v>654</v>
      </c>
      <c r="E237" s="36" t="s">
        <v>655</v>
      </c>
      <c r="F237" s="94">
        <v>10.72</v>
      </c>
      <c r="G237" s="95">
        <v>0.0012715277777777777</v>
      </c>
      <c r="H237" s="21">
        <v>1.354214E7</v>
      </c>
      <c r="I237" s="36" t="s">
        <v>662</v>
      </c>
      <c r="J237" s="21">
        <v>65800.0</v>
      </c>
      <c r="K237" s="21">
        <v>4.74157144E8</v>
      </c>
      <c r="L237" s="21">
        <v>9711.0</v>
      </c>
      <c r="M237" s="21">
        <v>162420.0</v>
      </c>
      <c r="N237" s="21">
        <v>31.0</v>
      </c>
      <c r="O237" s="21">
        <v>7206.0</v>
      </c>
      <c r="P237" s="21">
        <v>5089.0</v>
      </c>
      <c r="Q237" s="21">
        <v>22.8</v>
      </c>
      <c r="R237" s="21">
        <v>22.9</v>
      </c>
    </row>
    <row r="238" ht="15.75" customHeight="1">
      <c r="A238" s="36" t="s">
        <v>913</v>
      </c>
      <c r="B238" s="36" t="s">
        <v>182</v>
      </c>
      <c r="C238" s="36" t="s">
        <v>909</v>
      </c>
      <c r="D238" s="36" t="s">
        <v>654</v>
      </c>
      <c r="E238" s="36" t="s">
        <v>655</v>
      </c>
      <c r="F238" s="94">
        <v>14.97</v>
      </c>
      <c r="G238" s="95">
        <v>0.0012883101851851853</v>
      </c>
      <c r="H238" s="21">
        <v>1.2719744E7</v>
      </c>
      <c r="I238" s="36" t="s">
        <v>664</v>
      </c>
      <c r="J238" s="21">
        <v>50432.0</v>
      </c>
      <c r="K238" s="21">
        <v>5.08193201E8</v>
      </c>
      <c r="L238" s="21">
        <v>17299.0</v>
      </c>
      <c r="M238" s="21">
        <v>189482.0</v>
      </c>
      <c r="N238" s="21">
        <v>189.0</v>
      </c>
      <c r="O238" s="21">
        <v>10076.0</v>
      </c>
      <c r="P238" s="21">
        <v>6092.0</v>
      </c>
      <c r="Q238" s="21">
        <v>22.2</v>
      </c>
      <c r="R238" s="21">
        <v>22.4</v>
      </c>
    </row>
    <row r="239" ht="15.75" customHeight="1">
      <c r="A239" s="36" t="s">
        <v>914</v>
      </c>
      <c r="B239" s="36" t="s">
        <v>126</v>
      </c>
      <c r="C239" s="36" t="s">
        <v>909</v>
      </c>
      <c r="D239" s="36" t="s">
        <v>654</v>
      </c>
      <c r="E239" s="36" t="s">
        <v>658</v>
      </c>
      <c r="F239" s="94">
        <v>6.68</v>
      </c>
      <c r="G239" s="95">
        <v>0.0045995370370370365</v>
      </c>
      <c r="H239" s="21">
        <v>1.3806772E7</v>
      </c>
      <c r="I239" s="36" t="s">
        <v>660</v>
      </c>
      <c r="J239" s="21">
        <v>62470.0</v>
      </c>
      <c r="K239" s="21">
        <v>4.9398785E8</v>
      </c>
      <c r="L239" s="21">
        <v>11266.0</v>
      </c>
      <c r="M239" s="21">
        <v>216377.0</v>
      </c>
      <c r="N239" s="21">
        <v>140.0</v>
      </c>
      <c r="O239" s="21">
        <v>7907.0</v>
      </c>
      <c r="P239" s="21">
        <v>5108.0</v>
      </c>
      <c r="Q239" s="21">
        <v>21.4</v>
      </c>
      <c r="R239" s="21">
        <v>22.8</v>
      </c>
    </row>
    <row r="240" ht="15.75" customHeight="1">
      <c r="A240" s="36" t="s">
        <v>915</v>
      </c>
      <c r="B240" s="36" t="s">
        <v>94</v>
      </c>
      <c r="C240" s="36" t="s">
        <v>909</v>
      </c>
      <c r="D240" s="36" t="s">
        <v>654</v>
      </c>
      <c r="E240" s="36" t="s">
        <v>658</v>
      </c>
      <c r="F240" s="94">
        <v>6.47</v>
      </c>
      <c r="G240" s="95">
        <v>0.004507407407407407</v>
      </c>
      <c r="H240" s="21">
        <v>1.075042E7</v>
      </c>
      <c r="I240" s="36" t="s">
        <v>662</v>
      </c>
      <c r="J240" s="21">
        <v>65800.0</v>
      </c>
      <c r="K240" s="21">
        <v>4.74157144E8</v>
      </c>
      <c r="L240" s="21">
        <v>9711.0</v>
      </c>
      <c r="M240" s="21">
        <v>162420.0</v>
      </c>
      <c r="N240" s="21">
        <v>31.0</v>
      </c>
      <c r="O240" s="21">
        <v>7206.0</v>
      </c>
      <c r="P240" s="21">
        <v>5089.0</v>
      </c>
      <c r="Q240" s="21">
        <v>22.8</v>
      </c>
      <c r="R240" s="21">
        <v>22.9</v>
      </c>
    </row>
    <row r="241" ht="15.75" customHeight="1">
      <c r="A241" s="36" t="s">
        <v>916</v>
      </c>
      <c r="B241" s="36" t="s">
        <v>182</v>
      </c>
      <c r="C241" s="36" t="s">
        <v>909</v>
      </c>
      <c r="D241" s="36" t="s">
        <v>654</v>
      </c>
      <c r="E241" s="36" t="s">
        <v>658</v>
      </c>
      <c r="F241" s="94">
        <v>6.75</v>
      </c>
      <c r="G241" s="95">
        <v>0.004635532407407408</v>
      </c>
      <c r="H241" s="21">
        <v>1.2633528E7</v>
      </c>
      <c r="I241" s="36" t="s">
        <v>664</v>
      </c>
      <c r="J241" s="21">
        <v>50432.0</v>
      </c>
      <c r="K241" s="21">
        <v>5.08193201E8</v>
      </c>
      <c r="L241" s="21">
        <v>17299.0</v>
      </c>
      <c r="M241" s="21">
        <v>189482.0</v>
      </c>
      <c r="N241" s="21">
        <v>189.0</v>
      </c>
      <c r="O241" s="21">
        <v>10076.0</v>
      </c>
      <c r="P241" s="21">
        <v>6092.0</v>
      </c>
      <c r="Q241" s="21">
        <v>22.2</v>
      </c>
      <c r="R241" s="21">
        <v>22.4</v>
      </c>
    </row>
    <row r="242" ht="15.75" customHeight="1">
      <c r="A242" s="36" t="s">
        <v>917</v>
      </c>
      <c r="B242" s="36" t="s">
        <v>200</v>
      </c>
      <c r="C242" s="36" t="s">
        <v>909</v>
      </c>
      <c r="D242" s="36" t="s">
        <v>654</v>
      </c>
      <c r="E242" s="36" t="s">
        <v>655</v>
      </c>
      <c r="F242" s="94">
        <v>13.42</v>
      </c>
      <c r="G242" s="95">
        <v>6.430555555555556E-4</v>
      </c>
      <c r="H242" s="21">
        <v>7173972.0</v>
      </c>
      <c r="I242" s="36" t="s">
        <v>669</v>
      </c>
      <c r="J242" s="21">
        <v>110428.0</v>
      </c>
      <c r="K242" s="21">
        <v>1.89774414E8</v>
      </c>
      <c r="L242" s="21">
        <v>2085.0</v>
      </c>
      <c r="M242" s="21">
        <v>21363.0</v>
      </c>
      <c r="N242" s="21">
        <v>5.0</v>
      </c>
      <c r="O242" s="21">
        <v>1718.0</v>
      </c>
      <c r="P242" s="21">
        <v>1475.0</v>
      </c>
      <c r="Q242" s="21">
        <v>20.5</v>
      </c>
      <c r="R242" s="21">
        <v>20.5</v>
      </c>
    </row>
    <row r="243" ht="15.75" customHeight="1">
      <c r="A243" s="36" t="s">
        <v>918</v>
      </c>
      <c r="B243" s="36" t="s">
        <v>218</v>
      </c>
      <c r="C243" s="36" t="s">
        <v>909</v>
      </c>
      <c r="D243" s="36" t="s">
        <v>654</v>
      </c>
      <c r="E243" s="36" t="s">
        <v>655</v>
      </c>
      <c r="F243" s="94">
        <v>9.04</v>
      </c>
      <c r="G243" s="95">
        <v>5.866898148148147E-4</v>
      </c>
      <c r="H243" s="21">
        <v>7993636.0</v>
      </c>
      <c r="I243" s="36" t="s">
        <v>671</v>
      </c>
      <c r="J243" s="21">
        <v>42171.0</v>
      </c>
      <c r="K243" s="21">
        <v>1.74818094E8</v>
      </c>
      <c r="L243" s="21">
        <v>7031.0</v>
      </c>
      <c r="M243" s="21">
        <v>86901.0</v>
      </c>
      <c r="N243" s="21">
        <v>6.0</v>
      </c>
      <c r="O243" s="21">
        <v>4145.0</v>
      </c>
      <c r="P243" s="21">
        <v>2263.0</v>
      </c>
      <c r="Q243" s="21">
        <v>19.1</v>
      </c>
      <c r="R243" s="21">
        <v>19.1</v>
      </c>
    </row>
    <row r="244" ht="15.75" customHeight="1">
      <c r="A244" s="36" t="s">
        <v>919</v>
      </c>
      <c r="B244" s="36" t="s">
        <v>200</v>
      </c>
      <c r="C244" s="36" t="s">
        <v>909</v>
      </c>
      <c r="D244" s="36" t="s">
        <v>654</v>
      </c>
      <c r="E244" s="36" t="s">
        <v>658</v>
      </c>
      <c r="F244" s="94">
        <v>6.29</v>
      </c>
      <c r="G244" s="95">
        <v>0.0020925925925925925</v>
      </c>
      <c r="H244" s="21">
        <v>6867364.0</v>
      </c>
      <c r="I244" s="36" t="s">
        <v>669</v>
      </c>
      <c r="J244" s="21">
        <v>110428.0</v>
      </c>
      <c r="K244" s="21">
        <v>1.89774414E8</v>
      </c>
      <c r="L244" s="21">
        <v>2085.0</v>
      </c>
      <c r="M244" s="21">
        <v>21363.0</v>
      </c>
      <c r="N244" s="21">
        <v>5.0</v>
      </c>
      <c r="O244" s="21">
        <v>1718.0</v>
      </c>
      <c r="P244" s="21">
        <v>1475.0</v>
      </c>
      <c r="Q244" s="21">
        <v>20.5</v>
      </c>
      <c r="R244" s="21">
        <v>20.5</v>
      </c>
    </row>
    <row r="245" ht="15.75" customHeight="1">
      <c r="A245" s="36" t="s">
        <v>920</v>
      </c>
      <c r="B245" s="36" t="s">
        <v>218</v>
      </c>
      <c r="C245" s="36" t="s">
        <v>909</v>
      </c>
      <c r="D245" s="36" t="s">
        <v>654</v>
      </c>
      <c r="E245" s="36" t="s">
        <v>658</v>
      </c>
      <c r="F245" s="94">
        <v>6.26</v>
      </c>
      <c r="G245" s="95">
        <v>0.0017155092592592593</v>
      </c>
      <c r="H245" s="21">
        <v>7500216.0</v>
      </c>
      <c r="I245" s="36" t="s">
        <v>671</v>
      </c>
      <c r="J245" s="21">
        <v>42171.0</v>
      </c>
      <c r="K245" s="21">
        <v>1.74818094E8</v>
      </c>
      <c r="L245" s="21">
        <v>7031.0</v>
      </c>
      <c r="M245" s="21">
        <v>86901.0</v>
      </c>
      <c r="N245" s="21">
        <v>6.0</v>
      </c>
      <c r="O245" s="21">
        <v>4145.0</v>
      </c>
      <c r="P245" s="21">
        <v>2263.0</v>
      </c>
      <c r="Q245" s="21">
        <v>19.1</v>
      </c>
      <c r="R245" s="21">
        <v>19.1</v>
      </c>
    </row>
    <row r="246" ht="15.75" customHeight="1">
      <c r="A246" s="36" t="s">
        <v>921</v>
      </c>
      <c r="B246" s="36" t="s">
        <v>236</v>
      </c>
      <c r="C246" s="36" t="s">
        <v>909</v>
      </c>
      <c r="D246" s="36" t="s">
        <v>654</v>
      </c>
      <c r="E246" s="36" t="s">
        <v>655</v>
      </c>
      <c r="F246" s="94">
        <v>10.99</v>
      </c>
      <c r="G246" s="95">
        <v>6.930555555555556E-4</v>
      </c>
      <c r="H246" s="21">
        <v>1.1284272E7</v>
      </c>
      <c r="I246" s="36" t="s">
        <v>675</v>
      </c>
      <c r="J246" s="21">
        <v>12229.0</v>
      </c>
      <c r="K246" s="21">
        <v>1.8467699E8</v>
      </c>
      <c r="L246" s="21">
        <v>16960.0</v>
      </c>
      <c r="M246" s="21">
        <v>94530.0</v>
      </c>
      <c r="N246" s="21">
        <v>286.0</v>
      </c>
      <c r="O246" s="21">
        <v>15101.0</v>
      </c>
      <c r="P246" s="21">
        <v>13828.0</v>
      </c>
      <c r="Q246" s="21">
        <v>25.9</v>
      </c>
      <c r="R246" s="21">
        <v>26.2</v>
      </c>
    </row>
    <row r="247" ht="15.75" customHeight="1">
      <c r="A247" s="36" t="s">
        <v>922</v>
      </c>
      <c r="B247" s="36" t="s">
        <v>236</v>
      </c>
      <c r="C247" s="36" t="s">
        <v>909</v>
      </c>
      <c r="D247" s="36" t="s">
        <v>654</v>
      </c>
      <c r="E247" s="36" t="s">
        <v>658</v>
      </c>
      <c r="F247" s="94">
        <v>7.73</v>
      </c>
      <c r="G247" s="95">
        <v>0.0017748842592592593</v>
      </c>
      <c r="H247" s="21">
        <v>8065060.0</v>
      </c>
      <c r="I247" s="36" t="s">
        <v>675</v>
      </c>
      <c r="J247" s="21">
        <v>12229.0</v>
      </c>
      <c r="K247" s="21">
        <v>1.8467699E8</v>
      </c>
      <c r="L247" s="21">
        <v>16960.0</v>
      </c>
      <c r="M247" s="21">
        <v>94530.0</v>
      </c>
      <c r="N247" s="21">
        <v>286.0</v>
      </c>
      <c r="O247" s="21">
        <v>15101.0</v>
      </c>
      <c r="P247" s="21">
        <v>13828.0</v>
      </c>
      <c r="Q247" s="21">
        <v>25.9</v>
      </c>
      <c r="R247" s="21">
        <v>26.2</v>
      </c>
    </row>
    <row r="248" ht="15.75" customHeight="1">
      <c r="A248" s="36" t="s">
        <v>923</v>
      </c>
      <c r="B248" s="36" t="s">
        <v>272</v>
      </c>
      <c r="C248" s="36" t="s">
        <v>909</v>
      </c>
      <c r="D248" s="36" t="s">
        <v>654</v>
      </c>
      <c r="E248" s="36" t="s">
        <v>655</v>
      </c>
      <c r="F248" s="94">
        <v>15.91</v>
      </c>
      <c r="G248" s="95">
        <v>8.721064814814814E-4</v>
      </c>
      <c r="H248" s="21">
        <v>1.2856652E7</v>
      </c>
      <c r="I248" s="36" t="s">
        <v>678</v>
      </c>
      <c r="J248" s="21">
        <v>23793.0</v>
      </c>
      <c r="K248" s="21">
        <v>3.07909786E8</v>
      </c>
      <c r="L248" s="21">
        <v>15345.0</v>
      </c>
      <c r="M248" s="21">
        <v>63014.0</v>
      </c>
      <c r="N248" s="21">
        <v>6.0</v>
      </c>
      <c r="O248" s="21">
        <v>12941.0</v>
      </c>
      <c r="P248" s="21">
        <v>12039.0</v>
      </c>
      <c r="Q248" s="21">
        <v>23.3</v>
      </c>
      <c r="R248" s="21">
        <v>23.6</v>
      </c>
    </row>
    <row r="249" ht="15.75" customHeight="1">
      <c r="A249" s="36" t="s">
        <v>924</v>
      </c>
      <c r="B249" s="36" t="s">
        <v>272</v>
      </c>
      <c r="C249" s="36" t="s">
        <v>909</v>
      </c>
      <c r="D249" s="36" t="s">
        <v>654</v>
      </c>
      <c r="E249" s="36" t="s">
        <v>658</v>
      </c>
      <c r="F249" s="94">
        <v>7.84</v>
      </c>
      <c r="G249" s="95">
        <v>0.002876041666666667</v>
      </c>
      <c r="H249" s="21">
        <v>9290280.0</v>
      </c>
      <c r="I249" s="36" t="s">
        <v>678</v>
      </c>
      <c r="J249" s="21">
        <v>23793.0</v>
      </c>
      <c r="K249" s="21">
        <v>3.07909786E8</v>
      </c>
      <c r="L249" s="21">
        <v>15345.0</v>
      </c>
      <c r="M249" s="21">
        <v>63014.0</v>
      </c>
      <c r="N249" s="21">
        <v>6.0</v>
      </c>
      <c r="O249" s="21">
        <v>12941.0</v>
      </c>
      <c r="P249" s="21">
        <v>12039.0</v>
      </c>
      <c r="Q249" s="21">
        <v>23.3</v>
      </c>
      <c r="R249" s="21">
        <v>23.6</v>
      </c>
    </row>
    <row r="250" ht="15.75" customHeight="1">
      <c r="A250" s="36" t="s">
        <v>925</v>
      </c>
      <c r="B250" s="36" t="s">
        <v>254</v>
      </c>
      <c r="C250" s="36" t="s">
        <v>926</v>
      </c>
      <c r="D250" s="36" t="s">
        <v>654</v>
      </c>
      <c r="E250" s="36" t="s">
        <v>655</v>
      </c>
      <c r="F250" s="94">
        <v>19.09</v>
      </c>
      <c r="G250" s="95">
        <v>0.0013314814814814814</v>
      </c>
      <c r="H250" s="21">
        <v>2.2669168E7</v>
      </c>
      <c r="I250" s="36" t="s">
        <v>656</v>
      </c>
      <c r="J250" s="21">
        <v>64937.0</v>
      </c>
      <c r="K250" s="21">
        <v>7.38058886E8</v>
      </c>
      <c r="L250" s="21">
        <v>13664.0</v>
      </c>
      <c r="M250" s="21">
        <v>62556.0</v>
      </c>
      <c r="N250" s="21">
        <v>7.0</v>
      </c>
      <c r="O250" s="21">
        <v>11365.0</v>
      </c>
      <c r="P250" s="21">
        <v>10238.0</v>
      </c>
      <c r="Q250" s="21">
        <v>24.7</v>
      </c>
      <c r="R250" s="21">
        <v>25.0</v>
      </c>
    </row>
    <row r="251" ht="15.75" customHeight="1">
      <c r="A251" s="36" t="s">
        <v>927</v>
      </c>
      <c r="B251" s="36" t="s">
        <v>254</v>
      </c>
      <c r="C251" s="36" t="s">
        <v>926</v>
      </c>
      <c r="D251" s="36" t="s">
        <v>654</v>
      </c>
      <c r="E251" s="36" t="s">
        <v>658</v>
      </c>
      <c r="F251" s="94">
        <v>7.88</v>
      </c>
      <c r="G251" s="95">
        <v>0.006200462962962963</v>
      </c>
      <c r="H251" s="21">
        <v>1.4751496E7</v>
      </c>
      <c r="I251" s="36" t="s">
        <v>656</v>
      </c>
      <c r="J251" s="21">
        <v>64937.0</v>
      </c>
      <c r="K251" s="21">
        <v>7.38058886E8</v>
      </c>
      <c r="L251" s="21">
        <v>13664.0</v>
      </c>
      <c r="M251" s="21">
        <v>62556.0</v>
      </c>
      <c r="N251" s="21">
        <v>7.0</v>
      </c>
      <c r="O251" s="21">
        <v>11365.0</v>
      </c>
      <c r="P251" s="21">
        <v>10238.0</v>
      </c>
      <c r="Q251" s="21">
        <v>24.7</v>
      </c>
      <c r="R251" s="21">
        <v>25.0</v>
      </c>
    </row>
    <row r="252" ht="15.75" customHeight="1">
      <c r="A252" s="36" t="s">
        <v>928</v>
      </c>
      <c r="B252" s="36" t="s">
        <v>126</v>
      </c>
      <c r="C252" s="36" t="s">
        <v>926</v>
      </c>
      <c r="D252" s="36" t="s">
        <v>654</v>
      </c>
      <c r="E252" s="36" t="s">
        <v>655</v>
      </c>
      <c r="F252" s="94">
        <v>14.25</v>
      </c>
      <c r="G252" s="95">
        <v>0.0010648148148148149</v>
      </c>
      <c r="H252" s="21">
        <v>1.5209548E7</v>
      </c>
      <c r="I252" s="36" t="s">
        <v>660</v>
      </c>
      <c r="J252" s="21">
        <v>62470.0</v>
      </c>
      <c r="K252" s="21">
        <v>4.9398785E8</v>
      </c>
      <c r="L252" s="21">
        <v>11266.0</v>
      </c>
      <c r="M252" s="21">
        <v>216377.0</v>
      </c>
      <c r="N252" s="21">
        <v>140.0</v>
      </c>
      <c r="O252" s="21">
        <v>7907.0</v>
      </c>
      <c r="P252" s="21">
        <v>5108.0</v>
      </c>
      <c r="Q252" s="21">
        <v>21.4</v>
      </c>
      <c r="R252" s="21">
        <v>22.8</v>
      </c>
    </row>
    <row r="253" ht="15.75" customHeight="1">
      <c r="A253" s="36" t="s">
        <v>929</v>
      </c>
      <c r="B253" s="36" t="s">
        <v>94</v>
      </c>
      <c r="C253" s="36" t="s">
        <v>926</v>
      </c>
      <c r="D253" s="36" t="s">
        <v>654</v>
      </c>
      <c r="E253" s="36" t="s">
        <v>655</v>
      </c>
      <c r="F253" s="94">
        <v>14.52</v>
      </c>
      <c r="G253" s="95">
        <v>0.0012608796296296296</v>
      </c>
      <c r="H253" s="21">
        <v>1.4305148E7</v>
      </c>
      <c r="I253" s="36" t="s">
        <v>662</v>
      </c>
      <c r="J253" s="21">
        <v>65800.0</v>
      </c>
      <c r="K253" s="21">
        <v>4.74157144E8</v>
      </c>
      <c r="L253" s="21">
        <v>9711.0</v>
      </c>
      <c r="M253" s="21">
        <v>162420.0</v>
      </c>
      <c r="N253" s="21">
        <v>31.0</v>
      </c>
      <c r="O253" s="21">
        <v>7206.0</v>
      </c>
      <c r="P253" s="21">
        <v>5089.0</v>
      </c>
      <c r="Q253" s="21">
        <v>22.8</v>
      </c>
      <c r="R253" s="21">
        <v>22.9</v>
      </c>
    </row>
    <row r="254" ht="15.75" customHeight="1">
      <c r="A254" s="36" t="s">
        <v>930</v>
      </c>
      <c r="B254" s="36" t="s">
        <v>182</v>
      </c>
      <c r="C254" s="36" t="s">
        <v>926</v>
      </c>
      <c r="D254" s="36" t="s">
        <v>654</v>
      </c>
      <c r="E254" s="36" t="s">
        <v>655</v>
      </c>
      <c r="F254" s="94">
        <v>11.14</v>
      </c>
      <c r="G254" s="95">
        <v>0.001366087962962963</v>
      </c>
      <c r="H254" s="21">
        <v>1.5554404E7</v>
      </c>
      <c r="I254" s="36" t="s">
        <v>664</v>
      </c>
      <c r="J254" s="21">
        <v>50432.0</v>
      </c>
      <c r="K254" s="21">
        <v>5.08193201E8</v>
      </c>
      <c r="L254" s="21">
        <v>17299.0</v>
      </c>
      <c r="M254" s="21">
        <v>189482.0</v>
      </c>
      <c r="N254" s="21">
        <v>189.0</v>
      </c>
      <c r="O254" s="21">
        <v>10076.0</v>
      </c>
      <c r="P254" s="21">
        <v>6092.0</v>
      </c>
      <c r="Q254" s="21">
        <v>22.2</v>
      </c>
      <c r="R254" s="21">
        <v>22.4</v>
      </c>
    </row>
    <row r="255" ht="15.75" customHeight="1">
      <c r="A255" s="36" t="s">
        <v>931</v>
      </c>
      <c r="B255" s="36" t="s">
        <v>126</v>
      </c>
      <c r="C255" s="36" t="s">
        <v>926</v>
      </c>
      <c r="D255" s="36" t="s">
        <v>654</v>
      </c>
      <c r="E255" s="36" t="s">
        <v>658</v>
      </c>
      <c r="F255" s="94">
        <v>8.23</v>
      </c>
      <c r="G255" s="95">
        <v>0.004585763888888888</v>
      </c>
      <c r="H255" s="21">
        <v>1.3978224E7</v>
      </c>
      <c r="I255" s="36" t="s">
        <v>660</v>
      </c>
      <c r="J255" s="21">
        <v>62470.0</v>
      </c>
      <c r="K255" s="21">
        <v>4.9398785E8</v>
      </c>
      <c r="L255" s="21">
        <v>11266.0</v>
      </c>
      <c r="M255" s="21">
        <v>216377.0</v>
      </c>
      <c r="N255" s="21">
        <v>140.0</v>
      </c>
      <c r="O255" s="21">
        <v>7907.0</v>
      </c>
      <c r="P255" s="21">
        <v>5108.0</v>
      </c>
      <c r="Q255" s="21">
        <v>21.4</v>
      </c>
      <c r="R255" s="21">
        <v>22.8</v>
      </c>
    </row>
    <row r="256" ht="15.75" customHeight="1">
      <c r="A256" s="36" t="s">
        <v>932</v>
      </c>
      <c r="B256" s="36" t="s">
        <v>94</v>
      </c>
      <c r="C256" s="36" t="s">
        <v>926</v>
      </c>
      <c r="D256" s="36" t="s">
        <v>654</v>
      </c>
      <c r="E256" s="36" t="s">
        <v>658</v>
      </c>
      <c r="F256" s="94">
        <v>6.77</v>
      </c>
      <c r="G256" s="95">
        <v>0.004254398148148148</v>
      </c>
      <c r="H256" s="21">
        <v>1.0606208E7</v>
      </c>
      <c r="I256" s="36" t="s">
        <v>662</v>
      </c>
      <c r="J256" s="21">
        <v>65800.0</v>
      </c>
      <c r="K256" s="21">
        <v>4.74157144E8</v>
      </c>
      <c r="L256" s="21">
        <v>9711.0</v>
      </c>
      <c r="M256" s="21">
        <v>162420.0</v>
      </c>
      <c r="N256" s="21">
        <v>31.0</v>
      </c>
      <c r="O256" s="21">
        <v>7206.0</v>
      </c>
      <c r="P256" s="21">
        <v>5089.0</v>
      </c>
      <c r="Q256" s="21">
        <v>22.8</v>
      </c>
      <c r="R256" s="21">
        <v>22.9</v>
      </c>
    </row>
    <row r="257" ht="15.75" customHeight="1">
      <c r="A257" s="36" t="s">
        <v>933</v>
      </c>
      <c r="B257" s="36" t="s">
        <v>182</v>
      </c>
      <c r="C257" s="36" t="s">
        <v>926</v>
      </c>
      <c r="D257" s="36" t="s">
        <v>654</v>
      </c>
      <c r="E257" s="36" t="s">
        <v>658</v>
      </c>
      <c r="F257" s="94">
        <v>6.34</v>
      </c>
      <c r="G257" s="95">
        <v>0.007910532407407408</v>
      </c>
      <c r="H257" s="21">
        <v>1.0781092E7</v>
      </c>
      <c r="I257" s="36" t="s">
        <v>664</v>
      </c>
      <c r="J257" s="21">
        <v>50432.0</v>
      </c>
      <c r="K257" s="21">
        <v>5.08193201E8</v>
      </c>
      <c r="L257" s="21">
        <v>17299.0</v>
      </c>
      <c r="M257" s="21">
        <v>189482.0</v>
      </c>
      <c r="N257" s="21">
        <v>189.0</v>
      </c>
      <c r="O257" s="21">
        <v>10076.0</v>
      </c>
      <c r="P257" s="21">
        <v>6092.0</v>
      </c>
      <c r="Q257" s="21">
        <v>22.2</v>
      </c>
      <c r="R257" s="21">
        <v>22.4</v>
      </c>
    </row>
    <row r="258" ht="15.75" customHeight="1">
      <c r="A258" s="36" t="s">
        <v>934</v>
      </c>
      <c r="B258" s="36" t="s">
        <v>200</v>
      </c>
      <c r="C258" s="36" t="s">
        <v>926</v>
      </c>
      <c r="D258" s="36" t="s">
        <v>654</v>
      </c>
      <c r="E258" s="36" t="s">
        <v>655</v>
      </c>
      <c r="F258" s="94">
        <v>11.82</v>
      </c>
      <c r="G258" s="95">
        <v>5.08912037037037E-4</v>
      </c>
      <c r="H258" s="21">
        <v>7378204.0</v>
      </c>
      <c r="I258" s="36" t="s">
        <v>669</v>
      </c>
      <c r="J258" s="21">
        <v>110428.0</v>
      </c>
      <c r="K258" s="21">
        <v>1.89774414E8</v>
      </c>
      <c r="L258" s="21">
        <v>2085.0</v>
      </c>
      <c r="M258" s="21">
        <v>21363.0</v>
      </c>
      <c r="N258" s="21">
        <v>5.0</v>
      </c>
      <c r="O258" s="21">
        <v>1718.0</v>
      </c>
      <c r="P258" s="21">
        <v>1475.0</v>
      </c>
      <c r="Q258" s="21">
        <v>20.5</v>
      </c>
      <c r="R258" s="21">
        <v>20.5</v>
      </c>
    </row>
    <row r="259" ht="15.75" customHeight="1">
      <c r="A259" s="36" t="s">
        <v>935</v>
      </c>
      <c r="B259" s="36" t="s">
        <v>218</v>
      </c>
      <c r="C259" s="36" t="s">
        <v>926</v>
      </c>
      <c r="D259" s="36" t="s">
        <v>654</v>
      </c>
      <c r="E259" s="36" t="s">
        <v>655</v>
      </c>
      <c r="F259" s="94">
        <v>10.86</v>
      </c>
      <c r="G259" s="95">
        <v>4.62962962962963E-4</v>
      </c>
      <c r="H259" s="21">
        <v>8142524.0</v>
      </c>
      <c r="I259" s="36" t="s">
        <v>671</v>
      </c>
      <c r="J259" s="21">
        <v>42171.0</v>
      </c>
      <c r="K259" s="21">
        <v>1.74818094E8</v>
      </c>
      <c r="L259" s="21">
        <v>7031.0</v>
      </c>
      <c r="M259" s="21">
        <v>86901.0</v>
      </c>
      <c r="N259" s="21">
        <v>6.0</v>
      </c>
      <c r="O259" s="21">
        <v>4145.0</v>
      </c>
      <c r="P259" s="21">
        <v>2263.0</v>
      </c>
      <c r="Q259" s="21">
        <v>19.1</v>
      </c>
      <c r="R259" s="21">
        <v>19.1</v>
      </c>
    </row>
    <row r="260" ht="15.75" customHeight="1">
      <c r="A260" s="36" t="s">
        <v>936</v>
      </c>
      <c r="B260" s="36" t="s">
        <v>200</v>
      </c>
      <c r="C260" s="36" t="s">
        <v>926</v>
      </c>
      <c r="D260" s="36" t="s">
        <v>654</v>
      </c>
      <c r="E260" s="36" t="s">
        <v>658</v>
      </c>
      <c r="F260" s="94">
        <v>6.25</v>
      </c>
      <c r="G260" s="95">
        <v>0.0019541666666666666</v>
      </c>
      <c r="H260" s="21">
        <v>6091384.0</v>
      </c>
      <c r="I260" s="36" t="s">
        <v>669</v>
      </c>
      <c r="J260" s="21">
        <v>110428.0</v>
      </c>
      <c r="K260" s="21">
        <v>1.89774414E8</v>
      </c>
      <c r="L260" s="21">
        <v>2085.0</v>
      </c>
      <c r="M260" s="21">
        <v>21363.0</v>
      </c>
      <c r="N260" s="21">
        <v>5.0</v>
      </c>
      <c r="O260" s="21">
        <v>1718.0</v>
      </c>
      <c r="P260" s="21">
        <v>1475.0</v>
      </c>
      <c r="Q260" s="21">
        <v>20.5</v>
      </c>
      <c r="R260" s="21">
        <v>20.5</v>
      </c>
    </row>
    <row r="261" ht="15.75" customHeight="1">
      <c r="A261" s="36" t="s">
        <v>937</v>
      </c>
      <c r="B261" s="36" t="s">
        <v>218</v>
      </c>
      <c r="C261" s="36" t="s">
        <v>926</v>
      </c>
      <c r="D261" s="36" t="s">
        <v>654</v>
      </c>
      <c r="E261" s="36" t="s">
        <v>658</v>
      </c>
      <c r="F261" s="94">
        <v>6.75</v>
      </c>
      <c r="G261" s="95">
        <v>0.0015805555555555555</v>
      </c>
      <c r="H261" s="21">
        <v>6609556.0</v>
      </c>
      <c r="I261" s="36" t="s">
        <v>671</v>
      </c>
      <c r="J261" s="21">
        <v>42171.0</v>
      </c>
      <c r="K261" s="21">
        <v>1.74818094E8</v>
      </c>
      <c r="L261" s="21">
        <v>7031.0</v>
      </c>
      <c r="M261" s="21">
        <v>86901.0</v>
      </c>
      <c r="N261" s="21">
        <v>6.0</v>
      </c>
      <c r="O261" s="21">
        <v>4145.0</v>
      </c>
      <c r="P261" s="21">
        <v>2263.0</v>
      </c>
      <c r="Q261" s="21">
        <v>19.1</v>
      </c>
      <c r="R261" s="21">
        <v>19.1</v>
      </c>
    </row>
    <row r="262" ht="15.75" customHeight="1">
      <c r="A262" s="36" t="s">
        <v>938</v>
      </c>
      <c r="B262" s="36" t="s">
        <v>236</v>
      </c>
      <c r="C262" s="36" t="s">
        <v>926</v>
      </c>
      <c r="D262" s="36" t="s">
        <v>654</v>
      </c>
      <c r="E262" s="36" t="s">
        <v>655</v>
      </c>
      <c r="F262" s="94">
        <v>10.65</v>
      </c>
      <c r="G262" s="95">
        <v>7.854166666666667E-4</v>
      </c>
      <c r="H262" s="21">
        <v>1.1650584E7</v>
      </c>
      <c r="I262" s="36" t="s">
        <v>675</v>
      </c>
      <c r="J262" s="21">
        <v>12229.0</v>
      </c>
      <c r="K262" s="21">
        <v>1.8467699E8</v>
      </c>
      <c r="L262" s="21">
        <v>16960.0</v>
      </c>
      <c r="M262" s="21">
        <v>94530.0</v>
      </c>
      <c r="N262" s="21">
        <v>286.0</v>
      </c>
      <c r="O262" s="21">
        <v>15101.0</v>
      </c>
      <c r="P262" s="21">
        <v>13828.0</v>
      </c>
      <c r="Q262" s="21">
        <v>25.9</v>
      </c>
      <c r="R262" s="21">
        <v>26.2</v>
      </c>
    </row>
    <row r="263" ht="15.75" customHeight="1">
      <c r="A263" s="36" t="s">
        <v>939</v>
      </c>
      <c r="B263" s="36" t="s">
        <v>236</v>
      </c>
      <c r="C263" s="36" t="s">
        <v>926</v>
      </c>
      <c r="D263" s="36" t="s">
        <v>654</v>
      </c>
      <c r="E263" s="36" t="s">
        <v>658</v>
      </c>
      <c r="F263" s="94">
        <v>7.05</v>
      </c>
      <c r="G263" s="95">
        <v>0.0016355324074074074</v>
      </c>
      <c r="H263" s="21">
        <v>6271592.0</v>
      </c>
      <c r="I263" s="36" t="s">
        <v>675</v>
      </c>
      <c r="J263" s="21">
        <v>12229.0</v>
      </c>
      <c r="K263" s="21">
        <v>1.8467699E8</v>
      </c>
      <c r="L263" s="21">
        <v>16960.0</v>
      </c>
      <c r="M263" s="21">
        <v>94530.0</v>
      </c>
      <c r="N263" s="21">
        <v>286.0</v>
      </c>
      <c r="O263" s="21">
        <v>15101.0</v>
      </c>
      <c r="P263" s="21">
        <v>13828.0</v>
      </c>
      <c r="Q263" s="21">
        <v>25.9</v>
      </c>
      <c r="R263" s="21">
        <v>26.2</v>
      </c>
    </row>
    <row r="264" ht="15.75" customHeight="1">
      <c r="A264" s="36" t="s">
        <v>940</v>
      </c>
      <c r="B264" s="36" t="s">
        <v>272</v>
      </c>
      <c r="C264" s="36" t="s">
        <v>926</v>
      </c>
      <c r="D264" s="36" t="s">
        <v>654</v>
      </c>
      <c r="E264" s="36" t="s">
        <v>655</v>
      </c>
      <c r="F264" s="94">
        <v>13.45</v>
      </c>
      <c r="G264" s="95">
        <v>8.938657407407408E-4</v>
      </c>
      <c r="H264" s="21">
        <v>1.6002724E7</v>
      </c>
      <c r="I264" s="36" t="s">
        <v>678</v>
      </c>
      <c r="J264" s="21">
        <v>23793.0</v>
      </c>
      <c r="K264" s="21">
        <v>3.07909786E8</v>
      </c>
      <c r="L264" s="21">
        <v>15345.0</v>
      </c>
      <c r="M264" s="21">
        <v>63014.0</v>
      </c>
      <c r="N264" s="21">
        <v>6.0</v>
      </c>
      <c r="O264" s="21">
        <v>12941.0</v>
      </c>
      <c r="P264" s="21">
        <v>12039.0</v>
      </c>
      <c r="Q264" s="21">
        <v>23.3</v>
      </c>
      <c r="R264" s="21">
        <v>23.6</v>
      </c>
    </row>
    <row r="265" ht="15.75" customHeight="1">
      <c r="A265" s="36" t="s">
        <v>941</v>
      </c>
      <c r="B265" s="36" t="s">
        <v>272</v>
      </c>
      <c r="C265" s="36" t="s">
        <v>926</v>
      </c>
      <c r="D265" s="36" t="s">
        <v>654</v>
      </c>
      <c r="E265" s="36" t="s">
        <v>658</v>
      </c>
      <c r="F265" s="94">
        <v>7.24</v>
      </c>
      <c r="G265" s="95">
        <v>0.0026688657407407407</v>
      </c>
      <c r="H265" s="21">
        <v>8804812.0</v>
      </c>
      <c r="I265" s="36" t="s">
        <v>678</v>
      </c>
      <c r="J265" s="21">
        <v>23793.0</v>
      </c>
      <c r="K265" s="21">
        <v>3.07909786E8</v>
      </c>
      <c r="L265" s="21">
        <v>15345.0</v>
      </c>
      <c r="M265" s="21">
        <v>63014.0</v>
      </c>
      <c r="N265" s="21">
        <v>6.0</v>
      </c>
      <c r="O265" s="21">
        <v>12941.0</v>
      </c>
      <c r="P265" s="21">
        <v>12039.0</v>
      </c>
      <c r="Q265" s="21">
        <v>23.3</v>
      </c>
      <c r="R265" s="21">
        <v>23.6</v>
      </c>
    </row>
    <row r="266" ht="15.75" customHeight="1">
      <c r="A266" s="36" t="s">
        <v>942</v>
      </c>
      <c r="B266" s="36" t="s">
        <v>254</v>
      </c>
      <c r="C266" s="36" t="s">
        <v>943</v>
      </c>
      <c r="D266" s="36" t="s">
        <v>654</v>
      </c>
      <c r="E266" s="36" t="s">
        <v>655</v>
      </c>
      <c r="F266" s="94">
        <v>12.15</v>
      </c>
      <c r="G266" s="95">
        <v>0.0030864583333333334</v>
      </c>
      <c r="H266" s="21">
        <v>1.8271808E7</v>
      </c>
      <c r="I266" s="36" t="s">
        <v>656</v>
      </c>
      <c r="J266" s="21">
        <v>64937.0</v>
      </c>
      <c r="K266" s="21">
        <v>7.38058886E8</v>
      </c>
      <c r="L266" s="21">
        <v>13664.0</v>
      </c>
      <c r="M266" s="21">
        <v>62556.0</v>
      </c>
      <c r="N266" s="21">
        <v>7.0</v>
      </c>
      <c r="O266" s="21">
        <v>11365.0</v>
      </c>
      <c r="P266" s="21">
        <v>10238.0</v>
      </c>
      <c r="Q266" s="21">
        <v>24.7</v>
      </c>
      <c r="R266" s="21">
        <v>25.0</v>
      </c>
    </row>
    <row r="267" ht="15.75" customHeight="1">
      <c r="A267" s="36" t="s">
        <v>944</v>
      </c>
      <c r="B267" s="36" t="s">
        <v>254</v>
      </c>
      <c r="C267" s="36" t="s">
        <v>943</v>
      </c>
      <c r="D267" s="36" t="s">
        <v>654</v>
      </c>
      <c r="E267" s="36" t="s">
        <v>658</v>
      </c>
      <c r="F267" s="94">
        <v>7.45</v>
      </c>
      <c r="G267" s="95">
        <v>0.008080439814814815</v>
      </c>
      <c r="H267" s="21">
        <v>1.6722044E7</v>
      </c>
      <c r="I267" s="36" t="s">
        <v>656</v>
      </c>
      <c r="J267" s="21">
        <v>64937.0</v>
      </c>
      <c r="K267" s="21">
        <v>7.38058886E8</v>
      </c>
      <c r="L267" s="21">
        <v>13664.0</v>
      </c>
      <c r="M267" s="21">
        <v>62556.0</v>
      </c>
      <c r="N267" s="21">
        <v>7.0</v>
      </c>
      <c r="O267" s="21">
        <v>11365.0</v>
      </c>
      <c r="P267" s="21">
        <v>10238.0</v>
      </c>
      <c r="Q267" s="21">
        <v>24.7</v>
      </c>
      <c r="R267" s="21">
        <v>25.0</v>
      </c>
    </row>
    <row r="268" ht="15.75" customHeight="1">
      <c r="A268" s="36" t="s">
        <v>945</v>
      </c>
      <c r="B268" s="36" t="s">
        <v>126</v>
      </c>
      <c r="C268" s="36" t="s">
        <v>943</v>
      </c>
      <c r="D268" s="36" t="s">
        <v>654</v>
      </c>
      <c r="E268" s="36" t="s">
        <v>655</v>
      </c>
      <c r="F268" s="94">
        <v>8.16</v>
      </c>
      <c r="G268" s="95">
        <v>0.0021034722222222223</v>
      </c>
      <c r="H268" s="21">
        <v>1.6654828E7</v>
      </c>
      <c r="I268" s="36" t="s">
        <v>660</v>
      </c>
      <c r="J268" s="21">
        <v>62470.0</v>
      </c>
      <c r="K268" s="21">
        <v>4.9398785E8</v>
      </c>
      <c r="L268" s="21">
        <v>11266.0</v>
      </c>
      <c r="M268" s="21">
        <v>216377.0</v>
      </c>
      <c r="N268" s="21">
        <v>140.0</v>
      </c>
      <c r="O268" s="21">
        <v>7907.0</v>
      </c>
      <c r="P268" s="21">
        <v>5108.0</v>
      </c>
      <c r="Q268" s="21">
        <v>21.4</v>
      </c>
      <c r="R268" s="21">
        <v>22.8</v>
      </c>
    </row>
    <row r="269" ht="15.75" customHeight="1">
      <c r="A269" s="36" t="s">
        <v>946</v>
      </c>
      <c r="B269" s="36" t="s">
        <v>94</v>
      </c>
      <c r="C269" s="36" t="s">
        <v>943</v>
      </c>
      <c r="D269" s="36" t="s">
        <v>654</v>
      </c>
      <c r="E269" s="36" t="s">
        <v>655</v>
      </c>
      <c r="F269" s="94">
        <v>7.89</v>
      </c>
      <c r="G269" s="95">
        <v>0.0020561342592592593</v>
      </c>
      <c r="H269" s="21">
        <v>1.25448E7</v>
      </c>
      <c r="I269" s="36" t="s">
        <v>662</v>
      </c>
      <c r="J269" s="21">
        <v>65800.0</v>
      </c>
      <c r="K269" s="21">
        <v>4.74157144E8</v>
      </c>
      <c r="L269" s="21">
        <v>9711.0</v>
      </c>
      <c r="M269" s="21">
        <v>162420.0</v>
      </c>
      <c r="N269" s="21">
        <v>31.0</v>
      </c>
      <c r="O269" s="21">
        <v>7206.0</v>
      </c>
      <c r="P269" s="21">
        <v>5089.0</v>
      </c>
      <c r="Q269" s="21">
        <v>22.8</v>
      </c>
      <c r="R269" s="21">
        <v>22.9</v>
      </c>
    </row>
    <row r="270" ht="15.75" customHeight="1">
      <c r="A270" s="36" t="s">
        <v>947</v>
      </c>
      <c r="B270" s="36" t="s">
        <v>182</v>
      </c>
      <c r="C270" s="36" t="s">
        <v>943</v>
      </c>
      <c r="D270" s="36" t="s">
        <v>654</v>
      </c>
      <c r="E270" s="36" t="s">
        <v>655</v>
      </c>
      <c r="F270" s="94">
        <v>10.54</v>
      </c>
      <c r="G270" s="95">
        <v>0.0021318287037037035</v>
      </c>
      <c r="H270" s="21">
        <v>1.4646372E7</v>
      </c>
      <c r="I270" s="36" t="s">
        <v>664</v>
      </c>
      <c r="J270" s="21">
        <v>50432.0</v>
      </c>
      <c r="K270" s="21">
        <v>5.08193201E8</v>
      </c>
      <c r="L270" s="21">
        <v>17299.0</v>
      </c>
      <c r="M270" s="21">
        <v>189482.0</v>
      </c>
      <c r="N270" s="21">
        <v>189.0</v>
      </c>
      <c r="O270" s="21">
        <v>10076.0</v>
      </c>
      <c r="P270" s="21">
        <v>6092.0</v>
      </c>
      <c r="Q270" s="21">
        <v>22.2</v>
      </c>
      <c r="R270" s="21">
        <v>22.4</v>
      </c>
    </row>
    <row r="271" ht="15.75" customHeight="1">
      <c r="A271" s="36" t="s">
        <v>948</v>
      </c>
      <c r="B271" s="36" t="s">
        <v>126</v>
      </c>
      <c r="C271" s="36" t="s">
        <v>943</v>
      </c>
      <c r="D271" s="36" t="s">
        <v>654</v>
      </c>
      <c r="E271" s="36" t="s">
        <v>658</v>
      </c>
      <c r="F271" s="94">
        <v>6.1</v>
      </c>
      <c r="G271" s="95">
        <v>0.005442824074074074</v>
      </c>
      <c r="H271" s="21">
        <v>1.42688E7</v>
      </c>
      <c r="I271" s="36" t="s">
        <v>660</v>
      </c>
      <c r="J271" s="21">
        <v>62470.0</v>
      </c>
      <c r="K271" s="21">
        <v>4.9398785E8</v>
      </c>
      <c r="L271" s="21">
        <v>11266.0</v>
      </c>
      <c r="M271" s="21">
        <v>216377.0</v>
      </c>
      <c r="N271" s="21">
        <v>140.0</v>
      </c>
      <c r="O271" s="21">
        <v>7907.0</v>
      </c>
      <c r="P271" s="21">
        <v>5108.0</v>
      </c>
      <c r="Q271" s="21">
        <v>21.4</v>
      </c>
      <c r="R271" s="21">
        <v>22.8</v>
      </c>
    </row>
    <row r="272" ht="15.75" customHeight="1">
      <c r="A272" s="36" t="s">
        <v>949</v>
      </c>
      <c r="B272" s="36" t="s">
        <v>94</v>
      </c>
      <c r="C272" s="36" t="s">
        <v>943</v>
      </c>
      <c r="D272" s="36" t="s">
        <v>654</v>
      </c>
      <c r="E272" s="36" t="s">
        <v>658</v>
      </c>
      <c r="F272" s="94">
        <v>5.6</v>
      </c>
      <c r="G272" s="95">
        <v>0.0053215277777777775</v>
      </c>
      <c r="H272" s="21">
        <v>1.130938E7</v>
      </c>
      <c r="I272" s="36" t="s">
        <v>662</v>
      </c>
      <c r="J272" s="21">
        <v>65800.0</v>
      </c>
      <c r="K272" s="21">
        <v>4.74157144E8</v>
      </c>
      <c r="L272" s="21">
        <v>9711.0</v>
      </c>
      <c r="M272" s="21">
        <v>162420.0</v>
      </c>
      <c r="N272" s="21">
        <v>31.0</v>
      </c>
      <c r="O272" s="21">
        <v>7206.0</v>
      </c>
      <c r="P272" s="21">
        <v>5089.0</v>
      </c>
      <c r="Q272" s="21">
        <v>22.8</v>
      </c>
      <c r="R272" s="21">
        <v>22.9</v>
      </c>
    </row>
    <row r="273" ht="15.75" customHeight="1">
      <c r="A273" s="36" t="s">
        <v>950</v>
      </c>
      <c r="B273" s="36" t="s">
        <v>182</v>
      </c>
      <c r="C273" s="36" t="s">
        <v>943</v>
      </c>
      <c r="D273" s="36" t="s">
        <v>654</v>
      </c>
      <c r="E273" s="36" t="s">
        <v>658</v>
      </c>
      <c r="F273" s="94">
        <v>6.21</v>
      </c>
      <c r="G273" s="95">
        <v>0.0054771990740740744</v>
      </c>
      <c r="H273" s="21">
        <v>1.285776E7</v>
      </c>
      <c r="I273" s="36" t="s">
        <v>664</v>
      </c>
      <c r="J273" s="21">
        <v>50432.0</v>
      </c>
      <c r="K273" s="21">
        <v>5.08193201E8</v>
      </c>
      <c r="L273" s="21">
        <v>17299.0</v>
      </c>
      <c r="M273" s="21">
        <v>189482.0</v>
      </c>
      <c r="N273" s="21">
        <v>189.0</v>
      </c>
      <c r="O273" s="21">
        <v>10076.0</v>
      </c>
      <c r="P273" s="21">
        <v>6092.0</v>
      </c>
      <c r="Q273" s="21">
        <v>22.2</v>
      </c>
      <c r="R273" s="21">
        <v>22.4</v>
      </c>
    </row>
    <row r="274" ht="15.75" customHeight="1">
      <c r="A274" s="36" t="s">
        <v>951</v>
      </c>
      <c r="B274" s="36" t="s">
        <v>200</v>
      </c>
      <c r="C274" s="36" t="s">
        <v>943</v>
      </c>
      <c r="D274" s="36" t="s">
        <v>654</v>
      </c>
      <c r="E274" s="36" t="s">
        <v>655</v>
      </c>
      <c r="F274" s="94">
        <v>7.58</v>
      </c>
      <c r="G274" s="95">
        <v>0.0010328703703703704</v>
      </c>
      <c r="H274" s="21">
        <v>9177704.0</v>
      </c>
      <c r="I274" s="36" t="s">
        <v>669</v>
      </c>
      <c r="J274" s="21">
        <v>110428.0</v>
      </c>
      <c r="K274" s="21">
        <v>1.89774414E8</v>
      </c>
      <c r="L274" s="21">
        <v>2085.0</v>
      </c>
      <c r="M274" s="21">
        <v>21363.0</v>
      </c>
      <c r="N274" s="21">
        <v>5.0</v>
      </c>
      <c r="O274" s="21">
        <v>1718.0</v>
      </c>
      <c r="P274" s="21">
        <v>1475.0</v>
      </c>
      <c r="Q274" s="21">
        <v>20.5</v>
      </c>
      <c r="R274" s="21">
        <v>20.5</v>
      </c>
    </row>
    <row r="275" ht="15.75" customHeight="1">
      <c r="A275" s="36" t="s">
        <v>952</v>
      </c>
      <c r="B275" s="36" t="s">
        <v>218</v>
      </c>
      <c r="C275" s="36" t="s">
        <v>943</v>
      </c>
      <c r="D275" s="36" t="s">
        <v>654</v>
      </c>
      <c r="E275" s="36" t="s">
        <v>655</v>
      </c>
      <c r="F275" s="94">
        <v>7.2</v>
      </c>
      <c r="G275" s="95">
        <v>9.283564814814816E-4</v>
      </c>
      <c r="H275" s="21">
        <v>9302164.0</v>
      </c>
      <c r="I275" s="36" t="s">
        <v>671</v>
      </c>
      <c r="J275" s="21">
        <v>42171.0</v>
      </c>
      <c r="K275" s="21">
        <v>1.74818094E8</v>
      </c>
      <c r="L275" s="21">
        <v>7031.0</v>
      </c>
      <c r="M275" s="21">
        <v>86901.0</v>
      </c>
      <c r="N275" s="21">
        <v>6.0</v>
      </c>
      <c r="O275" s="21">
        <v>4145.0</v>
      </c>
      <c r="P275" s="21">
        <v>2263.0</v>
      </c>
      <c r="Q275" s="21">
        <v>19.1</v>
      </c>
      <c r="R275" s="21">
        <v>19.1</v>
      </c>
    </row>
    <row r="276" ht="15.75" customHeight="1">
      <c r="A276" s="36" t="s">
        <v>953</v>
      </c>
      <c r="B276" s="36" t="s">
        <v>200</v>
      </c>
      <c r="C276" s="36" t="s">
        <v>943</v>
      </c>
      <c r="D276" s="36" t="s">
        <v>654</v>
      </c>
      <c r="E276" s="36" t="s">
        <v>658</v>
      </c>
      <c r="F276" s="94">
        <v>5.84</v>
      </c>
      <c r="G276" s="95">
        <v>0.0024310185185185186</v>
      </c>
      <c r="H276" s="21">
        <v>7256676.0</v>
      </c>
      <c r="I276" s="36" t="s">
        <v>669</v>
      </c>
      <c r="J276" s="21">
        <v>110428.0</v>
      </c>
      <c r="K276" s="21">
        <v>1.89774414E8</v>
      </c>
      <c r="L276" s="21">
        <v>2085.0</v>
      </c>
      <c r="M276" s="21">
        <v>21363.0</v>
      </c>
      <c r="N276" s="21">
        <v>5.0</v>
      </c>
      <c r="O276" s="21">
        <v>1718.0</v>
      </c>
      <c r="P276" s="21">
        <v>1475.0</v>
      </c>
      <c r="Q276" s="21">
        <v>20.5</v>
      </c>
      <c r="R276" s="21">
        <v>20.5</v>
      </c>
    </row>
    <row r="277" ht="15.75" customHeight="1">
      <c r="A277" s="36" t="s">
        <v>954</v>
      </c>
      <c r="B277" s="36" t="s">
        <v>218</v>
      </c>
      <c r="C277" s="36" t="s">
        <v>943</v>
      </c>
      <c r="D277" s="36" t="s">
        <v>654</v>
      </c>
      <c r="E277" s="36" t="s">
        <v>658</v>
      </c>
      <c r="F277" s="94">
        <v>5.74</v>
      </c>
      <c r="G277" s="95">
        <v>0.002049074074074074</v>
      </c>
      <c r="H277" s="21">
        <v>7925272.0</v>
      </c>
      <c r="I277" s="36" t="s">
        <v>671</v>
      </c>
      <c r="J277" s="21">
        <v>42171.0</v>
      </c>
      <c r="K277" s="21">
        <v>1.74818094E8</v>
      </c>
      <c r="L277" s="21">
        <v>7031.0</v>
      </c>
      <c r="M277" s="21">
        <v>86901.0</v>
      </c>
      <c r="N277" s="21">
        <v>6.0</v>
      </c>
      <c r="O277" s="21">
        <v>4145.0</v>
      </c>
      <c r="P277" s="21">
        <v>2263.0</v>
      </c>
      <c r="Q277" s="21">
        <v>19.1</v>
      </c>
      <c r="R277" s="21">
        <v>19.1</v>
      </c>
    </row>
    <row r="278" ht="15.75" customHeight="1">
      <c r="A278" s="36" t="s">
        <v>955</v>
      </c>
      <c r="B278" s="36" t="s">
        <v>236</v>
      </c>
      <c r="C278" s="36" t="s">
        <v>943</v>
      </c>
      <c r="D278" s="36" t="s">
        <v>654</v>
      </c>
      <c r="E278" s="36" t="s">
        <v>655</v>
      </c>
      <c r="F278" s="94">
        <v>9.31</v>
      </c>
      <c r="G278" s="95">
        <v>9.966435185185185E-4</v>
      </c>
      <c r="H278" s="21">
        <v>1.0780852E7</v>
      </c>
      <c r="I278" s="36" t="s">
        <v>675</v>
      </c>
      <c r="J278" s="21">
        <v>12229.0</v>
      </c>
      <c r="K278" s="21">
        <v>1.8467699E8</v>
      </c>
      <c r="L278" s="21">
        <v>16960.0</v>
      </c>
      <c r="M278" s="21">
        <v>94530.0</v>
      </c>
      <c r="N278" s="21">
        <v>286.0</v>
      </c>
      <c r="O278" s="21">
        <v>15101.0</v>
      </c>
      <c r="P278" s="21">
        <v>13828.0</v>
      </c>
      <c r="Q278" s="21">
        <v>25.9</v>
      </c>
      <c r="R278" s="21">
        <v>26.2</v>
      </c>
    </row>
    <row r="279" ht="15.75" customHeight="1">
      <c r="A279" s="36" t="s">
        <v>956</v>
      </c>
      <c r="B279" s="36" t="s">
        <v>236</v>
      </c>
      <c r="C279" s="36" t="s">
        <v>943</v>
      </c>
      <c r="D279" s="36" t="s">
        <v>654</v>
      </c>
      <c r="E279" s="36" t="s">
        <v>658</v>
      </c>
      <c r="F279" s="94">
        <v>6.84</v>
      </c>
      <c r="G279" s="95">
        <v>0.0021125000000000002</v>
      </c>
      <c r="H279" s="21">
        <v>8433344.0</v>
      </c>
      <c r="I279" s="36" t="s">
        <v>675</v>
      </c>
      <c r="J279" s="21">
        <v>12229.0</v>
      </c>
      <c r="K279" s="21">
        <v>1.8467699E8</v>
      </c>
      <c r="L279" s="21">
        <v>16960.0</v>
      </c>
      <c r="M279" s="21">
        <v>94530.0</v>
      </c>
      <c r="N279" s="21">
        <v>286.0</v>
      </c>
      <c r="O279" s="21">
        <v>15101.0</v>
      </c>
      <c r="P279" s="21">
        <v>13828.0</v>
      </c>
      <c r="Q279" s="21">
        <v>25.9</v>
      </c>
      <c r="R279" s="21">
        <v>26.2</v>
      </c>
    </row>
    <row r="280" ht="15.75" customHeight="1">
      <c r="A280" s="36" t="s">
        <v>957</v>
      </c>
      <c r="B280" s="36" t="s">
        <v>272</v>
      </c>
      <c r="C280" s="36" t="s">
        <v>943</v>
      </c>
      <c r="D280" s="36" t="s">
        <v>654</v>
      </c>
      <c r="E280" s="36" t="s">
        <v>655</v>
      </c>
      <c r="F280" s="94">
        <v>10.36</v>
      </c>
      <c r="G280" s="95">
        <v>0.0014461805555555556</v>
      </c>
      <c r="H280" s="21">
        <v>1.2650176E7</v>
      </c>
      <c r="I280" s="36" t="s">
        <v>678</v>
      </c>
      <c r="J280" s="21">
        <v>23793.0</v>
      </c>
      <c r="K280" s="21">
        <v>3.07909786E8</v>
      </c>
      <c r="L280" s="21">
        <v>15345.0</v>
      </c>
      <c r="M280" s="21">
        <v>63014.0</v>
      </c>
      <c r="N280" s="21">
        <v>6.0</v>
      </c>
      <c r="O280" s="21">
        <v>12941.0</v>
      </c>
      <c r="P280" s="21">
        <v>12039.0</v>
      </c>
      <c r="Q280" s="21">
        <v>23.3</v>
      </c>
      <c r="R280" s="21">
        <v>23.6</v>
      </c>
    </row>
    <row r="281" ht="15.75" customHeight="1">
      <c r="A281" s="36" t="s">
        <v>958</v>
      </c>
      <c r="B281" s="36" t="s">
        <v>272</v>
      </c>
      <c r="C281" s="36" t="s">
        <v>943</v>
      </c>
      <c r="D281" s="36" t="s">
        <v>654</v>
      </c>
      <c r="E281" s="36" t="s">
        <v>658</v>
      </c>
      <c r="F281" s="94">
        <v>7.09</v>
      </c>
      <c r="G281" s="95">
        <v>0.003468402777777778</v>
      </c>
      <c r="H281" s="21">
        <v>1.0812696E7</v>
      </c>
      <c r="I281" s="36" t="s">
        <v>678</v>
      </c>
      <c r="J281" s="21">
        <v>23793.0</v>
      </c>
      <c r="K281" s="21">
        <v>3.07909786E8</v>
      </c>
      <c r="L281" s="21">
        <v>15345.0</v>
      </c>
      <c r="M281" s="21">
        <v>63014.0</v>
      </c>
      <c r="N281" s="21">
        <v>6.0</v>
      </c>
      <c r="O281" s="21">
        <v>12941.0</v>
      </c>
      <c r="P281" s="21">
        <v>12039.0</v>
      </c>
      <c r="Q281" s="21">
        <v>23.3</v>
      </c>
      <c r="R281" s="21">
        <v>23.6</v>
      </c>
    </row>
    <row r="282" ht="15.75" customHeight="1">
      <c r="A282" s="36" t="s">
        <v>959</v>
      </c>
      <c r="B282" s="36" t="s">
        <v>254</v>
      </c>
      <c r="C282" s="36" t="s">
        <v>332</v>
      </c>
      <c r="D282" s="36" t="s">
        <v>654</v>
      </c>
      <c r="E282" s="36" t="s">
        <v>655</v>
      </c>
      <c r="F282" s="94">
        <v>20.1</v>
      </c>
      <c r="G282" s="95">
        <v>0.003174189814814815</v>
      </c>
      <c r="H282" s="21">
        <v>7966564.0</v>
      </c>
      <c r="I282" s="36" t="s">
        <v>656</v>
      </c>
      <c r="J282" s="21">
        <v>64937.0</v>
      </c>
      <c r="K282" s="21">
        <v>7.38058886E8</v>
      </c>
      <c r="L282" s="21">
        <v>13664.0</v>
      </c>
      <c r="M282" s="21">
        <v>62556.0</v>
      </c>
      <c r="N282" s="21">
        <v>7.0</v>
      </c>
      <c r="O282" s="21">
        <v>11365.0</v>
      </c>
      <c r="P282" s="21">
        <v>10238.0</v>
      </c>
      <c r="Q282" s="21">
        <v>24.7</v>
      </c>
      <c r="R282" s="21">
        <v>25.0</v>
      </c>
    </row>
    <row r="283" ht="15.75" customHeight="1">
      <c r="A283" s="36" t="s">
        <v>960</v>
      </c>
      <c r="B283" s="36" t="s">
        <v>254</v>
      </c>
      <c r="C283" s="36" t="s">
        <v>332</v>
      </c>
      <c r="D283" s="36" t="s">
        <v>654</v>
      </c>
      <c r="E283" s="36" t="s">
        <v>658</v>
      </c>
      <c r="F283" s="94">
        <v>16.31</v>
      </c>
      <c r="G283" s="95">
        <v>0.002081597222222222</v>
      </c>
      <c r="H283" s="21">
        <v>1.0542796E7</v>
      </c>
      <c r="I283" s="36" t="s">
        <v>656</v>
      </c>
      <c r="J283" s="21">
        <v>64937.0</v>
      </c>
      <c r="K283" s="21">
        <v>7.38058886E8</v>
      </c>
      <c r="L283" s="21">
        <v>13664.0</v>
      </c>
      <c r="M283" s="21">
        <v>62556.0</v>
      </c>
      <c r="N283" s="21">
        <v>7.0</v>
      </c>
      <c r="O283" s="21">
        <v>11365.0</v>
      </c>
      <c r="P283" s="21">
        <v>10238.0</v>
      </c>
      <c r="Q283" s="21">
        <v>24.7</v>
      </c>
      <c r="R283" s="21">
        <v>25.0</v>
      </c>
    </row>
    <row r="284" ht="15.75" customHeight="1">
      <c r="A284" s="36" t="s">
        <v>961</v>
      </c>
      <c r="B284" s="36" t="s">
        <v>126</v>
      </c>
      <c r="C284" s="36" t="s">
        <v>332</v>
      </c>
      <c r="D284" s="36" t="s">
        <v>654</v>
      </c>
      <c r="E284" s="36" t="s">
        <v>655</v>
      </c>
      <c r="F284" s="94">
        <v>17.12</v>
      </c>
      <c r="G284" s="95">
        <v>0.002584837962962963</v>
      </c>
      <c r="H284" s="21">
        <v>1.0599056E7</v>
      </c>
      <c r="I284" s="36" t="s">
        <v>660</v>
      </c>
      <c r="J284" s="21">
        <v>62470.0</v>
      </c>
      <c r="K284" s="21">
        <v>4.9398785E8</v>
      </c>
      <c r="L284" s="21">
        <v>11266.0</v>
      </c>
      <c r="M284" s="21">
        <v>216377.0</v>
      </c>
      <c r="N284" s="21">
        <v>140.0</v>
      </c>
      <c r="O284" s="21">
        <v>7907.0</v>
      </c>
      <c r="P284" s="21">
        <v>5108.0</v>
      </c>
      <c r="Q284" s="21">
        <v>21.4</v>
      </c>
      <c r="R284" s="21">
        <v>22.8</v>
      </c>
    </row>
    <row r="285" ht="15.75" customHeight="1">
      <c r="A285" s="36" t="s">
        <v>962</v>
      </c>
      <c r="B285" s="36" t="s">
        <v>94</v>
      </c>
      <c r="C285" s="36" t="s">
        <v>332</v>
      </c>
      <c r="D285" s="36" t="s">
        <v>654</v>
      </c>
      <c r="E285" s="36" t="s">
        <v>655</v>
      </c>
      <c r="F285" s="94">
        <v>16.69</v>
      </c>
      <c r="G285" s="95">
        <v>0.0023744212962962963</v>
      </c>
      <c r="H285" s="21">
        <v>8456416.0</v>
      </c>
      <c r="I285" s="36" t="s">
        <v>662</v>
      </c>
      <c r="J285" s="21">
        <v>65800.0</v>
      </c>
      <c r="K285" s="21">
        <v>4.74157144E8</v>
      </c>
      <c r="L285" s="21">
        <v>9711.0</v>
      </c>
      <c r="M285" s="21">
        <v>162420.0</v>
      </c>
      <c r="N285" s="21">
        <v>31.0</v>
      </c>
      <c r="O285" s="21">
        <v>7206.0</v>
      </c>
      <c r="P285" s="21">
        <v>5089.0</v>
      </c>
      <c r="Q285" s="21">
        <v>22.8</v>
      </c>
      <c r="R285" s="21">
        <v>22.9</v>
      </c>
    </row>
    <row r="286" ht="15.75" customHeight="1">
      <c r="A286" s="36" t="s">
        <v>963</v>
      </c>
      <c r="B286" s="36" t="s">
        <v>182</v>
      </c>
      <c r="C286" s="36" t="s">
        <v>332</v>
      </c>
      <c r="D286" s="36" t="s">
        <v>654</v>
      </c>
      <c r="E286" s="36" t="s">
        <v>655</v>
      </c>
      <c r="F286" s="94">
        <v>18.97</v>
      </c>
      <c r="G286" s="95">
        <v>0.0033305555555555554</v>
      </c>
      <c r="H286" s="21">
        <v>9303808.0</v>
      </c>
      <c r="I286" s="36" t="s">
        <v>664</v>
      </c>
      <c r="J286" s="21">
        <v>50432.0</v>
      </c>
      <c r="K286" s="21">
        <v>5.08193201E8</v>
      </c>
      <c r="L286" s="21">
        <v>17299.0</v>
      </c>
      <c r="M286" s="21">
        <v>189482.0</v>
      </c>
      <c r="N286" s="21">
        <v>189.0</v>
      </c>
      <c r="O286" s="21">
        <v>10076.0</v>
      </c>
      <c r="P286" s="21">
        <v>6092.0</v>
      </c>
      <c r="Q286" s="21">
        <v>22.2</v>
      </c>
      <c r="R286" s="21">
        <v>22.4</v>
      </c>
    </row>
    <row r="287" ht="15.75" customHeight="1">
      <c r="A287" s="36" t="s">
        <v>964</v>
      </c>
      <c r="B287" s="36" t="s">
        <v>126</v>
      </c>
      <c r="C287" s="36" t="s">
        <v>332</v>
      </c>
      <c r="D287" s="36" t="s">
        <v>654</v>
      </c>
      <c r="E287" s="36" t="s">
        <v>658</v>
      </c>
      <c r="F287" s="94">
        <v>16.84</v>
      </c>
      <c r="G287" s="95">
        <v>0.002553009259259259</v>
      </c>
      <c r="H287" s="21">
        <v>1.0567088E7</v>
      </c>
      <c r="I287" s="36" t="s">
        <v>660</v>
      </c>
      <c r="J287" s="21">
        <v>62470.0</v>
      </c>
      <c r="K287" s="21">
        <v>4.9398785E8</v>
      </c>
      <c r="L287" s="21">
        <v>11266.0</v>
      </c>
      <c r="M287" s="21">
        <v>216377.0</v>
      </c>
      <c r="N287" s="21">
        <v>140.0</v>
      </c>
      <c r="O287" s="21">
        <v>7907.0</v>
      </c>
      <c r="P287" s="21">
        <v>5108.0</v>
      </c>
      <c r="Q287" s="21">
        <v>21.4</v>
      </c>
      <c r="R287" s="21">
        <v>22.8</v>
      </c>
    </row>
    <row r="288" ht="15.75" customHeight="1">
      <c r="A288" s="36" t="s">
        <v>965</v>
      </c>
      <c r="B288" s="36" t="s">
        <v>94</v>
      </c>
      <c r="C288" s="36" t="s">
        <v>332</v>
      </c>
      <c r="D288" s="36" t="s">
        <v>654</v>
      </c>
      <c r="E288" s="36" t="s">
        <v>658</v>
      </c>
      <c r="F288" s="94">
        <v>19.18</v>
      </c>
      <c r="G288" s="95">
        <v>0.0031107638888888886</v>
      </c>
      <c r="H288" s="21">
        <v>6552480.0</v>
      </c>
      <c r="I288" s="36" t="s">
        <v>662</v>
      </c>
      <c r="J288" s="21">
        <v>65800.0</v>
      </c>
      <c r="K288" s="21">
        <v>4.74157144E8</v>
      </c>
      <c r="L288" s="21">
        <v>9711.0</v>
      </c>
      <c r="M288" s="21">
        <v>162420.0</v>
      </c>
      <c r="N288" s="21">
        <v>31.0</v>
      </c>
      <c r="O288" s="21">
        <v>7206.0</v>
      </c>
      <c r="P288" s="21">
        <v>5089.0</v>
      </c>
      <c r="Q288" s="21">
        <v>22.8</v>
      </c>
      <c r="R288" s="21">
        <v>22.9</v>
      </c>
    </row>
    <row r="289" ht="15.75" customHeight="1">
      <c r="A289" s="36" t="s">
        <v>966</v>
      </c>
      <c r="B289" s="36" t="s">
        <v>182</v>
      </c>
      <c r="C289" s="36" t="s">
        <v>332</v>
      </c>
      <c r="D289" s="36" t="s">
        <v>654</v>
      </c>
      <c r="E289" s="36" t="s">
        <v>658</v>
      </c>
      <c r="F289" s="94">
        <v>18.38</v>
      </c>
      <c r="G289" s="95">
        <v>0.002771412037037037</v>
      </c>
      <c r="H289" s="21">
        <v>1.3016996E7</v>
      </c>
      <c r="I289" s="36" t="s">
        <v>664</v>
      </c>
      <c r="J289" s="21">
        <v>50432.0</v>
      </c>
      <c r="K289" s="21">
        <v>5.08193201E8</v>
      </c>
      <c r="L289" s="21">
        <v>17299.0</v>
      </c>
      <c r="M289" s="21">
        <v>189482.0</v>
      </c>
      <c r="N289" s="21">
        <v>189.0</v>
      </c>
      <c r="O289" s="21">
        <v>10076.0</v>
      </c>
      <c r="P289" s="21">
        <v>6092.0</v>
      </c>
      <c r="Q289" s="21">
        <v>22.2</v>
      </c>
      <c r="R289" s="21">
        <v>22.4</v>
      </c>
    </row>
    <row r="290" ht="15.75" customHeight="1">
      <c r="A290" s="36" t="s">
        <v>967</v>
      </c>
      <c r="B290" s="36" t="s">
        <v>200</v>
      </c>
      <c r="C290" s="36" t="s">
        <v>332</v>
      </c>
      <c r="D290" s="36" t="s">
        <v>654</v>
      </c>
      <c r="E290" s="36" t="s">
        <v>655</v>
      </c>
      <c r="F290" s="94">
        <v>13.82</v>
      </c>
      <c r="G290" s="95">
        <v>5.090277777777777E-4</v>
      </c>
      <c r="H290" s="21">
        <v>2643564.0</v>
      </c>
      <c r="I290" s="36" t="s">
        <v>669</v>
      </c>
      <c r="J290" s="21">
        <v>110428.0</v>
      </c>
      <c r="K290" s="21">
        <v>1.89774414E8</v>
      </c>
      <c r="L290" s="21">
        <v>2085.0</v>
      </c>
      <c r="M290" s="21">
        <v>21363.0</v>
      </c>
      <c r="N290" s="21">
        <v>5.0</v>
      </c>
      <c r="O290" s="21">
        <v>1718.0</v>
      </c>
      <c r="P290" s="21">
        <v>1475.0</v>
      </c>
      <c r="Q290" s="21">
        <v>20.5</v>
      </c>
      <c r="R290" s="21">
        <v>20.5</v>
      </c>
    </row>
    <row r="291" ht="15.75" customHeight="1">
      <c r="A291" s="36" t="s">
        <v>968</v>
      </c>
      <c r="B291" s="36" t="s">
        <v>218</v>
      </c>
      <c r="C291" s="36" t="s">
        <v>332</v>
      </c>
      <c r="D291" s="36" t="s">
        <v>654</v>
      </c>
      <c r="E291" s="36" t="s">
        <v>655</v>
      </c>
      <c r="F291" s="94">
        <v>16.43</v>
      </c>
      <c r="G291" s="95">
        <v>5.675925925925926E-4</v>
      </c>
      <c r="H291" s="21">
        <v>5287892.0</v>
      </c>
      <c r="I291" s="36" t="s">
        <v>671</v>
      </c>
      <c r="J291" s="21">
        <v>42171.0</v>
      </c>
      <c r="K291" s="21">
        <v>1.74818094E8</v>
      </c>
      <c r="L291" s="21">
        <v>7031.0</v>
      </c>
      <c r="M291" s="21">
        <v>86901.0</v>
      </c>
      <c r="N291" s="21">
        <v>6.0</v>
      </c>
      <c r="O291" s="21">
        <v>4145.0</v>
      </c>
      <c r="P291" s="21">
        <v>2263.0</v>
      </c>
      <c r="Q291" s="21">
        <v>19.1</v>
      </c>
      <c r="R291" s="21">
        <v>19.1</v>
      </c>
    </row>
    <row r="292" ht="15.75" customHeight="1">
      <c r="A292" s="36" t="s">
        <v>969</v>
      </c>
      <c r="B292" s="36" t="s">
        <v>200</v>
      </c>
      <c r="C292" s="36" t="s">
        <v>332</v>
      </c>
      <c r="D292" s="36" t="s">
        <v>654</v>
      </c>
      <c r="E292" s="36" t="s">
        <v>658</v>
      </c>
      <c r="F292" s="94">
        <v>14.21</v>
      </c>
      <c r="G292" s="95">
        <v>4.907407407407407E-4</v>
      </c>
      <c r="H292" s="21">
        <v>2520748.0</v>
      </c>
      <c r="I292" s="36" t="s">
        <v>669</v>
      </c>
      <c r="J292" s="21">
        <v>110428.0</v>
      </c>
      <c r="K292" s="21">
        <v>1.89774414E8</v>
      </c>
      <c r="L292" s="21">
        <v>2085.0</v>
      </c>
      <c r="M292" s="21">
        <v>21363.0</v>
      </c>
      <c r="N292" s="21">
        <v>5.0</v>
      </c>
      <c r="O292" s="21">
        <v>1718.0</v>
      </c>
      <c r="P292" s="21">
        <v>1475.0</v>
      </c>
      <c r="Q292" s="21">
        <v>20.5</v>
      </c>
      <c r="R292" s="21">
        <v>20.5</v>
      </c>
    </row>
    <row r="293" ht="15.75" customHeight="1">
      <c r="A293" s="36" t="s">
        <v>970</v>
      </c>
      <c r="B293" s="36" t="s">
        <v>218</v>
      </c>
      <c r="C293" s="36" t="s">
        <v>332</v>
      </c>
      <c r="D293" s="36" t="s">
        <v>654</v>
      </c>
      <c r="E293" s="36" t="s">
        <v>658</v>
      </c>
      <c r="F293" s="94">
        <v>16.75</v>
      </c>
      <c r="G293" s="95">
        <v>5.60763888888889E-4</v>
      </c>
      <c r="H293" s="21">
        <v>5286940.0</v>
      </c>
      <c r="I293" s="36" t="s">
        <v>671</v>
      </c>
      <c r="J293" s="21">
        <v>42171.0</v>
      </c>
      <c r="K293" s="21">
        <v>1.74818094E8</v>
      </c>
      <c r="L293" s="21">
        <v>7031.0</v>
      </c>
      <c r="M293" s="21">
        <v>86901.0</v>
      </c>
      <c r="N293" s="21">
        <v>6.0</v>
      </c>
      <c r="O293" s="21">
        <v>4145.0</v>
      </c>
      <c r="P293" s="21">
        <v>2263.0</v>
      </c>
      <c r="Q293" s="21">
        <v>19.1</v>
      </c>
      <c r="R293" s="21">
        <v>19.1</v>
      </c>
    </row>
    <row r="294" ht="15.75" customHeight="1">
      <c r="A294" s="36" t="s">
        <v>971</v>
      </c>
      <c r="B294" s="36" t="s">
        <v>236</v>
      </c>
      <c r="C294" s="36" t="s">
        <v>332</v>
      </c>
      <c r="D294" s="36" t="s">
        <v>654</v>
      </c>
      <c r="E294" s="36" t="s">
        <v>655</v>
      </c>
      <c r="F294" s="94">
        <v>19.24</v>
      </c>
      <c r="G294" s="95">
        <v>6.920138888888889E-4</v>
      </c>
      <c r="H294" s="21">
        <v>1.2169736E7</v>
      </c>
      <c r="I294" s="36" t="s">
        <v>675</v>
      </c>
      <c r="J294" s="21">
        <v>12229.0</v>
      </c>
      <c r="K294" s="21">
        <v>1.8467699E8</v>
      </c>
      <c r="L294" s="21">
        <v>16960.0</v>
      </c>
      <c r="M294" s="21">
        <v>94530.0</v>
      </c>
      <c r="N294" s="21">
        <v>286.0</v>
      </c>
      <c r="O294" s="21">
        <v>15101.0</v>
      </c>
      <c r="P294" s="21">
        <v>13828.0</v>
      </c>
      <c r="Q294" s="21">
        <v>25.9</v>
      </c>
      <c r="R294" s="21">
        <v>26.2</v>
      </c>
    </row>
    <row r="295" ht="15.75" customHeight="1">
      <c r="A295" s="36" t="s">
        <v>972</v>
      </c>
      <c r="B295" s="36" t="s">
        <v>236</v>
      </c>
      <c r="C295" s="36" t="s">
        <v>332</v>
      </c>
      <c r="D295" s="36" t="s">
        <v>654</v>
      </c>
      <c r="E295" s="36" t="s">
        <v>658</v>
      </c>
      <c r="F295" s="94">
        <v>19.45</v>
      </c>
      <c r="G295" s="95">
        <v>8.498842592592593E-4</v>
      </c>
      <c r="H295" s="21">
        <v>1.1374412E7</v>
      </c>
      <c r="I295" s="36" t="s">
        <v>675</v>
      </c>
      <c r="J295" s="21">
        <v>12229.0</v>
      </c>
      <c r="K295" s="21">
        <v>1.8467699E8</v>
      </c>
      <c r="L295" s="21">
        <v>16960.0</v>
      </c>
      <c r="M295" s="21">
        <v>94530.0</v>
      </c>
      <c r="N295" s="21">
        <v>286.0</v>
      </c>
      <c r="O295" s="21">
        <v>15101.0</v>
      </c>
      <c r="P295" s="21">
        <v>13828.0</v>
      </c>
      <c r="Q295" s="21">
        <v>25.9</v>
      </c>
      <c r="R295" s="21">
        <v>26.2</v>
      </c>
    </row>
    <row r="296" ht="15.75" customHeight="1">
      <c r="A296" s="36" t="s">
        <v>973</v>
      </c>
      <c r="B296" s="36" t="s">
        <v>272</v>
      </c>
      <c r="C296" s="36" t="s">
        <v>332</v>
      </c>
      <c r="D296" s="36" t="s">
        <v>654</v>
      </c>
      <c r="E296" s="36" t="s">
        <v>655</v>
      </c>
      <c r="F296" s="94">
        <v>19.81</v>
      </c>
      <c r="G296" s="95">
        <v>0.0014211805555555555</v>
      </c>
      <c r="H296" s="21">
        <v>9193416.0</v>
      </c>
      <c r="I296" s="36" t="s">
        <v>678</v>
      </c>
      <c r="J296" s="21">
        <v>23793.0</v>
      </c>
      <c r="K296" s="21">
        <v>3.07909786E8</v>
      </c>
      <c r="L296" s="21">
        <v>15345.0</v>
      </c>
      <c r="M296" s="21">
        <v>63014.0</v>
      </c>
      <c r="N296" s="21">
        <v>6.0</v>
      </c>
      <c r="O296" s="21">
        <v>12941.0</v>
      </c>
      <c r="P296" s="21">
        <v>12039.0</v>
      </c>
      <c r="Q296" s="21">
        <v>23.3</v>
      </c>
      <c r="R296" s="21">
        <v>23.6</v>
      </c>
    </row>
    <row r="297" ht="15.75" customHeight="1">
      <c r="A297" s="36" t="s">
        <v>974</v>
      </c>
      <c r="B297" s="36" t="s">
        <v>272</v>
      </c>
      <c r="C297" s="36" t="s">
        <v>332</v>
      </c>
      <c r="D297" s="36" t="s">
        <v>654</v>
      </c>
      <c r="E297" s="36" t="s">
        <v>658</v>
      </c>
      <c r="F297" s="94">
        <v>18.4</v>
      </c>
      <c r="G297" s="95">
        <v>0.001166550925925926</v>
      </c>
      <c r="H297" s="21">
        <v>1.188712E7</v>
      </c>
      <c r="I297" s="36" t="s">
        <v>678</v>
      </c>
      <c r="J297" s="21">
        <v>23793.0</v>
      </c>
      <c r="K297" s="21">
        <v>3.07909786E8</v>
      </c>
      <c r="L297" s="21">
        <v>15345.0</v>
      </c>
      <c r="M297" s="21">
        <v>63014.0</v>
      </c>
      <c r="N297" s="21">
        <v>6.0</v>
      </c>
      <c r="O297" s="21">
        <v>12941.0</v>
      </c>
      <c r="P297" s="21">
        <v>12039.0</v>
      </c>
      <c r="Q297" s="21">
        <v>23.3</v>
      </c>
      <c r="R297" s="21">
        <v>23.6</v>
      </c>
    </row>
    <row r="298" ht="15.75" customHeight="1">
      <c r="A298" s="36" t="s">
        <v>975</v>
      </c>
      <c r="B298" s="36" t="s">
        <v>254</v>
      </c>
      <c r="C298" s="36" t="s">
        <v>976</v>
      </c>
      <c r="D298" s="36" t="s">
        <v>654</v>
      </c>
      <c r="E298" s="36" t="s">
        <v>655</v>
      </c>
      <c r="F298" s="94">
        <v>20.1</v>
      </c>
      <c r="G298" s="95">
        <v>0.004145196759259259</v>
      </c>
      <c r="H298" s="21">
        <v>9294368.0</v>
      </c>
      <c r="I298" s="36" t="s">
        <v>656</v>
      </c>
      <c r="J298" s="21">
        <v>64937.0</v>
      </c>
      <c r="K298" s="21">
        <v>7.38058886E8</v>
      </c>
      <c r="L298" s="21">
        <v>13664.0</v>
      </c>
      <c r="M298" s="21">
        <v>62556.0</v>
      </c>
      <c r="N298" s="21">
        <v>7.0</v>
      </c>
      <c r="O298" s="21">
        <v>11365.0</v>
      </c>
      <c r="P298" s="21">
        <v>10238.0</v>
      </c>
      <c r="Q298" s="21">
        <v>24.7</v>
      </c>
      <c r="R298" s="21">
        <v>25.0</v>
      </c>
    </row>
    <row r="299" ht="15.75" customHeight="1">
      <c r="A299" s="36" t="s">
        <v>977</v>
      </c>
      <c r="B299" s="36" t="s">
        <v>254</v>
      </c>
      <c r="C299" s="36" t="s">
        <v>976</v>
      </c>
      <c r="D299" s="36" t="s">
        <v>654</v>
      </c>
      <c r="E299" s="36" t="s">
        <v>658</v>
      </c>
      <c r="F299" s="94">
        <v>16.31</v>
      </c>
      <c r="G299" s="95">
        <v>0.003046886574074074</v>
      </c>
      <c r="H299" s="21">
        <v>1.0542796E7</v>
      </c>
      <c r="I299" s="36" t="s">
        <v>656</v>
      </c>
      <c r="J299" s="21">
        <v>64937.0</v>
      </c>
      <c r="K299" s="21">
        <v>7.38058886E8</v>
      </c>
      <c r="L299" s="21">
        <v>13664.0</v>
      </c>
      <c r="M299" s="21">
        <v>62556.0</v>
      </c>
      <c r="N299" s="21">
        <v>7.0</v>
      </c>
      <c r="O299" s="21">
        <v>11365.0</v>
      </c>
      <c r="P299" s="21">
        <v>10238.0</v>
      </c>
      <c r="Q299" s="21">
        <v>24.7</v>
      </c>
      <c r="R299" s="21">
        <v>25.0</v>
      </c>
    </row>
    <row r="300" ht="15.75" customHeight="1">
      <c r="A300" s="36" t="s">
        <v>978</v>
      </c>
      <c r="B300" s="36" t="s">
        <v>126</v>
      </c>
      <c r="C300" s="36" t="s">
        <v>976</v>
      </c>
      <c r="D300" s="36" t="s">
        <v>654</v>
      </c>
      <c r="E300" s="36" t="s">
        <v>655</v>
      </c>
      <c r="F300" s="94">
        <v>17.12</v>
      </c>
      <c r="G300" s="95">
        <v>0.0032958333333333333</v>
      </c>
      <c r="H300" s="21">
        <v>1.0599056E7</v>
      </c>
      <c r="I300" s="36" t="s">
        <v>660</v>
      </c>
      <c r="J300" s="21">
        <v>62470.0</v>
      </c>
      <c r="K300" s="21">
        <v>4.9398785E8</v>
      </c>
      <c r="L300" s="21">
        <v>11266.0</v>
      </c>
      <c r="M300" s="21">
        <v>216377.0</v>
      </c>
      <c r="N300" s="21">
        <v>140.0</v>
      </c>
      <c r="O300" s="21">
        <v>7907.0</v>
      </c>
      <c r="P300" s="21">
        <v>5108.0</v>
      </c>
      <c r="Q300" s="21">
        <v>21.4</v>
      </c>
      <c r="R300" s="21">
        <v>22.8</v>
      </c>
    </row>
    <row r="301" ht="15.75" customHeight="1">
      <c r="A301" s="36" t="s">
        <v>979</v>
      </c>
      <c r="B301" s="36" t="s">
        <v>94</v>
      </c>
      <c r="C301" s="36" t="s">
        <v>976</v>
      </c>
      <c r="D301" s="36" t="s">
        <v>654</v>
      </c>
      <c r="E301" s="36" t="s">
        <v>655</v>
      </c>
      <c r="F301" s="94">
        <v>16.69</v>
      </c>
      <c r="G301" s="95">
        <v>0.003020601851851852</v>
      </c>
      <c r="H301" s="21">
        <v>8456416.0</v>
      </c>
      <c r="I301" s="36" t="s">
        <v>662</v>
      </c>
      <c r="J301" s="21">
        <v>65800.0</v>
      </c>
      <c r="K301" s="21">
        <v>4.74157144E8</v>
      </c>
      <c r="L301" s="21">
        <v>9711.0</v>
      </c>
      <c r="M301" s="21">
        <v>162420.0</v>
      </c>
      <c r="N301" s="21">
        <v>31.0</v>
      </c>
      <c r="O301" s="21">
        <v>7206.0</v>
      </c>
      <c r="P301" s="21">
        <v>5089.0</v>
      </c>
      <c r="Q301" s="21">
        <v>22.8</v>
      </c>
      <c r="R301" s="21">
        <v>22.9</v>
      </c>
    </row>
    <row r="302" ht="15.75" customHeight="1">
      <c r="A302" s="36" t="s">
        <v>980</v>
      </c>
      <c r="B302" s="36" t="s">
        <v>182</v>
      </c>
      <c r="C302" s="36" t="s">
        <v>976</v>
      </c>
      <c r="D302" s="36" t="s">
        <v>654</v>
      </c>
      <c r="E302" s="36" t="s">
        <v>655</v>
      </c>
      <c r="F302" s="94">
        <v>18.97</v>
      </c>
      <c r="G302" s="95">
        <v>0.003925196759259259</v>
      </c>
      <c r="H302" s="21">
        <v>9303808.0</v>
      </c>
      <c r="I302" s="36" t="s">
        <v>664</v>
      </c>
      <c r="J302" s="21">
        <v>50432.0</v>
      </c>
      <c r="K302" s="21">
        <v>5.08193201E8</v>
      </c>
      <c r="L302" s="21">
        <v>17299.0</v>
      </c>
      <c r="M302" s="21">
        <v>189482.0</v>
      </c>
      <c r="N302" s="21">
        <v>189.0</v>
      </c>
      <c r="O302" s="21">
        <v>10076.0</v>
      </c>
      <c r="P302" s="21">
        <v>6092.0</v>
      </c>
      <c r="Q302" s="21">
        <v>22.2</v>
      </c>
      <c r="R302" s="21">
        <v>22.4</v>
      </c>
    </row>
    <row r="303" ht="15.75" customHeight="1">
      <c r="A303" s="36" t="s">
        <v>981</v>
      </c>
      <c r="B303" s="36" t="s">
        <v>126</v>
      </c>
      <c r="C303" s="36" t="s">
        <v>976</v>
      </c>
      <c r="D303" s="36" t="s">
        <v>654</v>
      </c>
      <c r="E303" s="36" t="s">
        <v>658</v>
      </c>
      <c r="F303" s="94">
        <v>16.84</v>
      </c>
      <c r="G303" s="95">
        <v>0.0032541550925925923</v>
      </c>
      <c r="H303" s="21">
        <v>1.0567088E7</v>
      </c>
      <c r="I303" s="36" t="s">
        <v>660</v>
      </c>
      <c r="J303" s="21">
        <v>62470.0</v>
      </c>
      <c r="K303" s="21">
        <v>4.9398785E8</v>
      </c>
      <c r="L303" s="21">
        <v>11266.0</v>
      </c>
      <c r="M303" s="21">
        <v>216377.0</v>
      </c>
      <c r="N303" s="21">
        <v>140.0</v>
      </c>
      <c r="O303" s="21">
        <v>7907.0</v>
      </c>
      <c r="P303" s="21">
        <v>5108.0</v>
      </c>
      <c r="Q303" s="21">
        <v>21.4</v>
      </c>
      <c r="R303" s="21">
        <v>22.8</v>
      </c>
    </row>
    <row r="304" ht="15.75" customHeight="1">
      <c r="A304" s="36" t="s">
        <v>982</v>
      </c>
      <c r="B304" s="36" t="s">
        <v>94</v>
      </c>
      <c r="C304" s="36" t="s">
        <v>976</v>
      </c>
      <c r="D304" s="36" t="s">
        <v>654</v>
      </c>
      <c r="E304" s="36" t="s">
        <v>658</v>
      </c>
      <c r="F304" s="94">
        <v>19.18</v>
      </c>
      <c r="G304" s="95">
        <v>0.003717025462962963</v>
      </c>
      <c r="H304" s="21">
        <v>6552480.0</v>
      </c>
      <c r="I304" s="36" t="s">
        <v>662</v>
      </c>
      <c r="J304" s="21">
        <v>65800.0</v>
      </c>
      <c r="K304" s="21">
        <v>4.74157144E8</v>
      </c>
      <c r="L304" s="21">
        <v>9711.0</v>
      </c>
      <c r="M304" s="21">
        <v>162420.0</v>
      </c>
      <c r="N304" s="21">
        <v>31.0</v>
      </c>
      <c r="O304" s="21">
        <v>7206.0</v>
      </c>
      <c r="P304" s="21">
        <v>5089.0</v>
      </c>
      <c r="Q304" s="21">
        <v>22.8</v>
      </c>
      <c r="R304" s="21">
        <v>22.9</v>
      </c>
    </row>
    <row r="305" ht="15.75" customHeight="1">
      <c r="A305" s="36" t="s">
        <v>983</v>
      </c>
      <c r="B305" s="36" t="s">
        <v>182</v>
      </c>
      <c r="C305" s="36" t="s">
        <v>976</v>
      </c>
      <c r="D305" s="36" t="s">
        <v>654</v>
      </c>
      <c r="E305" s="36" t="s">
        <v>658</v>
      </c>
      <c r="F305" s="94">
        <v>18.38</v>
      </c>
      <c r="G305" s="95">
        <v>0.0033699305555555553</v>
      </c>
      <c r="H305" s="21">
        <v>1.3016996E7</v>
      </c>
      <c r="I305" s="36" t="s">
        <v>664</v>
      </c>
      <c r="J305" s="21">
        <v>50432.0</v>
      </c>
      <c r="K305" s="21">
        <v>5.08193201E8</v>
      </c>
      <c r="L305" s="21">
        <v>17299.0</v>
      </c>
      <c r="M305" s="21">
        <v>189482.0</v>
      </c>
      <c r="N305" s="21">
        <v>189.0</v>
      </c>
      <c r="O305" s="21">
        <v>10076.0</v>
      </c>
      <c r="P305" s="21">
        <v>6092.0</v>
      </c>
      <c r="Q305" s="21">
        <v>22.2</v>
      </c>
      <c r="R305" s="21">
        <v>22.4</v>
      </c>
    </row>
    <row r="306" ht="15.75" customHeight="1">
      <c r="A306" s="36" t="s">
        <v>984</v>
      </c>
      <c r="B306" s="36" t="s">
        <v>200</v>
      </c>
      <c r="C306" s="36" t="s">
        <v>976</v>
      </c>
      <c r="D306" s="36" t="s">
        <v>654</v>
      </c>
      <c r="E306" s="36" t="s">
        <v>655</v>
      </c>
      <c r="F306" s="94">
        <v>13.82</v>
      </c>
      <c r="G306" s="95">
        <v>7.890393518518519E-4</v>
      </c>
      <c r="H306" s="21">
        <v>2643564.0</v>
      </c>
      <c r="I306" s="36" t="s">
        <v>669</v>
      </c>
      <c r="J306" s="21">
        <v>110428.0</v>
      </c>
      <c r="K306" s="21">
        <v>1.89774414E8</v>
      </c>
      <c r="L306" s="21">
        <v>2085.0</v>
      </c>
      <c r="M306" s="21">
        <v>21363.0</v>
      </c>
      <c r="N306" s="21">
        <v>5.0</v>
      </c>
      <c r="O306" s="21">
        <v>1718.0</v>
      </c>
      <c r="P306" s="21">
        <v>1475.0</v>
      </c>
      <c r="Q306" s="21">
        <v>20.5</v>
      </c>
      <c r="R306" s="21">
        <v>20.5</v>
      </c>
    </row>
    <row r="307" ht="15.75" customHeight="1">
      <c r="A307" s="36" t="s">
        <v>985</v>
      </c>
      <c r="B307" s="36" t="s">
        <v>218</v>
      </c>
      <c r="C307" s="36" t="s">
        <v>976</v>
      </c>
      <c r="D307" s="36" t="s">
        <v>654</v>
      </c>
      <c r="E307" s="36" t="s">
        <v>655</v>
      </c>
      <c r="F307" s="94">
        <v>16.43</v>
      </c>
      <c r="G307" s="95">
        <v>7.961805555555555E-4</v>
      </c>
      <c r="H307" s="21">
        <v>5287892.0</v>
      </c>
      <c r="I307" s="36" t="s">
        <v>671</v>
      </c>
      <c r="J307" s="21">
        <v>42171.0</v>
      </c>
      <c r="K307" s="21">
        <v>1.74818094E8</v>
      </c>
      <c r="L307" s="21">
        <v>7031.0</v>
      </c>
      <c r="M307" s="21">
        <v>86901.0</v>
      </c>
      <c r="N307" s="21">
        <v>6.0</v>
      </c>
      <c r="O307" s="21">
        <v>4145.0</v>
      </c>
      <c r="P307" s="21">
        <v>2263.0</v>
      </c>
      <c r="Q307" s="21">
        <v>19.1</v>
      </c>
      <c r="R307" s="21">
        <v>19.1</v>
      </c>
    </row>
    <row r="308" ht="15.75" customHeight="1">
      <c r="A308" s="36" t="s">
        <v>986</v>
      </c>
      <c r="B308" s="36" t="s">
        <v>200</v>
      </c>
      <c r="C308" s="36" t="s">
        <v>976</v>
      </c>
      <c r="D308" s="36" t="s">
        <v>654</v>
      </c>
      <c r="E308" s="36" t="s">
        <v>658</v>
      </c>
      <c r="F308" s="94">
        <v>14.21</v>
      </c>
      <c r="G308" s="95">
        <v>7.658101851851851E-4</v>
      </c>
      <c r="H308" s="21">
        <v>2520748.0</v>
      </c>
      <c r="I308" s="36" t="s">
        <v>669</v>
      </c>
      <c r="J308" s="21">
        <v>110428.0</v>
      </c>
      <c r="K308" s="21">
        <v>1.89774414E8</v>
      </c>
      <c r="L308" s="21">
        <v>2085.0</v>
      </c>
      <c r="M308" s="21">
        <v>21363.0</v>
      </c>
      <c r="N308" s="21">
        <v>5.0</v>
      </c>
      <c r="O308" s="21">
        <v>1718.0</v>
      </c>
      <c r="P308" s="21">
        <v>1475.0</v>
      </c>
      <c r="Q308" s="21">
        <v>20.5</v>
      </c>
      <c r="R308" s="21">
        <v>20.5</v>
      </c>
    </row>
    <row r="309" ht="15.75" customHeight="1">
      <c r="A309" s="36" t="s">
        <v>987</v>
      </c>
      <c r="B309" s="36" t="s">
        <v>218</v>
      </c>
      <c r="C309" s="36" t="s">
        <v>976</v>
      </c>
      <c r="D309" s="36" t="s">
        <v>654</v>
      </c>
      <c r="E309" s="36" t="s">
        <v>658</v>
      </c>
      <c r="F309" s="94">
        <v>16.75</v>
      </c>
      <c r="G309" s="95">
        <v>7.767013888888888E-4</v>
      </c>
      <c r="H309" s="21">
        <v>5286940.0</v>
      </c>
      <c r="I309" s="36" t="s">
        <v>671</v>
      </c>
      <c r="J309" s="21">
        <v>42171.0</v>
      </c>
      <c r="K309" s="21">
        <v>1.74818094E8</v>
      </c>
      <c r="L309" s="21">
        <v>7031.0</v>
      </c>
      <c r="M309" s="21">
        <v>86901.0</v>
      </c>
      <c r="N309" s="21">
        <v>6.0</v>
      </c>
      <c r="O309" s="21">
        <v>4145.0</v>
      </c>
      <c r="P309" s="21">
        <v>2263.0</v>
      </c>
      <c r="Q309" s="21">
        <v>19.1</v>
      </c>
      <c r="R309" s="21">
        <v>19.1</v>
      </c>
    </row>
    <row r="310" ht="15.75" customHeight="1">
      <c r="A310" s="36" t="s">
        <v>988</v>
      </c>
      <c r="B310" s="36" t="s">
        <v>236</v>
      </c>
      <c r="C310" s="36" t="s">
        <v>976</v>
      </c>
      <c r="D310" s="36" t="s">
        <v>654</v>
      </c>
      <c r="E310" s="36" t="s">
        <v>655</v>
      </c>
      <c r="F310" s="94">
        <v>19.24</v>
      </c>
      <c r="G310" s="95">
        <v>9.161921296296295E-4</v>
      </c>
      <c r="H310" s="21">
        <v>1.2169736E7</v>
      </c>
      <c r="I310" s="36" t="s">
        <v>675</v>
      </c>
      <c r="J310" s="21">
        <v>12229.0</v>
      </c>
      <c r="K310" s="21">
        <v>1.8467699E8</v>
      </c>
      <c r="L310" s="21">
        <v>16960.0</v>
      </c>
      <c r="M310" s="21">
        <v>94530.0</v>
      </c>
      <c r="N310" s="21">
        <v>286.0</v>
      </c>
      <c r="O310" s="21">
        <v>15101.0</v>
      </c>
      <c r="P310" s="21">
        <v>13828.0</v>
      </c>
      <c r="Q310" s="21">
        <v>25.9</v>
      </c>
      <c r="R310" s="21">
        <v>26.2</v>
      </c>
    </row>
    <row r="311" ht="15.75" customHeight="1">
      <c r="A311" s="36" t="s">
        <v>989</v>
      </c>
      <c r="B311" s="36" t="s">
        <v>236</v>
      </c>
      <c r="C311" s="36" t="s">
        <v>976</v>
      </c>
      <c r="D311" s="36" t="s">
        <v>654</v>
      </c>
      <c r="E311" s="36" t="s">
        <v>658</v>
      </c>
      <c r="F311" s="94">
        <v>19.45</v>
      </c>
      <c r="G311" s="95">
        <v>0.0010779629629629629</v>
      </c>
      <c r="H311" s="21">
        <v>1.1374412E7</v>
      </c>
      <c r="I311" s="36" t="s">
        <v>675</v>
      </c>
      <c r="J311" s="21">
        <v>12229.0</v>
      </c>
      <c r="K311" s="21">
        <v>1.8467699E8</v>
      </c>
      <c r="L311" s="21">
        <v>16960.0</v>
      </c>
      <c r="M311" s="21">
        <v>94530.0</v>
      </c>
      <c r="N311" s="21">
        <v>286.0</v>
      </c>
      <c r="O311" s="21">
        <v>15101.0</v>
      </c>
      <c r="P311" s="21">
        <v>13828.0</v>
      </c>
      <c r="Q311" s="21">
        <v>25.9</v>
      </c>
      <c r="R311" s="21">
        <v>26.2</v>
      </c>
    </row>
    <row r="312" ht="15.75" customHeight="1">
      <c r="A312" s="36" t="s">
        <v>990</v>
      </c>
      <c r="B312" s="36" t="s">
        <v>272</v>
      </c>
      <c r="C312" s="36" t="s">
        <v>976</v>
      </c>
      <c r="D312" s="36" t="s">
        <v>654</v>
      </c>
      <c r="E312" s="36" t="s">
        <v>655</v>
      </c>
      <c r="F312" s="94">
        <v>19.81</v>
      </c>
      <c r="G312" s="95">
        <v>0.0018077314814814813</v>
      </c>
      <c r="H312" s="21">
        <v>9193416.0</v>
      </c>
      <c r="I312" s="36" t="s">
        <v>678</v>
      </c>
      <c r="J312" s="21">
        <v>23793.0</v>
      </c>
      <c r="K312" s="21">
        <v>3.07909786E8</v>
      </c>
      <c r="L312" s="21">
        <v>15345.0</v>
      </c>
      <c r="M312" s="21">
        <v>63014.0</v>
      </c>
      <c r="N312" s="21">
        <v>6.0</v>
      </c>
      <c r="O312" s="21">
        <v>12941.0</v>
      </c>
      <c r="P312" s="21">
        <v>12039.0</v>
      </c>
      <c r="Q312" s="21">
        <v>23.3</v>
      </c>
      <c r="R312" s="21">
        <v>23.6</v>
      </c>
    </row>
    <row r="313" ht="15.75" customHeight="1">
      <c r="A313" s="36" t="s">
        <v>991</v>
      </c>
      <c r="B313" s="36" t="s">
        <v>272</v>
      </c>
      <c r="C313" s="36" t="s">
        <v>976</v>
      </c>
      <c r="D313" s="36" t="s">
        <v>654</v>
      </c>
      <c r="E313" s="36" t="s">
        <v>658</v>
      </c>
      <c r="F313" s="94">
        <v>18.4</v>
      </c>
      <c r="G313" s="95">
        <v>0.0015533217592592593</v>
      </c>
      <c r="H313" s="21">
        <v>1.188712E7</v>
      </c>
      <c r="I313" s="36" t="s">
        <v>678</v>
      </c>
      <c r="J313" s="21">
        <v>23793.0</v>
      </c>
      <c r="K313" s="21">
        <v>3.07909786E8</v>
      </c>
      <c r="L313" s="21">
        <v>15345.0</v>
      </c>
      <c r="M313" s="21">
        <v>63014.0</v>
      </c>
      <c r="N313" s="21">
        <v>6.0</v>
      </c>
      <c r="O313" s="21">
        <v>12941.0</v>
      </c>
      <c r="P313" s="21">
        <v>12039.0</v>
      </c>
      <c r="Q313" s="21">
        <v>23.3</v>
      </c>
      <c r="R313" s="21">
        <v>23.6</v>
      </c>
    </row>
    <row r="314" ht="15.75" customHeight="1">
      <c r="A314" s="36" t="s">
        <v>992</v>
      </c>
      <c r="B314" s="36" t="s">
        <v>254</v>
      </c>
      <c r="C314" s="36" t="s">
        <v>993</v>
      </c>
      <c r="D314" s="36" t="s">
        <v>654</v>
      </c>
      <c r="E314" s="36" t="s">
        <v>655</v>
      </c>
      <c r="F314" s="94">
        <v>3.29</v>
      </c>
      <c r="G314" s="95">
        <v>2.3472222222222224E-4</v>
      </c>
      <c r="H314" s="21">
        <v>15488.0</v>
      </c>
      <c r="I314" s="36" t="s">
        <v>656</v>
      </c>
      <c r="J314" s="21">
        <v>64937.0</v>
      </c>
      <c r="K314" s="21">
        <v>7.38058886E8</v>
      </c>
      <c r="L314" s="21">
        <v>13664.0</v>
      </c>
      <c r="M314" s="21">
        <v>62556.0</v>
      </c>
      <c r="N314" s="21">
        <v>7.0</v>
      </c>
      <c r="O314" s="21">
        <v>11365.0</v>
      </c>
      <c r="P314" s="21">
        <v>10238.0</v>
      </c>
      <c r="Q314" s="21">
        <v>24.7</v>
      </c>
      <c r="R314" s="21">
        <v>25.0</v>
      </c>
    </row>
    <row r="315" ht="15.75" customHeight="1">
      <c r="A315" s="36" t="s">
        <v>994</v>
      </c>
      <c r="B315" s="36" t="s">
        <v>254</v>
      </c>
      <c r="C315" s="36" t="s">
        <v>993</v>
      </c>
      <c r="D315" s="36" t="s">
        <v>654</v>
      </c>
      <c r="E315" s="36" t="s">
        <v>658</v>
      </c>
      <c r="F315" s="94">
        <v>3.19</v>
      </c>
      <c r="G315" s="95">
        <v>2.4004629629629628E-4</v>
      </c>
      <c r="H315" s="21">
        <v>23168.0</v>
      </c>
      <c r="I315" s="36" t="s">
        <v>656</v>
      </c>
      <c r="J315" s="21">
        <v>64937.0</v>
      </c>
      <c r="K315" s="21">
        <v>7.38058886E8</v>
      </c>
      <c r="L315" s="21">
        <v>13664.0</v>
      </c>
      <c r="M315" s="21">
        <v>62556.0</v>
      </c>
      <c r="N315" s="21">
        <v>7.0</v>
      </c>
      <c r="O315" s="21">
        <v>11365.0</v>
      </c>
      <c r="P315" s="21">
        <v>10238.0</v>
      </c>
      <c r="Q315" s="21">
        <v>24.7</v>
      </c>
      <c r="R315" s="21">
        <v>25.0</v>
      </c>
    </row>
    <row r="316" ht="15.75" customHeight="1">
      <c r="A316" s="36" t="s">
        <v>995</v>
      </c>
      <c r="B316" s="36" t="s">
        <v>126</v>
      </c>
      <c r="C316" s="36" t="s">
        <v>993</v>
      </c>
      <c r="D316" s="36" t="s">
        <v>654</v>
      </c>
      <c r="E316" s="36" t="s">
        <v>655</v>
      </c>
      <c r="F316" s="94">
        <v>3.35</v>
      </c>
      <c r="G316" s="95">
        <v>1.5497685185185186E-4</v>
      </c>
      <c r="H316" s="21">
        <v>24528.0</v>
      </c>
      <c r="I316" s="36" t="s">
        <v>660</v>
      </c>
      <c r="J316" s="21">
        <v>62470.0</v>
      </c>
      <c r="K316" s="21">
        <v>4.9398785E8</v>
      </c>
      <c r="L316" s="21">
        <v>11266.0</v>
      </c>
      <c r="M316" s="21">
        <v>216377.0</v>
      </c>
      <c r="N316" s="21">
        <v>140.0</v>
      </c>
      <c r="O316" s="21">
        <v>7907.0</v>
      </c>
      <c r="P316" s="21">
        <v>5108.0</v>
      </c>
      <c r="Q316" s="21">
        <v>21.4</v>
      </c>
      <c r="R316" s="21">
        <v>22.8</v>
      </c>
    </row>
    <row r="317" ht="15.75" customHeight="1">
      <c r="A317" s="36" t="s">
        <v>996</v>
      </c>
      <c r="B317" s="36" t="s">
        <v>94</v>
      </c>
      <c r="C317" s="36" t="s">
        <v>993</v>
      </c>
      <c r="D317" s="36" t="s">
        <v>654</v>
      </c>
      <c r="E317" s="36" t="s">
        <v>655</v>
      </c>
      <c r="F317" s="94">
        <v>3.11</v>
      </c>
      <c r="G317" s="95">
        <v>1.5914351851851853E-4</v>
      </c>
      <c r="H317" s="21">
        <v>24060.0</v>
      </c>
      <c r="I317" s="36" t="s">
        <v>662</v>
      </c>
      <c r="J317" s="21">
        <v>65800.0</v>
      </c>
      <c r="K317" s="21">
        <v>4.74157144E8</v>
      </c>
      <c r="L317" s="21">
        <v>9711.0</v>
      </c>
      <c r="M317" s="21">
        <v>162420.0</v>
      </c>
      <c r="N317" s="21">
        <v>31.0</v>
      </c>
      <c r="O317" s="21">
        <v>7206.0</v>
      </c>
      <c r="P317" s="21">
        <v>5089.0</v>
      </c>
      <c r="Q317" s="21">
        <v>22.8</v>
      </c>
      <c r="R317" s="21">
        <v>22.9</v>
      </c>
    </row>
    <row r="318" ht="15.75" customHeight="1">
      <c r="A318" s="36" t="s">
        <v>997</v>
      </c>
      <c r="B318" s="36" t="s">
        <v>182</v>
      </c>
      <c r="C318" s="36" t="s">
        <v>993</v>
      </c>
      <c r="D318" s="36" t="s">
        <v>654</v>
      </c>
      <c r="E318" s="36" t="s">
        <v>655</v>
      </c>
      <c r="F318" s="94">
        <v>3.35</v>
      </c>
      <c r="G318" s="95">
        <v>1.6574074074074074E-4</v>
      </c>
      <c r="H318" s="21">
        <v>16064.0</v>
      </c>
      <c r="I318" s="36" t="s">
        <v>664</v>
      </c>
      <c r="J318" s="21">
        <v>50432.0</v>
      </c>
      <c r="K318" s="21">
        <v>5.08193201E8</v>
      </c>
      <c r="L318" s="21">
        <v>17299.0</v>
      </c>
      <c r="M318" s="21">
        <v>189482.0</v>
      </c>
      <c r="N318" s="21">
        <v>189.0</v>
      </c>
      <c r="O318" s="21">
        <v>10076.0</v>
      </c>
      <c r="P318" s="21">
        <v>6092.0</v>
      </c>
      <c r="Q318" s="21">
        <v>22.2</v>
      </c>
      <c r="R318" s="21">
        <v>22.4</v>
      </c>
    </row>
    <row r="319" ht="15.75" customHeight="1">
      <c r="A319" s="36" t="s">
        <v>998</v>
      </c>
      <c r="B319" s="36" t="s">
        <v>126</v>
      </c>
      <c r="C319" s="36" t="s">
        <v>993</v>
      </c>
      <c r="D319" s="36" t="s">
        <v>654</v>
      </c>
      <c r="E319" s="36" t="s">
        <v>658</v>
      </c>
      <c r="F319" s="94">
        <v>3.13</v>
      </c>
      <c r="G319" s="95">
        <v>1.616898148148148E-4</v>
      </c>
      <c r="H319" s="21">
        <v>23508.0</v>
      </c>
      <c r="I319" s="36" t="s">
        <v>660</v>
      </c>
      <c r="J319" s="21">
        <v>62470.0</v>
      </c>
      <c r="K319" s="21">
        <v>4.9398785E8</v>
      </c>
      <c r="L319" s="21">
        <v>11266.0</v>
      </c>
      <c r="M319" s="21">
        <v>216377.0</v>
      </c>
      <c r="N319" s="21">
        <v>140.0</v>
      </c>
      <c r="O319" s="21">
        <v>7907.0</v>
      </c>
      <c r="P319" s="21">
        <v>5108.0</v>
      </c>
      <c r="Q319" s="21">
        <v>21.4</v>
      </c>
      <c r="R319" s="21">
        <v>22.8</v>
      </c>
    </row>
    <row r="320" ht="15.75" customHeight="1">
      <c r="A320" s="36" t="s">
        <v>999</v>
      </c>
      <c r="B320" s="36" t="s">
        <v>94</v>
      </c>
      <c r="C320" s="36" t="s">
        <v>993</v>
      </c>
      <c r="D320" s="36" t="s">
        <v>654</v>
      </c>
      <c r="E320" s="36" t="s">
        <v>658</v>
      </c>
      <c r="F320" s="94">
        <v>3.31</v>
      </c>
      <c r="G320" s="95">
        <v>1.349537037037037E-4</v>
      </c>
      <c r="H320" s="21">
        <v>25088.0</v>
      </c>
      <c r="I320" s="36" t="s">
        <v>662</v>
      </c>
      <c r="J320" s="21">
        <v>65800.0</v>
      </c>
      <c r="K320" s="21">
        <v>4.74157144E8</v>
      </c>
      <c r="L320" s="21">
        <v>9711.0</v>
      </c>
      <c r="M320" s="21">
        <v>162420.0</v>
      </c>
      <c r="N320" s="21">
        <v>31.0</v>
      </c>
      <c r="O320" s="21">
        <v>7206.0</v>
      </c>
      <c r="P320" s="21">
        <v>5089.0</v>
      </c>
      <c r="Q320" s="21">
        <v>22.8</v>
      </c>
      <c r="R320" s="21">
        <v>22.9</v>
      </c>
    </row>
    <row r="321" ht="15.75" customHeight="1">
      <c r="A321" s="36" t="s">
        <v>1000</v>
      </c>
      <c r="B321" s="36" t="s">
        <v>182</v>
      </c>
      <c r="C321" s="36" t="s">
        <v>993</v>
      </c>
      <c r="D321" s="36" t="s">
        <v>654</v>
      </c>
      <c r="E321" s="36" t="s">
        <v>658</v>
      </c>
      <c r="F321" s="94">
        <v>3.23</v>
      </c>
      <c r="G321" s="95">
        <v>1.7222222222222224E-4</v>
      </c>
      <c r="H321" s="21">
        <v>17024.0</v>
      </c>
      <c r="I321" s="36" t="s">
        <v>664</v>
      </c>
      <c r="J321" s="21">
        <v>50432.0</v>
      </c>
      <c r="K321" s="21">
        <v>5.08193201E8</v>
      </c>
      <c r="L321" s="21">
        <v>17299.0</v>
      </c>
      <c r="M321" s="21">
        <v>189482.0</v>
      </c>
      <c r="N321" s="21">
        <v>189.0</v>
      </c>
      <c r="O321" s="21">
        <v>10076.0</v>
      </c>
      <c r="P321" s="21">
        <v>6092.0</v>
      </c>
      <c r="Q321" s="21">
        <v>22.2</v>
      </c>
      <c r="R321" s="21">
        <v>22.4</v>
      </c>
    </row>
    <row r="322" ht="15.75" customHeight="1">
      <c r="A322" s="36" t="s">
        <v>1001</v>
      </c>
      <c r="B322" s="36" t="s">
        <v>200</v>
      </c>
      <c r="C322" s="36" t="s">
        <v>993</v>
      </c>
      <c r="D322" s="36" t="s">
        <v>654</v>
      </c>
      <c r="E322" s="36" t="s">
        <v>655</v>
      </c>
      <c r="F322" s="94">
        <v>2.46</v>
      </c>
      <c r="G322" s="95">
        <v>5.150462962962963E-5</v>
      </c>
      <c r="H322" s="21">
        <v>40096.0</v>
      </c>
      <c r="I322" s="36" t="s">
        <v>669</v>
      </c>
      <c r="J322" s="21">
        <v>110428.0</v>
      </c>
      <c r="K322" s="21">
        <v>1.89774414E8</v>
      </c>
      <c r="L322" s="21">
        <v>2085.0</v>
      </c>
      <c r="M322" s="21">
        <v>21363.0</v>
      </c>
      <c r="N322" s="21">
        <v>5.0</v>
      </c>
      <c r="O322" s="21">
        <v>1718.0</v>
      </c>
      <c r="P322" s="21">
        <v>1475.0</v>
      </c>
      <c r="Q322" s="21">
        <v>20.5</v>
      </c>
      <c r="R322" s="21">
        <v>20.5</v>
      </c>
    </row>
    <row r="323" ht="15.75" customHeight="1">
      <c r="A323" s="36" t="s">
        <v>1002</v>
      </c>
      <c r="B323" s="36" t="s">
        <v>218</v>
      </c>
      <c r="C323" s="36" t="s">
        <v>993</v>
      </c>
      <c r="D323" s="36" t="s">
        <v>654</v>
      </c>
      <c r="E323" s="36" t="s">
        <v>655</v>
      </c>
      <c r="F323" s="94">
        <v>3.05</v>
      </c>
      <c r="G323" s="95">
        <v>5.127314814814814E-5</v>
      </c>
      <c r="H323" s="21">
        <v>14796.0</v>
      </c>
      <c r="I323" s="36" t="s">
        <v>671</v>
      </c>
      <c r="J323" s="21">
        <v>42171.0</v>
      </c>
      <c r="K323" s="21">
        <v>1.74818094E8</v>
      </c>
      <c r="L323" s="21">
        <v>7031.0</v>
      </c>
      <c r="M323" s="21">
        <v>86901.0</v>
      </c>
      <c r="N323" s="21">
        <v>6.0</v>
      </c>
      <c r="O323" s="21">
        <v>4145.0</v>
      </c>
      <c r="P323" s="21">
        <v>2263.0</v>
      </c>
      <c r="Q323" s="21">
        <v>19.1</v>
      </c>
      <c r="R323" s="21">
        <v>19.1</v>
      </c>
    </row>
    <row r="324" ht="15.75" customHeight="1">
      <c r="A324" s="36" t="s">
        <v>1003</v>
      </c>
      <c r="B324" s="36" t="s">
        <v>200</v>
      </c>
      <c r="C324" s="36" t="s">
        <v>993</v>
      </c>
      <c r="D324" s="36" t="s">
        <v>654</v>
      </c>
      <c r="E324" s="36" t="s">
        <v>658</v>
      </c>
      <c r="F324" s="94">
        <v>2.23</v>
      </c>
      <c r="G324" s="95">
        <v>4.5833333333333334E-5</v>
      </c>
      <c r="H324" s="21">
        <v>41784.0</v>
      </c>
      <c r="I324" s="36" t="s">
        <v>669</v>
      </c>
      <c r="J324" s="21">
        <v>110428.0</v>
      </c>
      <c r="K324" s="21">
        <v>1.89774414E8</v>
      </c>
      <c r="L324" s="21">
        <v>2085.0</v>
      </c>
      <c r="M324" s="21">
        <v>21363.0</v>
      </c>
      <c r="N324" s="21">
        <v>5.0</v>
      </c>
      <c r="O324" s="21">
        <v>1718.0</v>
      </c>
      <c r="P324" s="21">
        <v>1475.0</v>
      </c>
      <c r="Q324" s="21">
        <v>20.5</v>
      </c>
      <c r="R324" s="21">
        <v>20.5</v>
      </c>
    </row>
    <row r="325" ht="15.75" customHeight="1">
      <c r="A325" s="36" t="s">
        <v>1004</v>
      </c>
      <c r="B325" s="36" t="s">
        <v>218</v>
      </c>
      <c r="C325" s="36" t="s">
        <v>993</v>
      </c>
      <c r="D325" s="36" t="s">
        <v>654</v>
      </c>
      <c r="E325" s="36" t="s">
        <v>658</v>
      </c>
      <c r="F325" s="94">
        <v>3.06</v>
      </c>
      <c r="G325" s="95">
        <v>4.9768518518518516E-5</v>
      </c>
      <c r="H325" s="21">
        <v>15520.0</v>
      </c>
      <c r="I325" s="36" t="s">
        <v>671</v>
      </c>
      <c r="J325" s="21">
        <v>42171.0</v>
      </c>
      <c r="K325" s="21">
        <v>1.74818094E8</v>
      </c>
      <c r="L325" s="21">
        <v>7031.0</v>
      </c>
      <c r="M325" s="21">
        <v>86901.0</v>
      </c>
      <c r="N325" s="21">
        <v>6.0</v>
      </c>
      <c r="O325" s="21">
        <v>4145.0</v>
      </c>
      <c r="P325" s="21">
        <v>2263.0</v>
      </c>
      <c r="Q325" s="21">
        <v>19.1</v>
      </c>
      <c r="R325" s="21">
        <v>19.1</v>
      </c>
    </row>
    <row r="326" ht="15.75" customHeight="1">
      <c r="A326" s="36" t="s">
        <v>1005</v>
      </c>
      <c r="B326" s="36" t="s">
        <v>236</v>
      </c>
      <c r="C326" s="36" t="s">
        <v>993</v>
      </c>
      <c r="D326" s="36" t="s">
        <v>654</v>
      </c>
      <c r="E326" s="36" t="s">
        <v>655</v>
      </c>
      <c r="F326" s="94">
        <v>3.41</v>
      </c>
      <c r="G326" s="95">
        <v>5.833333333333333E-5</v>
      </c>
      <c r="H326" s="21">
        <v>9216.0</v>
      </c>
      <c r="I326" s="36" t="s">
        <v>675</v>
      </c>
      <c r="J326" s="21">
        <v>12229.0</v>
      </c>
      <c r="K326" s="21">
        <v>1.8467699E8</v>
      </c>
      <c r="L326" s="21">
        <v>16960.0</v>
      </c>
      <c r="M326" s="21">
        <v>94530.0</v>
      </c>
      <c r="N326" s="21">
        <v>286.0</v>
      </c>
      <c r="O326" s="21">
        <v>15101.0</v>
      </c>
      <c r="P326" s="21">
        <v>13828.0</v>
      </c>
      <c r="Q326" s="21">
        <v>25.9</v>
      </c>
      <c r="R326" s="21">
        <v>26.2</v>
      </c>
    </row>
    <row r="327" ht="15.75" customHeight="1">
      <c r="A327" s="36" t="s">
        <v>1006</v>
      </c>
      <c r="B327" s="36" t="s">
        <v>236</v>
      </c>
      <c r="C327" s="36" t="s">
        <v>993</v>
      </c>
      <c r="D327" s="36" t="s">
        <v>654</v>
      </c>
      <c r="E327" s="36" t="s">
        <v>658</v>
      </c>
      <c r="F327" s="94">
        <v>3.2</v>
      </c>
      <c r="G327" s="95">
        <v>5.983796296296296E-5</v>
      </c>
      <c r="H327" s="21">
        <v>7168.0</v>
      </c>
      <c r="I327" s="36" t="s">
        <v>675</v>
      </c>
      <c r="J327" s="21">
        <v>12229.0</v>
      </c>
      <c r="K327" s="21">
        <v>1.8467699E8</v>
      </c>
      <c r="L327" s="21">
        <v>16960.0</v>
      </c>
      <c r="M327" s="21">
        <v>94530.0</v>
      </c>
      <c r="N327" s="21">
        <v>286.0</v>
      </c>
      <c r="O327" s="21">
        <v>15101.0</v>
      </c>
      <c r="P327" s="21">
        <v>13828.0</v>
      </c>
      <c r="Q327" s="21">
        <v>25.9</v>
      </c>
      <c r="R327" s="21">
        <v>26.2</v>
      </c>
    </row>
    <row r="328" ht="15.75" customHeight="1">
      <c r="A328" s="36" t="s">
        <v>1007</v>
      </c>
      <c r="B328" s="36" t="s">
        <v>272</v>
      </c>
      <c r="C328" s="36" t="s">
        <v>993</v>
      </c>
      <c r="D328" s="36" t="s">
        <v>654</v>
      </c>
      <c r="E328" s="36" t="s">
        <v>655</v>
      </c>
      <c r="F328" s="94">
        <v>3.26</v>
      </c>
      <c r="G328" s="95">
        <v>9.826388888888889E-5</v>
      </c>
      <c r="H328" s="21">
        <v>8516.0</v>
      </c>
      <c r="I328" s="36" t="s">
        <v>678</v>
      </c>
      <c r="J328" s="21">
        <v>23793.0</v>
      </c>
      <c r="K328" s="21">
        <v>3.07909786E8</v>
      </c>
      <c r="L328" s="21">
        <v>15345.0</v>
      </c>
      <c r="M328" s="21">
        <v>63014.0</v>
      </c>
      <c r="N328" s="21">
        <v>6.0</v>
      </c>
      <c r="O328" s="21">
        <v>12941.0</v>
      </c>
      <c r="P328" s="21">
        <v>12039.0</v>
      </c>
      <c r="Q328" s="21">
        <v>23.3</v>
      </c>
      <c r="R328" s="21">
        <v>23.6</v>
      </c>
    </row>
    <row r="329" ht="15.75" customHeight="1">
      <c r="A329" s="36" t="s">
        <v>1008</v>
      </c>
      <c r="B329" s="36" t="s">
        <v>272</v>
      </c>
      <c r="C329" s="36" t="s">
        <v>993</v>
      </c>
      <c r="D329" s="36" t="s">
        <v>654</v>
      </c>
      <c r="E329" s="36" t="s">
        <v>658</v>
      </c>
      <c r="F329" s="94">
        <v>3.12</v>
      </c>
      <c r="G329" s="95">
        <v>1.0046296296296296E-4</v>
      </c>
      <c r="H329" s="21">
        <v>8192.0</v>
      </c>
      <c r="I329" s="36" t="s">
        <v>678</v>
      </c>
      <c r="J329" s="21">
        <v>23793.0</v>
      </c>
      <c r="K329" s="21">
        <v>3.07909786E8</v>
      </c>
      <c r="L329" s="21">
        <v>15345.0</v>
      </c>
      <c r="M329" s="21">
        <v>63014.0</v>
      </c>
      <c r="N329" s="21">
        <v>6.0</v>
      </c>
      <c r="O329" s="21">
        <v>12941.0</v>
      </c>
      <c r="P329" s="21">
        <v>12039.0</v>
      </c>
      <c r="Q329" s="21">
        <v>23.3</v>
      </c>
      <c r="R329" s="21">
        <v>23.6</v>
      </c>
    </row>
    <row r="330" ht="15.75" customHeight="1">
      <c r="A330" s="36" t="s">
        <v>1009</v>
      </c>
      <c r="B330" s="36" t="s">
        <v>254</v>
      </c>
      <c r="C330" s="36" t="s">
        <v>1010</v>
      </c>
      <c r="D330" s="36" t="s">
        <v>654</v>
      </c>
      <c r="E330" s="36" t="s">
        <v>655</v>
      </c>
      <c r="F330" s="94">
        <v>7.28</v>
      </c>
      <c r="G330" s="95">
        <v>7.513888888888889E-4</v>
      </c>
      <c r="H330" s="21">
        <v>9294368.0</v>
      </c>
      <c r="I330" s="36" t="s">
        <v>656</v>
      </c>
      <c r="J330" s="21">
        <v>64937.0</v>
      </c>
      <c r="K330" s="21">
        <v>7.38058886E8</v>
      </c>
      <c r="L330" s="21">
        <v>13664.0</v>
      </c>
      <c r="M330" s="21">
        <v>62556.0</v>
      </c>
      <c r="N330" s="21">
        <v>7.0</v>
      </c>
      <c r="O330" s="21">
        <v>11365.0</v>
      </c>
      <c r="P330" s="21">
        <v>10238.0</v>
      </c>
      <c r="Q330" s="21">
        <v>24.7</v>
      </c>
      <c r="R330" s="21">
        <v>25.0</v>
      </c>
    </row>
    <row r="331" ht="15.75" customHeight="1">
      <c r="A331" s="36" t="s">
        <v>1011</v>
      </c>
      <c r="B331" s="36" t="s">
        <v>254</v>
      </c>
      <c r="C331" s="36" t="s">
        <v>1010</v>
      </c>
      <c r="D331" s="36" t="s">
        <v>654</v>
      </c>
      <c r="E331" s="36" t="s">
        <v>658</v>
      </c>
      <c r="F331" s="94">
        <v>7.28</v>
      </c>
      <c r="G331" s="95">
        <v>7.513888888888889E-4</v>
      </c>
      <c r="H331" s="21">
        <v>9294368.0</v>
      </c>
      <c r="I331" s="36" t="s">
        <v>656</v>
      </c>
      <c r="J331" s="21">
        <v>64937.0</v>
      </c>
      <c r="K331" s="21">
        <v>7.38058886E8</v>
      </c>
      <c r="L331" s="21">
        <v>13664.0</v>
      </c>
      <c r="M331" s="21">
        <v>62556.0</v>
      </c>
      <c r="N331" s="21">
        <v>7.0</v>
      </c>
      <c r="O331" s="21">
        <v>11365.0</v>
      </c>
      <c r="P331" s="21">
        <v>10238.0</v>
      </c>
      <c r="Q331" s="21">
        <v>24.7</v>
      </c>
      <c r="R331" s="21">
        <v>25.0</v>
      </c>
    </row>
    <row r="332" ht="15.75" customHeight="1">
      <c r="A332" s="36" t="s">
        <v>1012</v>
      </c>
      <c r="B332" s="36" t="s">
        <v>126</v>
      </c>
      <c r="C332" s="36" t="s">
        <v>1010</v>
      </c>
      <c r="D332" s="36" t="s">
        <v>654</v>
      </c>
      <c r="E332" s="36" t="s">
        <v>655</v>
      </c>
      <c r="F332" s="94">
        <v>6.56</v>
      </c>
      <c r="G332" s="95">
        <v>5.560185185185185E-4</v>
      </c>
      <c r="H332" s="21">
        <v>6920468.0</v>
      </c>
      <c r="I332" s="36" t="s">
        <v>660</v>
      </c>
      <c r="J332" s="21">
        <v>62470.0</v>
      </c>
      <c r="K332" s="21">
        <v>4.9398785E8</v>
      </c>
      <c r="L332" s="21">
        <v>11266.0</v>
      </c>
      <c r="M332" s="21">
        <v>216377.0</v>
      </c>
      <c r="N332" s="21">
        <v>140.0</v>
      </c>
      <c r="O332" s="21">
        <v>7907.0</v>
      </c>
      <c r="P332" s="21">
        <v>5108.0</v>
      </c>
      <c r="Q332" s="21">
        <v>21.4</v>
      </c>
      <c r="R332" s="21">
        <v>22.8</v>
      </c>
    </row>
    <row r="333" ht="15.75" customHeight="1">
      <c r="A333" s="36" t="s">
        <v>1013</v>
      </c>
      <c r="B333" s="36" t="s">
        <v>94</v>
      </c>
      <c r="C333" s="36" t="s">
        <v>1010</v>
      </c>
      <c r="D333" s="36" t="s">
        <v>654</v>
      </c>
      <c r="E333" s="36" t="s">
        <v>655</v>
      </c>
      <c r="F333" s="94">
        <v>6.56</v>
      </c>
      <c r="G333" s="95">
        <v>4.87037037037037E-4</v>
      </c>
      <c r="H333" s="21">
        <v>6064804.0</v>
      </c>
      <c r="I333" s="36" t="s">
        <v>662</v>
      </c>
      <c r="J333" s="21">
        <v>65800.0</v>
      </c>
      <c r="K333" s="21">
        <v>4.74157144E8</v>
      </c>
      <c r="L333" s="21">
        <v>9711.0</v>
      </c>
      <c r="M333" s="21">
        <v>162420.0</v>
      </c>
      <c r="N333" s="21">
        <v>31.0</v>
      </c>
      <c r="O333" s="21">
        <v>7206.0</v>
      </c>
      <c r="P333" s="21">
        <v>5089.0</v>
      </c>
      <c r="Q333" s="21">
        <v>22.8</v>
      </c>
      <c r="R333" s="21">
        <v>22.9</v>
      </c>
    </row>
    <row r="334" ht="15.75" customHeight="1">
      <c r="A334" s="36" t="s">
        <v>1014</v>
      </c>
      <c r="B334" s="36" t="s">
        <v>182</v>
      </c>
      <c r="C334" s="36" t="s">
        <v>1010</v>
      </c>
      <c r="D334" s="36" t="s">
        <v>654</v>
      </c>
      <c r="E334" s="36" t="s">
        <v>655</v>
      </c>
      <c r="F334" s="94">
        <v>7.57</v>
      </c>
      <c r="G334" s="95">
        <v>4.4317129629629627E-4</v>
      </c>
      <c r="H334" s="21">
        <v>6536764.0</v>
      </c>
      <c r="I334" s="36" t="s">
        <v>664</v>
      </c>
      <c r="J334" s="21">
        <v>50432.0</v>
      </c>
      <c r="K334" s="21">
        <v>5.08193201E8</v>
      </c>
      <c r="L334" s="21">
        <v>17299.0</v>
      </c>
      <c r="M334" s="21">
        <v>189482.0</v>
      </c>
      <c r="N334" s="21">
        <v>189.0</v>
      </c>
      <c r="O334" s="21">
        <v>10076.0</v>
      </c>
      <c r="P334" s="21">
        <v>6092.0</v>
      </c>
      <c r="Q334" s="21">
        <v>22.2</v>
      </c>
      <c r="R334" s="21">
        <v>22.4</v>
      </c>
    </row>
    <row r="335" ht="15.75" customHeight="1">
      <c r="A335" s="36" t="s">
        <v>1015</v>
      </c>
      <c r="B335" s="36" t="s">
        <v>126</v>
      </c>
      <c r="C335" s="36" t="s">
        <v>1010</v>
      </c>
      <c r="D335" s="36" t="s">
        <v>654</v>
      </c>
      <c r="E335" s="36" t="s">
        <v>658</v>
      </c>
      <c r="F335" s="94">
        <v>6.56</v>
      </c>
      <c r="G335" s="95">
        <v>5.560185185185185E-4</v>
      </c>
      <c r="H335" s="21">
        <v>6920468.0</v>
      </c>
      <c r="I335" s="36" t="s">
        <v>660</v>
      </c>
      <c r="J335" s="21">
        <v>62470.0</v>
      </c>
      <c r="K335" s="21">
        <v>4.9398785E8</v>
      </c>
      <c r="L335" s="21">
        <v>11266.0</v>
      </c>
      <c r="M335" s="21">
        <v>216377.0</v>
      </c>
      <c r="N335" s="21">
        <v>140.0</v>
      </c>
      <c r="O335" s="21">
        <v>7907.0</v>
      </c>
      <c r="P335" s="21">
        <v>5108.0</v>
      </c>
      <c r="Q335" s="21">
        <v>21.4</v>
      </c>
      <c r="R335" s="21">
        <v>22.8</v>
      </c>
    </row>
    <row r="336" ht="15.75" customHeight="1">
      <c r="A336" s="36" t="s">
        <v>1016</v>
      </c>
      <c r="B336" s="36" t="s">
        <v>94</v>
      </c>
      <c r="C336" s="36" t="s">
        <v>1010</v>
      </c>
      <c r="D336" s="36" t="s">
        <v>654</v>
      </c>
      <c r="E336" s="36" t="s">
        <v>658</v>
      </c>
      <c r="F336" s="94">
        <v>6.56</v>
      </c>
      <c r="G336" s="95">
        <v>4.87037037037037E-4</v>
      </c>
      <c r="H336" s="21">
        <v>6064804.0</v>
      </c>
      <c r="I336" s="36" t="s">
        <v>662</v>
      </c>
      <c r="J336" s="21">
        <v>65800.0</v>
      </c>
      <c r="K336" s="21">
        <v>4.74157144E8</v>
      </c>
      <c r="L336" s="21">
        <v>9711.0</v>
      </c>
      <c r="M336" s="21">
        <v>162420.0</v>
      </c>
      <c r="N336" s="21">
        <v>31.0</v>
      </c>
      <c r="O336" s="21">
        <v>7206.0</v>
      </c>
      <c r="P336" s="21">
        <v>5089.0</v>
      </c>
      <c r="Q336" s="21">
        <v>22.8</v>
      </c>
      <c r="R336" s="21">
        <v>22.9</v>
      </c>
    </row>
    <row r="337" ht="15.75" customHeight="1">
      <c r="A337" s="36" t="s">
        <v>1017</v>
      </c>
      <c r="B337" s="36" t="s">
        <v>182</v>
      </c>
      <c r="C337" s="36" t="s">
        <v>1010</v>
      </c>
      <c r="D337" s="36" t="s">
        <v>654</v>
      </c>
      <c r="E337" s="36" t="s">
        <v>658</v>
      </c>
      <c r="F337" s="94">
        <v>7.57</v>
      </c>
      <c r="G337" s="95">
        <v>4.4317129629629627E-4</v>
      </c>
      <c r="H337" s="21">
        <v>6536764.0</v>
      </c>
      <c r="I337" s="36" t="s">
        <v>664</v>
      </c>
      <c r="J337" s="21">
        <v>50432.0</v>
      </c>
      <c r="K337" s="21">
        <v>5.08193201E8</v>
      </c>
      <c r="L337" s="21">
        <v>17299.0</v>
      </c>
      <c r="M337" s="21">
        <v>189482.0</v>
      </c>
      <c r="N337" s="21">
        <v>189.0</v>
      </c>
      <c r="O337" s="21">
        <v>10076.0</v>
      </c>
      <c r="P337" s="21">
        <v>6092.0</v>
      </c>
      <c r="Q337" s="21">
        <v>22.2</v>
      </c>
      <c r="R337" s="21">
        <v>22.4</v>
      </c>
    </row>
    <row r="338" ht="15.75" customHeight="1">
      <c r="A338" s="36" t="s">
        <v>1018</v>
      </c>
      <c r="B338" s="36" t="s">
        <v>200</v>
      </c>
      <c r="C338" s="36" t="s">
        <v>1010</v>
      </c>
      <c r="D338" s="36" t="s">
        <v>654</v>
      </c>
      <c r="E338" s="36" t="s">
        <v>655</v>
      </c>
      <c r="F338" s="94">
        <v>4.66</v>
      </c>
      <c r="G338" s="95">
        <v>2.465277777777778E-4</v>
      </c>
      <c r="H338" s="21">
        <v>2301544.0</v>
      </c>
      <c r="I338" s="36" t="s">
        <v>669</v>
      </c>
      <c r="J338" s="21">
        <v>110428.0</v>
      </c>
      <c r="K338" s="21">
        <v>1.89774414E8</v>
      </c>
      <c r="L338" s="21">
        <v>2085.0</v>
      </c>
      <c r="M338" s="21">
        <v>21363.0</v>
      </c>
      <c r="N338" s="21">
        <v>5.0</v>
      </c>
      <c r="O338" s="21">
        <v>1718.0</v>
      </c>
      <c r="P338" s="21">
        <v>1475.0</v>
      </c>
      <c r="Q338" s="21">
        <v>20.5</v>
      </c>
      <c r="R338" s="21">
        <v>20.5</v>
      </c>
    </row>
    <row r="339" ht="15.75" customHeight="1">
      <c r="A339" s="36" t="s">
        <v>1019</v>
      </c>
      <c r="B339" s="36" t="s">
        <v>218</v>
      </c>
      <c r="C339" s="36" t="s">
        <v>1010</v>
      </c>
      <c r="D339" s="36" t="s">
        <v>654</v>
      </c>
      <c r="E339" s="36" t="s">
        <v>655</v>
      </c>
      <c r="F339" s="94">
        <v>6.27</v>
      </c>
      <c r="G339" s="95">
        <v>1.7731481481481483E-4</v>
      </c>
      <c r="H339" s="21">
        <v>2369888.0</v>
      </c>
      <c r="I339" s="36" t="s">
        <v>671</v>
      </c>
      <c r="J339" s="21">
        <v>42171.0</v>
      </c>
      <c r="K339" s="21">
        <v>1.74818094E8</v>
      </c>
      <c r="L339" s="21">
        <v>7031.0</v>
      </c>
      <c r="M339" s="21">
        <v>86901.0</v>
      </c>
      <c r="N339" s="21">
        <v>6.0</v>
      </c>
      <c r="O339" s="21">
        <v>4145.0</v>
      </c>
      <c r="P339" s="21">
        <v>2263.0</v>
      </c>
      <c r="Q339" s="21">
        <v>19.1</v>
      </c>
      <c r="R339" s="21">
        <v>19.1</v>
      </c>
    </row>
    <row r="340" ht="15.75" customHeight="1">
      <c r="A340" s="36" t="s">
        <v>1020</v>
      </c>
      <c r="B340" s="36" t="s">
        <v>200</v>
      </c>
      <c r="C340" s="36" t="s">
        <v>1010</v>
      </c>
      <c r="D340" s="36" t="s">
        <v>654</v>
      </c>
      <c r="E340" s="36" t="s">
        <v>658</v>
      </c>
      <c r="F340" s="94">
        <v>4.66</v>
      </c>
      <c r="G340" s="95">
        <v>2.465277777777778E-4</v>
      </c>
      <c r="H340" s="21">
        <v>2301544.0</v>
      </c>
      <c r="I340" s="36" t="s">
        <v>669</v>
      </c>
      <c r="J340" s="21">
        <v>110428.0</v>
      </c>
      <c r="K340" s="21">
        <v>1.89774414E8</v>
      </c>
      <c r="L340" s="21">
        <v>2085.0</v>
      </c>
      <c r="M340" s="21">
        <v>21363.0</v>
      </c>
      <c r="N340" s="21">
        <v>5.0</v>
      </c>
      <c r="O340" s="21">
        <v>1718.0</v>
      </c>
      <c r="P340" s="21">
        <v>1475.0</v>
      </c>
      <c r="Q340" s="21">
        <v>20.5</v>
      </c>
      <c r="R340" s="21">
        <v>20.5</v>
      </c>
    </row>
    <row r="341" ht="15.75" customHeight="1">
      <c r="A341" s="36" t="s">
        <v>1021</v>
      </c>
      <c r="B341" s="36" t="s">
        <v>218</v>
      </c>
      <c r="C341" s="36" t="s">
        <v>1010</v>
      </c>
      <c r="D341" s="36" t="s">
        <v>654</v>
      </c>
      <c r="E341" s="36" t="s">
        <v>658</v>
      </c>
      <c r="F341" s="94">
        <v>6.27</v>
      </c>
      <c r="G341" s="95">
        <v>1.7731481481481483E-4</v>
      </c>
      <c r="H341" s="21">
        <v>2369888.0</v>
      </c>
      <c r="I341" s="36" t="s">
        <v>671</v>
      </c>
      <c r="J341" s="21">
        <v>42171.0</v>
      </c>
      <c r="K341" s="21">
        <v>1.74818094E8</v>
      </c>
      <c r="L341" s="21">
        <v>7031.0</v>
      </c>
      <c r="M341" s="21">
        <v>86901.0</v>
      </c>
      <c r="N341" s="21">
        <v>6.0</v>
      </c>
      <c r="O341" s="21">
        <v>4145.0</v>
      </c>
      <c r="P341" s="21">
        <v>2263.0</v>
      </c>
      <c r="Q341" s="21">
        <v>19.1</v>
      </c>
      <c r="R341" s="21">
        <v>19.1</v>
      </c>
    </row>
    <row r="342" ht="15.75" customHeight="1">
      <c r="A342" s="36" t="s">
        <v>1022</v>
      </c>
      <c r="B342" s="36" t="s">
        <v>236</v>
      </c>
      <c r="C342" s="36" t="s">
        <v>1010</v>
      </c>
      <c r="D342" s="36" t="s">
        <v>654</v>
      </c>
      <c r="E342" s="36" t="s">
        <v>655</v>
      </c>
      <c r="F342" s="94">
        <v>7.54</v>
      </c>
      <c r="G342" s="95">
        <v>1.8240740740740742E-4</v>
      </c>
      <c r="H342" s="21">
        <v>3549548.0</v>
      </c>
      <c r="I342" s="36" t="s">
        <v>675</v>
      </c>
      <c r="J342" s="21">
        <v>12229.0</v>
      </c>
      <c r="K342" s="21">
        <v>1.8467699E8</v>
      </c>
      <c r="L342" s="21">
        <v>16960.0</v>
      </c>
      <c r="M342" s="21">
        <v>94530.0</v>
      </c>
      <c r="N342" s="21">
        <v>286.0</v>
      </c>
      <c r="O342" s="21">
        <v>15101.0</v>
      </c>
      <c r="P342" s="21">
        <v>13828.0</v>
      </c>
      <c r="Q342" s="21">
        <v>25.9</v>
      </c>
      <c r="R342" s="21">
        <v>26.2</v>
      </c>
    </row>
    <row r="343" ht="15.75" customHeight="1">
      <c r="A343" s="36" t="s">
        <v>1023</v>
      </c>
      <c r="B343" s="36" t="s">
        <v>236</v>
      </c>
      <c r="C343" s="36" t="s">
        <v>1010</v>
      </c>
      <c r="D343" s="36" t="s">
        <v>654</v>
      </c>
      <c r="E343" s="36" t="s">
        <v>658</v>
      </c>
      <c r="F343" s="94">
        <v>7.54</v>
      </c>
      <c r="G343" s="95">
        <v>1.8240740740740742E-4</v>
      </c>
      <c r="H343" s="21">
        <v>3549548.0</v>
      </c>
      <c r="I343" s="36" t="s">
        <v>675</v>
      </c>
      <c r="J343" s="21">
        <v>12229.0</v>
      </c>
      <c r="K343" s="21">
        <v>1.8467699E8</v>
      </c>
      <c r="L343" s="21">
        <v>16960.0</v>
      </c>
      <c r="M343" s="21">
        <v>94530.0</v>
      </c>
      <c r="N343" s="21">
        <v>286.0</v>
      </c>
      <c r="O343" s="21">
        <v>15101.0</v>
      </c>
      <c r="P343" s="21">
        <v>13828.0</v>
      </c>
      <c r="Q343" s="21">
        <v>25.9</v>
      </c>
      <c r="R343" s="21">
        <v>26.2</v>
      </c>
    </row>
    <row r="344" ht="15.75" customHeight="1">
      <c r="A344" s="36" t="s">
        <v>1024</v>
      </c>
      <c r="B344" s="36" t="s">
        <v>272</v>
      </c>
      <c r="C344" s="36" t="s">
        <v>1010</v>
      </c>
      <c r="D344" s="36" t="s">
        <v>654</v>
      </c>
      <c r="E344" s="36" t="s">
        <v>655</v>
      </c>
      <c r="F344" s="94">
        <v>7.64</v>
      </c>
      <c r="G344" s="95">
        <v>3.078703703703704E-4</v>
      </c>
      <c r="H344" s="21">
        <v>4570272.0</v>
      </c>
      <c r="I344" s="36" t="s">
        <v>678</v>
      </c>
      <c r="J344" s="21">
        <v>23793.0</v>
      </c>
      <c r="K344" s="21">
        <v>3.07909786E8</v>
      </c>
      <c r="L344" s="21">
        <v>15345.0</v>
      </c>
      <c r="M344" s="21">
        <v>63014.0</v>
      </c>
      <c r="N344" s="21">
        <v>6.0</v>
      </c>
      <c r="O344" s="21">
        <v>12941.0</v>
      </c>
      <c r="P344" s="21">
        <v>12039.0</v>
      </c>
      <c r="Q344" s="21">
        <v>23.3</v>
      </c>
      <c r="R344" s="21">
        <v>23.6</v>
      </c>
    </row>
    <row r="345" ht="15.75" customHeight="1">
      <c r="A345" s="36" t="s">
        <v>1025</v>
      </c>
      <c r="B345" s="36" t="s">
        <v>272</v>
      </c>
      <c r="C345" s="36" t="s">
        <v>1010</v>
      </c>
      <c r="D345" s="36" t="s">
        <v>654</v>
      </c>
      <c r="E345" s="36" t="s">
        <v>658</v>
      </c>
      <c r="F345" s="94">
        <v>7.64</v>
      </c>
      <c r="G345" s="95">
        <v>3.078703703703704E-4</v>
      </c>
      <c r="H345" s="21">
        <v>4570272.0</v>
      </c>
      <c r="I345" s="36" t="s">
        <v>678</v>
      </c>
      <c r="J345" s="21">
        <v>23793.0</v>
      </c>
      <c r="K345" s="21">
        <v>3.07909786E8</v>
      </c>
      <c r="L345" s="21">
        <v>15345.0</v>
      </c>
      <c r="M345" s="21">
        <v>63014.0</v>
      </c>
      <c r="N345" s="21">
        <v>6.0</v>
      </c>
      <c r="O345" s="21">
        <v>12941.0</v>
      </c>
      <c r="P345" s="21">
        <v>12039.0</v>
      </c>
      <c r="Q345" s="21">
        <v>23.3</v>
      </c>
      <c r="R345" s="21">
        <v>23.6</v>
      </c>
    </row>
    <row r="346" ht="15.75" customHeight="1">
      <c r="A346" s="36" t="s">
        <v>1026</v>
      </c>
      <c r="B346" s="36" t="s">
        <v>254</v>
      </c>
      <c r="C346" s="36" t="s">
        <v>297</v>
      </c>
      <c r="D346" s="36" t="s">
        <v>654</v>
      </c>
      <c r="E346" s="36" t="s">
        <v>655</v>
      </c>
      <c r="F346" s="94">
        <v>1.5</v>
      </c>
      <c r="G346" s="95">
        <v>0.022313425925925928</v>
      </c>
      <c r="H346" s="21">
        <v>1.06197E7</v>
      </c>
      <c r="I346" s="36" t="s">
        <v>656</v>
      </c>
      <c r="J346" s="21">
        <v>64937.0</v>
      </c>
      <c r="K346" s="21">
        <v>7.38058886E8</v>
      </c>
      <c r="L346" s="21">
        <v>13664.0</v>
      </c>
      <c r="M346" s="21">
        <v>62556.0</v>
      </c>
      <c r="N346" s="21">
        <v>7.0</v>
      </c>
      <c r="O346" s="21">
        <v>11365.0</v>
      </c>
      <c r="P346" s="21">
        <v>10238.0</v>
      </c>
      <c r="Q346" s="21">
        <v>24.7</v>
      </c>
      <c r="R346" s="21">
        <v>25.0</v>
      </c>
    </row>
    <row r="347" ht="15.75" customHeight="1">
      <c r="A347" s="36" t="s">
        <v>1027</v>
      </c>
      <c r="B347" s="36" t="s">
        <v>254</v>
      </c>
      <c r="C347" s="36" t="s">
        <v>297</v>
      </c>
      <c r="D347" s="36" t="s">
        <v>654</v>
      </c>
      <c r="E347" s="36" t="s">
        <v>658</v>
      </c>
      <c r="F347" s="94">
        <v>1.49</v>
      </c>
      <c r="G347" s="95">
        <v>0.022667245370370372</v>
      </c>
      <c r="H347" s="21">
        <v>1.0533588E7</v>
      </c>
      <c r="I347" s="36" t="s">
        <v>656</v>
      </c>
      <c r="J347" s="21">
        <v>64937.0</v>
      </c>
      <c r="K347" s="21">
        <v>7.38058886E8</v>
      </c>
      <c r="L347" s="21">
        <v>13664.0</v>
      </c>
      <c r="M347" s="21">
        <v>62556.0</v>
      </c>
      <c r="N347" s="21">
        <v>7.0</v>
      </c>
      <c r="O347" s="21">
        <v>11365.0</v>
      </c>
      <c r="P347" s="21">
        <v>10238.0</v>
      </c>
      <c r="Q347" s="21">
        <v>24.7</v>
      </c>
      <c r="R347" s="21">
        <v>25.0</v>
      </c>
    </row>
    <row r="348" ht="15.75" customHeight="1">
      <c r="A348" s="36" t="s">
        <v>1028</v>
      </c>
      <c r="B348" s="36" t="s">
        <v>126</v>
      </c>
      <c r="C348" s="36" t="s">
        <v>297</v>
      </c>
      <c r="D348" s="36" t="s">
        <v>654</v>
      </c>
      <c r="E348" s="36" t="s">
        <v>655</v>
      </c>
      <c r="F348" s="94">
        <v>1.41</v>
      </c>
      <c r="G348" s="95">
        <v>0.03353206018518519</v>
      </c>
      <c r="H348" s="21">
        <v>6930532.0</v>
      </c>
      <c r="I348" s="36" t="s">
        <v>660</v>
      </c>
      <c r="J348" s="21">
        <v>62470.0</v>
      </c>
      <c r="K348" s="21">
        <v>4.9398785E8</v>
      </c>
      <c r="L348" s="21">
        <v>11266.0</v>
      </c>
      <c r="M348" s="21">
        <v>216377.0</v>
      </c>
      <c r="N348" s="21">
        <v>140.0</v>
      </c>
      <c r="O348" s="21">
        <v>7907.0</v>
      </c>
      <c r="P348" s="21">
        <v>5108.0</v>
      </c>
      <c r="Q348" s="21">
        <v>21.4</v>
      </c>
      <c r="R348" s="21">
        <v>22.8</v>
      </c>
    </row>
    <row r="349" ht="15.75" customHeight="1">
      <c r="A349" s="36" t="s">
        <v>1029</v>
      </c>
      <c r="B349" s="36" t="s">
        <v>94</v>
      </c>
      <c r="C349" s="36" t="s">
        <v>297</v>
      </c>
      <c r="D349" s="36" t="s">
        <v>654</v>
      </c>
      <c r="E349" s="36" t="s">
        <v>655</v>
      </c>
      <c r="F349" s="94">
        <v>1.42</v>
      </c>
      <c r="G349" s="95">
        <v>0.033549305555555554</v>
      </c>
      <c r="H349" s="21">
        <v>7220096.0</v>
      </c>
      <c r="I349" s="36" t="s">
        <v>662</v>
      </c>
      <c r="J349" s="21">
        <v>65800.0</v>
      </c>
      <c r="K349" s="21">
        <v>4.74157144E8</v>
      </c>
      <c r="L349" s="21">
        <v>9711.0</v>
      </c>
      <c r="M349" s="21">
        <v>162420.0</v>
      </c>
      <c r="N349" s="21">
        <v>31.0</v>
      </c>
      <c r="O349" s="21">
        <v>7206.0</v>
      </c>
      <c r="P349" s="21">
        <v>5089.0</v>
      </c>
      <c r="Q349" s="21">
        <v>22.8</v>
      </c>
      <c r="R349" s="21">
        <v>22.9</v>
      </c>
    </row>
    <row r="350" ht="15.75" customHeight="1">
      <c r="A350" s="36" t="s">
        <v>1030</v>
      </c>
      <c r="B350" s="36" t="s">
        <v>182</v>
      </c>
      <c r="C350" s="36" t="s">
        <v>297</v>
      </c>
      <c r="D350" s="36" t="s">
        <v>654</v>
      </c>
      <c r="E350" s="36" t="s">
        <v>655</v>
      </c>
      <c r="F350" s="94">
        <v>1.43</v>
      </c>
      <c r="G350" s="95">
        <v>0.034994444444444446</v>
      </c>
      <c r="H350" s="21">
        <v>6892960.0</v>
      </c>
      <c r="I350" s="36" t="s">
        <v>664</v>
      </c>
      <c r="J350" s="21">
        <v>50432.0</v>
      </c>
      <c r="K350" s="21">
        <v>5.08193201E8</v>
      </c>
      <c r="L350" s="21">
        <v>17299.0</v>
      </c>
      <c r="M350" s="21">
        <v>189482.0</v>
      </c>
      <c r="N350" s="21">
        <v>189.0</v>
      </c>
      <c r="O350" s="21">
        <v>10076.0</v>
      </c>
      <c r="P350" s="21">
        <v>6092.0</v>
      </c>
      <c r="Q350" s="21">
        <v>22.2</v>
      </c>
      <c r="R350" s="21">
        <v>22.4</v>
      </c>
    </row>
    <row r="351" ht="15.75" customHeight="1">
      <c r="A351" s="36" t="s">
        <v>1031</v>
      </c>
      <c r="B351" s="36" t="s">
        <v>126</v>
      </c>
      <c r="C351" s="36" t="s">
        <v>297</v>
      </c>
      <c r="D351" s="36" t="s">
        <v>654</v>
      </c>
      <c r="E351" s="36" t="s">
        <v>658</v>
      </c>
      <c r="F351" s="94">
        <v>1.42</v>
      </c>
      <c r="G351" s="95">
        <v>0.0339380787037037</v>
      </c>
      <c r="H351" s="21">
        <v>6950032.0</v>
      </c>
      <c r="I351" s="36" t="s">
        <v>660</v>
      </c>
      <c r="J351" s="21">
        <v>62470.0</v>
      </c>
      <c r="K351" s="21">
        <v>4.9398785E8</v>
      </c>
      <c r="L351" s="21">
        <v>11266.0</v>
      </c>
      <c r="M351" s="21">
        <v>216377.0</v>
      </c>
      <c r="N351" s="21">
        <v>140.0</v>
      </c>
      <c r="O351" s="21">
        <v>7907.0</v>
      </c>
      <c r="P351" s="21">
        <v>5108.0</v>
      </c>
      <c r="Q351" s="21">
        <v>21.4</v>
      </c>
      <c r="R351" s="21">
        <v>22.8</v>
      </c>
    </row>
    <row r="352" ht="15.75" customHeight="1">
      <c r="A352" s="36" t="s">
        <v>1032</v>
      </c>
      <c r="B352" s="36" t="s">
        <v>94</v>
      </c>
      <c r="C352" s="36" t="s">
        <v>297</v>
      </c>
      <c r="D352" s="36" t="s">
        <v>654</v>
      </c>
      <c r="E352" s="36" t="s">
        <v>658</v>
      </c>
      <c r="F352" s="94">
        <v>1.42</v>
      </c>
      <c r="G352" s="95">
        <v>0.03350497685185185</v>
      </c>
      <c r="H352" s="21">
        <v>7372856.0</v>
      </c>
      <c r="I352" s="36" t="s">
        <v>662</v>
      </c>
      <c r="J352" s="21">
        <v>65800.0</v>
      </c>
      <c r="K352" s="21">
        <v>4.74157144E8</v>
      </c>
      <c r="L352" s="21">
        <v>9711.0</v>
      </c>
      <c r="M352" s="21">
        <v>162420.0</v>
      </c>
      <c r="N352" s="21">
        <v>31.0</v>
      </c>
      <c r="O352" s="21">
        <v>7206.0</v>
      </c>
      <c r="P352" s="21">
        <v>5089.0</v>
      </c>
      <c r="Q352" s="21">
        <v>22.8</v>
      </c>
      <c r="R352" s="21">
        <v>22.9</v>
      </c>
    </row>
    <row r="353" ht="15.75" customHeight="1">
      <c r="A353" s="36" t="s">
        <v>1033</v>
      </c>
      <c r="B353" s="36" t="s">
        <v>182</v>
      </c>
      <c r="C353" s="36" t="s">
        <v>297</v>
      </c>
      <c r="D353" s="36" t="s">
        <v>654</v>
      </c>
      <c r="E353" s="36" t="s">
        <v>658</v>
      </c>
      <c r="F353" s="94">
        <v>1.43</v>
      </c>
      <c r="G353" s="95">
        <v>0.03493090277777778</v>
      </c>
      <c r="H353" s="21">
        <v>6880728.0</v>
      </c>
      <c r="I353" s="36" t="s">
        <v>664</v>
      </c>
      <c r="J353" s="21">
        <v>50432.0</v>
      </c>
      <c r="K353" s="21">
        <v>5.08193201E8</v>
      </c>
      <c r="L353" s="21">
        <v>17299.0</v>
      </c>
      <c r="M353" s="21">
        <v>189482.0</v>
      </c>
      <c r="N353" s="21">
        <v>189.0</v>
      </c>
      <c r="O353" s="21">
        <v>10076.0</v>
      </c>
      <c r="P353" s="21">
        <v>6092.0</v>
      </c>
      <c r="Q353" s="21">
        <v>22.2</v>
      </c>
      <c r="R353" s="21">
        <v>22.4</v>
      </c>
    </row>
    <row r="354" ht="15.75" customHeight="1">
      <c r="A354" s="36" t="s">
        <v>1034</v>
      </c>
      <c r="B354" s="36" t="s">
        <v>200</v>
      </c>
      <c r="C354" s="36" t="s">
        <v>297</v>
      </c>
      <c r="D354" s="36" t="s">
        <v>654</v>
      </c>
      <c r="E354" s="36" t="s">
        <v>655</v>
      </c>
      <c r="F354" s="94">
        <v>1.57</v>
      </c>
      <c r="G354" s="95">
        <v>0.005964583333333334</v>
      </c>
      <c r="H354" s="21">
        <v>3340884.0</v>
      </c>
      <c r="I354" s="36" t="s">
        <v>669</v>
      </c>
      <c r="J354" s="21">
        <v>110428.0</v>
      </c>
      <c r="K354" s="21">
        <v>1.89774414E8</v>
      </c>
      <c r="L354" s="21">
        <v>2085.0</v>
      </c>
      <c r="M354" s="21">
        <v>21363.0</v>
      </c>
      <c r="N354" s="21">
        <v>5.0</v>
      </c>
      <c r="O354" s="21">
        <v>1718.0</v>
      </c>
      <c r="P354" s="21">
        <v>1475.0</v>
      </c>
      <c r="Q354" s="21">
        <v>20.5</v>
      </c>
      <c r="R354" s="21">
        <v>20.5</v>
      </c>
    </row>
    <row r="355" ht="15.75" customHeight="1">
      <c r="A355" s="36" t="s">
        <v>1035</v>
      </c>
      <c r="B355" s="36" t="s">
        <v>218</v>
      </c>
      <c r="C355" s="36" t="s">
        <v>297</v>
      </c>
      <c r="D355" s="36" t="s">
        <v>654</v>
      </c>
      <c r="E355" s="36" t="s">
        <v>655</v>
      </c>
      <c r="F355" s="94">
        <v>1.52</v>
      </c>
      <c r="G355" s="95">
        <v>0.005559722222222222</v>
      </c>
      <c r="H355" s="21">
        <v>3363876.0</v>
      </c>
      <c r="I355" s="36" t="s">
        <v>671</v>
      </c>
      <c r="J355" s="21">
        <v>42171.0</v>
      </c>
      <c r="K355" s="21">
        <v>1.74818094E8</v>
      </c>
      <c r="L355" s="21">
        <v>7031.0</v>
      </c>
      <c r="M355" s="21">
        <v>86901.0</v>
      </c>
      <c r="N355" s="21">
        <v>6.0</v>
      </c>
      <c r="O355" s="21">
        <v>4145.0</v>
      </c>
      <c r="P355" s="21">
        <v>2263.0</v>
      </c>
      <c r="Q355" s="21">
        <v>19.1</v>
      </c>
      <c r="R355" s="21">
        <v>19.1</v>
      </c>
    </row>
    <row r="356" ht="15.75" customHeight="1">
      <c r="A356" s="36" t="s">
        <v>1036</v>
      </c>
      <c r="B356" s="36" t="s">
        <v>200</v>
      </c>
      <c r="C356" s="36" t="s">
        <v>297</v>
      </c>
      <c r="D356" s="36" t="s">
        <v>654</v>
      </c>
      <c r="E356" s="36" t="s">
        <v>658</v>
      </c>
      <c r="F356" s="94">
        <v>1.56</v>
      </c>
      <c r="G356" s="95">
        <v>0.0060248842592592585</v>
      </c>
      <c r="H356" s="21">
        <v>3192776.0</v>
      </c>
      <c r="I356" s="36" t="s">
        <v>669</v>
      </c>
      <c r="J356" s="21">
        <v>110428.0</v>
      </c>
      <c r="K356" s="21">
        <v>1.89774414E8</v>
      </c>
      <c r="L356" s="21">
        <v>2085.0</v>
      </c>
      <c r="M356" s="21">
        <v>21363.0</v>
      </c>
      <c r="N356" s="21">
        <v>5.0</v>
      </c>
      <c r="O356" s="21">
        <v>1718.0</v>
      </c>
      <c r="P356" s="21">
        <v>1475.0</v>
      </c>
      <c r="Q356" s="21">
        <v>20.5</v>
      </c>
      <c r="R356" s="21">
        <v>20.5</v>
      </c>
    </row>
    <row r="357" ht="15.75" customHeight="1">
      <c r="A357" s="36" t="s">
        <v>1037</v>
      </c>
      <c r="B357" s="36" t="s">
        <v>218</v>
      </c>
      <c r="C357" s="36" t="s">
        <v>297</v>
      </c>
      <c r="D357" s="36" t="s">
        <v>654</v>
      </c>
      <c r="E357" s="36" t="s">
        <v>658</v>
      </c>
      <c r="F357" s="94">
        <v>1.51</v>
      </c>
      <c r="G357" s="95">
        <v>0.005648726851851852</v>
      </c>
      <c r="H357" s="21">
        <v>3217580.0</v>
      </c>
      <c r="I357" s="36" t="s">
        <v>671</v>
      </c>
      <c r="J357" s="21">
        <v>42171.0</v>
      </c>
      <c r="K357" s="21">
        <v>1.74818094E8</v>
      </c>
      <c r="L357" s="21">
        <v>7031.0</v>
      </c>
      <c r="M357" s="21">
        <v>86901.0</v>
      </c>
      <c r="N357" s="21">
        <v>6.0</v>
      </c>
      <c r="O357" s="21">
        <v>4145.0</v>
      </c>
      <c r="P357" s="21">
        <v>2263.0</v>
      </c>
      <c r="Q357" s="21">
        <v>19.1</v>
      </c>
      <c r="R357" s="21">
        <v>19.1</v>
      </c>
    </row>
    <row r="358" ht="15.75" customHeight="1">
      <c r="A358" s="36" t="s">
        <v>1038</v>
      </c>
      <c r="B358" s="36" t="s">
        <v>236</v>
      </c>
      <c r="C358" s="36" t="s">
        <v>297</v>
      </c>
      <c r="D358" s="36" t="s">
        <v>654</v>
      </c>
      <c r="E358" s="36" t="s">
        <v>655</v>
      </c>
      <c r="F358" s="94">
        <v>1.47</v>
      </c>
      <c r="G358" s="95">
        <v>0.006388425925925927</v>
      </c>
      <c r="H358" s="21">
        <v>4128340.0</v>
      </c>
      <c r="I358" s="36" t="s">
        <v>675</v>
      </c>
      <c r="J358" s="21">
        <v>12229.0</v>
      </c>
      <c r="K358" s="21">
        <v>1.8467699E8</v>
      </c>
      <c r="L358" s="21">
        <v>16960.0</v>
      </c>
      <c r="M358" s="21">
        <v>94530.0</v>
      </c>
      <c r="N358" s="21">
        <v>286.0</v>
      </c>
      <c r="O358" s="21">
        <v>15101.0</v>
      </c>
      <c r="P358" s="21">
        <v>13828.0</v>
      </c>
      <c r="Q358" s="21">
        <v>25.9</v>
      </c>
      <c r="R358" s="21">
        <v>26.2</v>
      </c>
    </row>
    <row r="359" ht="15.75" customHeight="1">
      <c r="A359" s="36" t="s">
        <v>1039</v>
      </c>
      <c r="B359" s="36" t="s">
        <v>236</v>
      </c>
      <c r="C359" s="36" t="s">
        <v>297</v>
      </c>
      <c r="D359" s="36" t="s">
        <v>654</v>
      </c>
      <c r="E359" s="36" t="s">
        <v>658</v>
      </c>
      <c r="F359" s="94">
        <v>1.46</v>
      </c>
      <c r="G359" s="95">
        <v>0.006416087962962963</v>
      </c>
      <c r="H359" s="21">
        <v>4287676.0</v>
      </c>
      <c r="I359" s="36" t="s">
        <v>675</v>
      </c>
      <c r="J359" s="21">
        <v>12229.0</v>
      </c>
      <c r="K359" s="21">
        <v>1.8467699E8</v>
      </c>
      <c r="L359" s="21">
        <v>16960.0</v>
      </c>
      <c r="M359" s="21">
        <v>94530.0</v>
      </c>
      <c r="N359" s="21">
        <v>286.0</v>
      </c>
      <c r="O359" s="21">
        <v>15101.0</v>
      </c>
      <c r="P359" s="21">
        <v>13828.0</v>
      </c>
      <c r="Q359" s="21">
        <v>25.9</v>
      </c>
      <c r="R359" s="21">
        <v>26.2</v>
      </c>
    </row>
    <row r="360" ht="15.75" customHeight="1">
      <c r="A360" s="36" t="s">
        <v>1040</v>
      </c>
      <c r="B360" s="36" t="s">
        <v>272</v>
      </c>
      <c r="C360" s="36" t="s">
        <v>297</v>
      </c>
      <c r="D360" s="36" t="s">
        <v>654</v>
      </c>
      <c r="E360" s="36" t="s">
        <v>655</v>
      </c>
      <c r="F360" s="94">
        <v>1.47</v>
      </c>
      <c r="G360" s="95">
        <v>0.010644097222222221</v>
      </c>
      <c r="H360" s="21">
        <v>5449472.0</v>
      </c>
      <c r="I360" s="36" t="s">
        <v>678</v>
      </c>
      <c r="J360" s="21">
        <v>23793.0</v>
      </c>
      <c r="K360" s="21">
        <v>3.07909786E8</v>
      </c>
      <c r="L360" s="21">
        <v>15345.0</v>
      </c>
      <c r="M360" s="21">
        <v>63014.0</v>
      </c>
      <c r="N360" s="21">
        <v>6.0</v>
      </c>
      <c r="O360" s="21">
        <v>12941.0</v>
      </c>
      <c r="P360" s="21">
        <v>12039.0</v>
      </c>
      <c r="Q360" s="21">
        <v>23.3</v>
      </c>
      <c r="R360" s="21">
        <v>23.6</v>
      </c>
    </row>
    <row r="361" ht="15.75" customHeight="1">
      <c r="A361" s="36" t="s">
        <v>1041</v>
      </c>
      <c r="B361" s="36" t="s">
        <v>272</v>
      </c>
      <c r="C361" s="36" t="s">
        <v>297</v>
      </c>
      <c r="D361" s="36" t="s">
        <v>654</v>
      </c>
      <c r="E361" s="36" t="s">
        <v>658</v>
      </c>
      <c r="F361" s="94">
        <v>1.47</v>
      </c>
      <c r="G361" s="95">
        <v>0.01082025462962963</v>
      </c>
      <c r="H361" s="21">
        <v>5392228.0</v>
      </c>
      <c r="I361" s="36" t="s">
        <v>678</v>
      </c>
      <c r="J361" s="21">
        <v>23793.0</v>
      </c>
      <c r="K361" s="21">
        <v>3.07909786E8</v>
      </c>
      <c r="L361" s="21">
        <v>15345.0</v>
      </c>
      <c r="M361" s="21">
        <v>63014.0</v>
      </c>
      <c r="N361" s="21">
        <v>6.0</v>
      </c>
      <c r="O361" s="21">
        <v>12941.0</v>
      </c>
      <c r="P361" s="21">
        <v>12039.0</v>
      </c>
      <c r="Q361" s="21">
        <v>23.3</v>
      </c>
      <c r="R361" s="21">
        <v>23.6</v>
      </c>
    </row>
    <row r="362" ht="15.75" customHeight="1">
      <c r="A362" s="36" t="s">
        <v>1042</v>
      </c>
      <c r="B362" s="36" t="s">
        <v>254</v>
      </c>
      <c r="C362" s="36" t="s">
        <v>1043</v>
      </c>
      <c r="D362" s="36" t="s">
        <v>654</v>
      </c>
      <c r="E362" s="36" t="s">
        <v>658</v>
      </c>
      <c r="F362" s="94">
        <v>4.61</v>
      </c>
      <c r="G362" s="95">
        <v>0.00587962962962963</v>
      </c>
      <c r="H362" s="21">
        <v>1.4774788E7</v>
      </c>
      <c r="I362" s="36" t="s">
        <v>656</v>
      </c>
      <c r="J362" s="21">
        <v>64937.0</v>
      </c>
      <c r="K362" s="21">
        <v>7.38058886E8</v>
      </c>
      <c r="L362" s="21">
        <v>13664.0</v>
      </c>
      <c r="M362" s="21">
        <v>62556.0</v>
      </c>
      <c r="N362" s="21">
        <v>7.0</v>
      </c>
      <c r="O362" s="21">
        <v>11365.0</v>
      </c>
      <c r="P362" s="21">
        <v>10238.0</v>
      </c>
      <c r="Q362" s="21">
        <v>24.7</v>
      </c>
      <c r="R362" s="21">
        <v>25.0</v>
      </c>
    </row>
    <row r="363" ht="15.75" customHeight="1">
      <c r="A363" s="36" t="s">
        <v>1044</v>
      </c>
      <c r="B363" s="36" t="s">
        <v>254</v>
      </c>
      <c r="C363" s="36" t="s">
        <v>1045</v>
      </c>
      <c r="D363" s="36" t="s">
        <v>654</v>
      </c>
      <c r="E363" s="36" t="s">
        <v>658</v>
      </c>
      <c r="F363" s="94">
        <v>3.93</v>
      </c>
      <c r="G363" s="95">
        <v>0.005659722222222222</v>
      </c>
      <c r="H363" s="21">
        <v>1.4773032E7</v>
      </c>
      <c r="I363" s="36" t="s">
        <v>656</v>
      </c>
      <c r="J363" s="21">
        <v>64937.0</v>
      </c>
      <c r="K363" s="21">
        <v>7.38058886E8</v>
      </c>
      <c r="L363" s="21">
        <v>13664.0</v>
      </c>
      <c r="M363" s="21">
        <v>62556.0</v>
      </c>
      <c r="N363" s="21">
        <v>7.0</v>
      </c>
      <c r="O363" s="21">
        <v>11365.0</v>
      </c>
      <c r="P363" s="21">
        <v>10238.0</v>
      </c>
      <c r="Q363" s="21">
        <v>24.7</v>
      </c>
      <c r="R363" s="21">
        <v>25.0</v>
      </c>
    </row>
    <row r="364" ht="15.75" customHeight="1">
      <c r="A364" s="36" t="s">
        <v>1046</v>
      </c>
      <c r="B364" s="36" t="s">
        <v>254</v>
      </c>
      <c r="C364" s="36" t="s">
        <v>1043</v>
      </c>
      <c r="D364" s="36" t="s">
        <v>654</v>
      </c>
      <c r="E364" s="36" t="s">
        <v>655</v>
      </c>
      <c r="F364" s="94">
        <v>9.92</v>
      </c>
      <c r="G364" s="95">
        <v>0.0011458333333333333</v>
      </c>
      <c r="H364" s="21">
        <v>2.0688128E7</v>
      </c>
      <c r="I364" s="36" t="s">
        <v>656</v>
      </c>
      <c r="J364" s="21">
        <v>64937.0</v>
      </c>
      <c r="K364" s="21">
        <v>7.38058886E8</v>
      </c>
      <c r="L364" s="21">
        <v>13664.0</v>
      </c>
      <c r="M364" s="21">
        <v>62556.0</v>
      </c>
      <c r="N364" s="21">
        <v>7.0</v>
      </c>
      <c r="O364" s="21">
        <v>11365.0</v>
      </c>
      <c r="P364" s="21">
        <v>10238.0</v>
      </c>
      <c r="Q364" s="21">
        <v>24.7</v>
      </c>
      <c r="R364" s="21">
        <v>25.0</v>
      </c>
    </row>
    <row r="365" ht="15.75" customHeight="1">
      <c r="A365" s="36" t="s">
        <v>1047</v>
      </c>
      <c r="B365" s="36" t="s">
        <v>254</v>
      </c>
      <c r="C365" s="36" t="s">
        <v>1045</v>
      </c>
      <c r="D365" s="36" t="s">
        <v>654</v>
      </c>
      <c r="E365" s="36" t="s">
        <v>655</v>
      </c>
      <c r="F365" s="94">
        <v>10.31</v>
      </c>
      <c r="G365" s="95">
        <v>0.0010763888888888889</v>
      </c>
      <c r="H365" s="21">
        <v>1.9948972E7</v>
      </c>
      <c r="I365" s="36" t="s">
        <v>656</v>
      </c>
      <c r="J365" s="21">
        <v>64937.0</v>
      </c>
      <c r="K365" s="21">
        <v>7.38058886E8</v>
      </c>
      <c r="L365" s="21">
        <v>13664.0</v>
      </c>
      <c r="M365" s="21">
        <v>62556.0</v>
      </c>
      <c r="N365" s="21">
        <v>7.0</v>
      </c>
      <c r="O365" s="21">
        <v>11365.0</v>
      </c>
      <c r="P365" s="21">
        <v>10238.0</v>
      </c>
      <c r="Q365" s="21">
        <v>24.7</v>
      </c>
      <c r="R365" s="21">
        <v>25.0</v>
      </c>
    </row>
    <row r="366" ht="15.75" customHeight="1">
      <c r="A366" s="36" t="s">
        <v>1048</v>
      </c>
      <c r="B366" s="36" t="s">
        <v>182</v>
      </c>
      <c r="C366" s="36" t="s">
        <v>1043</v>
      </c>
      <c r="D366" s="36" t="s">
        <v>654</v>
      </c>
      <c r="E366" s="36" t="s">
        <v>658</v>
      </c>
      <c r="F366" s="94">
        <v>4.08</v>
      </c>
      <c r="G366" s="95">
        <v>0.00400462962962963</v>
      </c>
      <c r="H366" s="21">
        <v>1.0853712E7</v>
      </c>
      <c r="I366" s="36" t="s">
        <v>664</v>
      </c>
      <c r="J366" s="21">
        <v>50432.0</v>
      </c>
      <c r="K366" s="21">
        <v>5.08193201E8</v>
      </c>
      <c r="L366" s="21">
        <v>17299.0</v>
      </c>
      <c r="M366" s="21">
        <v>189482.0</v>
      </c>
      <c r="N366" s="21">
        <v>189.0</v>
      </c>
      <c r="O366" s="21">
        <v>10076.0</v>
      </c>
      <c r="P366" s="21">
        <v>6092.0</v>
      </c>
      <c r="Q366" s="21">
        <v>22.2</v>
      </c>
      <c r="R366" s="21">
        <v>22.4</v>
      </c>
    </row>
    <row r="367" ht="15.75" customHeight="1">
      <c r="A367" s="36" t="s">
        <v>1049</v>
      </c>
      <c r="B367" s="36" t="s">
        <v>182</v>
      </c>
      <c r="C367" s="36" t="s">
        <v>1045</v>
      </c>
      <c r="D367" s="36" t="s">
        <v>654</v>
      </c>
      <c r="E367" s="36" t="s">
        <v>658</v>
      </c>
      <c r="F367" s="94">
        <v>4.12</v>
      </c>
      <c r="G367" s="95">
        <v>0.003993055555555555</v>
      </c>
      <c r="H367" s="21">
        <v>1.081282E7</v>
      </c>
      <c r="I367" s="36" t="s">
        <v>664</v>
      </c>
      <c r="J367" s="21">
        <v>50432.0</v>
      </c>
      <c r="K367" s="21">
        <v>5.08193201E8</v>
      </c>
      <c r="L367" s="21">
        <v>17299.0</v>
      </c>
      <c r="M367" s="21">
        <v>189482.0</v>
      </c>
      <c r="N367" s="21">
        <v>189.0</v>
      </c>
      <c r="O367" s="21">
        <v>10076.0</v>
      </c>
      <c r="P367" s="21">
        <v>6092.0</v>
      </c>
      <c r="Q367" s="21">
        <v>22.2</v>
      </c>
      <c r="R367" s="21">
        <v>22.4</v>
      </c>
    </row>
    <row r="368" ht="15.75" customHeight="1">
      <c r="A368" s="36" t="s">
        <v>1050</v>
      </c>
      <c r="B368" s="36" t="s">
        <v>182</v>
      </c>
      <c r="C368" s="36" t="s">
        <v>1043</v>
      </c>
      <c r="D368" s="36" t="s">
        <v>654</v>
      </c>
      <c r="E368" s="36" t="s">
        <v>655</v>
      </c>
      <c r="F368" s="94">
        <v>7.98</v>
      </c>
      <c r="G368" s="95">
        <v>9.953703703703704E-4</v>
      </c>
      <c r="H368" s="21">
        <v>1.6789512E7</v>
      </c>
      <c r="I368" s="36" t="s">
        <v>664</v>
      </c>
      <c r="J368" s="21">
        <v>50432.0</v>
      </c>
      <c r="K368" s="21">
        <v>5.08193201E8</v>
      </c>
      <c r="L368" s="21">
        <v>17299.0</v>
      </c>
      <c r="M368" s="21">
        <v>189482.0</v>
      </c>
      <c r="N368" s="21">
        <v>189.0</v>
      </c>
      <c r="O368" s="21">
        <v>10076.0</v>
      </c>
      <c r="P368" s="21">
        <v>6092.0</v>
      </c>
      <c r="Q368" s="21">
        <v>22.2</v>
      </c>
      <c r="R368" s="21">
        <v>22.4</v>
      </c>
    </row>
    <row r="369" ht="15.75" customHeight="1">
      <c r="A369" s="36" t="s">
        <v>1051</v>
      </c>
      <c r="B369" s="36" t="s">
        <v>182</v>
      </c>
      <c r="C369" s="36" t="s">
        <v>1045</v>
      </c>
      <c r="D369" s="36" t="s">
        <v>654</v>
      </c>
      <c r="E369" s="36" t="s">
        <v>655</v>
      </c>
      <c r="F369" s="94">
        <v>8.92</v>
      </c>
      <c r="G369" s="95">
        <v>0.0010300925925925926</v>
      </c>
      <c r="H369" s="21">
        <v>1.5650636E7</v>
      </c>
      <c r="I369" s="36" t="s">
        <v>664</v>
      </c>
      <c r="J369" s="21">
        <v>50432.0</v>
      </c>
      <c r="K369" s="21">
        <v>5.08193201E8</v>
      </c>
      <c r="L369" s="21">
        <v>17299.0</v>
      </c>
      <c r="M369" s="21">
        <v>189482.0</v>
      </c>
      <c r="N369" s="21">
        <v>189.0</v>
      </c>
      <c r="O369" s="21">
        <v>10076.0</v>
      </c>
      <c r="P369" s="21">
        <v>6092.0</v>
      </c>
      <c r="Q369" s="21">
        <v>22.2</v>
      </c>
      <c r="R369" s="21">
        <v>22.4</v>
      </c>
    </row>
    <row r="370" ht="15.75" customHeight="1">
      <c r="A370" s="36" t="s">
        <v>1052</v>
      </c>
      <c r="B370" s="36" t="s">
        <v>126</v>
      </c>
      <c r="C370" s="36" t="s">
        <v>1043</v>
      </c>
      <c r="D370" s="36" t="s">
        <v>654</v>
      </c>
      <c r="E370" s="36" t="s">
        <v>658</v>
      </c>
      <c r="F370" s="94">
        <v>4.1</v>
      </c>
      <c r="G370" s="95">
        <v>0.004027777777777778</v>
      </c>
      <c r="H370" s="21">
        <v>1.1583984E7</v>
      </c>
      <c r="I370" s="36" t="s">
        <v>660</v>
      </c>
      <c r="J370" s="21">
        <v>62470.0</v>
      </c>
      <c r="K370" s="21">
        <v>4.9398785E8</v>
      </c>
      <c r="L370" s="21">
        <v>11266.0</v>
      </c>
      <c r="M370" s="21">
        <v>216377.0</v>
      </c>
      <c r="N370" s="21">
        <v>140.0</v>
      </c>
      <c r="O370" s="21">
        <v>7907.0</v>
      </c>
      <c r="P370" s="21">
        <v>5108.0</v>
      </c>
      <c r="Q370" s="21">
        <v>21.4</v>
      </c>
      <c r="R370" s="21">
        <v>22.8</v>
      </c>
    </row>
    <row r="371" ht="15.75" customHeight="1">
      <c r="A371" s="36" t="s">
        <v>1053</v>
      </c>
      <c r="B371" s="36" t="s">
        <v>126</v>
      </c>
      <c r="C371" s="36" t="s">
        <v>1045</v>
      </c>
      <c r="D371" s="36" t="s">
        <v>654</v>
      </c>
      <c r="E371" s="36" t="s">
        <v>658</v>
      </c>
      <c r="F371" s="94">
        <v>3.98</v>
      </c>
      <c r="G371" s="95">
        <v>0.00400462962962963</v>
      </c>
      <c r="H371" s="21">
        <v>1.1397796E7</v>
      </c>
      <c r="I371" s="36" t="s">
        <v>660</v>
      </c>
      <c r="J371" s="21">
        <v>62470.0</v>
      </c>
      <c r="K371" s="21">
        <v>4.9398785E8</v>
      </c>
      <c r="L371" s="21">
        <v>11266.0</v>
      </c>
      <c r="M371" s="21">
        <v>216377.0</v>
      </c>
      <c r="N371" s="21">
        <v>140.0</v>
      </c>
      <c r="O371" s="21">
        <v>7907.0</v>
      </c>
      <c r="P371" s="21">
        <v>5108.0</v>
      </c>
      <c r="Q371" s="21">
        <v>21.4</v>
      </c>
      <c r="R371" s="21">
        <v>22.8</v>
      </c>
    </row>
    <row r="372" ht="15.75" customHeight="1">
      <c r="A372" s="36" t="s">
        <v>1054</v>
      </c>
      <c r="B372" s="36" t="s">
        <v>126</v>
      </c>
      <c r="C372" s="36" t="s">
        <v>1043</v>
      </c>
      <c r="D372" s="36" t="s">
        <v>654</v>
      </c>
      <c r="E372" s="36" t="s">
        <v>655</v>
      </c>
      <c r="F372" s="94">
        <v>8.75</v>
      </c>
      <c r="G372" s="95">
        <v>9.375E-4</v>
      </c>
      <c r="H372" s="21">
        <v>1.6809288E7</v>
      </c>
      <c r="I372" s="36" t="s">
        <v>660</v>
      </c>
      <c r="J372" s="21">
        <v>62470.0</v>
      </c>
      <c r="K372" s="21">
        <v>4.9398785E8</v>
      </c>
      <c r="L372" s="21">
        <v>11266.0</v>
      </c>
      <c r="M372" s="21">
        <v>216377.0</v>
      </c>
      <c r="N372" s="21">
        <v>140.0</v>
      </c>
      <c r="O372" s="21">
        <v>7907.0</v>
      </c>
      <c r="P372" s="21">
        <v>5108.0</v>
      </c>
      <c r="Q372" s="21">
        <v>21.4</v>
      </c>
      <c r="R372" s="21">
        <v>22.8</v>
      </c>
    </row>
    <row r="373" ht="15.75" customHeight="1">
      <c r="A373" s="36" t="s">
        <v>1055</v>
      </c>
      <c r="B373" s="36" t="s">
        <v>126</v>
      </c>
      <c r="C373" s="36" t="s">
        <v>1045</v>
      </c>
      <c r="D373" s="36" t="s">
        <v>654</v>
      </c>
      <c r="E373" s="36" t="s">
        <v>655</v>
      </c>
      <c r="F373" s="94">
        <v>8.85</v>
      </c>
      <c r="G373" s="95">
        <v>0.0010185185185185184</v>
      </c>
      <c r="H373" s="21">
        <v>1.6146212E7</v>
      </c>
      <c r="I373" s="36" t="s">
        <v>660</v>
      </c>
      <c r="J373" s="21">
        <v>62470.0</v>
      </c>
      <c r="K373" s="21">
        <v>4.9398785E8</v>
      </c>
      <c r="L373" s="21">
        <v>11266.0</v>
      </c>
      <c r="M373" s="21">
        <v>216377.0</v>
      </c>
      <c r="N373" s="21">
        <v>140.0</v>
      </c>
      <c r="O373" s="21">
        <v>7907.0</v>
      </c>
      <c r="P373" s="21">
        <v>5108.0</v>
      </c>
      <c r="Q373" s="21">
        <v>21.4</v>
      </c>
      <c r="R373" s="21">
        <v>22.8</v>
      </c>
    </row>
    <row r="374" ht="15.75" customHeight="1">
      <c r="A374" s="36" t="s">
        <v>1056</v>
      </c>
      <c r="B374" s="36" t="s">
        <v>94</v>
      </c>
      <c r="C374" s="36" t="s">
        <v>1043</v>
      </c>
      <c r="D374" s="36" t="s">
        <v>654</v>
      </c>
      <c r="E374" s="36" t="s">
        <v>658</v>
      </c>
      <c r="F374" s="94">
        <v>4.14</v>
      </c>
      <c r="G374" s="95">
        <v>0.0038773148148148148</v>
      </c>
      <c r="H374" s="21">
        <v>9630552.0</v>
      </c>
      <c r="I374" s="36" t="s">
        <v>662</v>
      </c>
      <c r="J374" s="21">
        <v>65800.0</v>
      </c>
      <c r="K374" s="21">
        <v>4.74157144E8</v>
      </c>
      <c r="L374" s="21">
        <v>9711.0</v>
      </c>
      <c r="M374" s="21">
        <v>162420.0</v>
      </c>
      <c r="N374" s="21">
        <v>31.0</v>
      </c>
      <c r="O374" s="21">
        <v>7206.0</v>
      </c>
      <c r="P374" s="21">
        <v>5089.0</v>
      </c>
      <c r="Q374" s="21">
        <v>22.8</v>
      </c>
      <c r="R374" s="21">
        <v>22.9</v>
      </c>
    </row>
    <row r="375" ht="15.75" customHeight="1">
      <c r="A375" s="36" t="s">
        <v>1057</v>
      </c>
      <c r="B375" s="36" t="s">
        <v>94</v>
      </c>
      <c r="C375" s="36" t="s">
        <v>1045</v>
      </c>
      <c r="D375" s="36" t="s">
        <v>654</v>
      </c>
      <c r="E375" s="36" t="s">
        <v>658</v>
      </c>
      <c r="F375" s="94">
        <v>4.31</v>
      </c>
      <c r="G375" s="95">
        <v>0.0038425925925925928</v>
      </c>
      <c r="H375" s="21">
        <v>9569492.0</v>
      </c>
      <c r="I375" s="36" t="s">
        <v>662</v>
      </c>
      <c r="J375" s="21">
        <v>65800.0</v>
      </c>
      <c r="K375" s="21">
        <v>4.74157144E8</v>
      </c>
      <c r="L375" s="21">
        <v>9711.0</v>
      </c>
      <c r="M375" s="21">
        <v>162420.0</v>
      </c>
      <c r="N375" s="21">
        <v>31.0</v>
      </c>
      <c r="O375" s="21">
        <v>7206.0</v>
      </c>
      <c r="P375" s="21">
        <v>5089.0</v>
      </c>
      <c r="Q375" s="21">
        <v>22.8</v>
      </c>
      <c r="R375" s="21">
        <v>22.9</v>
      </c>
    </row>
    <row r="376" ht="15.75" customHeight="1">
      <c r="A376" s="36" t="s">
        <v>1058</v>
      </c>
      <c r="B376" s="36" t="s">
        <v>94</v>
      </c>
      <c r="C376" s="36" t="s">
        <v>1043</v>
      </c>
      <c r="D376" s="36" t="s">
        <v>654</v>
      </c>
      <c r="E376" s="36" t="s">
        <v>655</v>
      </c>
      <c r="F376" s="94">
        <v>8.5</v>
      </c>
      <c r="G376" s="95">
        <v>8.912037037037037E-4</v>
      </c>
      <c r="H376" s="21">
        <v>1.4853364E7</v>
      </c>
      <c r="I376" s="36" t="s">
        <v>662</v>
      </c>
      <c r="J376" s="21">
        <v>65800.0</v>
      </c>
      <c r="K376" s="21">
        <v>4.74157144E8</v>
      </c>
      <c r="L376" s="21">
        <v>9711.0</v>
      </c>
      <c r="M376" s="21">
        <v>162420.0</v>
      </c>
      <c r="N376" s="21">
        <v>31.0</v>
      </c>
      <c r="O376" s="21">
        <v>7206.0</v>
      </c>
      <c r="P376" s="21">
        <v>5089.0</v>
      </c>
      <c r="Q376" s="21">
        <v>22.8</v>
      </c>
      <c r="R376" s="21">
        <v>22.9</v>
      </c>
    </row>
    <row r="377" ht="15.75" customHeight="1">
      <c r="A377" s="36" t="s">
        <v>1059</v>
      </c>
      <c r="B377" s="36" t="s">
        <v>94</v>
      </c>
      <c r="C377" s="36" t="s">
        <v>1045</v>
      </c>
      <c r="D377" s="36" t="s">
        <v>654</v>
      </c>
      <c r="E377" s="36" t="s">
        <v>655</v>
      </c>
      <c r="F377" s="94">
        <v>8.73</v>
      </c>
      <c r="G377" s="95">
        <v>9.837962962962962E-4</v>
      </c>
      <c r="H377" s="21">
        <v>1.4239792E7</v>
      </c>
      <c r="I377" s="36" t="s">
        <v>662</v>
      </c>
      <c r="J377" s="21">
        <v>65800.0</v>
      </c>
      <c r="K377" s="21">
        <v>4.74157144E8</v>
      </c>
      <c r="L377" s="21">
        <v>9711.0</v>
      </c>
      <c r="M377" s="21">
        <v>162420.0</v>
      </c>
      <c r="N377" s="21">
        <v>31.0</v>
      </c>
      <c r="O377" s="21">
        <v>7206.0</v>
      </c>
      <c r="P377" s="21">
        <v>5089.0</v>
      </c>
      <c r="Q377" s="21">
        <v>22.8</v>
      </c>
      <c r="R377" s="21">
        <v>22.9</v>
      </c>
    </row>
    <row r="378" ht="15.75" customHeight="1">
      <c r="A378" s="36" t="s">
        <v>1060</v>
      </c>
      <c r="B378" s="36" t="s">
        <v>218</v>
      </c>
      <c r="C378" s="36" t="s">
        <v>1043</v>
      </c>
      <c r="D378" s="36" t="s">
        <v>654</v>
      </c>
      <c r="E378" s="36" t="s">
        <v>658</v>
      </c>
      <c r="F378" s="94">
        <v>4.32</v>
      </c>
      <c r="G378" s="95">
        <v>0.0014930555555555556</v>
      </c>
      <c r="H378" s="21">
        <v>6644188.0</v>
      </c>
      <c r="I378" s="36" t="s">
        <v>671</v>
      </c>
      <c r="J378" s="21">
        <v>42171.0</v>
      </c>
      <c r="K378" s="21">
        <v>1.74818094E8</v>
      </c>
      <c r="L378" s="21">
        <v>7031.0</v>
      </c>
      <c r="M378" s="21">
        <v>86901.0</v>
      </c>
      <c r="N378" s="21">
        <v>6.0</v>
      </c>
      <c r="O378" s="21">
        <v>4145.0</v>
      </c>
      <c r="P378" s="21">
        <v>2263.0</v>
      </c>
      <c r="Q378" s="21">
        <v>19.1</v>
      </c>
      <c r="R378" s="21">
        <v>19.1</v>
      </c>
    </row>
    <row r="379" ht="15.75" customHeight="1">
      <c r="A379" s="36" t="s">
        <v>1061</v>
      </c>
      <c r="B379" s="36" t="s">
        <v>218</v>
      </c>
      <c r="C379" s="36" t="s">
        <v>1045</v>
      </c>
      <c r="D379" s="36" t="s">
        <v>654</v>
      </c>
      <c r="E379" s="36" t="s">
        <v>658</v>
      </c>
      <c r="F379" s="94">
        <v>4.06</v>
      </c>
      <c r="G379" s="95">
        <v>0.0014467592592592592</v>
      </c>
      <c r="H379" s="21">
        <v>6621868.0</v>
      </c>
      <c r="I379" s="36" t="s">
        <v>671</v>
      </c>
      <c r="J379" s="21">
        <v>42171.0</v>
      </c>
      <c r="K379" s="21">
        <v>1.74818094E8</v>
      </c>
      <c r="L379" s="21">
        <v>7031.0</v>
      </c>
      <c r="M379" s="21">
        <v>86901.0</v>
      </c>
      <c r="N379" s="21">
        <v>6.0</v>
      </c>
      <c r="O379" s="21">
        <v>4145.0</v>
      </c>
      <c r="P379" s="21">
        <v>2263.0</v>
      </c>
      <c r="Q379" s="21">
        <v>19.1</v>
      </c>
      <c r="R379" s="21">
        <v>19.1</v>
      </c>
    </row>
    <row r="380" ht="15.75" customHeight="1">
      <c r="A380" s="36" t="s">
        <v>1062</v>
      </c>
      <c r="B380" s="36" t="s">
        <v>218</v>
      </c>
      <c r="C380" s="36" t="s">
        <v>1043</v>
      </c>
      <c r="D380" s="36" t="s">
        <v>654</v>
      </c>
      <c r="E380" s="36" t="s">
        <v>655</v>
      </c>
      <c r="F380" s="94">
        <v>6.33</v>
      </c>
      <c r="G380" s="95">
        <v>5.555555555555556E-4</v>
      </c>
      <c r="H380" s="21">
        <v>1.0802968E7</v>
      </c>
      <c r="I380" s="36" t="s">
        <v>671</v>
      </c>
      <c r="J380" s="21">
        <v>42171.0</v>
      </c>
      <c r="K380" s="21">
        <v>1.74818094E8</v>
      </c>
      <c r="L380" s="21">
        <v>7031.0</v>
      </c>
      <c r="M380" s="21">
        <v>86901.0</v>
      </c>
      <c r="N380" s="21">
        <v>6.0</v>
      </c>
      <c r="O380" s="21">
        <v>4145.0</v>
      </c>
      <c r="P380" s="21">
        <v>2263.0</v>
      </c>
      <c r="Q380" s="21">
        <v>19.1</v>
      </c>
      <c r="R380" s="21">
        <v>19.1</v>
      </c>
    </row>
    <row r="381" ht="15.75" customHeight="1">
      <c r="A381" s="36" t="s">
        <v>1063</v>
      </c>
      <c r="B381" s="36" t="s">
        <v>218</v>
      </c>
      <c r="C381" s="36" t="s">
        <v>1045</v>
      </c>
      <c r="D381" s="36" t="s">
        <v>654</v>
      </c>
      <c r="E381" s="36" t="s">
        <v>655</v>
      </c>
      <c r="F381" s="94">
        <v>6.08</v>
      </c>
      <c r="G381" s="95">
        <v>5.092592592592592E-4</v>
      </c>
      <c r="H381" s="21">
        <v>1.028144E7</v>
      </c>
      <c r="I381" s="36" t="s">
        <v>671</v>
      </c>
      <c r="J381" s="21">
        <v>42171.0</v>
      </c>
      <c r="K381" s="21">
        <v>1.74818094E8</v>
      </c>
      <c r="L381" s="21">
        <v>7031.0</v>
      </c>
      <c r="M381" s="21">
        <v>86901.0</v>
      </c>
      <c r="N381" s="21">
        <v>6.0</v>
      </c>
      <c r="O381" s="21">
        <v>4145.0</v>
      </c>
      <c r="P381" s="21">
        <v>2263.0</v>
      </c>
      <c r="Q381" s="21">
        <v>19.1</v>
      </c>
      <c r="R381" s="21">
        <v>19.1</v>
      </c>
    </row>
    <row r="382" ht="15.75" customHeight="1">
      <c r="A382" s="36" t="s">
        <v>1064</v>
      </c>
      <c r="B382" s="36" t="s">
        <v>200</v>
      </c>
      <c r="C382" s="36" t="s">
        <v>1043</v>
      </c>
      <c r="D382" s="36" t="s">
        <v>654</v>
      </c>
      <c r="E382" s="36" t="s">
        <v>658</v>
      </c>
      <c r="F382" s="94">
        <v>4.32</v>
      </c>
      <c r="G382" s="95">
        <v>0.0018402777777777777</v>
      </c>
      <c r="H382" s="21">
        <v>6477156.0</v>
      </c>
      <c r="I382" s="36" t="s">
        <v>669</v>
      </c>
      <c r="J382" s="21">
        <v>110428.0</v>
      </c>
      <c r="K382" s="21">
        <v>1.89774414E8</v>
      </c>
      <c r="L382" s="21">
        <v>2085.0</v>
      </c>
      <c r="M382" s="21">
        <v>21363.0</v>
      </c>
      <c r="N382" s="21">
        <v>5.0</v>
      </c>
      <c r="O382" s="21">
        <v>1718.0</v>
      </c>
      <c r="P382" s="21">
        <v>1475.0</v>
      </c>
      <c r="Q382" s="21">
        <v>20.5</v>
      </c>
      <c r="R382" s="21">
        <v>20.5</v>
      </c>
    </row>
    <row r="383" ht="15.75" customHeight="1">
      <c r="A383" s="36" t="s">
        <v>1065</v>
      </c>
      <c r="B383" s="36" t="s">
        <v>200</v>
      </c>
      <c r="C383" s="36" t="s">
        <v>1045</v>
      </c>
      <c r="D383" s="36" t="s">
        <v>654</v>
      </c>
      <c r="E383" s="36" t="s">
        <v>658</v>
      </c>
      <c r="F383" s="94">
        <v>4.09</v>
      </c>
      <c r="G383" s="95">
        <v>0.0017708333333333332</v>
      </c>
      <c r="H383" s="21">
        <v>6431184.0</v>
      </c>
      <c r="I383" s="36" t="s">
        <v>669</v>
      </c>
      <c r="J383" s="21">
        <v>110428.0</v>
      </c>
      <c r="K383" s="21">
        <v>1.89774414E8</v>
      </c>
      <c r="L383" s="21">
        <v>2085.0</v>
      </c>
      <c r="M383" s="21">
        <v>21363.0</v>
      </c>
      <c r="N383" s="21">
        <v>5.0</v>
      </c>
      <c r="O383" s="21">
        <v>1718.0</v>
      </c>
      <c r="P383" s="21">
        <v>1475.0</v>
      </c>
      <c r="Q383" s="21">
        <v>20.5</v>
      </c>
      <c r="R383" s="21">
        <v>20.5</v>
      </c>
    </row>
    <row r="384" ht="15.75" customHeight="1">
      <c r="A384" s="36" t="s">
        <v>1066</v>
      </c>
      <c r="B384" s="36" t="s">
        <v>200</v>
      </c>
      <c r="C384" s="36" t="s">
        <v>1043</v>
      </c>
      <c r="D384" s="36" t="s">
        <v>654</v>
      </c>
      <c r="E384" s="36" t="s">
        <v>655</v>
      </c>
      <c r="F384" s="94">
        <v>7.06</v>
      </c>
      <c r="G384" s="95">
        <v>6.018518518518519E-4</v>
      </c>
      <c r="H384" s="21">
        <v>1.091994E7</v>
      </c>
      <c r="I384" s="36" t="s">
        <v>669</v>
      </c>
      <c r="J384" s="21">
        <v>110428.0</v>
      </c>
      <c r="K384" s="21">
        <v>1.89774414E8</v>
      </c>
      <c r="L384" s="21">
        <v>2085.0</v>
      </c>
      <c r="M384" s="21">
        <v>21363.0</v>
      </c>
      <c r="N384" s="21">
        <v>5.0</v>
      </c>
      <c r="O384" s="21">
        <v>1718.0</v>
      </c>
      <c r="P384" s="21">
        <v>1475.0</v>
      </c>
      <c r="Q384" s="21">
        <v>20.5</v>
      </c>
      <c r="R384" s="21">
        <v>20.5</v>
      </c>
    </row>
    <row r="385" ht="15.75" customHeight="1">
      <c r="A385" s="36" t="s">
        <v>1067</v>
      </c>
      <c r="B385" s="36" t="s">
        <v>200</v>
      </c>
      <c r="C385" s="36" t="s">
        <v>1045</v>
      </c>
      <c r="D385" s="36" t="s">
        <v>654</v>
      </c>
      <c r="E385" s="36" t="s">
        <v>655</v>
      </c>
      <c r="F385" s="94">
        <v>6.96</v>
      </c>
      <c r="G385" s="95">
        <v>5.671296296296297E-4</v>
      </c>
      <c r="H385" s="21">
        <v>1.0818256E7</v>
      </c>
      <c r="I385" s="36" t="s">
        <v>669</v>
      </c>
      <c r="J385" s="21">
        <v>110428.0</v>
      </c>
      <c r="K385" s="21">
        <v>1.89774414E8</v>
      </c>
      <c r="L385" s="21">
        <v>2085.0</v>
      </c>
      <c r="M385" s="21">
        <v>21363.0</v>
      </c>
      <c r="N385" s="21">
        <v>5.0</v>
      </c>
      <c r="O385" s="21">
        <v>1718.0</v>
      </c>
      <c r="P385" s="21">
        <v>1475.0</v>
      </c>
      <c r="Q385" s="21">
        <v>20.5</v>
      </c>
      <c r="R385" s="21">
        <v>20.5</v>
      </c>
    </row>
    <row r="386" ht="15.75" customHeight="1">
      <c r="A386" s="36" t="s">
        <v>1068</v>
      </c>
      <c r="B386" s="36" t="s">
        <v>236</v>
      </c>
      <c r="C386" s="36" t="s">
        <v>1043</v>
      </c>
      <c r="D386" s="36" t="s">
        <v>654</v>
      </c>
      <c r="E386" s="36" t="s">
        <v>658</v>
      </c>
      <c r="F386" s="94">
        <v>3.8</v>
      </c>
      <c r="G386" s="95">
        <v>0.0015162037037037036</v>
      </c>
      <c r="H386" s="21">
        <v>6353524.0</v>
      </c>
      <c r="I386" s="36" t="s">
        <v>675</v>
      </c>
      <c r="J386" s="21">
        <v>12229.0</v>
      </c>
      <c r="K386" s="21">
        <v>1.8467699E8</v>
      </c>
      <c r="L386" s="21">
        <v>16960.0</v>
      </c>
      <c r="M386" s="21">
        <v>94530.0</v>
      </c>
      <c r="N386" s="21">
        <v>286.0</v>
      </c>
      <c r="O386" s="21">
        <v>15101.0</v>
      </c>
      <c r="P386" s="21">
        <v>13828.0</v>
      </c>
      <c r="Q386" s="21">
        <v>25.9</v>
      </c>
      <c r="R386" s="21">
        <v>26.2</v>
      </c>
    </row>
    <row r="387" ht="15.75" customHeight="1">
      <c r="A387" s="36" t="s">
        <v>1069</v>
      </c>
      <c r="B387" s="36" t="s">
        <v>236</v>
      </c>
      <c r="C387" s="36" t="s">
        <v>1045</v>
      </c>
      <c r="D387" s="36" t="s">
        <v>654</v>
      </c>
      <c r="E387" s="36" t="s">
        <v>658</v>
      </c>
      <c r="F387" s="94">
        <v>3.56</v>
      </c>
      <c r="G387" s="95">
        <v>0.0014583333333333334</v>
      </c>
      <c r="H387" s="21">
        <v>6361272.0</v>
      </c>
      <c r="I387" s="36" t="s">
        <v>675</v>
      </c>
      <c r="J387" s="21">
        <v>12229.0</v>
      </c>
      <c r="K387" s="21">
        <v>1.8467699E8</v>
      </c>
      <c r="L387" s="21">
        <v>16960.0</v>
      </c>
      <c r="M387" s="21">
        <v>94530.0</v>
      </c>
      <c r="N387" s="21">
        <v>286.0</v>
      </c>
      <c r="O387" s="21">
        <v>15101.0</v>
      </c>
      <c r="P387" s="21">
        <v>13828.0</v>
      </c>
      <c r="Q387" s="21">
        <v>25.9</v>
      </c>
      <c r="R387" s="21">
        <v>26.2</v>
      </c>
    </row>
    <row r="388" ht="15.75" customHeight="1">
      <c r="A388" s="36" t="s">
        <v>1070</v>
      </c>
      <c r="B388" s="36" t="s">
        <v>236</v>
      </c>
      <c r="C388" s="36" t="s">
        <v>1043</v>
      </c>
      <c r="D388" s="36" t="s">
        <v>654</v>
      </c>
      <c r="E388" s="36" t="s">
        <v>655</v>
      </c>
      <c r="F388" s="94">
        <v>6.09</v>
      </c>
      <c r="G388" s="95">
        <v>4.976851851851852E-4</v>
      </c>
      <c r="H388" s="21">
        <v>1.0673804E7</v>
      </c>
      <c r="I388" s="36" t="s">
        <v>675</v>
      </c>
      <c r="J388" s="21">
        <v>12229.0</v>
      </c>
      <c r="K388" s="21">
        <v>1.8467699E8</v>
      </c>
      <c r="L388" s="21">
        <v>16960.0</v>
      </c>
      <c r="M388" s="21">
        <v>94530.0</v>
      </c>
      <c r="N388" s="21">
        <v>286.0</v>
      </c>
      <c r="O388" s="21">
        <v>15101.0</v>
      </c>
      <c r="P388" s="21">
        <v>13828.0</v>
      </c>
      <c r="Q388" s="21">
        <v>25.9</v>
      </c>
      <c r="R388" s="21">
        <v>26.2</v>
      </c>
    </row>
    <row r="389" ht="15.75" customHeight="1">
      <c r="A389" s="36" t="s">
        <v>1071</v>
      </c>
      <c r="B389" s="36" t="s">
        <v>236</v>
      </c>
      <c r="C389" s="36" t="s">
        <v>1045</v>
      </c>
      <c r="D389" s="36" t="s">
        <v>654</v>
      </c>
      <c r="E389" s="36" t="s">
        <v>655</v>
      </c>
      <c r="F389" s="94">
        <v>5.78</v>
      </c>
      <c r="G389" s="95">
        <v>5.092592592592592E-4</v>
      </c>
      <c r="H389" s="21">
        <v>1.088342E7</v>
      </c>
      <c r="I389" s="36" t="s">
        <v>675</v>
      </c>
      <c r="J389" s="21">
        <v>12229.0</v>
      </c>
      <c r="K389" s="21">
        <v>1.8467699E8</v>
      </c>
      <c r="L389" s="21">
        <v>16960.0</v>
      </c>
      <c r="M389" s="21">
        <v>94530.0</v>
      </c>
      <c r="N389" s="21">
        <v>286.0</v>
      </c>
      <c r="O389" s="21">
        <v>15101.0</v>
      </c>
      <c r="P389" s="21">
        <v>13828.0</v>
      </c>
      <c r="Q389" s="21">
        <v>25.9</v>
      </c>
      <c r="R389" s="21">
        <v>26.2</v>
      </c>
    </row>
    <row r="390" ht="15.75" customHeight="1">
      <c r="A390" s="36" t="s">
        <v>1072</v>
      </c>
      <c r="B390" s="36" t="s">
        <v>272</v>
      </c>
      <c r="C390" s="36" t="s">
        <v>1043</v>
      </c>
      <c r="D390" s="36" t="s">
        <v>654</v>
      </c>
      <c r="E390" s="36" t="s">
        <v>658</v>
      </c>
      <c r="F390" s="94">
        <v>3.72</v>
      </c>
      <c r="G390" s="95">
        <v>0.002523148148148148</v>
      </c>
      <c r="H390" s="21">
        <v>8639720.0</v>
      </c>
      <c r="I390" s="36" t="s">
        <v>678</v>
      </c>
      <c r="J390" s="21">
        <v>23793.0</v>
      </c>
      <c r="K390" s="21">
        <v>3.07909786E8</v>
      </c>
      <c r="L390" s="21">
        <v>15345.0</v>
      </c>
      <c r="M390" s="21">
        <v>63014.0</v>
      </c>
      <c r="N390" s="21">
        <v>6.0</v>
      </c>
      <c r="O390" s="21">
        <v>12941.0</v>
      </c>
      <c r="P390" s="21">
        <v>12039.0</v>
      </c>
      <c r="Q390" s="21">
        <v>23.3</v>
      </c>
      <c r="R390" s="21">
        <v>23.6</v>
      </c>
    </row>
    <row r="391" ht="15.75" customHeight="1">
      <c r="A391" s="36" t="s">
        <v>1073</v>
      </c>
      <c r="B391" s="36" t="s">
        <v>272</v>
      </c>
      <c r="C391" s="36" t="s">
        <v>1045</v>
      </c>
      <c r="D391" s="36" t="s">
        <v>654</v>
      </c>
      <c r="E391" s="36" t="s">
        <v>658</v>
      </c>
      <c r="F391" s="94">
        <v>3.74</v>
      </c>
      <c r="G391" s="95">
        <v>0.0024305555555555556</v>
      </c>
      <c r="H391" s="21">
        <v>8698596.0</v>
      </c>
      <c r="I391" s="36" t="s">
        <v>678</v>
      </c>
      <c r="J391" s="21">
        <v>23793.0</v>
      </c>
      <c r="K391" s="21">
        <v>3.07909786E8</v>
      </c>
      <c r="L391" s="21">
        <v>15345.0</v>
      </c>
      <c r="M391" s="21">
        <v>63014.0</v>
      </c>
      <c r="N391" s="21">
        <v>6.0</v>
      </c>
      <c r="O391" s="21">
        <v>12941.0</v>
      </c>
      <c r="P391" s="21">
        <v>12039.0</v>
      </c>
      <c r="Q391" s="21">
        <v>23.3</v>
      </c>
      <c r="R391" s="21">
        <v>23.6</v>
      </c>
    </row>
    <row r="392" ht="15.75" customHeight="1">
      <c r="A392" s="36" t="s">
        <v>1074</v>
      </c>
      <c r="B392" s="36" t="s">
        <v>272</v>
      </c>
      <c r="C392" s="36" t="s">
        <v>1043</v>
      </c>
      <c r="D392" s="36" t="s">
        <v>654</v>
      </c>
      <c r="E392" s="36" t="s">
        <v>655</v>
      </c>
      <c r="F392" s="94">
        <v>7.89</v>
      </c>
      <c r="G392" s="95">
        <v>6.597222222222222E-4</v>
      </c>
      <c r="H392" s="21">
        <v>1.3986156E7</v>
      </c>
      <c r="I392" s="36" t="s">
        <v>678</v>
      </c>
      <c r="J392" s="21">
        <v>23793.0</v>
      </c>
      <c r="K392" s="21">
        <v>3.07909786E8</v>
      </c>
      <c r="L392" s="21">
        <v>15345.0</v>
      </c>
      <c r="M392" s="21">
        <v>63014.0</v>
      </c>
      <c r="N392" s="21">
        <v>6.0</v>
      </c>
      <c r="O392" s="21">
        <v>12941.0</v>
      </c>
      <c r="P392" s="21">
        <v>12039.0</v>
      </c>
      <c r="Q392" s="21">
        <v>23.3</v>
      </c>
      <c r="R392" s="21">
        <v>23.6</v>
      </c>
    </row>
    <row r="393" ht="15.75" customHeight="1">
      <c r="A393" s="36" t="s">
        <v>1075</v>
      </c>
      <c r="B393" s="36" t="s">
        <v>272</v>
      </c>
      <c r="C393" s="36" t="s">
        <v>1045</v>
      </c>
      <c r="D393" s="36" t="s">
        <v>654</v>
      </c>
      <c r="E393" s="36" t="s">
        <v>655</v>
      </c>
      <c r="F393" s="94">
        <v>7.47</v>
      </c>
      <c r="G393" s="95">
        <v>6.365740740740741E-4</v>
      </c>
      <c r="H393" s="21">
        <v>1.3473896E7</v>
      </c>
      <c r="I393" s="36" t="s">
        <v>678</v>
      </c>
      <c r="J393" s="21">
        <v>23793.0</v>
      </c>
      <c r="K393" s="21">
        <v>3.07909786E8</v>
      </c>
      <c r="L393" s="21">
        <v>15345.0</v>
      </c>
      <c r="M393" s="21">
        <v>63014.0</v>
      </c>
      <c r="N393" s="21">
        <v>6.0</v>
      </c>
      <c r="O393" s="21">
        <v>12941.0</v>
      </c>
      <c r="P393" s="21">
        <v>12039.0</v>
      </c>
      <c r="Q393" s="21">
        <v>23.3</v>
      </c>
      <c r="R393" s="21">
        <v>23.6</v>
      </c>
    </row>
    <row r="394" ht="15.75" customHeight="1">
      <c r="A394" s="36" t="s">
        <v>1076</v>
      </c>
      <c r="B394" s="16" t="s">
        <v>254</v>
      </c>
      <c r="C394" s="16" t="s">
        <v>1077</v>
      </c>
      <c r="D394" s="16" t="s">
        <v>654</v>
      </c>
      <c r="E394" s="16" t="s">
        <v>658</v>
      </c>
      <c r="F394" s="96">
        <v>3.74</v>
      </c>
      <c r="G394" s="97">
        <v>0.005787037037037037</v>
      </c>
      <c r="H394" s="16">
        <v>1.5085232E7</v>
      </c>
      <c r="I394" s="16" t="s">
        <v>656</v>
      </c>
      <c r="J394" s="16">
        <v>64937.0</v>
      </c>
      <c r="K394" s="16">
        <v>7.38058886E8</v>
      </c>
      <c r="L394" s="16">
        <v>13664.0</v>
      </c>
      <c r="M394" s="16">
        <v>62556.0</v>
      </c>
      <c r="N394" s="16">
        <v>7.0</v>
      </c>
      <c r="O394" s="16">
        <v>11365.0</v>
      </c>
      <c r="P394" s="16">
        <v>10238.0</v>
      </c>
      <c r="Q394" s="16">
        <v>24.7</v>
      </c>
      <c r="R394" s="16">
        <v>25.0</v>
      </c>
    </row>
    <row r="395" ht="15.75" customHeight="1">
      <c r="A395" s="36" t="s">
        <v>1078</v>
      </c>
      <c r="B395" s="16" t="s">
        <v>254</v>
      </c>
      <c r="C395" s="16" t="s">
        <v>1079</v>
      </c>
      <c r="D395" s="16" t="s">
        <v>654</v>
      </c>
      <c r="E395" s="16" t="s">
        <v>658</v>
      </c>
      <c r="F395" s="96">
        <v>3.9</v>
      </c>
      <c r="G395" s="97">
        <v>0.005821759259259259</v>
      </c>
      <c r="H395" s="16">
        <v>1.5037716E7</v>
      </c>
      <c r="I395" s="16" t="s">
        <v>656</v>
      </c>
      <c r="J395" s="16">
        <v>64937.0</v>
      </c>
      <c r="K395" s="16">
        <v>7.38058886E8</v>
      </c>
      <c r="L395" s="16">
        <v>13664.0</v>
      </c>
      <c r="M395" s="16">
        <v>62556.0</v>
      </c>
      <c r="N395" s="16">
        <v>7.0</v>
      </c>
      <c r="O395" s="16">
        <v>11365.0</v>
      </c>
      <c r="P395" s="16">
        <v>10238.0</v>
      </c>
      <c r="Q395" s="16">
        <v>24.7</v>
      </c>
      <c r="R395" s="16">
        <v>25.0</v>
      </c>
    </row>
    <row r="396" ht="15.75" customHeight="1">
      <c r="A396" s="36" t="s">
        <v>1080</v>
      </c>
      <c r="B396" s="16" t="s">
        <v>254</v>
      </c>
      <c r="C396" s="16" t="s">
        <v>1077</v>
      </c>
      <c r="D396" s="16" t="s">
        <v>654</v>
      </c>
      <c r="E396" s="16" t="s">
        <v>655</v>
      </c>
      <c r="F396" s="96">
        <v>14.12</v>
      </c>
      <c r="G396" s="97">
        <v>0.0012152777777777778</v>
      </c>
      <c r="H396" s="16">
        <v>2.0647212E7</v>
      </c>
      <c r="I396" s="16" t="s">
        <v>656</v>
      </c>
      <c r="J396" s="16">
        <v>64937.0</v>
      </c>
      <c r="K396" s="16">
        <v>7.38058886E8</v>
      </c>
      <c r="L396" s="16">
        <v>13664.0</v>
      </c>
      <c r="M396" s="16">
        <v>62556.0</v>
      </c>
      <c r="N396" s="16">
        <v>7.0</v>
      </c>
      <c r="O396" s="16">
        <v>11365.0</v>
      </c>
      <c r="P396" s="16">
        <v>10238.0</v>
      </c>
      <c r="Q396" s="16">
        <v>24.7</v>
      </c>
      <c r="R396" s="16">
        <v>25.0</v>
      </c>
    </row>
    <row r="397" ht="15.75" customHeight="1">
      <c r="A397" s="36" t="s">
        <v>1081</v>
      </c>
      <c r="B397" s="16" t="s">
        <v>254</v>
      </c>
      <c r="C397" s="16" t="s">
        <v>1079</v>
      </c>
      <c r="D397" s="16" t="s">
        <v>654</v>
      </c>
      <c r="E397" s="16" t="s">
        <v>655</v>
      </c>
      <c r="F397" s="96">
        <v>10.86</v>
      </c>
      <c r="G397" s="97">
        <v>0.0011805555555555556</v>
      </c>
      <c r="H397" s="16">
        <v>2.0465264E7</v>
      </c>
      <c r="I397" s="16" t="s">
        <v>656</v>
      </c>
      <c r="J397" s="16">
        <v>64937.0</v>
      </c>
      <c r="K397" s="16">
        <v>7.38058886E8</v>
      </c>
      <c r="L397" s="16">
        <v>13664.0</v>
      </c>
      <c r="M397" s="16">
        <v>62556.0</v>
      </c>
      <c r="N397" s="16">
        <v>7.0</v>
      </c>
      <c r="O397" s="16">
        <v>11365.0</v>
      </c>
      <c r="P397" s="16">
        <v>10238.0</v>
      </c>
      <c r="Q397" s="16">
        <v>24.7</v>
      </c>
      <c r="R397" s="16">
        <v>25.0</v>
      </c>
    </row>
    <row r="398" ht="15.75" customHeight="1">
      <c r="A398" s="36" t="s">
        <v>1082</v>
      </c>
      <c r="B398" s="16" t="s">
        <v>182</v>
      </c>
      <c r="C398" s="16" t="s">
        <v>1077</v>
      </c>
      <c r="D398" s="16" t="s">
        <v>654</v>
      </c>
      <c r="E398" s="16" t="s">
        <v>658</v>
      </c>
      <c r="F398" s="96">
        <v>4.12</v>
      </c>
      <c r="G398" s="97">
        <v>0.003923611111111111</v>
      </c>
      <c r="H398" s="16">
        <v>1.116444E7</v>
      </c>
      <c r="I398" s="16" t="s">
        <v>664</v>
      </c>
      <c r="J398" s="16">
        <v>50432.0</v>
      </c>
      <c r="K398" s="16">
        <v>5.08193201E8</v>
      </c>
      <c r="L398" s="16">
        <v>17299.0</v>
      </c>
      <c r="M398" s="16">
        <v>189482.0</v>
      </c>
      <c r="N398" s="16">
        <v>189.0</v>
      </c>
      <c r="O398" s="16">
        <v>10076.0</v>
      </c>
      <c r="P398" s="16">
        <v>6092.0</v>
      </c>
      <c r="Q398" s="16">
        <v>22.2</v>
      </c>
      <c r="R398" s="16">
        <v>22.4</v>
      </c>
    </row>
    <row r="399" ht="15.75" customHeight="1">
      <c r="A399" s="36" t="s">
        <v>1083</v>
      </c>
      <c r="B399" s="16" t="s">
        <v>182</v>
      </c>
      <c r="C399" s="16" t="s">
        <v>1079</v>
      </c>
      <c r="D399" s="16" t="s">
        <v>654</v>
      </c>
      <c r="E399" s="16" t="s">
        <v>658</v>
      </c>
      <c r="F399" s="96">
        <v>3.69</v>
      </c>
      <c r="G399" s="97">
        <v>0.003935185185185185</v>
      </c>
      <c r="H399" s="16">
        <v>1.1168072E7</v>
      </c>
      <c r="I399" s="16" t="s">
        <v>664</v>
      </c>
      <c r="J399" s="16">
        <v>50432.0</v>
      </c>
      <c r="K399" s="16">
        <v>5.08193201E8</v>
      </c>
      <c r="L399" s="16">
        <v>17299.0</v>
      </c>
      <c r="M399" s="16">
        <v>189482.0</v>
      </c>
      <c r="N399" s="16">
        <v>189.0</v>
      </c>
      <c r="O399" s="16">
        <v>10076.0</v>
      </c>
      <c r="P399" s="16">
        <v>6092.0</v>
      </c>
      <c r="Q399" s="16">
        <v>22.2</v>
      </c>
      <c r="R399" s="16">
        <v>22.4</v>
      </c>
    </row>
    <row r="400" ht="15.75" customHeight="1">
      <c r="A400" s="36" t="s">
        <v>1084</v>
      </c>
      <c r="B400" s="16" t="s">
        <v>182</v>
      </c>
      <c r="C400" s="16" t="s">
        <v>1077</v>
      </c>
      <c r="D400" s="16" t="s">
        <v>654</v>
      </c>
      <c r="E400" s="16" t="s">
        <v>655</v>
      </c>
      <c r="F400" s="96">
        <v>8.7</v>
      </c>
      <c r="G400" s="97">
        <v>9.027777777777777E-4</v>
      </c>
      <c r="H400" s="16">
        <v>1.6280272E7</v>
      </c>
      <c r="I400" s="16" t="s">
        <v>664</v>
      </c>
      <c r="J400" s="16">
        <v>50432.0</v>
      </c>
      <c r="K400" s="16">
        <v>5.08193201E8</v>
      </c>
      <c r="L400" s="16">
        <v>17299.0</v>
      </c>
      <c r="M400" s="16">
        <v>189482.0</v>
      </c>
      <c r="N400" s="16">
        <v>189.0</v>
      </c>
      <c r="O400" s="16">
        <v>10076.0</v>
      </c>
      <c r="P400" s="16">
        <v>6092.0</v>
      </c>
      <c r="Q400" s="16">
        <v>22.2</v>
      </c>
      <c r="R400" s="16">
        <v>22.4</v>
      </c>
    </row>
    <row r="401" ht="15.75" customHeight="1">
      <c r="A401" s="36" t="s">
        <v>1085</v>
      </c>
      <c r="B401" s="16" t="s">
        <v>182</v>
      </c>
      <c r="C401" s="16" t="s">
        <v>1079</v>
      </c>
      <c r="D401" s="16" t="s">
        <v>654</v>
      </c>
      <c r="E401" s="16" t="s">
        <v>655</v>
      </c>
      <c r="F401" s="96">
        <v>7.5</v>
      </c>
      <c r="G401" s="97">
        <v>0.0010300925925925926</v>
      </c>
      <c r="H401" s="16">
        <v>1.7282976E7</v>
      </c>
      <c r="I401" s="16" t="s">
        <v>664</v>
      </c>
      <c r="J401" s="16">
        <v>50432.0</v>
      </c>
      <c r="K401" s="16">
        <v>5.08193201E8</v>
      </c>
      <c r="L401" s="16">
        <v>17299.0</v>
      </c>
      <c r="M401" s="16">
        <v>189482.0</v>
      </c>
      <c r="N401" s="16">
        <v>189.0</v>
      </c>
      <c r="O401" s="16">
        <v>10076.0</v>
      </c>
      <c r="P401" s="16">
        <v>6092.0</v>
      </c>
      <c r="Q401" s="16">
        <v>22.2</v>
      </c>
      <c r="R401" s="16">
        <v>22.4</v>
      </c>
    </row>
    <row r="402" ht="15.75" customHeight="1">
      <c r="A402" s="36" t="s">
        <v>1086</v>
      </c>
      <c r="B402" s="16" t="s">
        <v>126</v>
      </c>
      <c r="C402" s="16" t="s">
        <v>1077</v>
      </c>
      <c r="D402" s="16" t="s">
        <v>654</v>
      </c>
      <c r="E402" s="16" t="s">
        <v>658</v>
      </c>
      <c r="F402" s="96">
        <v>3.85</v>
      </c>
      <c r="G402" s="97">
        <v>0.003958333333333334</v>
      </c>
      <c r="H402" s="16">
        <v>1.1861092E7</v>
      </c>
      <c r="I402" s="16" t="s">
        <v>660</v>
      </c>
      <c r="J402" s="16">
        <v>62470.0</v>
      </c>
      <c r="K402" s="16">
        <v>4.9398785E8</v>
      </c>
      <c r="L402" s="16">
        <v>11266.0</v>
      </c>
      <c r="M402" s="16">
        <v>216377.0</v>
      </c>
      <c r="N402" s="16">
        <v>140.0</v>
      </c>
      <c r="O402" s="16">
        <v>7907.0</v>
      </c>
      <c r="P402" s="16">
        <v>5108.0</v>
      </c>
      <c r="Q402" s="16">
        <v>21.4</v>
      </c>
      <c r="R402" s="16">
        <v>22.8</v>
      </c>
    </row>
    <row r="403" ht="15.75" customHeight="1">
      <c r="A403" s="36" t="s">
        <v>1087</v>
      </c>
      <c r="B403" s="16" t="s">
        <v>126</v>
      </c>
      <c r="C403" s="16" t="s">
        <v>1079</v>
      </c>
      <c r="D403" s="16" t="s">
        <v>654</v>
      </c>
      <c r="E403" s="16" t="s">
        <v>658</v>
      </c>
      <c r="F403" s="96">
        <v>3.77</v>
      </c>
      <c r="G403" s="97">
        <v>0.003958333333333334</v>
      </c>
      <c r="H403" s="16">
        <v>1.1552032E7</v>
      </c>
      <c r="I403" s="16" t="s">
        <v>660</v>
      </c>
      <c r="J403" s="16">
        <v>62470.0</v>
      </c>
      <c r="K403" s="16">
        <v>4.9398785E8</v>
      </c>
      <c r="L403" s="16">
        <v>11266.0</v>
      </c>
      <c r="M403" s="16">
        <v>216377.0</v>
      </c>
      <c r="N403" s="16">
        <v>140.0</v>
      </c>
      <c r="O403" s="16">
        <v>7907.0</v>
      </c>
      <c r="P403" s="16">
        <v>5108.0</v>
      </c>
      <c r="Q403" s="16">
        <v>21.4</v>
      </c>
      <c r="R403" s="16">
        <v>22.8</v>
      </c>
    </row>
    <row r="404" ht="15.75" customHeight="1">
      <c r="A404" s="36" t="s">
        <v>1088</v>
      </c>
      <c r="B404" s="16" t="s">
        <v>126</v>
      </c>
      <c r="C404" s="16" t="s">
        <v>1077</v>
      </c>
      <c r="D404" s="16" t="s">
        <v>654</v>
      </c>
      <c r="E404" s="16" t="s">
        <v>655</v>
      </c>
      <c r="F404" s="96">
        <v>8.42</v>
      </c>
      <c r="G404" s="97">
        <v>9.143518518518518E-4</v>
      </c>
      <c r="H404" s="16">
        <v>1.669402E7</v>
      </c>
      <c r="I404" s="16" t="s">
        <v>660</v>
      </c>
      <c r="J404" s="16">
        <v>62470.0</v>
      </c>
      <c r="K404" s="16">
        <v>4.9398785E8</v>
      </c>
      <c r="L404" s="16">
        <v>11266.0</v>
      </c>
      <c r="M404" s="16">
        <v>216377.0</v>
      </c>
      <c r="N404" s="16">
        <v>140.0</v>
      </c>
      <c r="O404" s="16">
        <v>7907.0</v>
      </c>
      <c r="P404" s="16">
        <v>5108.0</v>
      </c>
      <c r="Q404" s="16">
        <v>21.4</v>
      </c>
      <c r="R404" s="16">
        <v>22.8</v>
      </c>
    </row>
    <row r="405" ht="15.75" customHeight="1">
      <c r="A405" s="36" t="s">
        <v>1089</v>
      </c>
      <c r="B405" s="16" t="s">
        <v>126</v>
      </c>
      <c r="C405" s="16" t="s">
        <v>1079</v>
      </c>
      <c r="D405" s="16" t="s">
        <v>654</v>
      </c>
      <c r="E405" s="16" t="s">
        <v>655</v>
      </c>
      <c r="F405" s="96">
        <v>8.27</v>
      </c>
      <c r="G405" s="97">
        <v>9.143518518518518E-4</v>
      </c>
      <c r="H405" s="16">
        <v>1.6622968E7</v>
      </c>
      <c r="I405" s="16" t="s">
        <v>660</v>
      </c>
      <c r="J405" s="16">
        <v>62470.0</v>
      </c>
      <c r="K405" s="16">
        <v>4.9398785E8</v>
      </c>
      <c r="L405" s="16">
        <v>11266.0</v>
      </c>
      <c r="M405" s="16">
        <v>216377.0</v>
      </c>
      <c r="N405" s="16">
        <v>140.0</v>
      </c>
      <c r="O405" s="16">
        <v>7907.0</v>
      </c>
      <c r="P405" s="16">
        <v>5108.0</v>
      </c>
      <c r="Q405" s="16">
        <v>21.4</v>
      </c>
      <c r="R405" s="16">
        <v>22.8</v>
      </c>
    </row>
    <row r="406" ht="15.75" customHeight="1">
      <c r="A406" s="36" t="s">
        <v>1090</v>
      </c>
      <c r="B406" s="16" t="s">
        <v>94</v>
      </c>
      <c r="C406" s="16" t="s">
        <v>1077</v>
      </c>
      <c r="D406" s="16" t="s">
        <v>654</v>
      </c>
      <c r="E406" s="16" t="s">
        <v>658</v>
      </c>
      <c r="F406" s="96">
        <v>3.82</v>
      </c>
      <c r="G406" s="97">
        <v>0.0037847222222222223</v>
      </c>
      <c r="H406" s="16">
        <v>9799256.0</v>
      </c>
      <c r="I406" s="16" t="s">
        <v>662</v>
      </c>
      <c r="J406" s="16">
        <v>65800.0</v>
      </c>
      <c r="K406" s="16">
        <v>4.74157144E8</v>
      </c>
      <c r="L406" s="16">
        <v>9711.0</v>
      </c>
      <c r="M406" s="16">
        <v>162420.0</v>
      </c>
      <c r="N406" s="16">
        <v>31.0</v>
      </c>
      <c r="O406" s="16">
        <v>7206.0</v>
      </c>
      <c r="P406" s="16">
        <v>5089.0</v>
      </c>
      <c r="Q406" s="16">
        <v>22.8</v>
      </c>
      <c r="R406" s="16">
        <v>22.9</v>
      </c>
    </row>
    <row r="407" ht="15.75" customHeight="1">
      <c r="A407" s="36" t="s">
        <v>1091</v>
      </c>
      <c r="B407" s="16" t="s">
        <v>94</v>
      </c>
      <c r="C407" s="16" t="s">
        <v>1079</v>
      </c>
      <c r="D407" s="16" t="s">
        <v>654</v>
      </c>
      <c r="E407" s="16" t="s">
        <v>658</v>
      </c>
      <c r="F407" s="96">
        <v>3.99</v>
      </c>
      <c r="G407" s="97">
        <v>0.0038078703703703703</v>
      </c>
      <c r="H407" s="16">
        <v>9883424.0</v>
      </c>
      <c r="I407" s="16" t="s">
        <v>662</v>
      </c>
      <c r="J407" s="16">
        <v>65800.0</v>
      </c>
      <c r="K407" s="16">
        <v>4.74157144E8</v>
      </c>
      <c r="L407" s="16">
        <v>9711.0</v>
      </c>
      <c r="M407" s="16">
        <v>162420.0</v>
      </c>
      <c r="N407" s="16">
        <v>31.0</v>
      </c>
      <c r="O407" s="16">
        <v>7206.0</v>
      </c>
      <c r="P407" s="16">
        <v>5089.0</v>
      </c>
      <c r="Q407" s="16">
        <v>22.8</v>
      </c>
      <c r="R407" s="16">
        <v>22.9</v>
      </c>
    </row>
    <row r="408" ht="15.75" customHeight="1">
      <c r="A408" s="36" t="s">
        <v>1092</v>
      </c>
      <c r="B408" s="16" t="s">
        <v>94</v>
      </c>
      <c r="C408" s="16" t="s">
        <v>1077</v>
      </c>
      <c r="D408" s="16" t="s">
        <v>654</v>
      </c>
      <c r="E408" s="16" t="s">
        <v>655</v>
      </c>
      <c r="F408" s="96">
        <v>7.97</v>
      </c>
      <c r="G408" s="97">
        <v>9.837962962962962E-4</v>
      </c>
      <c r="H408" s="16">
        <v>1.5463532E7</v>
      </c>
      <c r="I408" s="16" t="s">
        <v>662</v>
      </c>
      <c r="J408" s="16">
        <v>65800.0</v>
      </c>
      <c r="K408" s="16">
        <v>4.74157144E8</v>
      </c>
      <c r="L408" s="16">
        <v>9711.0</v>
      </c>
      <c r="M408" s="16">
        <v>162420.0</v>
      </c>
      <c r="N408" s="16">
        <v>31.0</v>
      </c>
      <c r="O408" s="16">
        <v>7206.0</v>
      </c>
      <c r="P408" s="16">
        <v>5089.0</v>
      </c>
      <c r="Q408" s="16">
        <v>22.8</v>
      </c>
      <c r="R408" s="16">
        <v>22.9</v>
      </c>
    </row>
    <row r="409" ht="15.75" customHeight="1">
      <c r="A409" s="36" t="s">
        <v>1093</v>
      </c>
      <c r="B409" s="16" t="s">
        <v>94</v>
      </c>
      <c r="C409" s="16" t="s">
        <v>1079</v>
      </c>
      <c r="D409" s="16" t="s">
        <v>654</v>
      </c>
      <c r="E409" s="16" t="s">
        <v>655</v>
      </c>
      <c r="F409" s="96">
        <v>8.8</v>
      </c>
      <c r="G409" s="97">
        <v>8.680555555555555E-4</v>
      </c>
      <c r="H409" s="16">
        <v>1.3861884E7</v>
      </c>
      <c r="I409" s="16" t="s">
        <v>662</v>
      </c>
      <c r="J409" s="16">
        <v>65800.0</v>
      </c>
      <c r="K409" s="16">
        <v>4.74157144E8</v>
      </c>
      <c r="L409" s="16">
        <v>9711.0</v>
      </c>
      <c r="M409" s="16">
        <v>162420.0</v>
      </c>
      <c r="N409" s="16">
        <v>31.0</v>
      </c>
      <c r="O409" s="16">
        <v>7206.0</v>
      </c>
      <c r="P409" s="16">
        <v>5089.0</v>
      </c>
      <c r="Q409" s="16">
        <v>22.8</v>
      </c>
      <c r="R409" s="16">
        <v>22.9</v>
      </c>
    </row>
    <row r="410" ht="15.75" customHeight="1">
      <c r="A410" s="36" t="s">
        <v>1094</v>
      </c>
      <c r="B410" s="16" t="s">
        <v>218</v>
      </c>
      <c r="C410" s="16" t="s">
        <v>1077</v>
      </c>
      <c r="D410" s="16" t="s">
        <v>654</v>
      </c>
      <c r="E410" s="16" t="s">
        <v>658</v>
      </c>
      <c r="F410" s="96">
        <v>3.92</v>
      </c>
      <c r="G410" s="97">
        <v>0.0014583333333333334</v>
      </c>
      <c r="H410" s="16">
        <v>6866856.0</v>
      </c>
      <c r="I410" s="16" t="s">
        <v>671</v>
      </c>
      <c r="J410" s="16">
        <v>42171.0</v>
      </c>
      <c r="K410" s="16">
        <v>1.74818094E8</v>
      </c>
      <c r="L410" s="16">
        <v>7031.0</v>
      </c>
      <c r="M410" s="16">
        <v>86901.0</v>
      </c>
      <c r="N410" s="16">
        <v>6.0</v>
      </c>
      <c r="O410" s="16">
        <v>4145.0</v>
      </c>
      <c r="P410" s="16">
        <v>2263.0</v>
      </c>
      <c r="Q410" s="16">
        <v>19.1</v>
      </c>
      <c r="R410" s="16">
        <v>19.1</v>
      </c>
    </row>
    <row r="411" ht="15.75" customHeight="1">
      <c r="A411" s="36" t="s">
        <v>1095</v>
      </c>
      <c r="B411" s="16" t="s">
        <v>218</v>
      </c>
      <c r="C411" s="16" t="s">
        <v>1079</v>
      </c>
      <c r="D411" s="16" t="s">
        <v>654</v>
      </c>
      <c r="E411" s="16" t="s">
        <v>658</v>
      </c>
      <c r="F411" s="96">
        <v>4.19</v>
      </c>
      <c r="G411" s="97">
        <v>0.0015046296296296296</v>
      </c>
      <c r="H411" s="16">
        <v>6828360.0</v>
      </c>
      <c r="I411" s="16" t="s">
        <v>671</v>
      </c>
      <c r="J411" s="16">
        <v>42171.0</v>
      </c>
      <c r="K411" s="16">
        <v>1.74818094E8</v>
      </c>
      <c r="L411" s="16">
        <v>7031.0</v>
      </c>
      <c r="M411" s="16">
        <v>86901.0</v>
      </c>
      <c r="N411" s="16">
        <v>6.0</v>
      </c>
      <c r="O411" s="16">
        <v>4145.0</v>
      </c>
      <c r="P411" s="16">
        <v>2263.0</v>
      </c>
      <c r="Q411" s="16">
        <v>19.1</v>
      </c>
      <c r="R411" s="16">
        <v>19.1</v>
      </c>
    </row>
    <row r="412" ht="15.75" customHeight="1">
      <c r="A412" s="36" t="s">
        <v>1096</v>
      </c>
      <c r="B412" s="16" t="s">
        <v>218</v>
      </c>
      <c r="C412" s="16" t="s">
        <v>1077</v>
      </c>
      <c r="D412" s="16" t="s">
        <v>654</v>
      </c>
      <c r="E412" s="16" t="s">
        <v>655</v>
      </c>
      <c r="F412" s="96">
        <v>6.8</v>
      </c>
      <c r="G412" s="97">
        <v>5.671296296296297E-4</v>
      </c>
      <c r="H412" s="16">
        <v>1.1239316E7</v>
      </c>
      <c r="I412" s="16" t="s">
        <v>671</v>
      </c>
      <c r="J412" s="16">
        <v>42171.0</v>
      </c>
      <c r="K412" s="16">
        <v>1.74818094E8</v>
      </c>
      <c r="L412" s="16">
        <v>7031.0</v>
      </c>
      <c r="M412" s="16">
        <v>86901.0</v>
      </c>
      <c r="N412" s="16">
        <v>6.0</v>
      </c>
      <c r="O412" s="16">
        <v>4145.0</v>
      </c>
      <c r="P412" s="16">
        <v>2263.0</v>
      </c>
      <c r="Q412" s="16">
        <v>19.1</v>
      </c>
      <c r="R412" s="16">
        <v>19.1</v>
      </c>
    </row>
    <row r="413" ht="15.75" customHeight="1">
      <c r="A413" s="36" t="s">
        <v>1097</v>
      </c>
      <c r="B413" s="16" t="s">
        <v>218</v>
      </c>
      <c r="C413" s="16" t="s">
        <v>1079</v>
      </c>
      <c r="D413" s="16" t="s">
        <v>654</v>
      </c>
      <c r="E413" s="16" t="s">
        <v>655</v>
      </c>
      <c r="F413" s="96">
        <v>7.62</v>
      </c>
      <c r="G413" s="97">
        <v>5.555555555555556E-4</v>
      </c>
      <c r="H413" s="16">
        <v>1.0892192E7</v>
      </c>
      <c r="I413" s="16" t="s">
        <v>671</v>
      </c>
      <c r="J413" s="16">
        <v>42171.0</v>
      </c>
      <c r="K413" s="16">
        <v>1.74818094E8</v>
      </c>
      <c r="L413" s="16">
        <v>7031.0</v>
      </c>
      <c r="M413" s="16">
        <v>86901.0</v>
      </c>
      <c r="N413" s="16">
        <v>6.0</v>
      </c>
      <c r="O413" s="16">
        <v>4145.0</v>
      </c>
      <c r="P413" s="16">
        <v>2263.0</v>
      </c>
      <c r="Q413" s="16">
        <v>19.1</v>
      </c>
      <c r="R413" s="16">
        <v>19.1</v>
      </c>
    </row>
    <row r="414" ht="15.75" customHeight="1">
      <c r="A414" s="36" t="s">
        <v>1098</v>
      </c>
      <c r="B414" s="16" t="s">
        <v>200</v>
      </c>
      <c r="C414" s="16" t="s">
        <v>1077</v>
      </c>
      <c r="D414" s="16" t="s">
        <v>654</v>
      </c>
      <c r="E414" s="16" t="s">
        <v>658</v>
      </c>
      <c r="F414" s="96">
        <v>4.35</v>
      </c>
      <c r="G414" s="97">
        <v>0.0018055555555555555</v>
      </c>
      <c r="H414" s="16">
        <v>6694272.0</v>
      </c>
      <c r="I414" s="16" t="s">
        <v>669</v>
      </c>
      <c r="J414" s="16">
        <v>110428.0</v>
      </c>
      <c r="K414" s="16">
        <v>1.89774414E8</v>
      </c>
      <c r="L414" s="16">
        <v>2085.0</v>
      </c>
      <c r="M414" s="16">
        <v>21363.0</v>
      </c>
      <c r="N414" s="16">
        <v>5.0</v>
      </c>
      <c r="O414" s="16">
        <v>1718.0</v>
      </c>
      <c r="P414" s="16">
        <v>1475.0</v>
      </c>
      <c r="Q414" s="16">
        <v>20.5</v>
      </c>
      <c r="R414" s="16">
        <v>20.5</v>
      </c>
    </row>
    <row r="415" ht="15.75" customHeight="1">
      <c r="A415" s="36" t="s">
        <v>1099</v>
      </c>
      <c r="B415" s="16" t="s">
        <v>200</v>
      </c>
      <c r="C415" s="16" t="s">
        <v>1079</v>
      </c>
      <c r="D415" s="16" t="s">
        <v>654</v>
      </c>
      <c r="E415" s="16" t="s">
        <v>658</v>
      </c>
      <c r="F415" s="96">
        <v>5.89</v>
      </c>
      <c r="G415" s="97">
        <v>0.0018402777777777777</v>
      </c>
      <c r="H415" s="16">
        <v>6687860.0</v>
      </c>
      <c r="I415" s="16" t="s">
        <v>669</v>
      </c>
      <c r="J415" s="16">
        <v>110428.0</v>
      </c>
      <c r="K415" s="16">
        <v>1.89774414E8</v>
      </c>
      <c r="L415" s="16">
        <v>2085.0</v>
      </c>
      <c r="M415" s="16">
        <v>21363.0</v>
      </c>
      <c r="N415" s="16">
        <v>5.0</v>
      </c>
      <c r="O415" s="16">
        <v>1718.0</v>
      </c>
      <c r="P415" s="16">
        <v>1475.0</v>
      </c>
      <c r="Q415" s="16">
        <v>20.5</v>
      </c>
      <c r="R415" s="16">
        <v>20.5</v>
      </c>
    </row>
    <row r="416" ht="15.75" customHeight="1">
      <c r="A416" s="36" t="s">
        <v>1100</v>
      </c>
      <c r="B416" s="16" t="s">
        <v>200</v>
      </c>
      <c r="C416" s="16" t="s">
        <v>1077</v>
      </c>
      <c r="D416" s="16" t="s">
        <v>654</v>
      </c>
      <c r="E416" s="16" t="s">
        <v>655</v>
      </c>
      <c r="F416" s="96">
        <v>7.16</v>
      </c>
      <c r="G416" s="97">
        <v>6.018518518518519E-4</v>
      </c>
      <c r="H416" s="16">
        <v>1.1005612E7</v>
      </c>
      <c r="I416" s="16" t="s">
        <v>669</v>
      </c>
      <c r="J416" s="16">
        <v>110428.0</v>
      </c>
      <c r="K416" s="16">
        <v>1.89774414E8</v>
      </c>
      <c r="L416" s="16">
        <v>2085.0</v>
      </c>
      <c r="M416" s="16">
        <v>21363.0</v>
      </c>
      <c r="N416" s="16">
        <v>5.0</v>
      </c>
      <c r="O416" s="16">
        <v>1718.0</v>
      </c>
      <c r="P416" s="16">
        <v>1475.0</v>
      </c>
      <c r="Q416" s="16">
        <v>20.5</v>
      </c>
      <c r="R416" s="16">
        <v>20.5</v>
      </c>
    </row>
    <row r="417" ht="15.75" customHeight="1">
      <c r="A417" s="36" t="s">
        <v>1101</v>
      </c>
      <c r="B417" s="16" t="s">
        <v>200</v>
      </c>
      <c r="C417" s="16" t="s">
        <v>1079</v>
      </c>
      <c r="D417" s="16" t="s">
        <v>654</v>
      </c>
      <c r="E417" s="16" t="s">
        <v>655</v>
      </c>
      <c r="F417" s="96">
        <v>7.56</v>
      </c>
      <c r="G417" s="97">
        <v>5.902777777777778E-4</v>
      </c>
      <c r="H417" s="16">
        <v>9833968.0</v>
      </c>
      <c r="I417" s="16" t="s">
        <v>669</v>
      </c>
      <c r="J417" s="16">
        <v>110428.0</v>
      </c>
      <c r="K417" s="16">
        <v>1.89774414E8</v>
      </c>
      <c r="L417" s="16">
        <v>2085.0</v>
      </c>
      <c r="M417" s="16">
        <v>21363.0</v>
      </c>
      <c r="N417" s="16">
        <v>5.0</v>
      </c>
      <c r="O417" s="16">
        <v>1718.0</v>
      </c>
      <c r="P417" s="16">
        <v>1475.0</v>
      </c>
      <c r="Q417" s="16">
        <v>20.5</v>
      </c>
      <c r="R417" s="16">
        <v>20.5</v>
      </c>
    </row>
    <row r="418" ht="15.75" customHeight="1">
      <c r="A418" s="36" t="s">
        <v>1102</v>
      </c>
      <c r="B418" s="16" t="s">
        <v>236</v>
      </c>
      <c r="C418" s="16" t="s">
        <v>1077</v>
      </c>
      <c r="D418" s="16" t="s">
        <v>654</v>
      </c>
      <c r="E418" s="16" t="s">
        <v>658</v>
      </c>
      <c r="F418" s="96">
        <v>3.7</v>
      </c>
      <c r="G418" s="97">
        <v>0.0015046296296296296</v>
      </c>
      <c r="H418" s="16">
        <v>6612792.0</v>
      </c>
      <c r="I418" s="16" t="s">
        <v>675</v>
      </c>
      <c r="J418" s="16">
        <v>12229.0</v>
      </c>
      <c r="K418" s="16">
        <v>1.8467699E8</v>
      </c>
      <c r="L418" s="16">
        <v>16960.0</v>
      </c>
      <c r="M418" s="16">
        <v>94530.0</v>
      </c>
      <c r="N418" s="16">
        <v>286.0</v>
      </c>
      <c r="O418" s="16">
        <v>15101.0</v>
      </c>
      <c r="P418" s="16">
        <v>13828.0</v>
      </c>
      <c r="Q418" s="16">
        <v>25.9</v>
      </c>
      <c r="R418" s="16">
        <v>26.2</v>
      </c>
    </row>
    <row r="419" ht="15.75" customHeight="1">
      <c r="A419" s="36" t="s">
        <v>1103</v>
      </c>
      <c r="B419" s="16" t="s">
        <v>236</v>
      </c>
      <c r="C419" s="16" t="s">
        <v>1079</v>
      </c>
      <c r="D419" s="16" t="s">
        <v>654</v>
      </c>
      <c r="E419" s="16" t="s">
        <v>658</v>
      </c>
      <c r="F419" s="96">
        <v>3.62</v>
      </c>
      <c r="G419" s="97">
        <v>0.0014930555555555556</v>
      </c>
      <c r="H419" s="16">
        <v>6578964.0</v>
      </c>
      <c r="I419" s="16" t="s">
        <v>675</v>
      </c>
      <c r="J419" s="16">
        <v>12229.0</v>
      </c>
      <c r="K419" s="16">
        <v>1.8467699E8</v>
      </c>
      <c r="L419" s="16">
        <v>16960.0</v>
      </c>
      <c r="M419" s="16">
        <v>94530.0</v>
      </c>
      <c r="N419" s="16">
        <v>286.0</v>
      </c>
      <c r="O419" s="16">
        <v>15101.0</v>
      </c>
      <c r="P419" s="16">
        <v>13828.0</v>
      </c>
      <c r="Q419" s="16">
        <v>25.9</v>
      </c>
      <c r="R419" s="16">
        <v>26.2</v>
      </c>
    </row>
    <row r="420" ht="15.75" customHeight="1">
      <c r="A420" s="36" t="s">
        <v>1104</v>
      </c>
      <c r="B420" s="16" t="s">
        <v>236</v>
      </c>
      <c r="C420" s="16" t="s">
        <v>1077</v>
      </c>
      <c r="D420" s="16" t="s">
        <v>654</v>
      </c>
      <c r="E420" s="16" t="s">
        <v>655</v>
      </c>
      <c r="F420" s="96">
        <v>5.95</v>
      </c>
      <c r="G420" s="97">
        <v>5.092592592592592E-4</v>
      </c>
      <c r="H420" s="16">
        <v>1.0991276E7</v>
      </c>
      <c r="I420" s="16" t="s">
        <v>675</v>
      </c>
      <c r="J420" s="16">
        <v>12229.0</v>
      </c>
      <c r="K420" s="16">
        <v>1.8467699E8</v>
      </c>
      <c r="L420" s="16">
        <v>16960.0</v>
      </c>
      <c r="M420" s="16">
        <v>94530.0</v>
      </c>
      <c r="N420" s="16">
        <v>286.0</v>
      </c>
      <c r="O420" s="16">
        <v>15101.0</v>
      </c>
      <c r="P420" s="16">
        <v>13828.0</v>
      </c>
      <c r="Q420" s="16">
        <v>25.9</v>
      </c>
      <c r="R420" s="16">
        <v>26.2</v>
      </c>
    </row>
    <row r="421" ht="15.75" customHeight="1">
      <c r="A421" s="36" t="s">
        <v>1105</v>
      </c>
      <c r="B421" s="16" t="s">
        <v>236</v>
      </c>
      <c r="C421" s="16" t="s">
        <v>1079</v>
      </c>
      <c r="D421" s="16" t="s">
        <v>654</v>
      </c>
      <c r="E421" s="16" t="s">
        <v>655</v>
      </c>
      <c r="F421" s="96">
        <v>5.93</v>
      </c>
      <c r="G421" s="97">
        <v>5.208333333333333E-4</v>
      </c>
      <c r="H421" s="16">
        <v>1.1067348E7</v>
      </c>
      <c r="I421" s="16" t="s">
        <v>675</v>
      </c>
      <c r="J421" s="16">
        <v>12229.0</v>
      </c>
      <c r="K421" s="16">
        <v>1.8467699E8</v>
      </c>
      <c r="L421" s="16">
        <v>16960.0</v>
      </c>
      <c r="M421" s="16">
        <v>94530.0</v>
      </c>
      <c r="N421" s="16">
        <v>286.0</v>
      </c>
      <c r="O421" s="16">
        <v>15101.0</v>
      </c>
      <c r="P421" s="16">
        <v>13828.0</v>
      </c>
      <c r="Q421" s="16">
        <v>25.9</v>
      </c>
      <c r="R421" s="16">
        <v>26.2</v>
      </c>
    </row>
    <row r="422" ht="15.75" customHeight="1">
      <c r="A422" s="36" t="s">
        <v>1106</v>
      </c>
      <c r="B422" s="16" t="s">
        <v>272</v>
      </c>
      <c r="C422" s="16" t="s">
        <v>1077</v>
      </c>
      <c r="D422" s="16" t="s">
        <v>654</v>
      </c>
      <c r="E422" s="16" t="s">
        <v>658</v>
      </c>
      <c r="F422" s="96">
        <v>3.78</v>
      </c>
      <c r="G422" s="97">
        <v>0.002476851851851852</v>
      </c>
      <c r="H422" s="16">
        <v>8957872.0</v>
      </c>
      <c r="I422" s="16" t="s">
        <v>678</v>
      </c>
      <c r="J422" s="16">
        <v>23793.0</v>
      </c>
      <c r="K422" s="16">
        <v>3.07909786E8</v>
      </c>
      <c r="L422" s="16">
        <v>15345.0</v>
      </c>
      <c r="M422" s="16">
        <v>63014.0</v>
      </c>
      <c r="N422" s="16">
        <v>6.0</v>
      </c>
      <c r="O422" s="16">
        <v>12941.0</v>
      </c>
      <c r="P422" s="16">
        <v>12039.0</v>
      </c>
      <c r="Q422" s="16">
        <v>23.3</v>
      </c>
      <c r="R422" s="16">
        <v>23.6</v>
      </c>
    </row>
    <row r="423" ht="15.75" customHeight="1">
      <c r="A423" s="36" t="s">
        <v>1107</v>
      </c>
      <c r="B423" s="16" t="s">
        <v>272</v>
      </c>
      <c r="C423" s="16" t="s">
        <v>1079</v>
      </c>
      <c r="D423" s="16" t="s">
        <v>654</v>
      </c>
      <c r="E423" s="16" t="s">
        <v>658</v>
      </c>
      <c r="F423" s="96">
        <v>3.69</v>
      </c>
      <c r="G423" s="97">
        <v>0.002488425925925926</v>
      </c>
      <c r="H423" s="16">
        <v>8871564.0</v>
      </c>
      <c r="I423" s="16" t="s">
        <v>678</v>
      </c>
      <c r="J423" s="16">
        <v>23793.0</v>
      </c>
      <c r="K423" s="16">
        <v>3.07909786E8</v>
      </c>
      <c r="L423" s="16">
        <v>15345.0</v>
      </c>
      <c r="M423" s="16">
        <v>63014.0</v>
      </c>
      <c r="N423" s="16">
        <v>6.0</v>
      </c>
      <c r="O423" s="16">
        <v>12941.0</v>
      </c>
      <c r="P423" s="16">
        <v>12039.0</v>
      </c>
      <c r="Q423" s="16">
        <v>23.3</v>
      </c>
      <c r="R423" s="16">
        <v>23.6</v>
      </c>
    </row>
    <row r="424" ht="15.75" customHeight="1">
      <c r="A424" s="36" t="s">
        <v>1108</v>
      </c>
      <c r="B424" s="16" t="s">
        <v>272</v>
      </c>
      <c r="C424" s="16" t="s">
        <v>1077</v>
      </c>
      <c r="D424" s="16" t="s">
        <v>654</v>
      </c>
      <c r="E424" s="16" t="s">
        <v>655</v>
      </c>
      <c r="F424" s="96">
        <v>7.35</v>
      </c>
      <c r="G424" s="97">
        <v>6.597222222222222E-4</v>
      </c>
      <c r="H424" s="16">
        <v>1.3925712E7</v>
      </c>
      <c r="I424" s="16" t="s">
        <v>678</v>
      </c>
      <c r="J424" s="16">
        <v>23793.0</v>
      </c>
      <c r="K424" s="16">
        <v>3.07909786E8</v>
      </c>
      <c r="L424" s="16">
        <v>15345.0</v>
      </c>
      <c r="M424" s="16">
        <v>63014.0</v>
      </c>
      <c r="N424" s="16">
        <v>6.0</v>
      </c>
      <c r="O424" s="16">
        <v>12941.0</v>
      </c>
      <c r="P424" s="16">
        <v>12039.0</v>
      </c>
      <c r="Q424" s="16">
        <v>23.3</v>
      </c>
      <c r="R424" s="16">
        <v>23.6</v>
      </c>
    </row>
    <row r="425" ht="15.75" customHeight="1">
      <c r="A425" s="36" t="s">
        <v>1109</v>
      </c>
      <c r="B425" s="16" t="s">
        <v>272</v>
      </c>
      <c r="C425" s="16" t="s">
        <v>1079</v>
      </c>
      <c r="D425" s="16" t="s">
        <v>654</v>
      </c>
      <c r="E425" s="16" t="s">
        <v>655</v>
      </c>
      <c r="F425" s="96">
        <v>7.37</v>
      </c>
      <c r="G425" s="97">
        <v>6.597222222222222E-4</v>
      </c>
      <c r="H425" s="16">
        <v>1.3845156E7</v>
      </c>
      <c r="I425" s="16" t="s">
        <v>678</v>
      </c>
      <c r="J425" s="16">
        <v>23793.0</v>
      </c>
      <c r="K425" s="16">
        <v>3.07909786E8</v>
      </c>
      <c r="L425" s="16">
        <v>15345.0</v>
      </c>
      <c r="M425" s="16">
        <v>63014.0</v>
      </c>
      <c r="N425" s="16">
        <v>6.0</v>
      </c>
      <c r="O425" s="16">
        <v>12941.0</v>
      </c>
      <c r="P425" s="16">
        <v>12039.0</v>
      </c>
      <c r="Q425" s="16">
        <v>23.3</v>
      </c>
      <c r="R425" s="16">
        <v>23.6</v>
      </c>
    </row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6.63"/>
    <col customWidth="1" min="3" max="3" width="12.63"/>
    <col customWidth="1" min="4" max="4" width="56.0"/>
    <col customWidth="1" min="5" max="6" width="12.63"/>
  </cols>
  <sheetData>
    <row r="1" ht="15.75" customHeight="1">
      <c r="A1" s="98"/>
      <c r="B1" s="99" t="s">
        <v>46</v>
      </c>
      <c r="C1" s="99" t="s">
        <v>1110</v>
      </c>
      <c r="D1" s="99" t="s">
        <v>1111</v>
      </c>
    </row>
    <row r="2" ht="15.75" customHeight="1">
      <c r="A2" s="100" t="s">
        <v>1112</v>
      </c>
      <c r="B2" s="101" t="s">
        <v>1113</v>
      </c>
      <c r="C2" s="98" t="s">
        <v>1114</v>
      </c>
      <c r="D2" s="102" t="s">
        <v>1115</v>
      </c>
    </row>
    <row r="3" ht="15.75" customHeight="1">
      <c r="A3" s="103"/>
      <c r="B3" s="101" t="s">
        <v>1116</v>
      </c>
      <c r="C3" s="98" t="s">
        <v>1117</v>
      </c>
      <c r="D3" s="102" t="s">
        <v>1118</v>
      </c>
    </row>
    <row r="4" ht="15.75" customHeight="1">
      <c r="A4" s="103"/>
      <c r="B4" s="101" t="s">
        <v>1119</v>
      </c>
      <c r="C4" s="98" t="s">
        <v>1117</v>
      </c>
      <c r="D4" s="102" t="s">
        <v>1120</v>
      </c>
    </row>
    <row r="5" ht="15.75" customHeight="1">
      <c r="A5" s="103"/>
      <c r="B5" s="101" t="s">
        <v>1121</v>
      </c>
      <c r="C5" s="98" t="s">
        <v>1122</v>
      </c>
      <c r="D5" s="102" t="s">
        <v>1123</v>
      </c>
    </row>
    <row r="6" ht="15.75" customHeight="1">
      <c r="A6" s="104"/>
      <c r="B6" s="101" t="s">
        <v>1124</v>
      </c>
      <c r="C6" s="98" t="s">
        <v>1125</v>
      </c>
      <c r="D6" s="102" t="s">
        <v>1126</v>
      </c>
    </row>
    <row r="7" ht="15.75" customHeight="1">
      <c r="A7" s="100" t="s">
        <v>1127</v>
      </c>
      <c r="B7" s="101" t="s">
        <v>110</v>
      </c>
      <c r="C7" s="98" t="s">
        <v>1128</v>
      </c>
      <c r="D7" s="102" t="s">
        <v>1129</v>
      </c>
    </row>
    <row r="8" ht="15.75" customHeight="1">
      <c r="A8" s="104"/>
      <c r="B8" s="101" t="s">
        <v>113</v>
      </c>
      <c r="C8" s="98" t="s">
        <v>1130</v>
      </c>
      <c r="D8" s="102" t="s">
        <v>1131</v>
      </c>
    </row>
    <row r="9" ht="15.75" customHeight="1">
      <c r="A9" s="100" t="s">
        <v>1132</v>
      </c>
      <c r="B9" s="101" t="s">
        <v>109</v>
      </c>
      <c r="C9" s="98" t="s">
        <v>1133</v>
      </c>
      <c r="D9" s="102" t="s">
        <v>1134</v>
      </c>
    </row>
    <row r="10" ht="15.75" customHeight="1">
      <c r="A10" s="104"/>
      <c r="B10" s="101" t="s">
        <v>108</v>
      </c>
      <c r="C10" s="98" t="s">
        <v>1135</v>
      </c>
      <c r="D10" s="102" t="s">
        <v>1136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6"/>
    <mergeCell ref="A7:A8"/>
    <mergeCell ref="A9:A10"/>
  </mergeCells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</hyperlinks>
  <drawing r:id="rId10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05" t="s">
        <v>121</v>
      </c>
      <c r="B1" s="105" t="s">
        <v>1137</v>
      </c>
      <c r="C1" s="105" t="s">
        <v>1138</v>
      </c>
      <c r="D1" s="105" t="s">
        <v>1139</v>
      </c>
      <c r="E1" s="105" t="s">
        <v>1140</v>
      </c>
      <c r="F1" s="105" t="s">
        <v>48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</row>
    <row r="2">
      <c r="A2" s="107" t="s">
        <v>1141</v>
      </c>
      <c r="B2" s="107" t="s">
        <v>1142</v>
      </c>
      <c r="C2" s="107">
        <v>2458677.0</v>
      </c>
      <c r="D2" s="107">
        <v>2547694.0</v>
      </c>
      <c r="E2" s="107">
        <v>96.5059775624545</v>
      </c>
      <c r="F2" s="107" t="s">
        <v>597</v>
      </c>
    </row>
    <row r="3">
      <c r="A3" s="107" t="s">
        <v>1141</v>
      </c>
      <c r="B3" s="107" t="s">
        <v>1143</v>
      </c>
      <c r="C3" s="107">
        <v>1578447.0</v>
      </c>
      <c r="D3" s="107">
        <v>2106249.0</v>
      </c>
      <c r="E3" s="107">
        <v>74.9411394379297</v>
      </c>
      <c r="F3" s="107" t="s">
        <v>597</v>
      </c>
    </row>
    <row r="4">
      <c r="A4" s="107" t="s">
        <v>1141</v>
      </c>
      <c r="B4" s="107" t="s">
        <v>1144</v>
      </c>
      <c r="C4" s="107">
        <v>296358.0</v>
      </c>
      <c r="D4" s="107">
        <v>821730.0</v>
      </c>
      <c r="E4" s="107">
        <v>36.0651308824066</v>
      </c>
      <c r="F4" s="107" t="s">
        <v>597</v>
      </c>
    </row>
    <row r="5">
      <c r="A5" s="107" t="s">
        <v>465</v>
      </c>
      <c r="B5" s="107" t="s">
        <v>1142</v>
      </c>
      <c r="C5" s="107">
        <v>2519738.0</v>
      </c>
      <c r="D5" s="107">
        <v>2547694.0</v>
      </c>
      <c r="E5" s="107">
        <v>98.9026939656018</v>
      </c>
      <c r="F5" s="107" t="s">
        <v>597</v>
      </c>
    </row>
    <row r="6">
      <c r="A6" s="107" t="s">
        <v>465</v>
      </c>
      <c r="B6" s="107" t="s">
        <v>1143</v>
      </c>
      <c r="C6" s="107">
        <v>2001127.0</v>
      </c>
      <c r="D6" s="107">
        <v>2106249.0</v>
      </c>
      <c r="E6" s="107">
        <v>95.0090421407915</v>
      </c>
      <c r="F6" s="107" t="s">
        <v>597</v>
      </c>
    </row>
    <row r="7">
      <c r="A7" s="107" t="s">
        <v>465</v>
      </c>
      <c r="B7" s="107" t="s">
        <v>1144</v>
      </c>
      <c r="C7" s="107">
        <v>674657.0</v>
      </c>
      <c r="D7" s="107">
        <v>821730.0</v>
      </c>
      <c r="E7" s="107">
        <v>82.1020286468791</v>
      </c>
      <c r="F7" s="107" t="s">
        <v>597</v>
      </c>
    </row>
    <row r="8">
      <c r="A8" s="107" t="s">
        <v>581</v>
      </c>
      <c r="B8" s="107" t="s">
        <v>1142</v>
      </c>
      <c r="C8" s="107">
        <v>2539117.0</v>
      </c>
      <c r="D8" s="107">
        <v>2547694.0</v>
      </c>
      <c r="E8" s="107">
        <v>99.6633426149294</v>
      </c>
      <c r="F8" s="107" t="s">
        <v>597</v>
      </c>
    </row>
    <row r="9">
      <c r="A9" s="107" t="s">
        <v>581</v>
      </c>
      <c r="B9" s="107" t="s">
        <v>1143</v>
      </c>
      <c r="C9" s="107">
        <v>2013962.0</v>
      </c>
      <c r="D9" s="107">
        <v>2106249.0</v>
      </c>
      <c r="E9" s="107">
        <v>95.6184192847095</v>
      </c>
      <c r="F9" s="107" t="s">
        <v>597</v>
      </c>
    </row>
    <row r="10">
      <c r="A10" s="107" t="s">
        <v>581</v>
      </c>
      <c r="B10" s="107" t="s">
        <v>1144</v>
      </c>
      <c r="C10" s="107">
        <v>784021.0</v>
      </c>
      <c r="D10" s="107">
        <v>821730.0</v>
      </c>
      <c r="E10" s="107">
        <v>95.4110230854417</v>
      </c>
      <c r="F10" s="107" t="s">
        <v>597</v>
      </c>
    </row>
    <row r="11">
      <c r="A11" s="107" t="s">
        <v>365</v>
      </c>
      <c r="B11" s="107" t="s">
        <v>1142</v>
      </c>
      <c r="C11" s="107">
        <v>2519738.0</v>
      </c>
      <c r="D11" s="107">
        <v>2547694.0</v>
      </c>
      <c r="E11" s="107">
        <v>98.9026939656018</v>
      </c>
      <c r="F11" s="107" t="s">
        <v>597</v>
      </c>
    </row>
    <row r="12">
      <c r="A12" s="107" t="s">
        <v>365</v>
      </c>
      <c r="B12" s="107" t="s">
        <v>1143</v>
      </c>
      <c r="C12" s="107">
        <v>2001127.0</v>
      </c>
      <c r="D12" s="107">
        <v>2106249.0</v>
      </c>
      <c r="E12" s="107">
        <v>95.0090421407915</v>
      </c>
      <c r="F12" s="107" t="s">
        <v>597</v>
      </c>
    </row>
    <row r="13">
      <c r="A13" s="107" t="s">
        <v>365</v>
      </c>
      <c r="B13" s="107" t="s">
        <v>1144</v>
      </c>
      <c r="C13" s="107">
        <v>674657.0</v>
      </c>
      <c r="D13" s="107">
        <v>821730.0</v>
      </c>
      <c r="E13" s="107">
        <v>82.1020286468791</v>
      </c>
      <c r="F13" s="107" t="s">
        <v>597</v>
      </c>
    </row>
    <row r="14">
      <c r="A14" s="107" t="s">
        <v>631</v>
      </c>
      <c r="B14" s="107" t="s">
        <v>1142</v>
      </c>
      <c r="C14" s="107">
        <v>2213631.0</v>
      </c>
      <c r="D14" s="107">
        <v>2547694.0</v>
      </c>
      <c r="E14" s="107">
        <v>86.8876325021765</v>
      </c>
      <c r="F14" s="107" t="s">
        <v>597</v>
      </c>
    </row>
    <row r="15">
      <c r="A15" s="107" t="s">
        <v>631</v>
      </c>
      <c r="B15" s="107" t="s">
        <v>1143</v>
      </c>
      <c r="C15" s="107">
        <v>1997406.0</v>
      </c>
      <c r="D15" s="107">
        <v>2106249.0</v>
      </c>
      <c r="E15" s="107">
        <v>94.8323773684878</v>
      </c>
      <c r="F15" s="107" t="s">
        <v>597</v>
      </c>
    </row>
    <row r="16">
      <c r="A16" s="107" t="s">
        <v>631</v>
      </c>
      <c r="B16" s="107" t="s">
        <v>1144</v>
      </c>
      <c r="C16" s="107">
        <v>772466.0</v>
      </c>
      <c r="D16" s="107">
        <v>821730.0</v>
      </c>
      <c r="E16" s="107">
        <v>94.0048434400594</v>
      </c>
      <c r="F16" s="107" t="s">
        <v>597</v>
      </c>
    </row>
    <row r="17">
      <c r="A17" s="107" t="s">
        <v>1145</v>
      </c>
      <c r="B17" s="107" t="s">
        <v>1142</v>
      </c>
      <c r="C17" s="107">
        <v>2532744.0</v>
      </c>
      <c r="D17" s="107">
        <v>2547694.0</v>
      </c>
      <c r="E17" s="107">
        <v>99.4131948342305</v>
      </c>
      <c r="F17" s="107" t="s">
        <v>597</v>
      </c>
    </row>
    <row r="18">
      <c r="A18" s="107" t="s">
        <v>1145</v>
      </c>
      <c r="B18" s="107" t="s">
        <v>1143</v>
      </c>
      <c r="C18" s="107">
        <v>1990179.0</v>
      </c>
      <c r="D18" s="107">
        <v>2106249.0</v>
      </c>
      <c r="E18" s="107">
        <v>94.4892555438602</v>
      </c>
      <c r="F18" s="107" t="s">
        <v>597</v>
      </c>
    </row>
    <row r="19">
      <c r="A19" s="107" t="s">
        <v>1145</v>
      </c>
      <c r="B19" s="107" t="s">
        <v>1144</v>
      </c>
      <c r="C19" s="107">
        <v>761511.0</v>
      </c>
      <c r="D19" s="107">
        <v>821730.0</v>
      </c>
      <c r="E19" s="107">
        <v>92.6716804789894</v>
      </c>
      <c r="F19" s="107" t="s">
        <v>597</v>
      </c>
    </row>
    <row r="20">
      <c r="A20" s="107" t="s">
        <v>632</v>
      </c>
      <c r="B20" s="107" t="s">
        <v>1142</v>
      </c>
      <c r="C20" s="107">
        <v>2332585.0</v>
      </c>
      <c r="D20" s="107">
        <v>2547694.0</v>
      </c>
      <c r="E20" s="107">
        <v>91.5567175649823</v>
      </c>
      <c r="F20" s="107" t="s">
        <v>597</v>
      </c>
    </row>
    <row r="21">
      <c r="A21" s="107" t="s">
        <v>632</v>
      </c>
      <c r="B21" s="107" t="s">
        <v>1143</v>
      </c>
      <c r="C21" s="107">
        <v>2004772.0</v>
      </c>
      <c r="D21" s="107">
        <v>2106249.0</v>
      </c>
      <c r="E21" s="107">
        <v>95.1820986027768</v>
      </c>
      <c r="F21" s="107" t="s">
        <v>597</v>
      </c>
    </row>
    <row r="22">
      <c r="A22" s="107" t="s">
        <v>632</v>
      </c>
      <c r="B22" s="107" t="s">
        <v>1144</v>
      </c>
      <c r="C22" s="107">
        <v>777117.0</v>
      </c>
      <c r="D22" s="107">
        <v>821730.0</v>
      </c>
      <c r="E22" s="107">
        <v>94.5708444379541</v>
      </c>
      <c r="F22" s="107" t="s">
        <v>597</v>
      </c>
    </row>
    <row r="23">
      <c r="A23" s="107" t="s">
        <v>633</v>
      </c>
      <c r="B23" s="107" t="s">
        <v>1142</v>
      </c>
      <c r="C23" s="107">
        <v>2372151.0</v>
      </c>
      <c r="D23" s="107">
        <v>2547694.0</v>
      </c>
      <c r="E23" s="107">
        <v>93.1097298184162</v>
      </c>
      <c r="F23" s="107" t="s">
        <v>597</v>
      </c>
    </row>
    <row r="24">
      <c r="A24" s="107" t="s">
        <v>633</v>
      </c>
      <c r="B24" s="107" t="s">
        <v>1143</v>
      </c>
      <c r="C24" s="107">
        <v>2001336.0</v>
      </c>
      <c r="D24" s="107">
        <v>2106249.0</v>
      </c>
      <c r="E24" s="107">
        <v>95.0189649941673</v>
      </c>
      <c r="F24" s="107" t="s">
        <v>597</v>
      </c>
    </row>
    <row r="25">
      <c r="A25" s="107" t="s">
        <v>633</v>
      </c>
      <c r="B25" s="107" t="s">
        <v>1144</v>
      </c>
      <c r="C25" s="107">
        <v>772433.0</v>
      </c>
      <c r="D25" s="107">
        <v>821730.0</v>
      </c>
      <c r="E25" s="107">
        <v>94.0008275224222</v>
      </c>
      <c r="F25" s="107" t="s">
        <v>597</v>
      </c>
    </row>
    <row r="26">
      <c r="A26" s="107" t="s">
        <v>297</v>
      </c>
      <c r="B26" s="107" t="s">
        <v>1142</v>
      </c>
      <c r="C26" s="107">
        <v>2536917.0</v>
      </c>
      <c r="D26" s="107">
        <v>2547694.0</v>
      </c>
      <c r="E26" s="107">
        <v>99.5769900152844</v>
      </c>
      <c r="F26" s="107" t="s">
        <v>597</v>
      </c>
    </row>
    <row r="27">
      <c r="A27" s="107" t="s">
        <v>297</v>
      </c>
      <c r="B27" s="107" t="s">
        <v>1143</v>
      </c>
      <c r="C27" s="107">
        <v>2011299.0</v>
      </c>
      <c r="D27" s="107">
        <v>2106249.0</v>
      </c>
      <c r="E27" s="107">
        <v>95.4919859902604</v>
      </c>
      <c r="F27" s="107" t="s">
        <v>597</v>
      </c>
    </row>
    <row r="28">
      <c r="A28" s="107" t="s">
        <v>297</v>
      </c>
      <c r="B28" s="107" t="s">
        <v>1144</v>
      </c>
      <c r="C28" s="107">
        <v>782222.0</v>
      </c>
      <c r="D28" s="107">
        <v>821730.0</v>
      </c>
      <c r="E28" s="107">
        <v>95.1920947269785</v>
      </c>
      <c r="F28" s="107" t="s">
        <v>597</v>
      </c>
    </row>
    <row r="29">
      <c r="A29" s="107" t="s">
        <v>332</v>
      </c>
      <c r="B29" s="107" t="s">
        <v>1142</v>
      </c>
      <c r="C29" s="107">
        <v>2245637.0</v>
      </c>
      <c r="D29" s="107">
        <v>2547694.0</v>
      </c>
      <c r="E29" s="107">
        <v>88.1439058222848</v>
      </c>
      <c r="F29" s="107" t="s">
        <v>597</v>
      </c>
    </row>
    <row r="30">
      <c r="A30" s="107" t="s">
        <v>332</v>
      </c>
      <c r="B30" s="107" t="s">
        <v>1143</v>
      </c>
      <c r="C30" s="107">
        <v>739197.0</v>
      </c>
      <c r="D30" s="107">
        <v>2106249.0</v>
      </c>
      <c r="E30" s="107">
        <v>35.0954231907054</v>
      </c>
      <c r="F30" s="107" t="s">
        <v>597</v>
      </c>
    </row>
    <row r="31">
      <c r="A31" s="107" t="s">
        <v>332</v>
      </c>
      <c r="B31" s="107" t="s">
        <v>1144</v>
      </c>
      <c r="C31" s="107">
        <v>248476.0</v>
      </c>
      <c r="D31" s="107">
        <v>821730.0</v>
      </c>
      <c r="E31" s="107">
        <v>30.2381560853322</v>
      </c>
      <c r="F31" s="107" t="s">
        <v>597</v>
      </c>
    </row>
    <row r="32">
      <c r="A32" s="107" t="s">
        <v>1141</v>
      </c>
      <c r="B32" s="107" t="s">
        <v>1142</v>
      </c>
      <c r="C32" s="107">
        <v>9466111.0</v>
      </c>
      <c r="D32" s="107">
        <v>9808806.0</v>
      </c>
      <c r="E32" s="107">
        <v>96.5062516273642</v>
      </c>
      <c r="F32" s="107" t="s">
        <v>52</v>
      </c>
    </row>
    <row r="33">
      <c r="A33" s="107" t="s">
        <v>1141</v>
      </c>
      <c r="B33" s="107" t="s">
        <v>1143</v>
      </c>
      <c r="C33" s="107">
        <v>7594662.0</v>
      </c>
      <c r="D33" s="107">
        <v>9734701.0</v>
      </c>
      <c r="E33" s="107">
        <v>78.0163869439852</v>
      </c>
      <c r="F33" s="107" t="s">
        <v>52</v>
      </c>
    </row>
    <row r="34">
      <c r="A34" s="107" t="s">
        <v>1141</v>
      </c>
      <c r="B34" s="107" t="s">
        <v>1144</v>
      </c>
      <c r="C34" s="107">
        <v>1367116.0</v>
      </c>
      <c r="D34" s="107">
        <v>3256471.0</v>
      </c>
      <c r="E34" s="107">
        <v>41.9815192581171</v>
      </c>
      <c r="F34" s="107" t="s">
        <v>52</v>
      </c>
    </row>
    <row r="35">
      <c r="A35" s="107" t="s">
        <v>365</v>
      </c>
      <c r="B35" s="107" t="s">
        <v>1142</v>
      </c>
      <c r="C35" s="107">
        <v>9679058.0</v>
      </c>
      <c r="D35" s="107">
        <v>9808806.0</v>
      </c>
      <c r="E35" s="107">
        <v>98.6772294201761</v>
      </c>
      <c r="F35" s="107" t="s">
        <v>52</v>
      </c>
    </row>
    <row r="36">
      <c r="A36" s="107" t="s">
        <v>365</v>
      </c>
      <c r="B36" s="107" t="s">
        <v>1143</v>
      </c>
      <c r="C36" s="107">
        <v>9275369.0</v>
      </c>
      <c r="D36" s="107">
        <v>9734701.0</v>
      </c>
      <c r="E36" s="107">
        <v>95.2814986305178</v>
      </c>
      <c r="F36" s="107" t="s">
        <v>52</v>
      </c>
    </row>
    <row r="37">
      <c r="A37" s="107" t="s">
        <v>365</v>
      </c>
      <c r="B37" s="107" t="s">
        <v>1144</v>
      </c>
      <c r="C37" s="107">
        <v>2710829.0</v>
      </c>
      <c r="D37" s="107">
        <v>3256471.0</v>
      </c>
      <c r="E37" s="107">
        <v>83.2443771186662</v>
      </c>
      <c r="F37" s="107" t="s">
        <v>52</v>
      </c>
    </row>
    <row r="38">
      <c r="A38" s="107" t="s">
        <v>631</v>
      </c>
      <c r="B38" s="107" t="s">
        <v>1142</v>
      </c>
      <c r="C38" s="107">
        <v>8789310.0</v>
      </c>
      <c r="D38" s="107">
        <v>9808806.0</v>
      </c>
      <c r="E38" s="107">
        <v>89.6063190565702</v>
      </c>
      <c r="F38" s="107" t="s">
        <v>52</v>
      </c>
    </row>
    <row r="39">
      <c r="A39" s="107" t="s">
        <v>631</v>
      </c>
      <c r="B39" s="107" t="s">
        <v>1143</v>
      </c>
      <c r="C39" s="107">
        <v>9188331.0</v>
      </c>
      <c r="D39" s="107">
        <v>9734701.0</v>
      </c>
      <c r="E39" s="107">
        <v>94.3873982364738</v>
      </c>
      <c r="F39" s="107" t="s">
        <v>52</v>
      </c>
    </row>
    <row r="40">
      <c r="A40" s="107" t="s">
        <v>631</v>
      </c>
      <c r="B40" s="107" t="s">
        <v>1144</v>
      </c>
      <c r="C40" s="107">
        <v>3051756.0</v>
      </c>
      <c r="D40" s="107">
        <v>3256471.0</v>
      </c>
      <c r="E40" s="107">
        <v>93.713593641706</v>
      </c>
      <c r="F40" s="107" t="s">
        <v>52</v>
      </c>
    </row>
    <row r="41">
      <c r="A41" s="107" t="s">
        <v>632</v>
      </c>
      <c r="B41" s="107" t="s">
        <v>1142</v>
      </c>
      <c r="C41" s="107">
        <v>9335031.0</v>
      </c>
      <c r="D41" s="107">
        <v>9808806.0</v>
      </c>
      <c r="E41" s="107">
        <v>95.1699014130772</v>
      </c>
      <c r="F41" s="107" t="s">
        <v>52</v>
      </c>
    </row>
    <row r="42">
      <c r="A42" s="107" t="s">
        <v>632</v>
      </c>
      <c r="B42" s="107" t="s">
        <v>1143</v>
      </c>
      <c r="C42" s="107">
        <v>9249067.0</v>
      </c>
      <c r="D42" s="107">
        <v>9734701.0</v>
      </c>
      <c r="E42" s="107">
        <v>95.0113105682445</v>
      </c>
      <c r="F42" s="107" t="s">
        <v>52</v>
      </c>
    </row>
    <row r="43">
      <c r="A43" s="107" t="s">
        <v>632</v>
      </c>
      <c r="B43" s="107" t="s">
        <v>1144</v>
      </c>
      <c r="C43" s="107">
        <v>3030911.0</v>
      </c>
      <c r="D43" s="107">
        <v>3256471.0</v>
      </c>
      <c r="E43" s="107">
        <v>93.0734835347835</v>
      </c>
      <c r="F43" s="107" t="s">
        <v>52</v>
      </c>
    </row>
    <row r="44">
      <c r="A44" s="107" t="s">
        <v>633</v>
      </c>
      <c r="B44" s="107" t="s">
        <v>1142</v>
      </c>
      <c r="C44" s="107">
        <v>8331270.0</v>
      </c>
      <c r="D44" s="107">
        <v>9808806.0</v>
      </c>
      <c r="E44" s="107">
        <v>84.936637547934</v>
      </c>
      <c r="F44" s="107" t="s">
        <v>52</v>
      </c>
    </row>
    <row r="45">
      <c r="A45" s="107" t="s">
        <v>633</v>
      </c>
      <c r="B45" s="107" t="s">
        <v>1143</v>
      </c>
      <c r="C45" s="107">
        <v>9283893.0</v>
      </c>
      <c r="D45" s="107">
        <v>9734701.0</v>
      </c>
      <c r="E45" s="107">
        <v>95.3690616691771</v>
      </c>
      <c r="F45" s="107" t="s">
        <v>52</v>
      </c>
    </row>
    <row r="46">
      <c r="A46" s="107" t="s">
        <v>633</v>
      </c>
      <c r="B46" s="107" t="s">
        <v>1144</v>
      </c>
      <c r="C46" s="107">
        <v>3083722.0</v>
      </c>
      <c r="D46" s="107">
        <v>3256471.0</v>
      </c>
      <c r="E46" s="107">
        <v>94.6952084019787</v>
      </c>
      <c r="F46" s="107" t="s">
        <v>52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7.13"/>
    <col customWidth="1" min="3" max="3" width="11.63"/>
    <col customWidth="1" min="4" max="4" width="8.38"/>
    <col customWidth="1" min="5" max="5" width="10.25"/>
    <col customWidth="1" min="6" max="6" width="11.63"/>
    <col customWidth="1" min="7" max="7" width="16.5"/>
    <col customWidth="1" min="8" max="8" width="9.0"/>
    <col customWidth="1" min="9" max="9" width="11.5"/>
    <col customWidth="1" min="10" max="10" width="9.63"/>
    <col customWidth="1" min="11" max="11" width="12.5"/>
    <col customWidth="1" min="12" max="12" width="10.75"/>
  </cols>
  <sheetData>
    <row r="1" ht="15.75" customHeight="1">
      <c r="A1" s="14" t="s">
        <v>15</v>
      </c>
      <c r="B1" s="14" t="s">
        <v>16</v>
      </c>
      <c r="C1" s="14" t="s">
        <v>17</v>
      </c>
      <c r="D1" s="14" t="s">
        <v>18</v>
      </c>
      <c r="E1" s="14" t="s">
        <v>19</v>
      </c>
      <c r="F1" s="14" t="s">
        <v>20</v>
      </c>
      <c r="G1" s="14" t="s">
        <v>21</v>
      </c>
      <c r="H1" s="14" t="s">
        <v>22</v>
      </c>
      <c r="I1" s="14" t="s">
        <v>23</v>
      </c>
      <c r="J1" s="14" t="s">
        <v>24</v>
      </c>
      <c r="K1" s="14" t="s">
        <v>25</v>
      </c>
      <c r="L1" s="14" t="s">
        <v>26</v>
      </c>
      <c r="M1" s="15"/>
      <c r="N1" s="15"/>
      <c r="O1" s="15"/>
      <c r="P1" s="15"/>
      <c r="Q1" s="15"/>
      <c r="R1" s="15"/>
      <c r="S1" s="15"/>
      <c r="T1" s="15"/>
      <c r="U1" s="15"/>
    </row>
    <row r="2" ht="15.75" customHeight="1">
      <c r="A2" s="16" t="s">
        <v>27</v>
      </c>
      <c r="B2" s="16" t="s">
        <v>28</v>
      </c>
      <c r="C2" s="17">
        <v>7783.9</v>
      </c>
      <c r="D2" s="16">
        <v>99.5</v>
      </c>
      <c r="E2" s="18">
        <v>4993.5</v>
      </c>
      <c r="F2" s="16">
        <v>22.6</v>
      </c>
      <c r="G2" s="18">
        <v>66248.0</v>
      </c>
      <c r="H2" s="18">
        <v>11307.0</v>
      </c>
      <c r="I2" s="18">
        <v>9170.3</v>
      </c>
      <c r="J2" s="19">
        <v>515.669051</v>
      </c>
      <c r="K2" s="19">
        <v>486.120541</v>
      </c>
      <c r="L2" s="16">
        <v>105.68</v>
      </c>
      <c r="N2" s="19"/>
    </row>
    <row r="3" ht="15.75" customHeight="1">
      <c r="A3" s="16" t="s">
        <v>27</v>
      </c>
      <c r="B3" s="16" t="s">
        <v>29</v>
      </c>
      <c r="C3" s="17">
        <v>7133.1</v>
      </c>
      <c r="D3" s="16">
        <v>99.4</v>
      </c>
      <c r="E3" s="18">
        <v>5033.0</v>
      </c>
      <c r="F3" s="16">
        <v>22.9</v>
      </c>
      <c r="G3" s="18">
        <v>67095.0</v>
      </c>
      <c r="H3" s="18">
        <v>9694.0</v>
      </c>
      <c r="I3" s="18">
        <v>7030.4</v>
      </c>
      <c r="J3" s="19">
        <v>478.594043</v>
      </c>
      <c r="K3" s="19">
        <v>467.560714</v>
      </c>
      <c r="L3" s="16">
        <v>101.64</v>
      </c>
      <c r="N3" s="19"/>
    </row>
    <row r="4" ht="15.75" customHeight="1">
      <c r="A4" s="16" t="s">
        <v>27</v>
      </c>
      <c r="B4" s="16" t="s">
        <v>30</v>
      </c>
      <c r="C4" s="17">
        <v>9798.8</v>
      </c>
      <c r="D4" s="16">
        <v>99.3</v>
      </c>
      <c r="E4" s="18">
        <v>5872.0</v>
      </c>
      <c r="F4" s="16">
        <v>22.3</v>
      </c>
      <c r="G4" s="18">
        <v>53327.0</v>
      </c>
      <c r="H4" s="18">
        <v>17272.0</v>
      </c>
      <c r="I4" s="18">
        <v>11941.1</v>
      </c>
      <c r="J4" s="19">
        <v>522.54231</v>
      </c>
      <c r="K4" s="19">
        <v>503.349098</v>
      </c>
      <c r="L4" s="16">
        <v>109.42</v>
      </c>
      <c r="N4" s="19"/>
    </row>
    <row r="5" ht="15.75" customHeight="1">
      <c r="A5" s="16" t="s">
        <v>27</v>
      </c>
      <c r="B5" s="16" t="s">
        <v>31</v>
      </c>
      <c r="C5" s="17">
        <v>1594.6</v>
      </c>
      <c r="D5" s="16">
        <v>98.7</v>
      </c>
      <c r="E5" s="18">
        <v>1364.0</v>
      </c>
      <c r="F5" s="16">
        <v>20.4</v>
      </c>
      <c r="G5" s="18">
        <v>123872.0</v>
      </c>
      <c r="H5" s="18">
        <v>2045.0</v>
      </c>
      <c r="I5" s="18">
        <v>1150.3</v>
      </c>
      <c r="J5" s="19">
        <v>197.52881</v>
      </c>
      <c r="K5" s="19">
        <v>177.621742</v>
      </c>
      <c r="L5" s="16">
        <v>111.01</v>
      </c>
      <c r="N5" s="19"/>
    </row>
    <row r="6" ht="15.75" customHeight="1">
      <c r="A6" s="16" t="s">
        <v>27</v>
      </c>
      <c r="B6" s="16" t="s">
        <v>32</v>
      </c>
      <c r="C6" s="17">
        <v>3786.8</v>
      </c>
      <c r="D6" s="16">
        <v>98.3</v>
      </c>
      <c r="E6" s="18">
        <v>2052.0</v>
      </c>
      <c r="F6" s="16">
        <v>19.0</v>
      </c>
      <c r="G6" s="18">
        <v>48198.0</v>
      </c>
      <c r="H6" s="18">
        <v>6697.0</v>
      </c>
      <c r="I6" s="18">
        <v>4979.3</v>
      </c>
      <c r="J6" s="19">
        <v>182.517807</v>
      </c>
      <c r="K6" s="19">
        <v>174.093575</v>
      </c>
      <c r="L6" s="16">
        <v>108.81</v>
      </c>
      <c r="N6" s="19"/>
    </row>
    <row r="7" ht="15.75" customHeight="1">
      <c r="A7" s="16" t="s">
        <v>27</v>
      </c>
      <c r="B7" s="16" t="s">
        <v>33</v>
      </c>
      <c r="C7" s="17">
        <v>14887.2</v>
      </c>
      <c r="D7" s="16">
        <v>99.6</v>
      </c>
      <c r="E7" s="18">
        <v>13702.0</v>
      </c>
      <c r="F7" s="16">
        <v>26.2</v>
      </c>
      <c r="G7" s="18">
        <v>12453.0</v>
      </c>
      <c r="H7" s="18">
        <v>16930.0</v>
      </c>
      <c r="I7" s="18">
        <v>7402.7</v>
      </c>
      <c r="J7" s="19">
        <v>185.390399</v>
      </c>
      <c r="K7" s="19">
        <v>180.138053</v>
      </c>
      <c r="L7" s="16">
        <v>112.59</v>
      </c>
      <c r="N7" s="19"/>
    </row>
    <row r="8" ht="15.75" customHeight="1">
      <c r="A8" s="16" t="s">
        <v>27</v>
      </c>
      <c r="B8" s="16" t="s">
        <v>34</v>
      </c>
      <c r="C8" s="17">
        <v>11085.5</v>
      </c>
      <c r="D8" s="16">
        <v>99.6</v>
      </c>
      <c r="E8" s="18">
        <v>10018.5</v>
      </c>
      <c r="F8" s="16">
        <v>24.9</v>
      </c>
      <c r="G8" s="18">
        <v>67114.0</v>
      </c>
      <c r="H8" s="18">
        <v>13599.0</v>
      </c>
      <c r="I8" s="18">
        <v>6583.7</v>
      </c>
      <c r="J8" s="19">
        <v>743.991761</v>
      </c>
      <c r="K8" s="19">
        <v>664.991819</v>
      </c>
      <c r="L8" s="16">
        <v>92.36</v>
      </c>
      <c r="N8" s="19"/>
    </row>
    <row r="9" ht="15.75" customHeight="1">
      <c r="A9" s="16" t="s">
        <v>27</v>
      </c>
      <c r="B9" s="16" t="s">
        <v>35</v>
      </c>
      <c r="C9" s="17">
        <v>12587.7</v>
      </c>
      <c r="D9" s="16">
        <v>99.5</v>
      </c>
      <c r="E9" s="18">
        <v>11813.5</v>
      </c>
      <c r="F9" s="16">
        <v>23.6</v>
      </c>
      <c r="G9" s="18">
        <v>24624.0</v>
      </c>
      <c r="H9" s="18">
        <v>15296.0</v>
      </c>
      <c r="I9" s="18">
        <v>7222.4</v>
      </c>
      <c r="J9" s="19">
        <v>309.95983</v>
      </c>
      <c r="K9" s="19">
        <v>286.410599</v>
      </c>
      <c r="L9" s="16">
        <v>102.29</v>
      </c>
      <c r="N9" s="19"/>
    </row>
    <row r="10" ht="15.75" customHeight="1">
      <c r="A10" s="16" t="s">
        <v>27</v>
      </c>
      <c r="B10" s="20" t="s">
        <v>36</v>
      </c>
      <c r="C10" s="17">
        <v>7187.0</v>
      </c>
      <c r="D10" s="16">
        <v>99.4</v>
      </c>
      <c r="E10" s="18">
        <v>5124.0</v>
      </c>
      <c r="F10" s="16">
        <v>24.0</v>
      </c>
      <c r="G10" s="18">
        <v>1857747.0</v>
      </c>
      <c r="H10" s="18">
        <v>10751.0</v>
      </c>
      <c r="I10" s="18">
        <v>6407.6</v>
      </c>
      <c r="J10" s="19">
        <v>13352.71</v>
      </c>
      <c r="K10" s="19">
        <v>12106.46</v>
      </c>
      <c r="L10" s="19">
        <f>K10/119</f>
        <v>101.734958</v>
      </c>
      <c r="N10" s="19"/>
      <c r="O10" s="19"/>
    </row>
    <row r="11" ht="15.75" customHeight="1">
      <c r="A11" s="16" t="s">
        <v>27</v>
      </c>
      <c r="B11" s="20" t="s">
        <v>37</v>
      </c>
      <c r="C11" s="17">
        <v>7689.3</v>
      </c>
      <c r="D11" s="16">
        <v>99.4</v>
      </c>
      <c r="E11" s="18">
        <v>5391.0</v>
      </c>
      <c r="F11" s="16">
        <v>24.4</v>
      </c>
      <c r="G11" s="18">
        <v>7561678.0</v>
      </c>
      <c r="H11" s="18">
        <v>10076.0</v>
      </c>
      <c r="I11" s="18">
        <v>8068.9</v>
      </c>
      <c r="J11" s="19">
        <v>58143.78756</v>
      </c>
      <c r="K11" s="19">
        <v>55579.31162</v>
      </c>
      <c r="L11" s="19">
        <v>144.0998486</v>
      </c>
      <c r="N11" s="19"/>
    </row>
    <row r="12" ht="15.75" customHeight="1">
      <c r="A12" s="16" t="s">
        <v>27</v>
      </c>
      <c r="B12" s="16" t="s">
        <v>38</v>
      </c>
      <c r="C12" s="17">
        <v>12751.0</v>
      </c>
      <c r="D12" s="17">
        <v>98.8</v>
      </c>
      <c r="E12" s="18">
        <v>11819.0</v>
      </c>
      <c r="F12" s="17">
        <v>24.5</v>
      </c>
      <c r="G12" s="18">
        <v>9084707.0</v>
      </c>
      <c r="H12" s="18">
        <v>15084.0</v>
      </c>
      <c r="I12" s="18">
        <v>7825.5</v>
      </c>
      <c r="J12" s="18">
        <v>115838.0</v>
      </c>
      <c r="K12" s="18">
        <v>107797.0</v>
      </c>
      <c r="L12" s="19">
        <f t="shared" ref="L12:L13" si="1">K12/2642</f>
        <v>40.8012869</v>
      </c>
      <c r="N12" s="18"/>
    </row>
    <row r="13" ht="15.75" customHeight="1">
      <c r="A13" s="16" t="s">
        <v>27</v>
      </c>
      <c r="B13" s="16" t="s">
        <v>39</v>
      </c>
      <c r="C13" s="17">
        <v>13322.5</v>
      </c>
      <c r="D13" s="17">
        <v>98.8</v>
      </c>
      <c r="E13" s="18">
        <v>12574.0</v>
      </c>
      <c r="F13" s="17">
        <v>25.9</v>
      </c>
      <c r="G13" s="18">
        <v>1.1369901E7</v>
      </c>
      <c r="H13" s="18">
        <v>15267.0</v>
      </c>
      <c r="I13" s="18">
        <v>7959.4</v>
      </c>
      <c r="J13" s="18">
        <v>151475.0</v>
      </c>
      <c r="K13" s="18">
        <v>142813.0</v>
      </c>
      <c r="L13" s="19">
        <f t="shared" si="1"/>
        <v>54.05488266</v>
      </c>
      <c r="N13" s="18"/>
    </row>
    <row r="14" ht="15.75" customHeight="1">
      <c r="A14" s="16" t="s">
        <v>27</v>
      </c>
      <c r="B14" s="16" t="s">
        <v>40</v>
      </c>
      <c r="C14" s="17">
        <v>10322.0</v>
      </c>
      <c r="D14" s="16">
        <v>98.6</v>
      </c>
      <c r="E14" s="18">
        <v>9515.0</v>
      </c>
      <c r="F14" s="16">
        <v>19.3</v>
      </c>
      <c r="G14" s="18">
        <v>1.4852724E7</v>
      </c>
      <c r="H14" s="18">
        <v>12754.0</v>
      </c>
      <c r="I14" s="18">
        <v>6737.1</v>
      </c>
      <c r="J14" s="18">
        <v>153309.0</v>
      </c>
      <c r="K14" s="18">
        <v>146696.0</v>
      </c>
      <c r="L14" s="19">
        <f>K14/2875</f>
        <v>51.02469565</v>
      </c>
    </row>
    <row r="15" ht="15.75" customHeight="1">
      <c r="A15" s="16" t="s">
        <v>41</v>
      </c>
      <c r="B15" s="16" t="s">
        <v>42</v>
      </c>
      <c r="C15" s="21">
        <v>151.0</v>
      </c>
      <c r="D15" s="16" t="s">
        <v>43</v>
      </c>
      <c r="E15" s="16" t="s">
        <v>43</v>
      </c>
      <c r="F15" s="16" t="s">
        <v>43</v>
      </c>
      <c r="G15" s="18">
        <v>1.2318268E7</v>
      </c>
      <c r="H15" s="16" t="s">
        <v>43</v>
      </c>
      <c r="I15" s="16" t="s">
        <v>43</v>
      </c>
      <c r="J15" s="16" t="s">
        <v>43</v>
      </c>
      <c r="K15" s="18">
        <v>1.610668181E9</v>
      </c>
      <c r="L15" s="19">
        <f t="shared" ref="L15:L17" si="2">K15/4600000</f>
        <v>350.1452567</v>
      </c>
    </row>
    <row r="16" ht="15.75" customHeight="1">
      <c r="A16" s="16" t="s">
        <v>41</v>
      </c>
      <c r="B16" s="16" t="s">
        <v>44</v>
      </c>
      <c r="C16" s="16">
        <v>149.39</v>
      </c>
      <c r="D16" s="16" t="s">
        <v>43</v>
      </c>
      <c r="E16" s="16" t="s">
        <v>43</v>
      </c>
      <c r="F16" s="16" t="s">
        <v>43</v>
      </c>
      <c r="G16" s="18">
        <v>1.0781904E7</v>
      </c>
      <c r="H16" s="16" t="s">
        <v>43</v>
      </c>
      <c r="I16" s="16" t="s">
        <v>43</v>
      </c>
      <c r="J16" s="16" t="s">
        <v>43</v>
      </c>
      <c r="K16" s="18">
        <v>1.860058468E9</v>
      </c>
      <c r="L16" s="19">
        <f t="shared" si="2"/>
        <v>404.3605365</v>
      </c>
    </row>
    <row r="17" ht="15.75" customHeight="1">
      <c r="A17" s="16" t="s">
        <v>41</v>
      </c>
      <c r="B17" s="16" t="s">
        <v>45</v>
      </c>
      <c r="C17" s="16">
        <v>149.33</v>
      </c>
      <c r="D17" s="16" t="s">
        <v>43</v>
      </c>
      <c r="E17" s="16" t="s">
        <v>43</v>
      </c>
      <c r="F17" s="16" t="s">
        <v>43</v>
      </c>
      <c r="G17" s="18">
        <v>1.2297174E7</v>
      </c>
      <c r="H17" s="16" t="s">
        <v>43</v>
      </c>
      <c r="I17" s="16" t="s">
        <v>43</v>
      </c>
      <c r="J17" s="16" t="s">
        <v>43</v>
      </c>
      <c r="K17" s="18">
        <v>1.836365138E9</v>
      </c>
      <c r="L17" s="19">
        <f t="shared" si="2"/>
        <v>399.2098126</v>
      </c>
      <c r="M17" s="22"/>
    </row>
    <row r="18" ht="15.75" customHeight="1">
      <c r="A18" s="16" t="s">
        <v>41</v>
      </c>
      <c r="B18" s="20" t="s">
        <v>36</v>
      </c>
      <c r="C18" s="16">
        <v>126.39</v>
      </c>
      <c r="D18" s="16" t="s">
        <v>43</v>
      </c>
      <c r="E18" s="16" t="s">
        <v>43</v>
      </c>
      <c r="F18" s="16" t="s">
        <v>43</v>
      </c>
      <c r="G18" s="23">
        <v>4.7315984E7</v>
      </c>
      <c r="H18" s="16" t="s">
        <v>43</v>
      </c>
      <c r="I18" s="16" t="s">
        <v>43</v>
      </c>
      <c r="J18" s="16" t="s">
        <v>43</v>
      </c>
      <c r="K18" s="23">
        <v>5.980300968E9</v>
      </c>
      <c r="L18" s="19">
        <f>K18/119100000</f>
        <v>50.21243466</v>
      </c>
      <c r="M18" s="22"/>
    </row>
    <row r="19" ht="15.75" customHeight="1">
      <c r="A19" s="16" t="s">
        <v>41</v>
      </c>
      <c r="B19" s="20" t="s">
        <v>37</v>
      </c>
      <c r="C19" s="16">
        <v>125.93</v>
      </c>
      <c r="D19" s="16" t="s">
        <v>43</v>
      </c>
      <c r="E19" s="16" t="s">
        <v>43</v>
      </c>
      <c r="F19" s="16" t="s">
        <v>43</v>
      </c>
      <c r="G19" s="24">
        <v>1.53219064E8</v>
      </c>
      <c r="H19" s="16" t="s">
        <v>43</v>
      </c>
      <c r="I19" s="16" t="s">
        <v>43</v>
      </c>
      <c r="J19" s="16" t="s">
        <v>43</v>
      </c>
      <c r="K19" s="25">
        <v>1.9294704083E10</v>
      </c>
      <c r="L19" s="19">
        <f>K19/385700000</f>
        <v>50.02515967</v>
      </c>
      <c r="M19" s="22"/>
    </row>
    <row r="20" ht="15.75" customHeight="1">
      <c r="A20" s="16" t="s">
        <v>41</v>
      </c>
      <c r="B20" s="16" t="s">
        <v>38</v>
      </c>
      <c r="C20" s="16">
        <v>137.96</v>
      </c>
      <c r="D20" s="16" t="s">
        <v>43</v>
      </c>
      <c r="E20" s="16" t="s">
        <v>43</v>
      </c>
      <c r="F20" s="16" t="s">
        <v>43</v>
      </c>
      <c r="G20" s="24">
        <v>1.047831754E9</v>
      </c>
      <c r="H20" s="16" t="s">
        <v>43</v>
      </c>
      <c r="I20" s="16" t="s">
        <v>43</v>
      </c>
      <c r="J20" s="16" t="s">
        <v>43</v>
      </c>
      <c r="K20" s="25">
        <v>1.44555816611E11</v>
      </c>
      <c r="L20" s="19">
        <f t="shared" ref="L20:L21" si="3">K20/2700000000</f>
        <v>53.53919134</v>
      </c>
      <c r="M20" s="22"/>
    </row>
    <row r="21" ht="15.75" customHeight="1">
      <c r="A21" s="16" t="s">
        <v>41</v>
      </c>
      <c r="B21" s="16" t="s">
        <v>39</v>
      </c>
      <c r="C21" s="16">
        <v>137.55</v>
      </c>
      <c r="D21" s="16" t="s">
        <v>43</v>
      </c>
      <c r="E21" s="16" t="s">
        <v>43</v>
      </c>
      <c r="F21" s="16" t="s">
        <v>43</v>
      </c>
      <c r="G21" s="24">
        <v>9.95289482E8</v>
      </c>
      <c r="H21" s="16" t="s">
        <v>43</v>
      </c>
      <c r="I21" s="16" t="s">
        <v>43</v>
      </c>
      <c r="J21" s="16" t="s">
        <v>43</v>
      </c>
      <c r="K21" s="25">
        <v>1.36906336582E11</v>
      </c>
      <c r="L21" s="19">
        <f t="shared" si="3"/>
        <v>50.70605059</v>
      </c>
      <c r="M21" s="22"/>
    </row>
    <row r="22" ht="15.75" customHeight="1">
      <c r="E22" s="26"/>
      <c r="F22" s="27"/>
      <c r="G22" s="28"/>
      <c r="H22" s="23"/>
      <c r="I22" s="23"/>
      <c r="J22" s="29"/>
      <c r="K22" s="22"/>
      <c r="L22" s="19"/>
      <c r="M22" s="22"/>
    </row>
    <row r="23" ht="15.75" customHeight="1">
      <c r="E23" s="26"/>
      <c r="F23" s="27"/>
      <c r="G23" s="28"/>
      <c r="H23" s="23"/>
      <c r="I23" s="23"/>
      <c r="J23" s="29"/>
      <c r="K23" s="22"/>
      <c r="L23" s="29"/>
      <c r="M23" s="22"/>
    </row>
    <row r="24" ht="15.75" customHeight="1">
      <c r="E24" s="26"/>
      <c r="F24" s="27"/>
      <c r="G24" s="28"/>
      <c r="H24" s="23"/>
      <c r="I24" s="23"/>
      <c r="J24" s="29"/>
      <c r="K24" s="22"/>
      <c r="L24" s="29"/>
      <c r="M24" s="22"/>
    </row>
    <row r="25" ht="15.75" customHeight="1">
      <c r="E25" s="26"/>
      <c r="F25" s="27"/>
      <c r="G25" s="28"/>
      <c r="H25" s="23"/>
      <c r="I25" s="23"/>
      <c r="J25" s="29"/>
      <c r="K25" s="22"/>
      <c r="L25" s="29"/>
      <c r="M25" s="22"/>
    </row>
    <row r="26" ht="15.75" customHeight="1">
      <c r="E26" s="30"/>
      <c r="F26" s="27"/>
      <c r="G26" s="28"/>
      <c r="H26" s="23"/>
      <c r="I26" s="23"/>
      <c r="J26" s="29"/>
      <c r="K26" s="22"/>
      <c r="L26" s="29"/>
      <c r="M26" s="22"/>
    </row>
    <row r="27" ht="15.75" customHeight="1">
      <c r="E27" s="26"/>
      <c r="F27" s="27"/>
      <c r="G27" s="28"/>
      <c r="H27" s="23"/>
      <c r="I27" s="23"/>
      <c r="J27" s="29"/>
      <c r="K27" s="22"/>
      <c r="L27" s="29"/>
      <c r="M27" s="22"/>
    </row>
    <row r="28" ht="15.75" customHeight="1">
      <c r="F28" s="27"/>
      <c r="G28" s="28"/>
      <c r="H28" s="23"/>
      <c r="I28" s="23"/>
      <c r="J28" s="29"/>
      <c r="K28" s="22"/>
      <c r="L28" s="29"/>
      <c r="M28" s="22"/>
    </row>
    <row r="29" ht="15.75" customHeight="1">
      <c r="F29" s="27"/>
      <c r="G29" s="28"/>
      <c r="H29" s="23"/>
      <c r="I29" s="23"/>
      <c r="J29" s="29"/>
      <c r="K29" s="22"/>
      <c r="L29" s="29"/>
      <c r="M29" s="22"/>
    </row>
    <row r="30" ht="15.75" customHeight="1">
      <c r="C30" s="26"/>
      <c r="D30" s="30"/>
      <c r="E30" s="30"/>
      <c r="F30" s="27"/>
      <c r="G30" s="28"/>
      <c r="H30" s="23"/>
      <c r="I30" s="23"/>
      <c r="J30" s="29"/>
      <c r="K30" s="22"/>
      <c r="L30" s="29"/>
      <c r="M30" s="22"/>
    </row>
    <row r="31" ht="15.75" customHeight="1">
      <c r="C31" s="27"/>
      <c r="D31" s="27"/>
      <c r="E31" s="27"/>
      <c r="F31" s="27"/>
      <c r="G31" s="28"/>
      <c r="H31" s="23"/>
      <c r="I31" s="23"/>
      <c r="J31" s="29"/>
      <c r="K31" s="22"/>
      <c r="L31" s="29"/>
      <c r="M31" s="22"/>
    </row>
    <row r="32" ht="15.75" customHeight="1">
      <c r="C32" s="28"/>
      <c r="D32" s="28"/>
      <c r="E32" s="28"/>
      <c r="F32" s="27"/>
      <c r="G32" s="28"/>
      <c r="H32" s="23"/>
      <c r="I32" s="23"/>
      <c r="J32" s="29"/>
      <c r="K32" s="22"/>
      <c r="L32" s="29"/>
      <c r="M32" s="22"/>
    </row>
    <row r="33" ht="15.75" customHeight="1">
      <c r="C33" s="23"/>
      <c r="D33" s="23"/>
      <c r="E33" s="23"/>
      <c r="F33" s="27"/>
      <c r="G33" s="28"/>
      <c r="H33" s="23"/>
      <c r="I33" s="23"/>
      <c r="J33" s="29"/>
      <c r="K33" s="22"/>
      <c r="L33" s="29"/>
      <c r="M33" s="22"/>
    </row>
    <row r="34" ht="15.75" customHeight="1">
      <c r="C34" s="23"/>
      <c r="D34" s="23"/>
      <c r="E34" s="23"/>
      <c r="F34" s="27"/>
      <c r="G34" s="28"/>
      <c r="H34" s="23"/>
      <c r="I34" s="23"/>
      <c r="J34" s="29"/>
      <c r="K34" s="22"/>
      <c r="L34" s="29"/>
      <c r="M34" s="22"/>
    </row>
    <row r="35" ht="15.75" customHeight="1">
      <c r="C35" s="29"/>
      <c r="D35" s="29"/>
      <c r="E35" s="29"/>
      <c r="F35" s="27"/>
      <c r="G35" s="28"/>
      <c r="H35" s="23"/>
      <c r="I35" s="23"/>
      <c r="J35" s="29"/>
      <c r="K35" s="22"/>
      <c r="L35" s="29"/>
      <c r="M35" s="22"/>
    </row>
    <row r="36" ht="15.75" customHeight="1">
      <c r="C36" s="22"/>
      <c r="D36" s="22"/>
      <c r="E36" s="22"/>
      <c r="F36" s="27"/>
      <c r="G36" s="28"/>
      <c r="H36" s="23"/>
      <c r="I36" s="23"/>
      <c r="J36" s="29"/>
      <c r="K36" s="22"/>
      <c r="L36" s="29"/>
      <c r="M36" s="22"/>
    </row>
    <row r="37" ht="15.75" customHeight="1">
      <c r="C37" s="29"/>
      <c r="D37" s="29"/>
      <c r="E37" s="29"/>
      <c r="F37" s="27"/>
      <c r="G37" s="28"/>
      <c r="H37" s="23"/>
      <c r="I37" s="23"/>
      <c r="J37" s="29"/>
      <c r="K37" s="29"/>
      <c r="L37" s="29"/>
      <c r="M37" s="22"/>
    </row>
    <row r="38" ht="15.75" customHeight="1">
      <c r="C38" s="22"/>
      <c r="D38" s="22"/>
      <c r="E38" s="22"/>
      <c r="G38" s="26"/>
      <c r="H38" s="23"/>
      <c r="I38" s="28"/>
      <c r="K38" s="29"/>
      <c r="L38" s="29"/>
      <c r="M38" s="22"/>
    </row>
    <row r="39" ht="15.75" customHeight="1">
      <c r="G39" s="26"/>
      <c r="H39" s="23"/>
      <c r="I39" s="28"/>
      <c r="K39" s="29"/>
      <c r="L39" s="29"/>
      <c r="M39" s="22"/>
    </row>
    <row r="40" ht="15.75" customHeight="1">
      <c r="G40" s="18"/>
      <c r="H40" s="18"/>
      <c r="I40" s="18"/>
    </row>
    <row r="41" ht="15.75" customHeight="1">
      <c r="G41" s="31"/>
      <c r="H41" s="18"/>
      <c r="I41" s="18"/>
    </row>
    <row r="42" ht="15.75" customHeight="1">
      <c r="G42" s="18"/>
      <c r="H42" s="18"/>
      <c r="I42" s="18"/>
    </row>
    <row r="43" ht="15.75" customHeight="1">
      <c r="G43" s="18"/>
      <c r="H43" s="18"/>
      <c r="I43" s="18"/>
    </row>
    <row r="44" ht="15.75" customHeight="1">
      <c r="E44" s="18"/>
      <c r="G44" s="18"/>
      <c r="H44" s="18"/>
      <c r="I44" s="18"/>
    </row>
    <row r="45" ht="15.75" customHeight="1">
      <c r="E45" s="18"/>
      <c r="G45" s="18"/>
      <c r="H45" s="18"/>
      <c r="I45" s="18"/>
    </row>
    <row r="46" ht="15.75" customHeight="1">
      <c r="E46" s="18"/>
      <c r="G46" s="18"/>
      <c r="H46" s="18"/>
      <c r="I46" s="18"/>
    </row>
    <row r="47" ht="15.75" customHeight="1">
      <c r="E47" s="18"/>
      <c r="G47" s="18"/>
      <c r="H47" s="18"/>
      <c r="I47" s="18"/>
    </row>
    <row r="48" ht="15.75" customHeight="1">
      <c r="E48" s="18"/>
      <c r="G48" s="18"/>
      <c r="H48" s="18"/>
      <c r="I48" s="18"/>
    </row>
    <row r="49" ht="15.75" customHeight="1">
      <c r="E49" s="18"/>
      <c r="G49" s="18"/>
      <c r="H49" s="18"/>
      <c r="I49" s="18"/>
    </row>
    <row r="50" ht="15.75" customHeight="1">
      <c r="E50" s="18"/>
      <c r="G50" s="18"/>
      <c r="H50" s="18"/>
      <c r="I50" s="18"/>
    </row>
    <row r="51" ht="15.75" customHeight="1">
      <c r="E51" s="18"/>
      <c r="G51" s="18"/>
      <c r="H51" s="18"/>
      <c r="I51" s="18"/>
    </row>
    <row r="52" ht="15.75" customHeight="1">
      <c r="E52" s="18"/>
      <c r="G52" s="18"/>
      <c r="H52" s="18"/>
      <c r="I52" s="18"/>
    </row>
    <row r="53" ht="15.75" customHeight="1">
      <c r="E53" s="18"/>
      <c r="G53" s="18"/>
      <c r="H53" s="18"/>
      <c r="I53" s="18"/>
    </row>
    <row r="54" ht="15.75" customHeight="1">
      <c r="E54" s="18"/>
      <c r="G54" s="18"/>
      <c r="H54" s="18"/>
      <c r="I54" s="18"/>
    </row>
    <row r="55" ht="15.75" customHeight="1">
      <c r="E55" s="18"/>
      <c r="G55" s="18"/>
      <c r="H55" s="18"/>
      <c r="I55" s="18"/>
    </row>
    <row r="56" ht="15.75" customHeight="1">
      <c r="E56" s="18"/>
      <c r="G56" s="18"/>
      <c r="H56" s="18"/>
      <c r="I56" s="18"/>
    </row>
    <row r="57" ht="15.75" customHeight="1">
      <c r="E57" s="18"/>
      <c r="G57" s="18"/>
      <c r="H57" s="18"/>
      <c r="I57" s="18"/>
    </row>
    <row r="58" ht="15.75" customHeight="1">
      <c r="E58" s="18"/>
      <c r="G58" s="18"/>
      <c r="H58" s="18"/>
      <c r="I58" s="18"/>
    </row>
    <row r="59" ht="15.75" customHeight="1">
      <c r="E59" s="18"/>
      <c r="G59" s="18"/>
      <c r="H59" s="18"/>
      <c r="I59" s="18"/>
    </row>
    <row r="60" ht="15.75" customHeight="1">
      <c r="E60" s="18"/>
      <c r="G60" s="18"/>
      <c r="H60" s="18"/>
      <c r="I60" s="18"/>
    </row>
    <row r="61" ht="15.75" customHeight="1">
      <c r="E61" s="18"/>
      <c r="G61" s="18"/>
      <c r="H61" s="18"/>
      <c r="I61" s="18"/>
    </row>
    <row r="62" ht="15.75" customHeight="1">
      <c r="E62" s="18"/>
      <c r="G62" s="18"/>
      <c r="H62" s="18"/>
      <c r="I62" s="18"/>
    </row>
    <row r="63" ht="15.75" customHeight="1">
      <c r="E63" s="18"/>
      <c r="G63" s="18"/>
      <c r="H63" s="18"/>
      <c r="I63" s="18"/>
    </row>
    <row r="64" ht="15.75" customHeight="1">
      <c r="E64" s="18"/>
      <c r="G64" s="18"/>
      <c r="H64" s="18"/>
      <c r="I64" s="18"/>
    </row>
    <row r="65" ht="15.75" customHeight="1">
      <c r="E65" s="18"/>
      <c r="G65" s="18"/>
      <c r="H65" s="18"/>
      <c r="I65" s="18"/>
    </row>
    <row r="66" ht="15.75" customHeight="1">
      <c r="E66" s="18"/>
      <c r="G66" s="18"/>
      <c r="H66" s="18"/>
      <c r="I66" s="18"/>
    </row>
    <row r="67" ht="15.75" customHeight="1">
      <c r="E67" s="18"/>
      <c r="G67" s="18"/>
      <c r="H67" s="18"/>
      <c r="I67" s="18"/>
    </row>
    <row r="68" ht="15.75" customHeight="1">
      <c r="E68" s="18"/>
      <c r="G68" s="18"/>
      <c r="H68" s="18"/>
      <c r="I68" s="18"/>
    </row>
    <row r="69" ht="15.75" customHeight="1">
      <c r="E69" s="18"/>
      <c r="G69" s="18"/>
      <c r="H69" s="18"/>
      <c r="I69" s="18"/>
    </row>
    <row r="70" ht="15.75" customHeight="1">
      <c r="E70" s="18"/>
      <c r="G70" s="18"/>
      <c r="H70" s="18"/>
      <c r="I70" s="18"/>
    </row>
    <row r="71" ht="15.75" customHeight="1">
      <c r="E71" s="18"/>
      <c r="G71" s="18"/>
      <c r="H71" s="18"/>
      <c r="I71" s="18"/>
    </row>
    <row r="72" ht="15.75" customHeight="1">
      <c r="E72" s="18"/>
      <c r="G72" s="18"/>
      <c r="H72" s="18"/>
      <c r="I72" s="18"/>
    </row>
    <row r="73" ht="15.75" customHeight="1">
      <c r="E73" s="18"/>
      <c r="G73" s="18"/>
      <c r="H73" s="18"/>
      <c r="I73" s="18"/>
    </row>
    <row r="74" ht="15.75" customHeight="1">
      <c r="E74" s="18"/>
      <c r="G74" s="18"/>
      <c r="H74" s="18"/>
      <c r="I74" s="18"/>
    </row>
    <row r="75" ht="15.75" customHeight="1">
      <c r="E75" s="18"/>
      <c r="G75" s="18"/>
      <c r="H75" s="18"/>
      <c r="I75" s="18"/>
    </row>
    <row r="76" ht="15.75" customHeight="1">
      <c r="E76" s="18"/>
      <c r="G76" s="18"/>
      <c r="H76" s="18"/>
      <c r="I76" s="18"/>
    </row>
    <row r="77" ht="15.75" customHeight="1">
      <c r="E77" s="18"/>
      <c r="G77" s="18"/>
      <c r="H77" s="18"/>
      <c r="I77" s="18"/>
    </row>
    <row r="78" ht="15.75" customHeight="1">
      <c r="E78" s="18"/>
      <c r="G78" s="18"/>
      <c r="H78" s="18"/>
      <c r="I78" s="18"/>
    </row>
    <row r="79" ht="15.75" customHeight="1">
      <c r="E79" s="18"/>
      <c r="G79" s="18"/>
      <c r="H79" s="18"/>
      <c r="I79" s="18"/>
    </row>
    <row r="80" ht="15.75" customHeight="1">
      <c r="E80" s="18"/>
      <c r="G80" s="18"/>
      <c r="H80" s="18"/>
      <c r="I80" s="18"/>
    </row>
    <row r="81" ht="15.75" customHeight="1">
      <c r="E81" s="18"/>
      <c r="G81" s="18"/>
      <c r="H81" s="18"/>
      <c r="I81" s="18"/>
    </row>
    <row r="82" ht="15.75" customHeight="1">
      <c r="E82" s="18"/>
      <c r="G82" s="18"/>
      <c r="H82" s="18"/>
      <c r="I82" s="18"/>
    </row>
    <row r="83" ht="15.75" customHeight="1">
      <c r="E83" s="18"/>
      <c r="G83" s="18"/>
      <c r="H83" s="18"/>
      <c r="I83" s="18"/>
    </row>
    <row r="84" ht="15.75" customHeight="1">
      <c r="E84" s="18"/>
      <c r="G84" s="18"/>
      <c r="H84" s="18"/>
      <c r="I84" s="18"/>
    </row>
    <row r="85" ht="15.75" customHeight="1">
      <c r="E85" s="18"/>
      <c r="G85" s="18"/>
      <c r="H85" s="18"/>
      <c r="I85" s="18"/>
    </row>
    <row r="86" ht="15.75" customHeight="1">
      <c r="E86" s="18"/>
      <c r="G86" s="18"/>
      <c r="H86" s="18"/>
      <c r="I86" s="18"/>
    </row>
    <row r="87" ht="15.75" customHeight="1">
      <c r="E87" s="18"/>
      <c r="G87" s="18"/>
      <c r="H87" s="18"/>
      <c r="I87" s="18"/>
    </row>
    <row r="88" ht="15.75" customHeight="1">
      <c r="E88" s="18"/>
      <c r="G88" s="18"/>
      <c r="H88" s="18"/>
      <c r="I88" s="18"/>
    </row>
    <row r="89" ht="15.75" customHeight="1">
      <c r="E89" s="18"/>
      <c r="G89" s="18"/>
      <c r="H89" s="18"/>
      <c r="I89" s="18"/>
    </row>
    <row r="90" ht="15.75" customHeight="1">
      <c r="E90" s="18"/>
      <c r="G90" s="18"/>
      <c r="H90" s="18"/>
      <c r="I90" s="18"/>
    </row>
    <row r="91" ht="15.75" customHeight="1">
      <c r="E91" s="18"/>
      <c r="G91" s="18"/>
      <c r="H91" s="18"/>
      <c r="I91" s="18"/>
    </row>
    <row r="92" ht="15.75" customHeight="1">
      <c r="E92" s="18"/>
      <c r="G92" s="18"/>
      <c r="H92" s="18"/>
      <c r="I92" s="18"/>
    </row>
    <row r="93" ht="15.75" customHeight="1">
      <c r="E93" s="18"/>
      <c r="G93" s="18"/>
      <c r="H93" s="18"/>
      <c r="I93" s="18"/>
    </row>
    <row r="94" ht="15.75" customHeight="1">
      <c r="E94" s="18"/>
      <c r="G94" s="18"/>
      <c r="H94" s="18"/>
      <c r="I94" s="18"/>
    </row>
    <row r="95" ht="15.75" customHeight="1">
      <c r="E95" s="18"/>
      <c r="G95" s="18"/>
      <c r="H95" s="18"/>
      <c r="I95" s="18"/>
    </row>
    <row r="96" ht="15.75" customHeight="1">
      <c r="E96" s="18"/>
      <c r="G96" s="18"/>
      <c r="H96" s="18"/>
      <c r="I96" s="18"/>
    </row>
    <row r="97" ht="15.75" customHeight="1">
      <c r="E97" s="18"/>
      <c r="G97" s="18"/>
      <c r="H97" s="18"/>
      <c r="I97" s="18"/>
    </row>
    <row r="98" ht="15.75" customHeight="1">
      <c r="E98" s="18"/>
      <c r="G98" s="18"/>
      <c r="H98" s="18"/>
      <c r="I98" s="18"/>
    </row>
    <row r="99" ht="15.75" customHeight="1">
      <c r="E99" s="18"/>
      <c r="G99" s="18"/>
      <c r="H99" s="18"/>
      <c r="I99" s="18"/>
    </row>
    <row r="100" ht="15.75" customHeight="1">
      <c r="E100" s="18"/>
      <c r="G100" s="18"/>
      <c r="H100" s="18"/>
      <c r="I100" s="18"/>
    </row>
    <row r="101" ht="15.75" customHeight="1">
      <c r="E101" s="18"/>
      <c r="G101" s="18"/>
      <c r="H101" s="18"/>
      <c r="I101" s="18"/>
    </row>
    <row r="102" ht="15.75" customHeight="1">
      <c r="E102" s="18"/>
      <c r="G102" s="18"/>
      <c r="H102" s="18"/>
      <c r="I102" s="18"/>
    </row>
    <row r="103" ht="15.75" customHeight="1">
      <c r="E103" s="18"/>
      <c r="G103" s="18"/>
      <c r="H103" s="18"/>
      <c r="I103" s="18"/>
    </row>
    <row r="104" ht="15.75" customHeight="1">
      <c r="E104" s="18"/>
      <c r="G104" s="18"/>
      <c r="H104" s="18"/>
      <c r="I104" s="18"/>
    </row>
    <row r="105" ht="15.75" customHeight="1">
      <c r="E105" s="18"/>
      <c r="G105" s="18"/>
      <c r="H105" s="18"/>
      <c r="I105" s="18"/>
    </row>
    <row r="106" ht="15.75" customHeight="1">
      <c r="E106" s="18"/>
      <c r="G106" s="18"/>
      <c r="H106" s="18"/>
      <c r="I106" s="18"/>
    </row>
    <row r="107" ht="15.75" customHeight="1">
      <c r="E107" s="18"/>
      <c r="G107" s="18"/>
      <c r="H107" s="18"/>
      <c r="I107" s="18"/>
    </row>
    <row r="108" ht="15.75" customHeight="1">
      <c r="E108" s="18"/>
      <c r="G108" s="18"/>
      <c r="H108" s="18"/>
      <c r="I108" s="18"/>
    </row>
    <row r="109" ht="15.75" customHeight="1">
      <c r="E109" s="18"/>
      <c r="G109" s="18"/>
      <c r="H109" s="18"/>
      <c r="I109" s="18"/>
    </row>
    <row r="110" ht="15.75" customHeight="1">
      <c r="E110" s="18"/>
      <c r="G110" s="18"/>
      <c r="H110" s="18"/>
      <c r="I110" s="18"/>
    </row>
    <row r="111" ht="15.75" customHeight="1">
      <c r="E111" s="18"/>
      <c r="G111" s="18"/>
      <c r="H111" s="18"/>
      <c r="I111" s="18"/>
    </row>
    <row r="112" ht="15.75" customHeight="1">
      <c r="E112" s="18"/>
      <c r="G112" s="18"/>
      <c r="H112" s="18"/>
      <c r="I112" s="18"/>
    </row>
    <row r="113" ht="15.75" customHeight="1">
      <c r="E113" s="18"/>
      <c r="G113" s="18"/>
      <c r="H113" s="18"/>
      <c r="I113" s="18"/>
    </row>
    <row r="114" ht="15.75" customHeight="1">
      <c r="E114" s="18"/>
      <c r="G114" s="18"/>
      <c r="H114" s="18"/>
      <c r="I114" s="18"/>
    </row>
    <row r="115" ht="15.75" customHeight="1">
      <c r="E115" s="18"/>
      <c r="G115" s="18"/>
      <c r="H115" s="18"/>
      <c r="I115" s="18"/>
    </row>
    <row r="116" ht="15.75" customHeight="1">
      <c r="E116" s="18"/>
      <c r="G116" s="18"/>
      <c r="H116" s="18"/>
      <c r="I116" s="18"/>
    </row>
    <row r="117" ht="15.75" customHeight="1">
      <c r="E117" s="18"/>
      <c r="G117" s="18"/>
      <c r="H117" s="18"/>
      <c r="I117" s="18"/>
    </row>
    <row r="118" ht="15.75" customHeight="1">
      <c r="E118" s="18"/>
      <c r="G118" s="18"/>
      <c r="H118" s="18"/>
      <c r="I118" s="18"/>
    </row>
    <row r="119" ht="15.75" customHeight="1">
      <c r="E119" s="18"/>
      <c r="G119" s="18"/>
      <c r="H119" s="18"/>
      <c r="I119" s="18"/>
    </row>
    <row r="120" ht="15.75" customHeight="1">
      <c r="E120" s="18"/>
      <c r="G120" s="18"/>
      <c r="H120" s="18"/>
      <c r="I120" s="18"/>
    </row>
    <row r="121" ht="15.75" customHeight="1">
      <c r="E121" s="18"/>
      <c r="G121" s="18"/>
      <c r="H121" s="18"/>
      <c r="I121" s="18"/>
    </row>
    <row r="122" ht="15.75" customHeight="1">
      <c r="E122" s="18"/>
      <c r="G122" s="18"/>
      <c r="H122" s="18"/>
      <c r="I122" s="18"/>
    </row>
    <row r="123" ht="15.75" customHeight="1">
      <c r="E123" s="18"/>
      <c r="G123" s="18"/>
      <c r="H123" s="18"/>
      <c r="I123" s="18"/>
    </row>
    <row r="124" ht="15.75" customHeight="1">
      <c r="E124" s="18"/>
      <c r="G124" s="18"/>
      <c r="H124" s="18"/>
      <c r="I124" s="18"/>
    </row>
    <row r="125" ht="15.75" customHeight="1">
      <c r="E125" s="18"/>
      <c r="G125" s="18"/>
      <c r="H125" s="18"/>
      <c r="I125" s="18"/>
    </row>
    <row r="126" ht="15.75" customHeight="1">
      <c r="E126" s="18"/>
      <c r="G126" s="18"/>
      <c r="H126" s="18"/>
      <c r="I126" s="18"/>
    </row>
    <row r="127" ht="15.75" customHeight="1">
      <c r="E127" s="18"/>
      <c r="G127" s="18"/>
      <c r="H127" s="18"/>
      <c r="I127" s="18"/>
    </row>
    <row r="128" ht="15.75" customHeight="1">
      <c r="E128" s="18"/>
      <c r="G128" s="18"/>
      <c r="H128" s="18"/>
      <c r="I128" s="18"/>
    </row>
    <row r="129" ht="15.75" customHeight="1">
      <c r="E129" s="18"/>
      <c r="G129" s="18"/>
      <c r="H129" s="18"/>
      <c r="I129" s="18"/>
    </row>
    <row r="130" ht="15.75" customHeight="1">
      <c r="E130" s="18"/>
      <c r="G130" s="18"/>
      <c r="H130" s="18"/>
      <c r="I130" s="18"/>
    </row>
    <row r="131" ht="15.75" customHeight="1">
      <c r="E131" s="18"/>
      <c r="G131" s="18"/>
      <c r="H131" s="18"/>
      <c r="I131" s="18"/>
    </row>
    <row r="132" ht="15.75" customHeight="1">
      <c r="E132" s="18"/>
      <c r="G132" s="18"/>
      <c r="H132" s="18"/>
      <c r="I132" s="18"/>
    </row>
    <row r="133" ht="15.75" customHeight="1">
      <c r="E133" s="18"/>
      <c r="G133" s="18"/>
      <c r="H133" s="18"/>
      <c r="I133" s="18"/>
    </row>
    <row r="134" ht="15.75" customHeight="1">
      <c r="E134" s="18"/>
      <c r="G134" s="18"/>
      <c r="H134" s="18"/>
      <c r="I134" s="18"/>
    </row>
    <row r="135" ht="15.75" customHeight="1">
      <c r="E135" s="18"/>
      <c r="G135" s="18"/>
      <c r="H135" s="18"/>
      <c r="I135" s="18"/>
    </row>
    <row r="136" ht="15.75" customHeight="1">
      <c r="E136" s="18"/>
      <c r="G136" s="18"/>
      <c r="H136" s="18"/>
      <c r="I136" s="18"/>
    </row>
    <row r="137" ht="15.75" customHeight="1">
      <c r="E137" s="18"/>
      <c r="G137" s="18"/>
      <c r="H137" s="18"/>
      <c r="I137" s="18"/>
    </row>
    <row r="138" ht="15.75" customHeight="1">
      <c r="E138" s="18"/>
      <c r="G138" s="18"/>
      <c r="H138" s="18"/>
      <c r="I138" s="18"/>
    </row>
    <row r="139" ht="15.75" customHeight="1">
      <c r="E139" s="18"/>
      <c r="G139" s="18"/>
      <c r="H139" s="18"/>
      <c r="I139" s="18"/>
    </row>
    <row r="140" ht="15.75" customHeight="1">
      <c r="E140" s="18"/>
      <c r="G140" s="18"/>
      <c r="H140" s="18"/>
      <c r="I140" s="18"/>
    </row>
    <row r="141" ht="15.75" customHeight="1">
      <c r="E141" s="18"/>
      <c r="G141" s="18"/>
      <c r="H141" s="18"/>
      <c r="I141" s="18"/>
    </row>
    <row r="142" ht="15.75" customHeight="1">
      <c r="E142" s="18"/>
      <c r="G142" s="18"/>
      <c r="H142" s="18"/>
      <c r="I142" s="18"/>
    </row>
    <row r="143" ht="15.75" customHeight="1">
      <c r="E143" s="18"/>
      <c r="G143" s="18"/>
      <c r="H143" s="18"/>
      <c r="I143" s="18"/>
    </row>
    <row r="144" ht="15.75" customHeight="1">
      <c r="E144" s="18"/>
      <c r="G144" s="18"/>
      <c r="H144" s="18"/>
      <c r="I144" s="18"/>
    </row>
    <row r="145" ht="15.75" customHeight="1">
      <c r="E145" s="18"/>
      <c r="G145" s="18"/>
      <c r="H145" s="18"/>
      <c r="I145" s="18"/>
    </row>
    <row r="146" ht="15.75" customHeight="1">
      <c r="E146" s="18"/>
      <c r="G146" s="18"/>
      <c r="H146" s="18"/>
      <c r="I146" s="18"/>
    </row>
    <row r="147" ht="15.75" customHeight="1">
      <c r="E147" s="18"/>
      <c r="G147" s="18"/>
      <c r="H147" s="18"/>
      <c r="I147" s="18"/>
    </row>
    <row r="148" ht="15.75" customHeight="1">
      <c r="E148" s="18"/>
      <c r="G148" s="18"/>
      <c r="H148" s="18"/>
      <c r="I148" s="18"/>
    </row>
    <row r="149" ht="15.75" customHeight="1">
      <c r="E149" s="18"/>
      <c r="G149" s="18"/>
      <c r="H149" s="18"/>
      <c r="I149" s="18"/>
    </row>
    <row r="150" ht="15.75" customHeight="1">
      <c r="E150" s="18"/>
      <c r="G150" s="18"/>
      <c r="H150" s="18"/>
      <c r="I150" s="18"/>
    </row>
    <row r="151" ht="15.75" customHeight="1">
      <c r="E151" s="18"/>
      <c r="G151" s="18"/>
      <c r="H151" s="18"/>
      <c r="I151" s="18"/>
    </row>
    <row r="152" ht="15.75" customHeight="1">
      <c r="E152" s="18"/>
      <c r="G152" s="18"/>
      <c r="H152" s="18"/>
      <c r="I152" s="18"/>
    </row>
    <row r="153" ht="15.75" customHeight="1">
      <c r="E153" s="18"/>
      <c r="G153" s="18"/>
      <c r="H153" s="18"/>
      <c r="I153" s="18"/>
    </row>
    <row r="154" ht="15.75" customHeight="1">
      <c r="E154" s="18"/>
      <c r="G154" s="18"/>
      <c r="H154" s="18"/>
      <c r="I154" s="18"/>
    </row>
    <row r="155" ht="15.75" customHeight="1">
      <c r="E155" s="18"/>
      <c r="G155" s="18"/>
      <c r="H155" s="18"/>
      <c r="I155" s="18"/>
    </row>
    <row r="156" ht="15.75" customHeight="1">
      <c r="E156" s="18"/>
      <c r="G156" s="18"/>
      <c r="H156" s="18"/>
      <c r="I156" s="18"/>
    </row>
    <row r="157" ht="15.75" customHeight="1">
      <c r="E157" s="18"/>
      <c r="G157" s="18"/>
      <c r="H157" s="18"/>
      <c r="I157" s="18"/>
    </row>
    <row r="158" ht="15.75" customHeight="1">
      <c r="E158" s="18"/>
      <c r="G158" s="18"/>
      <c r="H158" s="18"/>
      <c r="I158" s="18"/>
    </row>
    <row r="159" ht="15.75" customHeight="1">
      <c r="E159" s="18"/>
      <c r="G159" s="18"/>
      <c r="H159" s="18"/>
      <c r="I159" s="18"/>
    </row>
    <row r="160" ht="15.75" customHeight="1">
      <c r="E160" s="18"/>
      <c r="G160" s="18"/>
      <c r="H160" s="18"/>
      <c r="I160" s="18"/>
    </row>
    <row r="161" ht="15.75" customHeight="1">
      <c r="E161" s="18"/>
      <c r="G161" s="18"/>
      <c r="H161" s="18"/>
      <c r="I161" s="18"/>
    </row>
    <row r="162" ht="15.75" customHeight="1">
      <c r="E162" s="18"/>
      <c r="G162" s="18"/>
      <c r="H162" s="18"/>
      <c r="I162" s="18"/>
    </row>
    <row r="163" ht="15.75" customHeight="1">
      <c r="E163" s="18"/>
      <c r="G163" s="18"/>
      <c r="H163" s="18"/>
      <c r="I163" s="18"/>
    </row>
    <row r="164" ht="15.75" customHeight="1">
      <c r="E164" s="18"/>
      <c r="G164" s="18"/>
      <c r="H164" s="18"/>
      <c r="I164" s="18"/>
    </row>
    <row r="165" ht="15.75" customHeight="1">
      <c r="E165" s="18"/>
      <c r="G165" s="18"/>
      <c r="H165" s="18"/>
      <c r="I165" s="18"/>
    </row>
    <row r="166" ht="15.75" customHeight="1">
      <c r="E166" s="18"/>
      <c r="G166" s="18"/>
      <c r="H166" s="18"/>
      <c r="I166" s="18"/>
    </row>
    <row r="167" ht="15.75" customHeight="1">
      <c r="E167" s="18"/>
      <c r="G167" s="18"/>
      <c r="H167" s="18"/>
      <c r="I167" s="18"/>
    </row>
    <row r="168" ht="15.75" customHeight="1">
      <c r="E168" s="18"/>
      <c r="G168" s="18"/>
      <c r="H168" s="18"/>
      <c r="I168" s="18"/>
    </row>
    <row r="169" ht="15.75" customHeight="1">
      <c r="E169" s="18"/>
      <c r="G169" s="18"/>
      <c r="H169" s="18"/>
      <c r="I169" s="18"/>
    </row>
    <row r="170" ht="15.75" customHeight="1">
      <c r="E170" s="18"/>
      <c r="G170" s="18"/>
      <c r="H170" s="18"/>
      <c r="I170" s="18"/>
    </row>
    <row r="171" ht="15.75" customHeight="1">
      <c r="E171" s="18"/>
      <c r="G171" s="18"/>
      <c r="H171" s="18"/>
      <c r="I171" s="18"/>
    </row>
    <row r="172" ht="15.75" customHeight="1">
      <c r="E172" s="18"/>
      <c r="G172" s="18"/>
      <c r="H172" s="18"/>
      <c r="I172" s="18"/>
    </row>
    <row r="173" ht="15.75" customHeight="1">
      <c r="E173" s="18"/>
      <c r="G173" s="18"/>
      <c r="H173" s="18"/>
      <c r="I173" s="18"/>
    </row>
    <row r="174" ht="15.75" customHeight="1">
      <c r="E174" s="18"/>
      <c r="G174" s="18"/>
      <c r="H174" s="18"/>
      <c r="I174" s="18"/>
    </row>
    <row r="175" ht="15.75" customHeight="1">
      <c r="E175" s="18"/>
      <c r="G175" s="18"/>
      <c r="H175" s="18"/>
      <c r="I175" s="18"/>
    </row>
    <row r="176" ht="15.75" customHeight="1">
      <c r="E176" s="18"/>
      <c r="G176" s="18"/>
      <c r="H176" s="18"/>
      <c r="I176" s="18"/>
    </row>
    <row r="177" ht="15.75" customHeight="1">
      <c r="E177" s="18"/>
      <c r="G177" s="18"/>
      <c r="H177" s="18"/>
      <c r="I177" s="18"/>
    </row>
    <row r="178" ht="15.75" customHeight="1">
      <c r="E178" s="18"/>
      <c r="G178" s="18"/>
      <c r="H178" s="18"/>
      <c r="I178" s="18"/>
    </row>
    <row r="179" ht="15.75" customHeight="1">
      <c r="E179" s="18"/>
      <c r="G179" s="18"/>
      <c r="H179" s="18"/>
      <c r="I179" s="18"/>
    </row>
    <row r="180" ht="15.75" customHeight="1">
      <c r="E180" s="18"/>
      <c r="G180" s="18"/>
      <c r="H180" s="18"/>
      <c r="I180" s="18"/>
    </row>
    <row r="181" ht="15.75" customHeight="1">
      <c r="E181" s="18"/>
      <c r="G181" s="18"/>
      <c r="H181" s="18"/>
      <c r="I181" s="18"/>
    </row>
    <row r="182" ht="15.75" customHeight="1">
      <c r="E182" s="18"/>
      <c r="G182" s="18"/>
      <c r="H182" s="18"/>
      <c r="I182" s="18"/>
    </row>
    <row r="183" ht="15.75" customHeight="1">
      <c r="E183" s="18"/>
      <c r="G183" s="18"/>
      <c r="H183" s="18"/>
      <c r="I183" s="18"/>
    </row>
    <row r="184" ht="15.75" customHeight="1">
      <c r="E184" s="18"/>
      <c r="G184" s="18"/>
      <c r="H184" s="18"/>
      <c r="I184" s="18"/>
    </row>
    <row r="185" ht="15.75" customHeight="1">
      <c r="E185" s="18"/>
      <c r="G185" s="18"/>
      <c r="H185" s="18"/>
      <c r="I185" s="18"/>
    </row>
    <row r="186" ht="15.75" customHeight="1">
      <c r="E186" s="18"/>
      <c r="G186" s="18"/>
      <c r="H186" s="18"/>
      <c r="I186" s="18"/>
    </row>
    <row r="187" ht="15.75" customHeight="1">
      <c r="E187" s="18"/>
      <c r="G187" s="18"/>
      <c r="H187" s="18"/>
      <c r="I187" s="18"/>
    </row>
    <row r="188" ht="15.75" customHeight="1">
      <c r="E188" s="18"/>
      <c r="G188" s="18"/>
      <c r="H188" s="18"/>
      <c r="I188" s="18"/>
    </row>
    <row r="189" ht="15.75" customHeight="1">
      <c r="E189" s="18"/>
      <c r="G189" s="18"/>
      <c r="H189" s="18"/>
      <c r="I189" s="18"/>
    </row>
    <row r="190" ht="15.75" customHeight="1">
      <c r="E190" s="18"/>
      <c r="G190" s="18"/>
      <c r="H190" s="18"/>
      <c r="I190" s="18"/>
    </row>
    <row r="191" ht="15.75" customHeight="1">
      <c r="E191" s="18"/>
      <c r="G191" s="18"/>
      <c r="H191" s="18"/>
      <c r="I191" s="18"/>
    </row>
    <row r="192" ht="15.75" customHeight="1">
      <c r="E192" s="18"/>
      <c r="G192" s="18"/>
      <c r="H192" s="18"/>
      <c r="I192" s="18"/>
    </row>
    <row r="193" ht="15.75" customHeight="1">
      <c r="E193" s="18"/>
      <c r="G193" s="18"/>
      <c r="H193" s="18"/>
      <c r="I193" s="18"/>
    </row>
    <row r="194" ht="15.75" customHeight="1">
      <c r="E194" s="18"/>
      <c r="G194" s="18"/>
      <c r="H194" s="18"/>
      <c r="I194" s="18"/>
    </row>
    <row r="195" ht="15.75" customHeight="1">
      <c r="E195" s="18"/>
      <c r="G195" s="18"/>
      <c r="H195" s="18"/>
      <c r="I195" s="18"/>
    </row>
    <row r="196" ht="15.75" customHeight="1">
      <c r="E196" s="18"/>
      <c r="G196" s="18"/>
      <c r="H196" s="18"/>
      <c r="I196" s="18"/>
    </row>
    <row r="197" ht="15.75" customHeight="1">
      <c r="E197" s="18"/>
      <c r="G197" s="18"/>
      <c r="H197" s="18"/>
      <c r="I197" s="18"/>
    </row>
    <row r="198" ht="15.75" customHeight="1">
      <c r="E198" s="18"/>
      <c r="G198" s="18"/>
      <c r="H198" s="18"/>
      <c r="I198" s="18"/>
    </row>
    <row r="199" ht="15.75" customHeight="1">
      <c r="E199" s="18"/>
      <c r="G199" s="18"/>
      <c r="H199" s="18"/>
      <c r="I199" s="18"/>
    </row>
    <row r="200" ht="15.75" customHeight="1">
      <c r="E200" s="18"/>
      <c r="G200" s="18"/>
      <c r="H200" s="18"/>
      <c r="I200" s="18"/>
    </row>
    <row r="201" ht="15.75" customHeight="1">
      <c r="E201" s="18"/>
      <c r="G201" s="18"/>
      <c r="H201" s="18"/>
      <c r="I201" s="18"/>
    </row>
    <row r="202" ht="15.75" customHeight="1">
      <c r="E202" s="18"/>
      <c r="G202" s="18"/>
      <c r="H202" s="18"/>
      <c r="I202" s="18"/>
    </row>
    <row r="203" ht="15.75" customHeight="1">
      <c r="E203" s="18"/>
      <c r="G203" s="18"/>
      <c r="H203" s="18"/>
      <c r="I203" s="18"/>
    </row>
    <row r="204" ht="15.75" customHeight="1">
      <c r="E204" s="18"/>
      <c r="G204" s="18"/>
      <c r="H204" s="18"/>
      <c r="I204" s="18"/>
    </row>
    <row r="205" ht="15.75" customHeight="1">
      <c r="E205" s="18"/>
      <c r="G205" s="18"/>
      <c r="H205" s="18"/>
      <c r="I205" s="18"/>
    </row>
    <row r="206" ht="15.75" customHeight="1">
      <c r="E206" s="18"/>
      <c r="G206" s="18"/>
      <c r="H206" s="18"/>
      <c r="I206" s="18"/>
    </row>
    <row r="207" ht="15.75" customHeight="1">
      <c r="E207" s="18"/>
      <c r="G207" s="18"/>
      <c r="H207" s="18"/>
      <c r="I207" s="18"/>
    </row>
    <row r="208" ht="15.75" customHeight="1">
      <c r="E208" s="18"/>
      <c r="G208" s="18"/>
      <c r="H208" s="18"/>
      <c r="I208" s="18"/>
    </row>
    <row r="209" ht="15.75" customHeight="1">
      <c r="E209" s="18"/>
      <c r="G209" s="18"/>
      <c r="H209" s="18"/>
      <c r="I209" s="18"/>
    </row>
    <row r="210" ht="15.75" customHeight="1">
      <c r="E210" s="18"/>
      <c r="G210" s="18"/>
      <c r="H210" s="18"/>
      <c r="I210" s="18"/>
    </row>
    <row r="211" ht="15.75" customHeight="1">
      <c r="E211" s="18"/>
      <c r="G211" s="18"/>
      <c r="H211" s="18"/>
      <c r="I211" s="18"/>
    </row>
    <row r="212" ht="15.75" customHeight="1">
      <c r="E212" s="18"/>
      <c r="G212" s="18"/>
      <c r="H212" s="18"/>
      <c r="I212" s="18"/>
    </row>
    <row r="213" ht="15.75" customHeight="1">
      <c r="E213" s="18"/>
      <c r="G213" s="18"/>
      <c r="H213" s="18"/>
      <c r="I213" s="18"/>
    </row>
    <row r="214" ht="15.75" customHeight="1">
      <c r="E214" s="18"/>
      <c r="G214" s="18"/>
      <c r="H214" s="18"/>
      <c r="I214" s="18"/>
    </row>
    <row r="215" ht="15.75" customHeight="1">
      <c r="E215" s="18"/>
      <c r="G215" s="18"/>
      <c r="H215" s="18"/>
      <c r="I215" s="18"/>
    </row>
    <row r="216" ht="15.75" customHeight="1">
      <c r="E216" s="18"/>
      <c r="G216" s="18"/>
      <c r="H216" s="18"/>
      <c r="I216" s="18"/>
    </row>
    <row r="217" ht="15.75" customHeight="1">
      <c r="E217" s="18"/>
      <c r="G217" s="18"/>
      <c r="H217" s="18"/>
      <c r="I217" s="18"/>
    </row>
    <row r="218" ht="15.75" customHeight="1">
      <c r="E218" s="18"/>
      <c r="G218" s="18"/>
      <c r="H218" s="18"/>
      <c r="I218" s="18"/>
    </row>
    <row r="219" ht="15.75" customHeight="1">
      <c r="E219" s="18"/>
      <c r="G219" s="18"/>
      <c r="H219" s="18"/>
      <c r="I219" s="18"/>
    </row>
    <row r="220" ht="15.75" customHeight="1">
      <c r="E220" s="18"/>
      <c r="G220" s="18"/>
      <c r="H220" s="18"/>
      <c r="I220" s="18"/>
    </row>
    <row r="221" ht="15.75" customHeight="1">
      <c r="E221" s="18"/>
      <c r="G221" s="18"/>
      <c r="H221" s="18"/>
      <c r="I221" s="18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6" width="12.63"/>
  </cols>
  <sheetData>
    <row r="1" ht="15.75" customHeight="1">
      <c r="A1" s="32" t="s">
        <v>46</v>
      </c>
      <c r="B1" s="32" t="s">
        <v>47</v>
      </c>
      <c r="C1" s="32" t="s">
        <v>48</v>
      </c>
      <c r="D1" s="32" t="s">
        <v>49</v>
      </c>
    </row>
    <row r="2" ht="15.75" customHeight="1">
      <c r="A2" s="33" t="s">
        <v>50</v>
      </c>
      <c r="B2" s="34" t="s">
        <v>51</v>
      </c>
      <c r="C2" s="34" t="s">
        <v>52</v>
      </c>
      <c r="D2" s="34">
        <v>24100.0</v>
      </c>
    </row>
    <row r="3" ht="15.75" customHeight="1">
      <c r="B3" s="34" t="s">
        <v>53</v>
      </c>
      <c r="C3" s="34" t="s">
        <v>54</v>
      </c>
      <c r="D3" s="34">
        <v>38248.0</v>
      </c>
    </row>
    <row r="4" ht="15.75" customHeight="1">
      <c r="A4" s="35" t="s">
        <v>55</v>
      </c>
      <c r="B4" s="34" t="s">
        <v>56</v>
      </c>
      <c r="C4" s="34" t="s">
        <v>54</v>
      </c>
      <c r="D4" s="34">
        <v>14780.0</v>
      </c>
    </row>
    <row r="5" ht="15.75" customHeight="1">
      <c r="B5" s="34" t="s">
        <v>57</v>
      </c>
      <c r="C5" s="34" t="s">
        <v>54</v>
      </c>
      <c r="D5" s="34">
        <v>4824.0</v>
      </c>
    </row>
    <row r="6" ht="15.75" customHeight="1">
      <c r="B6" s="34" t="s">
        <v>53</v>
      </c>
      <c r="C6" s="34" t="s">
        <v>54</v>
      </c>
      <c r="D6" s="34">
        <v>10866.0</v>
      </c>
    </row>
    <row r="7" ht="15.75" customHeight="1">
      <c r="B7" s="34" t="s">
        <v>58</v>
      </c>
      <c r="C7" s="34" t="s">
        <v>54</v>
      </c>
      <c r="D7" s="34">
        <v>5566.0</v>
      </c>
    </row>
    <row r="8" ht="15.75" customHeight="1">
      <c r="B8" s="34" t="s">
        <v>59</v>
      </c>
      <c r="C8" s="34" t="s">
        <v>54</v>
      </c>
      <c r="D8" s="34">
        <v>972.0</v>
      </c>
    </row>
    <row r="9" ht="15.75" customHeight="1">
      <c r="B9" s="34" t="s">
        <v>60</v>
      </c>
      <c r="C9" s="34" t="s">
        <v>54</v>
      </c>
      <c r="D9" s="34">
        <v>608.0</v>
      </c>
    </row>
    <row r="10" ht="15.75" customHeight="1">
      <c r="B10" s="34" t="s">
        <v>61</v>
      </c>
      <c r="C10" s="34" t="s">
        <v>54</v>
      </c>
      <c r="D10" s="34">
        <v>4261.0</v>
      </c>
    </row>
    <row r="11" ht="15.75" customHeight="1">
      <c r="B11" s="34" t="s">
        <v>62</v>
      </c>
      <c r="C11" s="34" t="s">
        <v>54</v>
      </c>
      <c r="D11" s="34">
        <v>2058.0</v>
      </c>
    </row>
    <row r="12" ht="15.75" customHeight="1">
      <c r="A12" s="35" t="s">
        <v>63</v>
      </c>
      <c r="B12" s="34" t="s">
        <v>64</v>
      </c>
      <c r="C12" s="34" t="s">
        <v>52</v>
      </c>
      <c r="D12" s="34">
        <v>13028.0</v>
      </c>
    </row>
    <row r="13" ht="15.75" customHeight="1">
      <c r="B13" s="34" t="s">
        <v>65</v>
      </c>
      <c r="C13" s="34" t="s">
        <v>52</v>
      </c>
      <c r="D13" s="34">
        <v>1006.0</v>
      </c>
    </row>
    <row r="14" ht="15.75" customHeight="1">
      <c r="B14" s="34" t="s">
        <v>66</v>
      </c>
      <c r="C14" s="34" t="s">
        <v>54</v>
      </c>
      <c r="D14" s="34">
        <v>208.0</v>
      </c>
    </row>
    <row r="15" ht="15.75" customHeight="1">
      <c r="B15" s="34" t="s">
        <v>53</v>
      </c>
      <c r="C15" s="34" t="s">
        <v>54</v>
      </c>
      <c r="D15" s="34">
        <v>11140.0</v>
      </c>
    </row>
    <row r="16" ht="15.75" customHeight="1">
      <c r="B16" s="34" t="s">
        <v>60</v>
      </c>
      <c r="C16" s="34" t="s">
        <v>54</v>
      </c>
      <c r="D16" s="34">
        <v>690.0</v>
      </c>
    </row>
    <row r="17" ht="15.75" customHeight="1">
      <c r="B17" s="34" t="s">
        <v>58</v>
      </c>
      <c r="C17" s="34" t="s">
        <v>54</v>
      </c>
      <c r="D17" s="34">
        <v>5588.0</v>
      </c>
    </row>
    <row r="18" ht="15.75" customHeight="1">
      <c r="B18" s="34" t="s">
        <v>56</v>
      </c>
      <c r="C18" s="34" t="s">
        <v>54</v>
      </c>
      <c r="D18" s="34">
        <v>15336.0</v>
      </c>
    </row>
    <row r="19" ht="15.75" customHeight="1">
      <c r="B19" s="34" t="s">
        <v>67</v>
      </c>
      <c r="C19" s="34" t="s">
        <v>54</v>
      </c>
      <c r="D19" s="34">
        <v>368.0</v>
      </c>
    </row>
    <row r="20" ht="15.75" customHeight="1">
      <c r="B20" s="34" t="s">
        <v>68</v>
      </c>
      <c r="C20" s="34" t="s">
        <v>54</v>
      </c>
      <c r="D20" s="34">
        <v>3214.0</v>
      </c>
    </row>
    <row r="21" ht="15.75" customHeight="1">
      <c r="B21" s="34" t="s">
        <v>69</v>
      </c>
      <c r="C21" s="34" t="s">
        <v>54</v>
      </c>
      <c r="D21" s="34">
        <v>2765.0</v>
      </c>
    </row>
    <row r="22" ht="15.75" customHeight="1">
      <c r="B22" s="34" t="s">
        <v>70</v>
      </c>
      <c r="C22" s="34" t="s">
        <v>54</v>
      </c>
      <c r="D22" s="34">
        <v>4056.0</v>
      </c>
    </row>
    <row r="23" ht="15.75" customHeight="1">
      <c r="B23" s="34" t="s">
        <v>59</v>
      </c>
      <c r="C23" s="34" t="s">
        <v>54</v>
      </c>
      <c r="D23" s="34">
        <v>862.0</v>
      </c>
    </row>
    <row r="24" ht="15.75" customHeight="1">
      <c r="B24" s="34" t="s">
        <v>71</v>
      </c>
      <c r="C24" s="34" t="s">
        <v>54</v>
      </c>
      <c r="D24" s="34">
        <v>5263.0</v>
      </c>
    </row>
    <row r="25" ht="15.75" customHeight="1">
      <c r="B25" s="34" t="s">
        <v>72</v>
      </c>
      <c r="C25" s="34" t="s">
        <v>73</v>
      </c>
      <c r="D25" s="34">
        <v>534.0</v>
      </c>
    </row>
    <row r="26" ht="15.75" customHeight="1">
      <c r="B26" s="34" t="s">
        <v>74</v>
      </c>
      <c r="C26" s="34" t="s">
        <v>73</v>
      </c>
      <c r="D26" s="34">
        <v>2408.0</v>
      </c>
    </row>
    <row r="27" ht="15.75" customHeight="1">
      <c r="B27" s="34" t="s">
        <v>75</v>
      </c>
      <c r="C27" s="34" t="s">
        <v>73</v>
      </c>
      <c r="D27" s="34">
        <v>3630.0</v>
      </c>
    </row>
    <row r="28" ht="15.75" customHeight="1">
      <c r="A28" s="35" t="s">
        <v>76</v>
      </c>
      <c r="B28" s="34" t="s">
        <v>77</v>
      </c>
      <c r="C28" s="34" t="s">
        <v>52</v>
      </c>
      <c r="D28" s="34">
        <v>462.0</v>
      </c>
    </row>
    <row r="29" ht="15.75" customHeight="1">
      <c r="B29" s="34" t="s">
        <v>78</v>
      </c>
      <c r="C29" s="34" t="s">
        <v>52</v>
      </c>
      <c r="D29" s="34">
        <v>13678.0</v>
      </c>
    </row>
    <row r="30" ht="15.75" customHeight="1">
      <c r="B30" s="34" t="s">
        <v>79</v>
      </c>
      <c r="C30" s="34" t="s">
        <v>52</v>
      </c>
      <c r="D30" s="34">
        <v>2754.0</v>
      </c>
    </row>
    <row r="31" ht="15.75" customHeight="1">
      <c r="B31" s="34" t="s">
        <v>80</v>
      </c>
      <c r="C31" s="34" t="s">
        <v>54</v>
      </c>
      <c r="D31" s="34">
        <v>74.0</v>
      </c>
    </row>
    <row r="32" ht="15.75" customHeight="1">
      <c r="B32" s="34" t="s">
        <v>53</v>
      </c>
      <c r="C32" s="34" t="s">
        <v>54</v>
      </c>
      <c r="D32" s="34">
        <v>34026.0</v>
      </c>
    </row>
    <row r="33" ht="15.75" customHeight="1">
      <c r="B33" s="34" t="s">
        <v>81</v>
      </c>
      <c r="C33" s="34" t="s">
        <v>73</v>
      </c>
      <c r="D33" s="34">
        <v>36.0</v>
      </c>
    </row>
    <row r="34" ht="15.75" customHeight="1">
      <c r="B34" s="34" t="s">
        <v>82</v>
      </c>
      <c r="C34" s="34" t="s">
        <v>73</v>
      </c>
      <c r="D34" s="34">
        <v>10050.0</v>
      </c>
    </row>
    <row r="35" ht="15.75" customHeight="1">
      <c r="B35" s="34" t="s">
        <v>83</v>
      </c>
      <c r="C35" s="34" t="s">
        <v>73</v>
      </c>
      <c r="D35" s="34">
        <v>2942.0</v>
      </c>
    </row>
    <row r="36" ht="15.75" customHeight="1">
      <c r="A36" s="35" t="s">
        <v>84</v>
      </c>
      <c r="B36" s="34" t="s">
        <v>57</v>
      </c>
      <c r="C36" s="34" t="s">
        <v>54</v>
      </c>
      <c r="D36" s="34">
        <v>12020.0</v>
      </c>
    </row>
    <row r="37" ht="15.75" customHeight="1">
      <c r="B37" s="34" t="s">
        <v>85</v>
      </c>
      <c r="C37" s="34" t="s">
        <v>54</v>
      </c>
      <c r="D37" s="34">
        <v>3000.0</v>
      </c>
    </row>
    <row r="38" ht="15.75" customHeight="1">
      <c r="B38" s="34" t="s">
        <v>86</v>
      </c>
      <c r="C38" s="34" t="s">
        <v>54</v>
      </c>
      <c r="D38" s="34">
        <v>20044.0</v>
      </c>
    </row>
    <row r="39" ht="15.75" customHeight="1">
      <c r="B39" s="34" t="s">
        <v>87</v>
      </c>
      <c r="C39" s="34" t="s">
        <v>73</v>
      </c>
      <c r="D39" s="34">
        <v>1706.0</v>
      </c>
    </row>
    <row r="40" ht="15.75" customHeight="1">
      <c r="B40" s="34" t="s">
        <v>88</v>
      </c>
      <c r="C40" s="34" t="s">
        <v>73</v>
      </c>
      <c r="D40" s="34">
        <v>5844.0</v>
      </c>
    </row>
    <row r="41" ht="15.75" customHeight="1">
      <c r="A41" s="36"/>
      <c r="B41" s="36"/>
      <c r="C41" s="36"/>
      <c r="D41" s="36"/>
    </row>
    <row r="42" ht="15.75" customHeight="1">
      <c r="A42" s="36" t="s">
        <v>89</v>
      </c>
      <c r="B42" s="36"/>
      <c r="C42" s="36"/>
      <c r="D42" s="36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A3"/>
    <mergeCell ref="A4:A11"/>
    <mergeCell ref="A12:A27"/>
    <mergeCell ref="A28:A35"/>
    <mergeCell ref="A36:A40"/>
  </mergeCells>
  <conditionalFormatting sqref="C2:C40">
    <cfRule type="cellIs" dxfId="0" priority="1" operator="equal">
      <formula>"5mC"</formula>
    </cfRule>
  </conditionalFormatting>
  <conditionalFormatting sqref="C2:C40">
    <cfRule type="cellIs" dxfId="1" priority="2" operator="equal">
      <formula>"6mA"</formula>
    </cfRule>
  </conditionalFormatting>
  <conditionalFormatting sqref="C2:C40">
    <cfRule type="cellIs" dxfId="2" priority="3" operator="equal">
      <formula>"4mC"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15.5"/>
    <col customWidth="1" min="3" max="3" width="10.38"/>
    <col customWidth="1" min="4" max="4" width="15.75"/>
    <col customWidth="1" min="5" max="5" width="12.63"/>
    <col customWidth="1" min="6" max="6" width="16.0"/>
  </cols>
  <sheetData>
    <row r="1" ht="15.75" customHeight="1">
      <c r="A1" s="14" t="s">
        <v>16</v>
      </c>
      <c r="B1" s="14" t="s">
        <v>90</v>
      </c>
      <c r="C1" s="14" t="s">
        <v>91</v>
      </c>
      <c r="D1" s="14" t="s">
        <v>92</v>
      </c>
      <c r="E1" s="14" t="s">
        <v>93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75" customHeight="1">
      <c r="A2" s="16" t="s">
        <v>94</v>
      </c>
      <c r="B2" s="16">
        <v>22746.0</v>
      </c>
      <c r="C2" s="19">
        <f t="shared" ref="C2:C8" si="1">(B2/(4^8))*100</f>
        <v>34.7076416</v>
      </c>
      <c r="D2" s="16">
        <v>207602.0</v>
      </c>
      <c r="E2" s="37">
        <f t="shared" ref="E2:E8" si="2">(D2/4^10)*100</f>
        <v>19.79846954</v>
      </c>
      <c r="G2" s="35"/>
      <c r="H2" s="35"/>
    </row>
    <row r="3" ht="15.75" customHeight="1">
      <c r="A3" s="36" t="s">
        <v>95</v>
      </c>
      <c r="B3" s="21">
        <v>64143.0</v>
      </c>
      <c r="C3" s="19">
        <f t="shared" si="1"/>
        <v>97.87445068</v>
      </c>
      <c r="D3" s="21">
        <v>696006.0</v>
      </c>
      <c r="E3" s="37">
        <f t="shared" si="2"/>
        <v>66.37630463</v>
      </c>
      <c r="G3" s="35"/>
      <c r="H3" s="35"/>
      <c r="I3" s="35"/>
    </row>
    <row r="4" ht="15.75" customHeight="1">
      <c r="A4" s="36" t="s">
        <v>39</v>
      </c>
      <c r="B4" s="21">
        <v>65473.0</v>
      </c>
      <c r="C4" s="19">
        <f t="shared" si="1"/>
        <v>99.90386963</v>
      </c>
      <c r="D4" s="21">
        <v>511335.0</v>
      </c>
      <c r="E4" s="37">
        <f t="shared" si="2"/>
        <v>48.76470566</v>
      </c>
      <c r="G4" s="16"/>
      <c r="H4" s="16"/>
      <c r="I4" s="16"/>
    </row>
    <row r="5" ht="15.75" customHeight="1">
      <c r="A5" s="36" t="s">
        <v>96</v>
      </c>
      <c r="B5" s="21">
        <v>65414.0</v>
      </c>
      <c r="C5" s="19">
        <f t="shared" si="1"/>
        <v>99.81384277</v>
      </c>
      <c r="D5" s="21">
        <v>486428.0</v>
      </c>
      <c r="E5" s="37">
        <f t="shared" si="2"/>
        <v>46.38938904</v>
      </c>
      <c r="G5" s="16"/>
      <c r="H5" s="16"/>
      <c r="I5" s="16"/>
    </row>
    <row r="6" ht="15.75" customHeight="1">
      <c r="A6" s="36" t="s">
        <v>97</v>
      </c>
      <c r="B6" s="21">
        <v>65536.0</v>
      </c>
      <c r="C6" s="19">
        <f t="shared" si="1"/>
        <v>100</v>
      </c>
      <c r="D6" s="21">
        <v>975765.0</v>
      </c>
      <c r="E6" s="37">
        <f t="shared" si="2"/>
        <v>93.05620193</v>
      </c>
      <c r="G6" s="16"/>
      <c r="H6" s="16"/>
      <c r="I6" s="16"/>
    </row>
    <row r="7" ht="15.75" customHeight="1">
      <c r="A7" s="16" t="s">
        <v>98</v>
      </c>
      <c r="B7" s="21">
        <v>63223.0</v>
      </c>
      <c r="C7" s="19">
        <f t="shared" si="1"/>
        <v>96.47064209</v>
      </c>
      <c r="D7" s="16">
        <v>608684.0</v>
      </c>
      <c r="E7" s="37">
        <f t="shared" si="2"/>
        <v>58.04862976</v>
      </c>
      <c r="G7" s="16"/>
      <c r="H7" s="16"/>
      <c r="I7" s="16"/>
    </row>
    <row r="8" ht="15.75" customHeight="1">
      <c r="A8" s="38" t="s">
        <v>99</v>
      </c>
      <c r="B8" s="39">
        <v>65536.0</v>
      </c>
      <c r="C8" s="40">
        <f t="shared" si="1"/>
        <v>100</v>
      </c>
      <c r="D8" s="39">
        <v>1020165.0</v>
      </c>
      <c r="E8" s="41">
        <f t="shared" si="2"/>
        <v>97.2905159</v>
      </c>
      <c r="G8" s="16"/>
      <c r="H8" s="16"/>
      <c r="I8" s="16"/>
    </row>
    <row r="9" ht="15.75" customHeight="1">
      <c r="G9" s="16"/>
      <c r="H9" s="16"/>
      <c r="I9" s="16"/>
    </row>
    <row r="10" ht="15.75" customHeight="1">
      <c r="G10" s="16"/>
      <c r="H10" s="16"/>
      <c r="I10" s="16"/>
    </row>
    <row r="11" ht="15.75" customHeight="1">
      <c r="B11" s="16"/>
      <c r="F11" s="16"/>
      <c r="G11" s="16"/>
      <c r="H11" s="16"/>
      <c r="I11" s="16"/>
    </row>
    <row r="12" ht="15.75" customHeight="1">
      <c r="B12" s="16"/>
      <c r="F12" s="16"/>
      <c r="G12" s="16"/>
      <c r="H12" s="16"/>
      <c r="I12" s="16"/>
    </row>
    <row r="13" ht="15.75" customHeight="1">
      <c r="B13" s="16"/>
      <c r="F13" s="16"/>
      <c r="G13" s="16"/>
      <c r="H13" s="16"/>
      <c r="I13" s="16"/>
    </row>
    <row r="14" ht="15.75" customHeight="1">
      <c r="B14" s="16"/>
      <c r="F14" s="16"/>
      <c r="G14" s="16"/>
      <c r="H14" s="16"/>
      <c r="I14" s="16"/>
    </row>
    <row r="15" ht="15.75" customHeight="1">
      <c r="B15" s="16"/>
      <c r="F15" s="16"/>
      <c r="G15" s="16"/>
      <c r="H15" s="16"/>
      <c r="I15" s="16"/>
    </row>
    <row r="16" ht="15.75" customHeight="1">
      <c r="B16" s="16"/>
      <c r="F16" s="16"/>
      <c r="G16" s="16"/>
      <c r="H16" s="16"/>
      <c r="I16" s="16"/>
    </row>
    <row r="17" ht="15.75" customHeight="1">
      <c r="B17" s="16"/>
      <c r="F17" s="16"/>
      <c r="G17" s="16"/>
      <c r="H17" s="16"/>
      <c r="I17" s="16"/>
    </row>
    <row r="18" ht="15.75" customHeight="1">
      <c r="B18" s="16"/>
      <c r="F18" s="16"/>
      <c r="G18" s="16"/>
      <c r="H18" s="16"/>
      <c r="I18" s="16"/>
    </row>
    <row r="19" ht="15.75" customHeight="1">
      <c r="B19" s="16"/>
      <c r="F19" s="16"/>
      <c r="G19" s="16"/>
      <c r="H19" s="16"/>
      <c r="I19" s="16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H2:I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16.75"/>
    <col customWidth="1" min="3" max="6" width="12.63"/>
  </cols>
  <sheetData>
    <row r="1" ht="15.75" customHeight="1">
      <c r="A1" s="42" t="s">
        <v>46</v>
      </c>
      <c r="B1" s="43" t="s">
        <v>16</v>
      </c>
      <c r="C1" s="44" t="s">
        <v>100</v>
      </c>
      <c r="D1" s="45"/>
      <c r="E1" s="46"/>
    </row>
    <row r="2" ht="15.75" customHeight="1">
      <c r="A2" s="47"/>
      <c r="B2" s="48"/>
      <c r="C2" s="49" t="s">
        <v>101</v>
      </c>
      <c r="D2" s="49" t="s">
        <v>102</v>
      </c>
      <c r="E2" s="50" t="s">
        <v>103</v>
      </c>
    </row>
    <row r="3" ht="15.75" customHeight="1">
      <c r="A3" s="51" t="s">
        <v>104</v>
      </c>
      <c r="B3" s="52" t="s">
        <v>105</v>
      </c>
      <c r="C3" s="52" t="s">
        <v>43</v>
      </c>
      <c r="D3" s="52">
        <v>97.332</v>
      </c>
      <c r="E3" s="53" t="s">
        <v>43</v>
      </c>
    </row>
    <row r="4" ht="15.75" customHeight="1">
      <c r="A4" s="54"/>
      <c r="B4" s="55" t="s">
        <v>106</v>
      </c>
      <c r="C4" s="55" t="s">
        <v>43</v>
      </c>
      <c r="D4" s="56" t="s">
        <v>43</v>
      </c>
      <c r="E4" s="57" t="s">
        <v>43</v>
      </c>
    </row>
    <row r="5" ht="15.75" customHeight="1">
      <c r="A5" s="47"/>
      <c r="B5" s="58" t="s">
        <v>107</v>
      </c>
      <c r="C5" s="58">
        <v>97.8635</v>
      </c>
      <c r="D5" s="58" t="s">
        <v>43</v>
      </c>
      <c r="E5" s="59" t="s">
        <v>43</v>
      </c>
    </row>
    <row r="6" ht="15.75" customHeight="1">
      <c r="A6" s="60" t="s">
        <v>108</v>
      </c>
      <c r="B6" s="61"/>
      <c r="C6" s="62">
        <v>26.5002</v>
      </c>
      <c r="D6" s="62">
        <v>7.01402</v>
      </c>
      <c r="E6" s="63">
        <v>1.98167</v>
      </c>
    </row>
    <row r="7" ht="15.75" customHeight="1">
      <c r="A7" s="60" t="s">
        <v>109</v>
      </c>
      <c r="B7" s="61"/>
      <c r="C7" s="62">
        <v>49.7089</v>
      </c>
      <c r="D7" s="62">
        <v>23.6368</v>
      </c>
      <c r="E7" s="63">
        <v>3.11529</v>
      </c>
    </row>
    <row r="8" ht="15.75" customHeight="1">
      <c r="A8" s="64" t="s">
        <v>110</v>
      </c>
      <c r="B8" s="52" t="s">
        <v>111</v>
      </c>
      <c r="C8" s="52">
        <v>76.7192</v>
      </c>
      <c r="D8" s="52">
        <v>1.37326</v>
      </c>
      <c r="E8" s="53">
        <v>1.58096</v>
      </c>
    </row>
    <row r="9" ht="15.75" customHeight="1">
      <c r="A9" s="47"/>
      <c r="B9" s="58" t="s">
        <v>112</v>
      </c>
      <c r="C9" s="58">
        <v>72.8046</v>
      </c>
      <c r="D9" s="58">
        <v>1.66154</v>
      </c>
      <c r="E9" s="59">
        <v>1.31897</v>
      </c>
    </row>
    <row r="10" ht="15.75" customHeight="1">
      <c r="A10" s="60" t="s">
        <v>113</v>
      </c>
      <c r="B10" s="62" t="s">
        <v>114</v>
      </c>
      <c r="C10" s="62">
        <v>64.7442</v>
      </c>
      <c r="D10" s="62">
        <v>0.59579</v>
      </c>
      <c r="E10" s="63">
        <v>0.545483</v>
      </c>
    </row>
    <row r="11" ht="15.75" customHeight="1">
      <c r="A11" s="42" t="s">
        <v>46</v>
      </c>
      <c r="B11" s="43" t="s">
        <v>16</v>
      </c>
      <c r="C11" s="44" t="s">
        <v>100</v>
      </c>
      <c r="D11" s="45"/>
      <c r="E11" s="46"/>
    </row>
    <row r="12" ht="15.75" customHeight="1">
      <c r="A12" s="47"/>
      <c r="B12" s="48"/>
      <c r="C12" s="49" t="s">
        <v>52</v>
      </c>
      <c r="D12" s="49" t="s">
        <v>54</v>
      </c>
      <c r="E12" s="50" t="s">
        <v>73</v>
      </c>
    </row>
    <row r="13" ht="15.75" customHeight="1">
      <c r="A13" s="51" t="s">
        <v>115</v>
      </c>
      <c r="B13" s="52" t="s">
        <v>105</v>
      </c>
      <c r="C13" s="52">
        <f>(24100/2357528)*100</f>
        <v>1.022257212</v>
      </c>
      <c r="D13" s="52">
        <f>(38248/2284124)*100</f>
        <v>1.674515044</v>
      </c>
      <c r="E13" s="53" t="s">
        <v>43</v>
      </c>
    </row>
    <row r="14" ht="15.75" customHeight="1">
      <c r="A14" s="54"/>
      <c r="B14" s="55" t="s">
        <v>106</v>
      </c>
      <c r="C14" s="55" t="s">
        <v>43</v>
      </c>
      <c r="D14" s="56" t="s">
        <v>43</v>
      </c>
      <c r="E14" s="57" t="s">
        <v>43</v>
      </c>
    </row>
    <row r="15" ht="15.75" customHeight="1">
      <c r="A15" s="47"/>
      <c r="B15" s="58" t="s">
        <v>107</v>
      </c>
      <c r="C15" s="58">
        <f>(693586/2357528)*100</f>
        <v>29.42005355</v>
      </c>
      <c r="D15" s="58" t="s">
        <v>43</v>
      </c>
      <c r="E15" s="59" t="s">
        <v>43</v>
      </c>
    </row>
    <row r="16" ht="15.75" customHeight="1">
      <c r="A16" s="65" t="s">
        <v>116</v>
      </c>
      <c r="B16" s="61"/>
      <c r="C16" s="62" t="s">
        <v>43</v>
      </c>
      <c r="D16" s="62">
        <f>(43935/1019491)*100</f>
        <v>4.309503468</v>
      </c>
      <c r="E16" s="63" t="s">
        <v>43</v>
      </c>
    </row>
    <row r="17" ht="15.75" customHeight="1">
      <c r="A17" s="65" t="s">
        <v>117</v>
      </c>
      <c r="B17" s="61"/>
      <c r="C17" s="62" t="s">
        <v>43</v>
      </c>
      <c r="D17" s="62">
        <f>(49490/1035216)*100</f>
        <v>4.780644812</v>
      </c>
      <c r="E17" s="63">
        <f>(6572/663150)*100</f>
        <v>0.991027671</v>
      </c>
    </row>
    <row r="18" ht="15.75" customHeight="1">
      <c r="A18" s="65" t="s">
        <v>118</v>
      </c>
      <c r="B18" s="61"/>
      <c r="C18" s="62" t="s">
        <v>43</v>
      </c>
      <c r="D18" s="62">
        <f>(34100/4235604)*100</f>
        <v>0.8050799839</v>
      </c>
      <c r="E18" s="63">
        <f>(13028/2976185)*100</f>
        <v>0.4377416054</v>
      </c>
    </row>
    <row r="19" ht="15.75" customHeight="1">
      <c r="A19" s="65" t="s">
        <v>119</v>
      </c>
      <c r="B19" s="61"/>
      <c r="C19" s="62" t="s">
        <v>43</v>
      </c>
      <c r="D19" s="62">
        <f>(35064/1766374)*100</f>
        <v>1.985083567</v>
      </c>
      <c r="E19" s="63">
        <f>(7550/1076827)*100</f>
        <v>0.7011339797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1:A12"/>
    <mergeCell ref="A13:A15"/>
    <mergeCell ref="A1:A2"/>
    <mergeCell ref="B1:B2"/>
    <mergeCell ref="C1:E1"/>
    <mergeCell ref="A3:A5"/>
    <mergeCell ref="A8:A9"/>
    <mergeCell ref="B11:B12"/>
    <mergeCell ref="C11:E1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63"/>
    <col customWidth="1" min="2" max="2" width="14.0"/>
    <col customWidth="1" min="3" max="3" width="19.13"/>
    <col customWidth="1" min="4" max="4" width="5.88"/>
    <col customWidth="1" min="5" max="5" width="23.5"/>
    <col customWidth="1" min="6" max="6" width="48.63"/>
    <col customWidth="1" min="7" max="7" width="15.0"/>
  </cols>
  <sheetData>
    <row r="1" ht="15.75" customHeight="1">
      <c r="A1" s="66" t="s">
        <v>46</v>
      </c>
      <c r="B1" s="66" t="s">
        <v>120</v>
      </c>
      <c r="C1" s="66" t="s">
        <v>121</v>
      </c>
      <c r="D1" s="66" t="s">
        <v>48</v>
      </c>
      <c r="E1" s="66" t="s">
        <v>122</v>
      </c>
      <c r="F1" s="66" t="s">
        <v>123</v>
      </c>
      <c r="G1" s="66" t="s">
        <v>124</v>
      </c>
    </row>
    <row r="2" ht="15.75" customHeight="1">
      <c r="A2" s="16" t="s">
        <v>125</v>
      </c>
      <c r="B2" s="16" t="s">
        <v>126</v>
      </c>
      <c r="C2" s="16" t="s">
        <v>127</v>
      </c>
      <c r="D2" s="16" t="s">
        <v>73</v>
      </c>
      <c r="E2" s="16" t="s">
        <v>128</v>
      </c>
      <c r="F2" s="16" t="s">
        <v>129</v>
      </c>
      <c r="G2" s="16">
        <v>0.6425781</v>
      </c>
    </row>
    <row r="3" ht="15.75" customHeight="1">
      <c r="A3" s="16" t="s">
        <v>130</v>
      </c>
      <c r="B3" s="16" t="s">
        <v>126</v>
      </c>
      <c r="C3" s="16" t="s">
        <v>127</v>
      </c>
      <c r="D3" s="16" t="s">
        <v>52</v>
      </c>
      <c r="E3" s="16" t="s">
        <v>128</v>
      </c>
      <c r="F3" s="16" t="s">
        <v>131</v>
      </c>
      <c r="G3" s="16">
        <v>0.78027344</v>
      </c>
    </row>
    <row r="4" ht="15.75" customHeight="1">
      <c r="A4" s="16" t="s">
        <v>132</v>
      </c>
      <c r="B4" s="16" t="s">
        <v>126</v>
      </c>
      <c r="C4" s="16" t="s">
        <v>127</v>
      </c>
      <c r="D4" s="16" t="s">
        <v>52</v>
      </c>
      <c r="E4" s="16" t="s">
        <v>128</v>
      </c>
      <c r="F4" s="16" t="s">
        <v>133</v>
      </c>
      <c r="G4" s="16">
        <v>0.8173828</v>
      </c>
    </row>
    <row r="5" ht="15.75" customHeight="1">
      <c r="A5" s="16" t="s">
        <v>134</v>
      </c>
      <c r="B5" s="16" t="s">
        <v>126</v>
      </c>
      <c r="C5" s="16" t="s">
        <v>127</v>
      </c>
      <c r="D5" s="16" t="s">
        <v>54</v>
      </c>
      <c r="E5" s="16" t="s">
        <v>128</v>
      </c>
      <c r="F5" s="16" t="s">
        <v>135</v>
      </c>
      <c r="G5" s="16">
        <v>0.7089844</v>
      </c>
    </row>
    <row r="6" ht="15.75" customHeight="1">
      <c r="A6" s="16" t="s">
        <v>136</v>
      </c>
      <c r="B6" s="16" t="s">
        <v>126</v>
      </c>
      <c r="C6" s="16" t="s">
        <v>127</v>
      </c>
      <c r="D6" s="16" t="s">
        <v>54</v>
      </c>
      <c r="E6" s="16" t="s">
        <v>128</v>
      </c>
      <c r="F6" s="16" t="s">
        <v>137</v>
      </c>
      <c r="G6" s="16">
        <v>0.7246094</v>
      </c>
    </row>
    <row r="7" ht="15.75" customHeight="1">
      <c r="A7" s="16" t="s">
        <v>138</v>
      </c>
      <c r="B7" s="16" t="s">
        <v>126</v>
      </c>
      <c r="C7" s="16" t="s">
        <v>127</v>
      </c>
      <c r="D7" s="16" t="s">
        <v>73</v>
      </c>
      <c r="E7" s="16" t="s">
        <v>139</v>
      </c>
      <c r="F7" s="16" t="s">
        <v>140</v>
      </c>
      <c r="G7" s="16">
        <v>0.9453125</v>
      </c>
    </row>
    <row r="8" ht="15.75" customHeight="1">
      <c r="A8" s="16" t="s">
        <v>141</v>
      </c>
      <c r="B8" s="16" t="s">
        <v>126</v>
      </c>
      <c r="C8" s="16" t="s">
        <v>127</v>
      </c>
      <c r="D8" s="16" t="s">
        <v>52</v>
      </c>
      <c r="E8" s="16" t="s">
        <v>139</v>
      </c>
      <c r="F8" s="16" t="s">
        <v>142</v>
      </c>
      <c r="G8" s="16">
        <v>1.0</v>
      </c>
    </row>
    <row r="9" ht="15.75" customHeight="1">
      <c r="A9" s="16" t="s">
        <v>143</v>
      </c>
      <c r="B9" s="16" t="s">
        <v>126</v>
      </c>
      <c r="C9" s="16" t="s">
        <v>127</v>
      </c>
      <c r="D9" s="16" t="s">
        <v>52</v>
      </c>
      <c r="E9" s="16" t="s">
        <v>139</v>
      </c>
      <c r="F9" s="16" t="s">
        <v>144</v>
      </c>
      <c r="G9" s="16">
        <v>0.91503906</v>
      </c>
    </row>
    <row r="10" ht="15.75" customHeight="1">
      <c r="A10" s="16" t="s">
        <v>145</v>
      </c>
      <c r="B10" s="16" t="s">
        <v>126</v>
      </c>
      <c r="C10" s="16" t="s">
        <v>127</v>
      </c>
      <c r="D10" s="16" t="s">
        <v>54</v>
      </c>
      <c r="E10" s="16" t="s">
        <v>139</v>
      </c>
      <c r="F10" s="16" t="s">
        <v>146</v>
      </c>
      <c r="G10" s="16">
        <v>0.7988281</v>
      </c>
    </row>
    <row r="11" ht="15.75" customHeight="1">
      <c r="A11" s="16" t="s">
        <v>147</v>
      </c>
      <c r="B11" s="16" t="s">
        <v>126</v>
      </c>
      <c r="C11" s="16" t="s">
        <v>127</v>
      </c>
      <c r="D11" s="16" t="s">
        <v>73</v>
      </c>
      <c r="E11" s="16" t="s">
        <v>148</v>
      </c>
      <c r="F11" s="16" t="s">
        <v>149</v>
      </c>
      <c r="G11" s="16">
        <v>0.55078125</v>
      </c>
    </row>
    <row r="12" ht="15.75" customHeight="1">
      <c r="A12" s="16" t="s">
        <v>150</v>
      </c>
      <c r="B12" s="16" t="s">
        <v>126</v>
      </c>
      <c r="C12" s="16" t="s">
        <v>127</v>
      </c>
      <c r="D12" s="16" t="s">
        <v>52</v>
      </c>
      <c r="E12" s="16" t="s">
        <v>148</v>
      </c>
      <c r="F12" s="16" t="s">
        <v>151</v>
      </c>
      <c r="G12" s="16">
        <v>0.68066406</v>
      </c>
    </row>
    <row r="13" ht="15.75" customHeight="1">
      <c r="A13" s="16" t="s">
        <v>152</v>
      </c>
      <c r="B13" s="16" t="s">
        <v>126</v>
      </c>
      <c r="C13" s="16" t="s">
        <v>127</v>
      </c>
      <c r="D13" s="16" t="s">
        <v>52</v>
      </c>
      <c r="E13" s="16" t="s">
        <v>148</v>
      </c>
      <c r="F13" s="16" t="s">
        <v>153</v>
      </c>
      <c r="G13" s="16">
        <v>0.70996094</v>
      </c>
    </row>
    <row r="14" ht="15.75" customHeight="1">
      <c r="A14" s="16" t="s">
        <v>154</v>
      </c>
      <c r="B14" s="16" t="s">
        <v>126</v>
      </c>
      <c r="C14" s="16" t="s">
        <v>127</v>
      </c>
      <c r="D14" s="16" t="s">
        <v>54</v>
      </c>
      <c r="E14" s="16" t="s">
        <v>148</v>
      </c>
      <c r="F14" s="16" t="s">
        <v>155</v>
      </c>
      <c r="G14" s="16">
        <v>0.7753906</v>
      </c>
    </row>
    <row r="15" ht="15.75" customHeight="1">
      <c r="A15" s="16" t="s">
        <v>156</v>
      </c>
      <c r="B15" s="16" t="s">
        <v>126</v>
      </c>
      <c r="C15" s="16" t="s">
        <v>127</v>
      </c>
      <c r="D15" s="16" t="s">
        <v>73</v>
      </c>
      <c r="E15" s="16" t="s">
        <v>148</v>
      </c>
      <c r="F15" s="16" t="s">
        <v>157</v>
      </c>
      <c r="G15" s="16">
        <v>0.5371094</v>
      </c>
    </row>
    <row r="16" ht="15.75" customHeight="1">
      <c r="A16" s="16" t="s">
        <v>158</v>
      </c>
      <c r="B16" s="16" t="s">
        <v>126</v>
      </c>
      <c r="C16" s="16" t="s">
        <v>127</v>
      </c>
      <c r="D16" s="16" t="s">
        <v>52</v>
      </c>
      <c r="E16" s="16" t="s">
        <v>148</v>
      </c>
      <c r="F16" s="16" t="s">
        <v>159</v>
      </c>
      <c r="G16" s="16">
        <v>0.7001953</v>
      </c>
    </row>
    <row r="17" ht="15.75" customHeight="1">
      <c r="A17" s="16" t="s">
        <v>160</v>
      </c>
      <c r="B17" s="16" t="s">
        <v>126</v>
      </c>
      <c r="C17" s="16" t="s">
        <v>127</v>
      </c>
      <c r="D17" s="16" t="s">
        <v>52</v>
      </c>
      <c r="E17" s="16" t="s">
        <v>148</v>
      </c>
      <c r="F17" s="16" t="s">
        <v>161</v>
      </c>
      <c r="G17" s="16">
        <v>0.82128906</v>
      </c>
    </row>
    <row r="18" ht="15.75" customHeight="1">
      <c r="A18" s="16" t="s">
        <v>162</v>
      </c>
      <c r="B18" s="16" t="s">
        <v>126</v>
      </c>
      <c r="C18" s="16" t="s">
        <v>127</v>
      </c>
      <c r="D18" s="16" t="s">
        <v>54</v>
      </c>
      <c r="E18" s="16" t="s">
        <v>148</v>
      </c>
      <c r="F18" s="16" t="s">
        <v>163</v>
      </c>
      <c r="G18" s="16">
        <v>0.8105469</v>
      </c>
    </row>
    <row r="19" ht="15.75" customHeight="1">
      <c r="A19" s="16" t="s">
        <v>164</v>
      </c>
      <c r="B19" s="16" t="s">
        <v>94</v>
      </c>
      <c r="C19" s="16" t="s">
        <v>127</v>
      </c>
      <c r="D19" s="16" t="s">
        <v>73</v>
      </c>
      <c r="E19" s="16" t="s">
        <v>128</v>
      </c>
      <c r="F19" s="16" t="s">
        <v>129</v>
      </c>
      <c r="G19" s="16">
        <v>0.6386719</v>
      </c>
    </row>
    <row r="20" ht="15.75" customHeight="1">
      <c r="A20" s="16" t="s">
        <v>165</v>
      </c>
      <c r="B20" s="16" t="s">
        <v>94</v>
      </c>
      <c r="C20" s="16" t="s">
        <v>127</v>
      </c>
      <c r="D20" s="16" t="s">
        <v>52</v>
      </c>
      <c r="E20" s="16" t="s">
        <v>128</v>
      </c>
      <c r="F20" s="16" t="s">
        <v>131</v>
      </c>
      <c r="G20" s="16">
        <v>0.6923828</v>
      </c>
    </row>
    <row r="21" ht="15.75" customHeight="1">
      <c r="A21" s="16" t="s">
        <v>166</v>
      </c>
      <c r="B21" s="16" t="s">
        <v>94</v>
      </c>
      <c r="C21" s="16" t="s">
        <v>127</v>
      </c>
      <c r="D21" s="16" t="s">
        <v>52</v>
      </c>
      <c r="E21" s="16" t="s">
        <v>128</v>
      </c>
      <c r="F21" s="16" t="s">
        <v>133</v>
      </c>
      <c r="G21" s="16">
        <v>0.8857422</v>
      </c>
    </row>
    <row r="22" ht="15.75" customHeight="1">
      <c r="A22" s="16" t="s">
        <v>167</v>
      </c>
      <c r="B22" s="16" t="s">
        <v>94</v>
      </c>
      <c r="C22" s="16" t="s">
        <v>127</v>
      </c>
      <c r="D22" s="16" t="s">
        <v>54</v>
      </c>
      <c r="E22" s="16" t="s">
        <v>128</v>
      </c>
      <c r="F22" s="16" t="s">
        <v>135</v>
      </c>
      <c r="G22" s="16">
        <v>0.7011719</v>
      </c>
    </row>
    <row r="23" ht="15.75" customHeight="1">
      <c r="A23" s="16" t="s">
        <v>168</v>
      </c>
      <c r="B23" s="16" t="s">
        <v>94</v>
      </c>
      <c r="C23" s="16" t="s">
        <v>127</v>
      </c>
      <c r="D23" s="16" t="s">
        <v>54</v>
      </c>
      <c r="E23" s="16" t="s">
        <v>128</v>
      </c>
      <c r="F23" s="16" t="s">
        <v>137</v>
      </c>
      <c r="G23" s="16">
        <v>0.7792969</v>
      </c>
    </row>
    <row r="24" ht="15.75" customHeight="1">
      <c r="A24" s="16" t="s">
        <v>169</v>
      </c>
      <c r="B24" s="16" t="s">
        <v>94</v>
      </c>
      <c r="C24" s="16" t="s">
        <v>127</v>
      </c>
      <c r="D24" s="16" t="s">
        <v>73</v>
      </c>
      <c r="E24" s="16" t="s">
        <v>139</v>
      </c>
      <c r="F24" s="16" t="s">
        <v>140</v>
      </c>
      <c r="G24" s="16">
        <v>0.8847656</v>
      </c>
    </row>
    <row r="25" ht="15.75" customHeight="1">
      <c r="A25" s="16" t="s">
        <v>170</v>
      </c>
      <c r="B25" s="16" t="s">
        <v>94</v>
      </c>
      <c r="C25" s="16" t="s">
        <v>127</v>
      </c>
      <c r="D25" s="16" t="s">
        <v>52</v>
      </c>
      <c r="E25" s="16" t="s">
        <v>139</v>
      </c>
      <c r="F25" s="16" t="s">
        <v>142</v>
      </c>
      <c r="G25" s="16">
        <v>0.89160156</v>
      </c>
    </row>
    <row r="26" ht="15.75" customHeight="1">
      <c r="A26" s="16" t="s">
        <v>171</v>
      </c>
      <c r="B26" s="16" t="s">
        <v>94</v>
      </c>
      <c r="C26" s="16" t="s">
        <v>127</v>
      </c>
      <c r="D26" s="16" t="s">
        <v>52</v>
      </c>
      <c r="E26" s="16" t="s">
        <v>139</v>
      </c>
      <c r="F26" s="16" t="s">
        <v>144</v>
      </c>
      <c r="G26" s="16">
        <v>0.72558594</v>
      </c>
    </row>
    <row r="27" ht="15.75" customHeight="1">
      <c r="A27" s="16" t="s">
        <v>172</v>
      </c>
      <c r="B27" s="16" t="s">
        <v>94</v>
      </c>
      <c r="C27" s="16" t="s">
        <v>127</v>
      </c>
      <c r="D27" s="16" t="s">
        <v>54</v>
      </c>
      <c r="E27" s="16" t="s">
        <v>139</v>
      </c>
      <c r="F27" s="16" t="s">
        <v>146</v>
      </c>
      <c r="G27" s="16">
        <v>1.0</v>
      </c>
    </row>
    <row r="28" ht="15.75" customHeight="1">
      <c r="A28" s="16" t="s">
        <v>173</v>
      </c>
      <c r="B28" s="16" t="s">
        <v>94</v>
      </c>
      <c r="C28" s="16" t="s">
        <v>127</v>
      </c>
      <c r="D28" s="16" t="s">
        <v>73</v>
      </c>
      <c r="E28" s="16" t="s">
        <v>148</v>
      </c>
      <c r="F28" s="16" t="s">
        <v>149</v>
      </c>
      <c r="G28" s="16">
        <v>0.5625</v>
      </c>
    </row>
    <row r="29" ht="15.75" customHeight="1">
      <c r="A29" s="16" t="s">
        <v>174</v>
      </c>
      <c r="B29" s="16" t="s">
        <v>94</v>
      </c>
      <c r="C29" s="16" t="s">
        <v>127</v>
      </c>
      <c r="D29" s="16" t="s">
        <v>52</v>
      </c>
      <c r="E29" s="16" t="s">
        <v>148</v>
      </c>
      <c r="F29" s="16" t="s">
        <v>151</v>
      </c>
      <c r="G29" s="16">
        <v>0.60058594</v>
      </c>
    </row>
    <row r="30" ht="15.75" customHeight="1">
      <c r="A30" s="16" t="s">
        <v>175</v>
      </c>
      <c r="B30" s="16" t="s">
        <v>94</v>
      </c>
      <c r="C30" s="16" t="s">
        <v>127</v>
      </c>
      <c r="D30" s="16" t="s">
        <v>52</v>
      </c>
      <c r="E30" s="16" t="s">
        <v>148</v>
      </c>
      <c r="F30" s="16" t="s">
        <v>153</v>
      </c>
      <c r="G30" s="16">
        <v>0.84277344</v>
      </c>
    </row>
    <row r="31" ht="15.75" customHeight="1">
      <c r="A31" s="16" t="s">
        <v>176</v>
      </c>
      <c r="B31" s="16" t="s">
        <v>94</v>
      </c>
      <c r="C31" s="16" t="s">
        <v>127</v>
      </c>
      <c r="D31" s="16" t="s">
        <v>54</v>
      </c>
      <c r="E31" s="16" t="s">
        <v>148</v>
      </c>
      <c r="F31" s="16" t="s">
        <v>155</v>
      </c>
      <c r="G31" s="16">
        <v>0.6464844</v>
      </c>
    </row>
    <row r="32" ht="15.75" customHeight="1">
      <c r="A32" s="16" t="s">
        <v>177</v>
      </c>
      <c r="B32" s="16" t="s">
        <v>94</v>
      </c>
      <c r="C32" s="16" t="s">
        <v>127</v>
      </c>
      <c r="D32" s="16" t="s">
        <v>73</v>
      </c>
      <c r="E32" s="16" t="s">
        <v>148</v>
      </c>
      <c r="F32" s="16" t="s">
        <v>157</v>
      </c>
      <c r="G32" s="16">
        <v>0.66015625</v>
      </c>
    </row>
    <row r="33" ht="15.75" customHeight="1">
      <c r="A33" s="16" t="s">
        <v>178</v>
      </c>
      <c r="B33" s="16" t="s">
        <v>94</v>
      </c>
      <c r="C33" s="16" t="s">
        <v>127</v>
      </c>
      <c r="D33" s="16" t="s">
        <v>52</v>
      </c>
      <c r="E33" s="16" t="s">
        <v>148</v>
      </c>
      <c r="F33" s="16" t="s">
        <v>159</v>
      </c>
      <c r="G33" s="16">
        <v>0.7626953</v>
      </c>
    </row>
    <row r="34" ht="15.75" customHeight="1">
      <c r="A34" s="16" t="s">
        <v>179</v>
      </c>
      <c r="B34" s="16" t="s">
        <v>94</v>
      </c>
      <c r="C34" s="16" t="s">
        <v>127</v>
      </c>
      <c r="D34" s="16" t="s">
        <v>52</v>
      </c>
      <c r="E34" s="16" t="s">
        <v>148</v>
      </c>
      <c r="F34" s="16" t="s">
        <v>161</v>
      </c>
      <c r="G34" s="16">
        <v>0.7861328</v>
      </c>
    </row>
    <row r="35" ht="15.75" customHeight="1">
      <c r="A35" s="16" t="s">
        <v>180</v>
      </c>
      <c r="B35" s="16" t="s">
        <v>94</v>
      </c>
      <c r="C35" s="16" t="s">
        <v>127</v>
      </c>
      <c r="D35" s="16" t="s">
        <v>54</v>
      </c>
      <c r="E35" s="16" t="s">
        <v>148</v>
      </c>
      <c r="F35" s="16" t="s">
        <v>163</v>
      </c>
      <c r="G35" s="16">
        <v>0.8847656</v>
      </c>
    </row>
    <row r="36" ht="15.75" customHeight="1">
      <c r="A36" s="16" t="s">
        <v>181</v>
      </c>
      <c r="B36" s="16" t="s">
        <v>182</v>
      </c>
      <c r="C36" s="16" t="s">
        <v>127</v>
      </c>
      <c r="D36" s="16" t="s">
        <v>73</v>
      </c>
      <c r="E36" s="16" t="s">
        <v>128</v>
      </c>
      <c r="F36" s="16" t="s">
        <v>129</v>
      </c>
      <c r="G36" s="16">
        <v>0.6484375</v>
      </c>
    </row>
    <row r="37" ht="15.75" customHeight="1">
      <c r="A37" s="16" t="s">
        <v>183</v>
      </c>
      <c r="B37" s="16" t="s">
        <v>182</v>
      </c>
      <c r="C37" s="16" t="s">
        <v>127</v>
      </c>
      <c r="D37" s="16" t="s">
        <v>52</v>
      </c>
      <c r="E37" s="16" t="s">
        <v>128</v>
      </c>
      <c r="F37" s="16" t="s">
        <v>131</v>
      </c>
      <c r="G37" s="16">
        <v>0.78222656</v>
      </c>
    </row>
    <row r="38" ht="15.75" customHeight="1">
      <c r="A38" s="16" t="s">
        <v>184</v>
      </c>
      <c r="B38" s="16" t="s">
        <v>182</v>
      </c>
      <c r="C38" s="16" t="s">
        <v>127</v>
      </c>
      <c r="D38" s="16" t="s">
        <v>52</v>
      </c>
      <c r="E38" s="16" t="s">
        <v>128</v>
      </c>
      <c r="F38" s="16" t="s">
        <v>133</v>
      </c>
      <c r="G38" s="16">
        <v>0.8154297</v>
      </c>
    </row>
    <row r="39" ht="15.75" customHeight="1">
      <c r="A39" s="16" t="s">
        <v>185</v>
      </c>
      <c r="B39" s="16" t="s">
        <v>182</v>
      </c>
      <c r="C39" s="16" t="s">
        <v>127</v>
      </c>
      <c r="D39" s="16" t="s">
        <v>54</v>
      </c>
      <c r="E39" s="16" t="s">
        <v>128</v>
      </c>
      <c r="F39" s="16" t="s">
        <v>135</v>
      </c>
      <c r="G39" s="16">
        <v>0.6933594</v>
      </c>
    </row>
    <row r="40" ht="15.75" customHeight="1">
      <c r="A40" s="16" t="s">
        <v>186</v>
      </c>
      <c r="B40" s="16" t="s">
        <v>182</v>
      </c>
      <c r="C40" s="16" t="s">
        <v>127</v>
      </c>
      <c r="D40" s="16" t="s">
        <v>54</v>
      </c>
      <c r="E40" s="16" t="s">
        <v>128</v>
      </c>
      <c r="F40" s="16" t="s">
        <v>137</v>
      </c>
      <c r="G40" s="16">
        <v>0.7089844</v>
      </c>
    </row>
    <row r="41" ht="15.75" customHeight="1">
      <c r="A41" s="16" t="s">
        <v>187</v>
      </c>
      <c r="B41" s="16" t="s">
        <v>182</v>
      </c>
      <c r="C41" s="16" t="s">
        <v>127</v>
      </c>
      <c r="D41" s="16" t="s">
        <v>73</v>
      </c>
      <c r="E41" s="16" t="s">
        <v>139</v>
      </c>
      <c r="F41" s="16" t="s">
        <v>140</v>
      </c>
      <c r="G41" s="16">
        <v>0.94140625</v>
      </c>
    </row>
    <row r="42" ht="15.75" customHeight="1">
      <c r="A42" s="16" t="s">
        <v>188</v>
      </c>
      <c r="B42" s="16" t="s">
        <v>182</v>
      </c>
      <c r="C42" s="16" t="s">
        <v>127</v>
      </c>
      <c r="D42" s="16" t="s">
        <v>52</v>
      </c>
      <c r="E42" s="16" t="s">
        <v>139</v>
      </c>
      <c r="F42" s="16" t="s">
        <v>142</v>
      </c>
      <c r="G42" s="16">
        <v>1.0</v>
      </c>
    </row>
    <row r="43" ht="15.75" customHeight="1">
      <c r="A43" s="16" t="s">
        <v>189</v>
      </c>
      <c r="B43" s="16" t="s">
        <v>182</v>
      </c>
      <c r="C43" s="16" t="s">
        <v>127</v>
      </c>
      <c r="D43" s="16" t="s">
        <v>52</v>
      </c>
      <c r="E43" s="16" t="s">
        <v>139</v>
      </c>
      <c r="F43" s="16" t="s">
        <v>144</v>
      </c>
      <c r="G43" s="16">
        <v>0.91308594</v>
      </c>
    </row>
    <row r="44" ht="15.75" customHeight="1">
      <c r="A44" s="16" t="s">
        <v>190</v>
      </c>
      <c r="B44" s="16" t="s">
        <v>182</v>
      </c>
      <c r="C44" s="16" t="s">
        <v>127</v>
      </c>
      <c r="D44" s="16" t="s">
        <v>54</v>
      </c>
      <c r="E44" s="16" t="s">
        <v>139</v>
      </c>
      <c r="F44" s="16" t="s">
        <v>146</v>
      </c>
      <c r="G44" s="16">
        <v>0.7675781</v>
      </c>
    </row>
    <row r="45" ht="15.75" customHeight="1">
      <c r="A45" s="16" t="s">
        <v>191</v>
      </c>
      <c r="B45" s="16" t="s">
        <v>182</v>
      </c>
      <c r="C45" s="16" t="s">
        <v>127</v>
      </c>
      <c r="D45" s="16" t="s">
        <v>73</v>
      </c>
      <c r="E45" s="16" t="s">
        <v>148</v>
      </c>
      <c r="F45" s="16" t="s">
        <v>149</v>
      </c>
      <c r="G45" s="16">
        <v>0.58984375</v>
      </c>
    </row>
    <row r="46" ht="15.75" customHeight="1">
      <c r="A46" s="16" t="s">
        <v>192</v>
      </c>
      <c r="B46" s="16" t="s">
        <v>182</v>
      </c>
      <c r="C46" s="16" t="s">
        <v>127</v>
      </c>
      <c r="D46" s="16" t="s">
        <v>52</v>
      </c>
      <c r="E46" s="16" t="s">
        <v>148</v>
      </c>
      <c r="F46" s="16" t="s">
        <v>151</v>
      </c>
      <c r="G46" s="16">
        <v>0.70214844</v>
      </c>
    </row>
    <row r="47" ht="15.75" customHeight="1">
      <c r="A47" s="16" t="s">
        <v>193</v>
      </c>
      <c r="B47" s="16" t="s">
        <v>182</v>
      </c>
      <c r="C47" s="16" t="s">
        <v>127</v>
      </c>
      <c r="D47" s="16" t="s">
        <v>52</v>
      </c>
      <c r="E47" s="16" t="s">
        <v>148</v>
      </c>
      <c r="F47" s="16" t="s">
        <v>153</v>
      </c>
      <c r="G47" s="16">
        <v>0.72753906</v>
      </c>
    </row>
    <row r="48" ht="15.75" customHeight="1">
      <c r="A48" s="16" t="s">
        <v>194</v>
      </c>
      <c r="B48" s="16" t="s">
        <v>182</v>
      </c>
      <c r="C48" s="16" t="s">
        <v>127</v>
      </c>
      <c r="D48" s="16" t="s">
        <v>54</v>
      </c>
      <c r="E48" s="16" t="s">
        <v>148</v>
      </c>
      <c r="F48" s="16" t="s">
        <v>155</v>
      </c>
      <c r="G48" s="16">
        <v>0.7519531</v>
      </c>
    </row>
    <row r="49" ht="15.75" customHeight="1">
      <c r="A49" s="16" t="s">
        <v>195</v>
      </c>
      <c r="B49" s="16" t="s">
        <v>182</v>
      </c>
      <c r="C49" s="16" t="s">
        <v>127</v>
      </c>
      <c r="D49" s="16" t="s">
        <v>73</v>
      </c>
      <c r="E49" s="16" t="s">
        <v>148</v>
      </c>
      <c r="F49" s="16" t="s">
        <v>157</v>
      </c>
      <c r="G49" s="16">
        <v>0.5722656</v>
      </c>
    </row>
    <row r="50" ht="15.75" customHeight="1">
      <c r="A50" s="16" t="s">
        <v>196</v>
      </c>
      <c r="B50" s="16" t="s">
        <v>182</v>
      </c>
      <c r="C50" s="16" t="s">
        <v>127</v>
      </c>
      <c r="D50" s="16" t="s">
        <v>52</v>
      </c>
      <c r="E50" s="16" t="s">
        <v>148</v>
      </c>
      <c r="F50" s="16" t="s">
        <v>159</v>
      </c>
      <c r="G50" s="16">
        <v>0.72753906</v>
      </c>
    </row>
    <row r="51" ht="15.75" customHeight="1">
      <c r="A51" s="16" t="s">
        <v>197</v>
      </c>
      <c r="B51" s="16" t="s">
        <v>182</v>
      </c>
      <c r="C51" s="16" t="s">
        <v>127</v>
      </c>
      <c r="D51" s="16" t="s">
        <v>52</v>
      </c>
      <c r="E51" s="16" t="s">
        <v>148</v>
      </c>
      <c r="F51" s="16" t="s">
        <v>161</v>
      </c>
      <c r="G51" s="16">
        <v>0.82910156</v>
      </c>
    </row>
    <row r="52" ht="15.75" customHeight="1">
      <c r="A52" s="16" t="s">
        <v>198</v>
      </c>
      <c r="B52" s="16" t="s">
        <v>182</v>
      </c>
      <c r="C52" s="16" t="s">
        <v>127</v>
      </c>
      <c r="D52" s="16" t="s">
        <v>54</v>
      </c>
      <c r="E52" s="16" t="s">
        <v>148</v>
      </c>
      <c r="F52" s="16" t="s">
        <v>163</v>
      </c>
      <c r="G52" s="16">
        <v>0.7832031</v>
      </c>
    </row>
    <row r="53" ht="15.75" customHeight="1">
      <c r="A53" s="16" t="s">
        <v>199</v>
      </c>
      <c r="B53" s="16" t="s">
        <v>200</v>
      </c>
      <c r="C53" s="16" t="s">
        <v>127</v>
      </c>
      <c r="D53" s="16" t="s">
        <v>73</v>
      </c>
      <c r="E53" s="16" t="s">
        <v>128</v>
      </c>
      <c r="F53" s="16" t="s">
        <v>129</v>
      </c>
      <c r="G53" s="16">
        <v>0.73828125</v>
      </c>
    </row>
    <row r="54" ht="15.75" customHeight="1">
      <c r="A54" s="16" t="s">
        <v>201</v>
      </c>
      <c r="B54" s="16" t="s">
        <v>200</v>
      </c>
      <c r="C54" s="16" t="s">
        <v>127</v>
      </c>
      <c r="D54" s="16" t="s">
        <v>52</v>
      </c>
      <c r="E54" s="16" t="s">
        <v>128</v>
      </c>
      <c r="F54" s="16" t="s">
        <v>131</v>
      </c>
      <c r="G54" s="16">
        <v>0.8701172</v>
      </c>
    </row>
    <row r="55" ht="15.75" customHeight="1">
      <c r="A55" s="16" t="s">
        <v>202</v>
      </c>
      <c r="B55" s="16" t="s">
        <v>200</v>
      </c>
      <c r="C55" s="16" t="s">
        <v>127</v>
      </c>
      <c r="D55" s="16" t="s">
        <v>52</v>
      </c>
      <c r="E55" s="16" t="s">
        <v>128</v>
      </c>
      <c r="F55" s="16" t="s">
        <v>133</v>
      </c>
      <c r="G55" s="16">
        <v>0.8876953</v>
      </c>
    </row>
    <row r="56" ht="15.75" customHeight="1">
      <c r="A56" s="16" t="s">
        <v>203</v>
      </c>
      <c r="B56" s="16" t="s">
        <v>200</v>
      </c>
      <c r="C56" s="16" t="s">
        <v>127</v>
      </c>
      <c r="D56" s="16" t="s">
        <v>54</v>
      </c>
      <c r="E56" s="16" t="s">
        <v>128</v>
      </c>
      <c r="F56" s="16" t="s">
        <v>135</v>
      </c>
      <c r="G56" s="16">
        <v>0.8066406</v>
      </c>
    </row>
    <row r="57" ht="15.75" customHeight="1">
      <c r="A57" s="16" t="s">
        <v>204</v>
      </c>
      <c r="B57" s="16" t="s">
        <v>200</v>
      </c>
      <c r="C57" s="16" t="s">
        <v>127</v>
      </c>
      <c r="D57" s="16" t="s">
        <v>54</v>
      </c>
      <c r="E57" s="16" t="s">
        <v>128</v>
      </c>
      <c r="F57" s="16" t="s">
        <v>137</v>
      </c>
      <c r="G57" s="16">
        <v>0.8339844</v>
      </c>
    </row>
    <row r="58" ht="15.75" customHeight="1">
      <c r="A58" s="16" t="s">
        <v>205</v>
      </c>
      <c r="B58" s="16" t="s">
        <v>200</v>
      </c>
      <c r="C58" s="16" t="s">
        <v>127</v>
      </c>
      <c r="D58" s="16" t="s">
        <v>73</v>
      </c>
      <c r="E58" s="16" t="s">
        <v>139</v>
      </c>
      <c r="F58" s="16" t="s">
        <v>140</v>
      </c>
      <c r="G58" s="16">
        <v>1.0</v>
      </c>
    </row>
    <row r="59" ht="15.75" customHeight="1">
      <c r="A59" s="16" t="s">
        <v>206</v>
      </c>
      <c r="B59" s="16" t="s">
        <v>200</v>
      </c>
      <c r="C59" s="16" t="s">
        <v>127</v>
      </c>
      <c r="D59" s="16" t="s">
        <v>52</v>
      </c>
      <c r="E59" s="16" t="s">
        <v>139</v>
      </c>
      <c r="F59" s="16" t="s">
        <v>142</v>
      </c>
      <c r="G59" s="16">
        <v>1.0</v>
      </c>
    </row>
    <row r="60" ht="15.75" customHeight="1">
      <c r="A60" s="16" t="s">
        <v>207</v>
      </c>
      <c r="B60" s="16" t="s">
        <v>200</v>
      </c>
      <c r="C60" s="16" t="s">
        <v>127</v>
      </c>
      <c r="D60" s="16" t="s">
        <v>52</v>
      </c>
      <c r="E60" s="16" t="s">
        <v>139</v>
      </c>
      <c r="F60" s="16" t="s">
        <v>144</v>
      </c>
      <c r="G60" s="16">
        <v>0.93847656</v>
      </c>
    </row>
    <row r="61" ht="15.75" customHeight="1">
      <c r="A61" s="16" t="s">
        <v>208</v>
      </c>
      <c r="B61" s="16" t="s">
        <v>200</v>
      </c>
      <c r="C61" s="16" t="s">
        <v>127</v>
      </c>
      <c r="D61" s="16" t="s">
        <v>54</v>
      </c>
      <c r="E61" s="16" t="s">
        <v>139</v>
      </c>
      <c r="F61" s="16" t="s">
        <v>146</v>
      </c>
      <c r="G61" s="16">
        <v>0.9199219</v>
      </c>
    </row>
    <row r="62" ht="15.75" customHeight="1">
      <c r="A62" s="16" t="s">
        <v>209</v>
      </c>
      <c r="B62" s="16" t="s">
        <v>200</v>
      </c>
      <c r="C62" s="16" t="s">
        <v>127</v>
      </c>
      <c r="D62" s="16" t="s">
        <v>73</v>
      </c>
      <c r="E62" s="16" t="s">
        <v>148</v>
      </c>
      <c r="F62" s="16" t="s">
        <v>149</v>
      </c>
      <c r="G62" s="16">
        <v>0.65234375</v>
      </c>
    </row>
    <row r="63" ht="15.75" customHeight="1">
      <c r="A63" s="16" t="s">
        <v>210</v>
      </c>
      <c r="B63" s="16" t="s">
        <v>200</v>
      </c>
      <c r="C63" s="16" t="s">
        <v>127</v>
      </c>
      <c r="D63" s="16" t="s">
        <v>52</v>
      </c>
      <c r="E63" s="16" t="s">
        <v>148</v>
      </c>
      <c r="F63" s="16" t="s">
        <v>151</v>
      </c>
      <c r="G63" s="16">
        <v>0.7529297</v>
      </c>
    </row>
    <row r="64" ht="15.75" customHeight="1">
      <c r="A64" s="16" t="s">
        <v>211</v>
      </c>
      <c r="B64" s="16" t="s">
        <v>200</v>
      </c>
      <c r="C64" s="16" t="s">
        <v>127</v>
      </c>
      <c r="D64" s="16" t="s">
        <v>52</v>
      </c>
      <c r="E64" s="16" t="s">
        <v>148</v>
      </c>
      <c r="F64" s="16" t="s">
        <v>153</v>
      </c>
      <c r="G64" s="16">
        <v>0.7998047</v>
      </c>
    </row>
    <row r="65" ht="15.75" customHeight="1">
      <c r="A65" s="16" t="s">
        <v>212</v>
      </c>
      <c r="B65" s="16" t="s">
        <v>200</v>
      </c>
      <c r="C65" s="16" t="s">
        <v>127</v>
      </c>
      <c r="D65" s="16" t="s">
        <v>54</v>
      </c>
      <c r="E65" s="16" t="s">
        <v>148</v>
      </c>
      <c r="F65" s="16" t="s">
        <v>155</v>
      </c>
      <c r="G65" s="16">
        <v>0.7832031</v>
      </c>
    </row>
    <row r="66" ht="15.75" customHeight="1">
      <c r="A66" s="16" t="s">
        <v>213</v>
      </c>
      <c r="B66" s="16" t="s">
        <v>200</v>
      </c>
      <c r="C66" s="16" t="s">
        <v>127</v>
      </c>
      <c r="D66" s="16" t="s">
        <v>73</v>
      </c>
      <c r="E66" s="16" t="s">
        <v>148</v>
      </c>
      <c r="F66" s="16" t="s">
        <v>157</v>
      </c>
      <c r="G66" s="16">
        <v>0.71875</v>
      </c>
    </row>
    <row r="67" ht="15.75" customHeight="1">
      <c r="A67" s="16" t="s">
        <v>214</v>
      </c>
      <c r="B67" s="16" t="s">
        <v>200</v>
      </c>
      <c r="C67" s="16" t="s">
        <v>127</v>
      </c>
      <c r="D67" s="16" t="s">
        <v>52</v>
      </c>
      <c r="E67" s="16" t="s">
        <v>148</v>
      </c>
      <c r="F67" s="16" t="s">
        <v>159</v>
      </c>
      <c r="G67" s="16">
        <v>0.85839844</v>
      </c>
    </row>
    <row r="68" ht="15.75" customHeight="1">
      <c r="A68" s="16" t="s">
        <v>215</v>
      </c>
      <c r="B68" s="16" t="s">
        <v>200</v>
      </c>
      <c r="C68" s="16" t="s">
        <v>127</v>
      </c>
      <c r="D68" s="16" t="s">
        <v>52</v>
      </c>
      <c r="E68" s="16" t="s">
        <v>148</v>
      </c>
      <c r="F68" s="16" t="s">
        <v>161</v>
      </c>
      <c r="G68" s="16">
        <v>0.8935547</v>
      </c>
    </row>
    <row r="69" ht="15.75" customHeight="1">
      <c r="A69" s="16" t="s">
        <v>216</v>
      </c>
      <c r="B69" s="16" t="s">
        <v>200</v>
      </c>
      <c r="C69" s="16" t="s">
        <v>127</v>
      </c>
      <c r="D69" s="16" t="s">
        <v>54</v>
      </c>
      <c r="E69" s="16" t="s">
        <v>148</v>
      </c>
      <c r="F69" s="16" t="s">
        <v>163</v>
      </c>
      <c r="G69" s="16">
        <v>0.8300781</v>
      </c>
    </row>
    <row r="70" ht="15.75" customHeight="1">
      <c r="A70" s="16" t="s">
        <v>217</v>
      </c>
      <c r="B70" s="16" t="s">
        <v>218</v>
      </c>
      <c r="C70" s="16" t="s">
        <v>127</v>
      </c>
      <c r="D70" s="16" t="s">
        <v>73</v>
      </c>
      <c r="E70" s="16" t="s">
        <v>128</v>
      </c>
      <c r="F70" s="16" t="s">
        <v>129</v>
      </c>
      <c r="G70" s="16">
        <v>0.69921875</v>
      </c>
    </row>
    <row r="71" ht="15.75" customHeight="1">
      <c r="A71" s="16" t="s">
        <v>219</v>
      </c>
      <c r="B71" s="16" t="s">
        <v>218</v>
      </c>
      <c r="C71" s="16" t="s">
        <v>127</v>
      </c>
      <c r="D71" s="16" t="s">
        <v>52</v>
      </c>
      <c r="E71" s="16" t="s">
        <v>128</v>
      </c>
      <c r="F71" s="16" t="s">
        <v>131</v>
      </c>
      <c r="G71" s="16">
        <v>0.82714844</v>
      </c>
    </row>
    <row r="72" ht="15.75" customHeight="1">
      <c r="A72" s="16" t="s">
        <v>220</v>
      </c>
      <c r="B72" s="16" t="s">
        <v>218</v>
      </c>
      <c r="C72" s="16" t="s">
        <v>127</v>
      </c>
      <c r="D72" s="16" t="s">
        <v>52</v>
      </c>
      <c r="E72" s="16" t="s">
        <v>128</v>
      </c>
      <c r="F72" s="16" t="s">
        <v>133</v>
      </c>
      <c r="G72" s="16">
        <v>0.86035156</v>
      </c>
    </row>
    <row r="73" ht="15.75" customHeight="1">
      <c r="A73" s="16" t="s">
        <v>221</v>
      </c>
      <c r="B73" s="16" t="s">
        <v>218</v>
      </c>
      <c r="C73" s="16" t="s">
        <v>127</v>
      </c>
      <c r="D73" s="16" t="s">
        <v>54</v>
      </c>
      <c r="E73" s="16" t="s">
        <v>128</v>
      </c>
      <c r="F73" s="16" t="s">
        <v>135</v>
      </c>
      <c r="G73" s="16">
        <v>0.7519531</v>
      </c>
    </row>
    <row r="74" ht="15.75" customHeight="1">
      <c r="A74" s="16" t="s">
        <v>222</v>
      </c>
      <c r="B74" s="16" t="s">
        <v>218</v>
      </c>
      <c r="C74" s="16" t="s">
        <v>127</v>
      </c>
      <c r="D74" s="16" t="s">
        <v>54</v>
      </c>
      <c r="E74" s="16" t="s">
        <v>128</v>
      </c>
      <c r="F74" s="16" t="s">
        <v>137</v>
      </c>
      <c r="G74" s="16">
        <v>0.7871094</v>
      </c>
    </row>
    <row r="75" ht="15.75" customHeight="1">
      <c r="A75" s="16" t="s">
        <v>223</v>
      </c>
      <c r="B75" s="16" t="s">
        <v>218</v>
      </c>
      <c r="C75" s="16" t="s">
        <v>127</v>
      </c>
      <c r="D75" s="16" t="s">
        <v>73</v>
      </c>
      <c r="E75" s="16" t="s">
        <v>139</v>
      </c>
      <c r="F75" s="16" t="s">
        <v>140</v>
      </c>
      <c r="G75" s="16">
        <v>0.92578125</v>
      </c>
    </row>
    <row r="76" ht="15.75" customHeight="1">
      <c r="A76" s="16" t="s">
        <v>224</v>
      </c>
      <c r="B76" s="16" t="s">
        <v>218</v>
      </c>
      <c r="C76" s="16" t="s">
        <v>127</v>
      </c>
      <c r="D76" s="16" t="s">
        <v>52</v>
      </c>
      <c r="E76" s="16" t="s">
        <v>139</v>
      </c>
      <c r="F76" s="16" t="s">
        <v>142</v>
      </c>
      <c r="G76" s="16">
        <v>1.0</v>
      </c>
    </row>
    <row r="77" ht="15.75" customHeight="1">
      <c r="A77" s="16" t="s">
        <v>225</v>
      </c>
      <c r="B77" s="16" t="s">
        <v>218</v>
      </c>
      <c r="C77" s="16" t="s">
        <v>127</v>
      </c>
      <c r="D77" s="16" t="s">
        <v>52</v>
      </c>
      <c r="E77" s="16" t="s">
        <v>139</v>
      </c>
      <c r="F77" s="16" t="s">
        <v>144</v>
      </c>
      <c r="G77" s="16">
        <v>0.93066406</v>
      </c>
    </row>
    <row r="78" ht="15.75" customHeight="1">
      <c r="A78" s="16" t="s">
        <v>226</v>
      </c>
      <c r="B78" s="16" t="s">
        <v>218</v>
      </c>
      <c r="C78" s="16" t="s">
        <v>127</v>
      </c>
      <c r="D78" s="16" t="s">
        <v>54</v>
      </c>
      <c r="E78" s="16" t="s">
        <v>139</v>
      </c>
      <c r="F78" s="16" t="s">
        <v>146</v>
      </c>
      <c r="G78" s="16">
        <v>0.8808594</v>
      </c>
    </row>
    <row r="79" ht="15.75" customHeight="1">
      <c r="A79" s="16" t="s">
        <v>227</v>
      </c>
      <c r="B79" s="16" t="s">
        <v>218</v>
      </c>
      <c r="C79" s="16" t="s">
        <v>127</v>
      </c>
      <c r="D79" s="16" t="s">
        <v>73</v>
      </c>
      <c r="E79" s="16" t="s">
        <v>148</v>
      </c>
      <c r="F79" s="16" t="s">
        <v>149</v>
      </c>
      <c r="G79" s="16">
        <v>0.62890625</v>
      </c>
    </row>
    <row r="80" ht="15.75" customHeight="1">
      <c r="A80" s="16" t="s">
        <v>228</v>
      </c>
      <c r="B80" s="16" t="s">
        <v>218</v>
      </c>
      <c r="C80" s="16" t="s">
        <v>127</v>
      </c>
      <c r="D80" s="16" t="s">
        <v>52</v>
      </c>
      <c r="E80" s="16" t="s">
        <v>148</v>
      </c>
      <c r="F80" s="16" t="s">
        <v>151</v>
      </c>
      <c r="G80" s="16">
        <v>0.69628906</v>
      </c>
    </row>
    <row r="81" ht="15.75" customHeight="1">
      <c r="A81" s="16" t="s">
        <v>229</v>
      </c>
      <c r="B81" s="16" t="s">
        <v>218</v>
      </c>
      <c r="C81" s="16" t="s">
        <v>127</v>
      </c>
      <c r="D81" s="16" t="s">
        <v>52</v>
      </c>
      <c r="E81" s="16" t="s">
        <v>148</v>
      </c>
      <c r="F81" s="16" t="s">
        <v>153</v>
      </c>
      <c r="G81" s="16">
        <v>0.76464844</v>
      </c>
    </row>
    <row r="82" ht="15.75" customHeight="1">
      <c r="A82" s="16" t="s">
        <v>230</v>
      </c>
      <c r="B82" s="16" t="s">
        <v>218</v>
      </c>
      <c r="C82" s="16" t="s">
        <v>127</v>
      </c>
      <c r="D82" s="16" t="s">
        <v>54</v>
      </c>
      <c r="E82" s="16" t="s">
        <v>148</v>
      </c>
      <c r="F82" s="16" t="s">
        <v>155</v>
      </c>
      <c r="G82" s="16">
        <v>0.7402344</v>
      </c>
    </row>
    <row r="83" ht="15.75" customHeight="1">
      <c r="A83" s="16" t="s">
        <v>231</v>
      </c>
      <c r="B83" s="16" t="s">
        <v>218</v>
      </c>
      <c r="C83" s="16" t="s">
        <v>127</v>
      </c>
      <c r="D83" s="16" t="s">
        <v>73</v>
      </c>
      <c r="E83" s="16" t="s">
        <v>148</v>
      </c>
      <c r="F83" s="16" t="s">
        <v>157</v>
      </c>
      <c r="G83" s="16">
        <v>0.703125</v>
      </c>
    </row>
    <row r="84" ht="15.75" customHeight="1">
      <c r="A84" s="16" t="s">
        <v>232</v>
      </c>
      <c r="B84" s="16" t="s">
        <v>218</v>
      </c>
      <c r="C84" s="16" t="s">
        <v>127</v>
      </c>
      <c r="D84" s="16" t="s">
        <v>52</v>
      </c>
      <c r="E84" s="16" t="s">
        <v>148</v>
      </c>
      <c r="F84" s="16" t="s">
        <v>159</v>
      </c>
      <c r="G84" s="16">
        <v>0.8544922</v>
      </c>
    </row>
    <row r="85" ht="15.75" customHeight="1">
      <c r="A85" s="16" t="s">
        <v>233</v>
      </c>
      <c r="B85" s="16" t="s">
        <v>218</v>
      </c>
      <c r="C85" s="16" t="s">
        <v>127</v>
      </c>
      <c r="D85" s="16" t="s">
        <v>52</v>
      </c>
      <c r="E85" s="16" t="s">
        <v>148</v>
      </c>
      <c r="F85" s="16" t="s">
        <v>161</v>
      </c>
      <c r="G85" s="16">
        <v>0.88964844</v>
      </c>
    </row>
    <row r="86" ht="15.75" customHeight="1">
      <c r="A86" s="16" t="s">
        <v>234</v>
      </c>
      <c r="B86" s="16" t="s">
        <v>218</v>
      </c>
      <c r="C86" s="16" t="s">
        <v>127</v>
      </c>
      <c r="D86" s="16" t="s">
        <v>54</v>
      </c>
      <c r="E86" s="16" t="s">
        <v>148</v>
      </c>
      <c r="F86" s="16" t="s">
        <v>163</v>
      </c>
      <c r="G86" s="16">
        <v>0.8105469</v>
      </c>
    </row>
    <row r="87" ht="15.75" customHeight="1">
      <c r="A87" s="16" t="s">
        <v>235</v>
      </c>
      <c r="B87" s="16" t="s">
        <v>236</v>
      </c>
      <c r="C87" s="16" t="s">
        <v>127</v>
      </c>
      <c r="D87" s="16" t="s">
        <v>73</v>
      </c>
      <c r="E87" s="16" t="s">
        <v>128</v>
      </c>
      <c r="F87" s="16" t="s">
        <v>129</v>
      </c>
      <c r="G87" s="16">
        <v>0.73046875</v>
      </c>
    </row>
    <row r="88" ht="15.75" customHeight="1">
      <c r="A88" s="16" t="s">
        <v>237</v>
      </c>
      <c r="B88" s="16" t="s">
        <v>236</v>
      </c>
      <c r="C88" s="16" t="s">
        <v>127</v>
      </c>
      <c r="D88" s="16" t="s">
        <v>52</v>
      </c>
      <c r="E88" s="16" t="s">
        <v>128</v>
      </c>
      <c r="F88" s="16" t="s">
        <v>131</v>
      </c>
      <c r="G88" s="16">
        <v>0.86621094</v>
      </c>
    </row>
    <row r="89" ht="15.75" customHeight="1">
      <c r="A89" s="16" t="s">
        <v>238</v>
      </c>
      <c r="B89" s="16" t="s">
        <v>236</v>
      </c>
      <c r="C89" s="16" t="s">
        <v>127</v>
      </c>
      <c r="D89" s="16" t="s">
        <v>52</v>
      </c>
      <c r="E89" s="16" t="s">
        <v>128</v>
      </c>
      <c r="F89" s="16" t="s">
        <v>133</v>
      </c>
      <c r="G89" s="16">
        <v>0.88378906</v>
      </c>
    </row>
    <row r="90" ht="15.75" customHeight="1">
      <c r="A90" s="16" t="s">
        <v>239</v>
      </c>
      <c r="B90" s="16" t="s">
        <v>236</v>
      </c>
      <c r="C90" s="16" t="s">
        <v>127</v>
      </c>
      <c r="D90" s="16" t="s">
        <v>54</v>
      </c>
      <c r="E90" s="16" t="s">
        <v>128</v>
      </c>
      <c r="F90" s="16" t="s">
        <v>135</v>
      </c>
      <c r="G90" s="16">
        <v>0.8378906</v>
      </c>
    </row>
    <row r="91" ht="15.75" customHeight="1">
      <c r="A91" s="16" t="s">
        <v>240</v>
      </c>
      <c r="B91" s="16" t="s">
        <v>236</v>
      </c>
      <c r="C91" s="16" t="s">
        <v>127</v>
      </c>
      <c r="D91" s="16" t="s">
        <v>54</v>
      </c>
      <c r="E91" s="16" t="s">
        <v>128</v>
      </c>
      <c r="F91" s="16" t="s">
        <v>137</v>
      </c>
      <c r="G91" s="16">
        <v>0.8574219</v>
      </c>
    </row>
    <row r="92" ht="15.75" customHeight="1">
      <c r="A92" s="16" t="s">
        <v>241</v>
      </c>
      <c r="B92" s="16" t="s">
        <v>236</v>
      </c>
      <c r="C92" s="16" t="s">
        <v>127</v>
      </c>
      <c r="D92" s="16" t="s">
        <v>73</v>
      </c>
      <c r="E92" s="16" t="s">
        <v>139</v>
      </c>
      <c r="F92" s="16" t="s">
        <v>140</v>
      </c>
      <c r="G92" s="16">
        <v>0.93359375</v>
      </c>
    </row>
    <row r="93" ht="15.75" customHeight="1">
      <c r="A93" s="16" t="s">
        <v>242</v>
      </c>
      <c r="B93" s="16" t="s">
        <v>236</v>
      </c>
      <c r="C93" s="16" t="s">
        <v>127</v>
      </c>
      <c r="D93" s="16" t="s">
        <v>52</v>
      </c>
      <c r="E93" s="16" t="s">
        <v>139</v>
      </c>
      <c r="F93" s="16" t="s">
        <v>142</v>
      </c>
      <c r="G93" s="16">
        <v>1.0</v>
      </c>
    </row>
    <row r="94" ht="15.75" customHeight="1">
      <c r="A94" s="16" t="s">
        <v>243</v>
      </c>
      <c r="B94" s="16" t="s">
        <v>236</v>
      </c>
      <c r="C94" s="16" t="s">
        <v>127</v>
      </c>
      <c r="D94" s="16" t="s">
        <v>52</v>
      </c>
      <c r="E94" s="16" t="s">
        <v>139</v>
      </c>
      <c r="F94" s="16" t="s">
        <v>144</v>
      </c>
      <c r="G94" s="16">
        <v>0.95214844</v>
      </c>
    </row>
    <row r="95" ht="15.75" customHeight="1">
      <c r="A95" s="16" t="s">
        <v>244</v>
      </c>
      <c r="B95" s="16" t="s">
        <v>236</v>
      </c>
      <c r="C95" s="16" t="s">
        <v>127</v>
      </c>
      <c r="D95" s="16" t="s">
        <v>54</v>
      </c>
      <c r="E95" s="16" t="s">
        <v>139</v>
      </c>
      <c r="F95" s="16" t="s">
        <v>146</v>
      </c>
      <c r="G95" s="16">
        <v>0.9941406</v>
      </c>
    </row>
    <row r="96" ht="15.75" customHeight="1">
      <c r="A96" s="16" t="s">
        <v>245</v>
      </c>
      <c r="B96" s="16" t="s">
        <v>236</v>
      </c>
      <c r="C96" s="16" t="s">
        <v>127</v>
      </c>
      <c r="D96" s="16" t="s">
        <v>73</v>
      </c>
      <c r="E96" s="16" t="s">
        <v>148</v>
      </c>
      <c r="F96" s="16" t="s">
        <v>149</v>
      </c>
      <c r="G96" s="16">
        <v>0.6796875</v>
      </c>
    </row>
    <row r="97" ht="15.75" customHeight="1">
      <c r="A97" s="16" t="s">
        <v>246</v>
      </c>
      <c r="B97" s="16" t="s">
        <v>236</v>
      </c>
      <c r="C97" s="16" t="s">
        <v>127</v>
      </c>
      <c r="D97" s="16" t="s">
        <v>52</v>
      </c>
      <c r="E97" s="16" t="s">
        <v>148</v>
      </c>
      <c r="F97" s="16" t="s">
        <v>151</v>
      </c>
      <c r="G97" s="16">
        <v>0.79785156</v>
      </c>
    </row>
    <row r="98" ht="15.75" customHeight="1">
      <c r="A98" s="16" t="s">
        <v>247</v>
      </c>
      <c r="B98" s="16" t="s">
        <v>236</v>
      </c>
      <c r="C98" s="16" t="s">
        <v>127</v>
      </c>
      <c r="D98" s="16" t="s">
        <v>52</v>
      </c>
      <c r="E98" s="16" t="s">
        <v>148</v>
      </c>
      <c r="F98" s="16" t="s">
        <v>153</v>
      </c>
      <c r="G98" s="16">
        <v>0.84277344</v>
      </c>
    </row>
    <row r="99" ht="15.75" customHeight="1">
      <c r="A99" s="16" t="s">
        <v>248</v>
      </c>
      <c r="B99" s="16" t="s">
        <v>236</v>
      </c>
      <c r="C99" s="16" t="s">
        <v>127</v>
      </c>
      <c r="D99" s="16" t="s">
        <v>54</v>
      </c>
      <c r="E99" s="16" t="s">
        <v>148</v>
      </c>
      <c r="F99" s="16" t="s">
        <v>155</v>
      </c>
      <c r="G99" s="16">
        <v>0.8417969</v>
      </c>
    </row>
    <row r="100" ht="15.75" customHeight="1">
      <c r="A100" s="16" t="s">
        <v>249</v>
      </c>
      <c r="B100" s="16" t="s">
        <v>236</v>
      </c>
      <c r="C100" s="16" t="s">
        <v>127</v>
      </c>
      <c r="D100" s="16" t="s">
        <v>73</v>
      </c>
      <c r="E100" s="16" t="s">
        <v>148</v>
      </c>
      <c r="F100" s="16" t="s">
        <v>157</v>
      </c>
      <c r="G100" s="16">
        <v>0.71875</v>
      </c>
    </row>
    <row r="101" ht="15.75" customHeight="1">
      <c r="A101" s="16" t="s">
        <v>250</v>
      </c>
      <c r="B101" s="16" t="s">
        <v>236</v>
      </c>
      <c r="C101" s="16" t="s">
        <v>127</v>
      </c>
      <c r="D101" s="16" t="s">
        <v>52</v>
      </c>
      <c r="E101" s="16" t="s">
        <v>148</v>
      </c>
      <c r="F101" s="16" t="s">
        <v>159</v>
      </c>
      <c r="G101" s="16">
        <v>0.86816406</v>
      </c>
    </row>
    <row r="102" ht="15.75" customHeight="1">
      <c r="A102" s="16" t="s">
        <v>251</v>
      </c>
      <c r="B102" s="16" t="s">
        <v>236</v>
      </c>
      <c r="C102" s="16" t="s">
        <v>127</v>
      </c>
      <c r="D102" s="16" t="s">
        <v>52</v>
      </c>
      <c r="E102" s="16" t="s">
        <v>148</v>
      </c>
      <c r="F102" s="16" t="s">
        <v>161</v>
      </c>
      <c r="G102" s="16">
        <v>0.89941406</v>
      </c>
    </row>
    <row r="103" ht="15.75" customHeight="1">
      <c r="A103" s="16" t="s">
        <v>252</v>
      </c>
      <c r="B103" s="16" t="s">
        <v>236</v>
      </c>
      <c r="C103" s="16" t="s">
        <v>127</v>
      </c>
      <c r="D103" s="16" t="s">
        <v>54</v>
      </c>
      <c r="E103" s="16" t="s">
        <v>148</v>
      </c>
      <c r="F103" s="16" t="s">
        <v>163</v>
      </c>
      <c r="G103" s="16">
        <v>0.9042969</v>
      </c>
    </row>
    <row r="104" ht="15.75" customHeight="1">
      <c r="A104" s="16" t="s">
        <v>253</v>
      </c>
      <c r="B104" s="16" t="s">
        <v>254</v>
      </c>
      <c r="C104" s="16" t="s">
        <v>127</v>
      </c>
      <c r="D104" s="16" t="s">
        <v>73</v>
      </c>
      <c r="E104" s="16" t="s">
        <v>128</v>
      </c>
      <c r="F104" s="16" t="s">
        <v>129</v>
      </c>
      <c r="G104" s="16">
        <v>0.75390625</v>
      </c>
    </row>
    <row r="105" ht="15.75" customHeight="1">
      <c r="A105" s="16" t="s">
        <v>255</v>
      </c>
      <c r="B105" s="16" t="s">
        <v>254</v>
      </c>
      <c r="C105" s="16" t="s">
        <v>127</v>
      </c>
      <c r="D105" s="16" t="s">
        <v>52</v>
      </c>
      <c r="E105" s="16" t="s">
        <v>128</v>
      </c>
      <c r="F105" s="16" t="s">
        <v>131</v>
      </c>
      <c r="G105" s="16">
        <v>0.8720703</v>
      </c>
    </row>
    <row r="106" ht="15.75" customHeight="1">
      <c r="A106" s="16" t="s">
        <v>256</v>
      </c>
      <c r="B106" s="16" t="s">
        <v>254</v>
      </c>
      <c r="C106" s="16" t="s">
        <v>127</v>
      </c>
      <c r="D106" s="16" t="s">
        <v>52</v>
      </c>
      <c r="E106" s="16" t="s">
        <v>128</v>
      </c>
      <c r="F106" s="16" t="s">
        <v>133</v>
      </c>
      <c r="G106" s="16">
        <v>0.8798828</v>
      </c>
    </row>
    <row r="107" ht="15.75" customHeight="1">
      <c r="A107" s="16" t="s">
        <v>257</v>
      </c>
      <c r="B107" s="16" t="s">
        <v>254</v>
      </c>
      <c r="C107" s="16" t="s">
        <v>127</v>
      </c>
      <c r="D107" s="16" t="s">
        <v>54</v>
      </c>
      <c r="E107" s="16" t="s">
        <v>128</v>
      </c>
      <c r="F107" s="16" t="s">
        <v>135</v>
      </c>
      <c r="G107" s="16">
        <v>0.8730469</v>
      </c>
    </row>
    <row r="108" ht="15.75" customHeight="1">
      <c r="A108" s="16" t="s">
        <v>258</v>
      </c>
      <c r="B108" s="16" t="s">
        <v>254</v>
      </c>
      <c r="C108" s="16" t="s">
        <v>127</v>
      </c>
      <c r="D108" s="16" t="s">
        <v>54</v>
      </c>
      <c r="E108" s="16" t="s">
        <v>128</v>
      </c>
      <c r="F108" s="16" t="s">
        <v>137</v>
      </c>
      <c r="G108" s="16">
        <v>0.8808594</v>
      </c>
    </row>
    <row r="109" ht="15.75" customHeight="1">
      <c r="A109" s="16" t="s">
        <v>259</v>
      </c>
      <c r="B109" s="16" t="s">
        <v>254</v>
      </c>
      <c r="C109" s="16" t="s">
        <v>127</v>
      </c>
      <c r="D109" s="16" t="s">
        <v>73</v>
      </c>
      <c r="E109" s="16" t="s">
        <v>139</v>
      </c>
      <c r="F109" s="16" t="s">
        <v>140</v>
      </c>
      <c r="G109" s="16">
        <v>1.0</v>
      </c>
    </row>
    <row r="110" ht="15.75" customHeight="1">
      <c r="A110" s="16" t="s">
        <v>260</v>
      </c>
      <c r="B110" s="16" t="s">
        <v>254</v>
      </c>
      <c r="C110" s="16" t="s">
        <v>127</v>
      </c>
      <c r="D110" s="16" t="s">
        <v>52</v>
      </c>
      <c r="E110" s="16" t="s">
        <v>139</v>
      </c>
      <c r="F110" s="16" t="s">
        <v>142</v>
      </c>
      <c r="G110" s="16">
        <v>1.0</v>
      </c>
    </row>
    <row r="111" ht="15.75" customHeight="1">
      <c r="A111" s="16" t="s">
        <v>261</v>
      </c>
      <c r="B111" s="16" t="s">
        <v>254</v>
      </c>
      <c r="C111" s="16" t="s">
        <v>127</v>
      </c>
      <c r="D111" s="16" t="s">
        <v>52</v>
      </c>
      <c r="E111" s="16" t="s">
        <v>139</v>
      </c>
      <c r="F111" s="16" t="s">
        <v>144</v>
      </c>
      <c r="G111" s="16">
        <v>0.94628906</v>
      </c>
    </row>
    <row r="112" ht="15.75" customHeight="1">
      <c r="A112" s="16" t="s">
        <v>262</v>
      </c>
      <c r="B112" s="16" t="s">
        <v>254</v>
      </c>
      <c r="C112" s="16" t="s">
        <v>127</v>
      </c>
      <c r="D112" s="16" t="s">
        <v>54</v>
      </c>
      <c r="E112" s="16" t="s">
        <v>139</v>
      </c>
      <c r="F112" s="16" t="s">
        <v>146</v>
      </c>
      <c r="G112" s="16">
        <v>1.0</v>
      </c>
    </row>
    <row r="113" ht="15.75" customHeight="1">
      <c r="A113" s="16" t="s">
        <v>263</v>
      </c>
      <c r="B113" s="16" t="s">
        <v>254</v>
      </c>
      <c r="C113" s="16" t="s">
        <v>127</v>
      </c>
      <c r="D113" s="16" t="s">
        <v>73</v>
      </c>
      <c r="E113" s="16" t="s">
        <v>148</v>
      </c>
      <c r="F113" s="16" t="s">
        <v>149</v>
      </c>
      <c r="G113" s="16">
        <v>0.69921875</v>
      </c>
    </row>
    <row r="114" ht="15.75" customHeight="1">
      <c r="A114" s="16" t="s">
        <v>264</v>
      </c>
      <c r="B114" s="16" t="s">
        <v>254</v>
      </c>
      <c r="C114" s="16" t="s">
        <v>127</v>
      </c>
      <c r="D114" s="16" t="s">
        <v>52</v>
      </c>
      <c r="E114" s="16" t="s">
        <v>148</v>
      </c>
      <c r="F114" s="16" t="s">
        <v>151</v>
      </c>
      <c r="G114" s="16">
        <v>0.8232422</v>
      </c>
    </row>
    <row r="115" ht="15.75" customHeight="1">
      <c r="A115" s="16" t="s">
        <v>265</v>
      </c>
      <c r="B115" s="16" t="s">
        <v>254</v>
      </c>
      <c r="C115" s="16" t="s">
        <v>127</v>
      </c>
      <c r="D115" s="16" t="s">
        <v>52</v>
      </c>
      <c r="E115" s="16" t="s">
        <v>148</v>
      </c>
      <c r="F115" s="16" t="s">
        <v>153</v>
      </c>
      <c r="G115" s="16">
        <v>0.8310547</v>
      </c>
    </row>
    <row r="116" ht="15.75" customHeight="1">
      <c r="A116" s="16" t="s">
        <v>266</v>
      </c>
      <c r="B116" s="16" t="s">
        <v>254</v>
      </c>
      <c r="C116" s="16" t="s">
        <v>127</v>
      </c>
      <c r="D116" s="16" t="s">
        <v>54</v>
      </c>
      <c r="E116" s="16" t="s">
        <v>148</v>
      </c>
      <c r="F116" s="16" t="s">
        <v>155</v>
      </c>
      <c r="G116" s="16">
        <v>0.8886719</v>
      </c>
    </row>
    <row r="117" ht="15.75" customHeight="1">
      <c r="A117" s="16" t="s">
        <v>267</v>
      </c>
      <c r="B117" s="16" t="s">
        <v>254</v>
      </c>
      <c r="C117" s="16" t="s">
        <v>127</v>
      </c>
      <c r="D117" s="16" t="s">
        <v>73</v>
      </c>
      <c r="E117" s="16" t="s">
        <v>148</v>
      </c>
      <c r="F117" s="16" t="s">
        <v>157</v>
      </c>
      <c r="G117" s="16">
        <v>0.6953125</v>
      </c>
    </row>
    <row r="118" ht="15.75" customHeight="1">
      <c r="A118" s="16" t="s">
        <v>268</v>
      </c>
      <c r="B118" s="16" t="s">
        <v>254</v>
      </c>
      <c r="C118" s="16" t="s">
        <v>127</v>
      </c>
      <c r="D118" s="16" t="s">
        <v>52</v>
      </c>
      <c r="E118" s="16" t="s">
        <v>148</v>
      </c>
      <c r="F118" s="16" t="s">
        <v>159</v>
      </c>
      <c r="G118" s="16">
        <v>0.83691406</v>
      </c>
    </row>
    <row r="119" ht="15.75" customHeight="1">
      <c r="A119" s="16" t="s">
        <v>269</v>
      </c>
      <c r="B119" s="16" t="s">
        <v>254</v>
      </c>
      <c r="C119" s="16" t="s">
        <v>127</v>
      </c>
      <c r="D119" s="16" t="s">
        <v>52</v>
      </c>
      <c r="E119" s="16" t="s">
        <v>148</v>
      </c>
      <c r="F119" s="16" t="s">
        <v>161</v>
      </c>
      <c r="G119" s="16">
        <v>0.88183594</v>
      </c>
    </row>
    <row r="120" ht="15.75" customHeight="1">
      <c r="A120" s="16" t="s">
        <v>270</v>
      </c>
      <c r="B120" s="16" t="s">
        <v>254</v>
      </c>
      <c r="C120" s="16" t="s">
        <v>127</v>
      </c>
      <c r="D120" s="16" t="s">
        <v>54</v>
      </c>
      <c r="E120" s="16" t="s">
        <v>148</v>
      </c>
      <c r="F120" s="16" t="s">
        <v>163</v>
      </c>
      <c r="G120" s="16">
        <v>0.9160156</v>
      </c>
    </row>
    <row r="121" ht="15.75" customHeight="1">
      <c r="A121" s="16" t="s">
        <v>271</v>
      </c>
      <c r="B121" s="16" t="s">
        <v>272</v>
      </c>
      <c r="C121" s="16" t="s">
        <v>127</v>
      </c>
      <c r="D121" s="16" t="s">
        <v>73</v>
      </c>
      <c r="E121" s="16" t="s">
        <v>128</v>
      </c>
      <c r="F121" s="16" t="s">
        <v>129</v>
      </c>
      <c r="G121" s="16">
        <v>0.75</v>
      </c>
    </row>
    <row r="122" ht="15.75" customHeight="1">
      <c r="A122" s="16" t="s">
        <v>273</v>
      </c>
      <c r="B122" s="16" t="s">
        <v>272</v>
      </c>
      <c r="C122" s="16" t="s">
        <v>127</v>
      </c>
      <c r="D122" s="16" t="s">
        <v>52</v>
      </c>
      <c r="E122" s="16" t="s">
        <v>128</v>
      </c>
      <c r="F122" s="16" t="s">
        <v>131</v>
      </c>
      <c r="G122" s="16">
        <v>0.8779297</v>
      </c>
    </row>
    <row r="123" ht="15.75" customHeight="1">
      <c r="A123" s="16" t="s">
        <v>274</v>
      </c>
      <c r="B123" s="16" t="s">
        <v>272</v>
      </c>
      <c r="C123" s="16" t="s">
        <v>127</v>
      </c>
      <c r="D123" s="16" t="s">
        <v>52</v>
      </c>
      <c r="E123" s="16" t="s">
        <v>128</v>
      </c>
      <c r="F123" s="16" t="s">
        <v>133</v>
      </c>
      <c r="G123" s="16">
        <v>0.89941406</v>
      </c>
    </row>
    <row r="124" ht="15.75" customHeight="1">
      <c r="A124" s="16" t="s">
        <v>275</v>
      </c>
      <c r="B124" s="16" t="s">
        <v>272</v>
      </c>
      <c r="C124" s="16" t="s">
        <v>127</v>
      </c>
      <c r="D124" s="16" t="s">
        <v>54</v>
      </c>
      <c r="E124" s="16" t="s">
        <v>128</v>
      </c>
      <c r="F124" s="16" t="s">
        <v>135</v>
      </c>
      <c r="G124" s="16">
        <v>0.8769531</v>
      </c>
    </row>
    <row r="125" ht="15.75" customHeight="1">
      <c r="A125" s="16" t="s">
        <v>276</v>
      </c>
      <c r="B125" s="16" t="s">
        <v>272</v>
      </c>
      <c r="C125" s="16" t="s">
        <v>127</v>
      </c>
      <c r="D125" s="16" t="s">
        <v>54</v>
      </c>
      <c r="E125" s="16" t="s">
        <v>128</v>
      </c>
      <c r="F125" s="16" t="s">
        <v>137</v>
      </c>
      <c r="G125" s="16">
        <v>0.8886719</v>
      </c>
    </row>
    <row r="126" ht="15.75" customHeight="1">
      <c r="A126" s="16" t="s">
        <v>277</v>
      </c>
      <c r="B126" s="16" t="s">
        <v>272</v>
      </c>
      <c r="C126" s="16" t="s">
        <v>127</v>
      </c>
      <c r="D126" s="16" t="s">
        <v>73</v>
      </c>
      <c r="E126" s="16" t="s">
        <v>139</v>
      </c>
      <c r="F126" s="16" t="s">
        <v>140</v>
      </c>
      <c r="G126" s="16">
        <v>1.0</v>
      </c>
    </row>
    <row r="127" ht="15.75" customHeight="1">
      <c r="A127" s="16" t="s">
        <v>278</v>
      </c>
      <c r="B127" s="16" t="s">
        <v>272</v>
      </c>
      <c r="C127" s="16" t="s">
        <v>127</v>
      </c>
      <c r="D127" s="16" t="s">
        <v>52</v>
      </c>
      <c r="E127" s="16" t="s">
        <v>139</v>
      </c>
      <c r="F127" s="16" t="s">
        <v>142</v>
      </c>
      <c r="G127" s="16">
        <v>1.0</v>
      </c>
    </row>
    <row r="128" ht="15.75" customHeight="1">
      <c r="A128" s="16" t="s">
        <v>279</v>
      </c>
      <c r="B128" s="16" t="s">
        <v>272</v>
      </c>
      <c r="C128" s="16" t="s">
        <v>127</v>
      </c>
      <c r="D128" s="16" t="s">
        <v>52</v>
      </c>
      <c r="E128" s="16" t="s">
        <v>139</v>
      </c>
      <c r="F128" s="16" t="s">
        <v>144</v>
      </c>
      <c r="G128" s="16">
        <v>0.9501953</v>
      </c>
    </row>
    <row r="129" ht="15.75" customHeight="1">
      <c r="A129" s="16" t="s">
        <v>280</v>
      </c>
      <c r="B129" s="16" t="s">
        <v>272</v>
      </c>
      <c r="C129" s="16" t="s">
        <v>127</v>
      </c>
      <c r="D129" s="16" t="s">
        <v>54</v>
      </c>
      <c r="E129" s="16" t="s">
        <v>139</v>
      </c>
      <c r="F129" s="16" t="s">
        <v>146</v>
      </c>
      <c r="G129" s="16">
        <v>1.0</v>
      </c>
    </row>
    <row r="130" ht="15.75" customHeight="1">
      <c r="A130" s="16" t="s">
        <v>281</v>
      </c>
      <c r="B130" s="16" t="s">
        <v>272</v>
      </c>
      <c r="C130" s="16" t="s">
        <v>127</v>
      </c>
      <c r="D130" s="16" t="s">
        <v>73</v>
      </c>
      <c r="E130" s="16" t="s">
        <v>148</v>
      </c>
      <c r="F130" s="16" t="s">
        <v>149</v>
      </c>
      <c r="G130" s="16">
        <v>0.70703125</v>
      </c>
    </row>
    <row r="131" ht="15.75" customHeight="1">
      <c r="A131" s="16" t="s">
        <v>282</v>
      </c>
      <c r="B131" s="16" t="s">
        <v>272</v>
      </c>
      <c r="C131" s="16" t="s">
        <v>127</v>
      </c>
      <c r="D131" s="16" t="s">
        <v>52</v>
      </c>
      <c r="E131" s="16" t="s">
        <v>148</v>
      </c>
      <c r="F131" s="16" t="s">
        <v>151</v>
      </c>
      <c r="G131" s="16">
        <v>0.8486328</v>
      </c>
    </row>
    <row r="132" ht="15.75" customHeight="1">
      <c r="A132" s="16" t="s">
        <v>283</v>
      </c>
      <c r="B132" s="16" t="s">
        <v>272</v>
      </c>
      <c r="C132" s="16" t="s">
        <v>127</v>
      </c>
      <c r="D132" s="16" t="s">
        <v>52</v>
      </c>
      <c r="E132" s="16" t="s">
        <v>148</v>
      </c>
      <c r="F132" s="16" t="s">
        <v>153</v>
      </c>
      <c r="G132" s="16">
        <v>0.8623047</v>
      </c>
    </row>
    <row r="133" ht="15.75" customHeight="1">
      <c r="A133" s="16" t="s">
        <v>284</v>
      </c>
      <c r="B133" s="16" t="s">
        <v>272</v>
      </c>
      <c r="C133" s="16" t="s">
        <v>127</v>
      </c>
      <c r="D133" s="16" t="s">
        <v>54</v>
      </c>
      <c r="E133" s="16" t="s">
        <v>148</v>
      </c>
      <c r="F133" s="16" t="s">
        <v>155</v>
      </c>
      <c r="G133" s="16">
        <v>0.8847656</v>
      </c>
    </row>
    <row r="134" ht="15.75" customHeight="1">
      <c r="A134" s="16" t="s">
        <v>285</v>
      </c>
      <c r="B134" s="16" t="s">
        <v>272</v>
      </c>
      <c r="C134" s="16" t="s">
        <v>127</v>
      </c>
      <c r="D134" s="16" t="s">
        <v>73</v>
      </c>
      <c r="E134" s="16" t="s">
        <v>148</v>
      </c>
      <c r="F134" s="16" t="s">
        <v>157</v>
      </c>
      <c r="G134" s="16">
        <v>0.7167969</v>
      </c>
    </row>
    <row r="135" ht="15.75" customHeight="1">
      <c r="A135" s="16" t="s">
        <v>286</v>
      </c>
      <c r="B135" s="16" t="s">
        <v>272</v>
      </c>
      <c r="C135" s="16" t="s">
        <v>127</v>
      </c>
      <c r="D135" s="16" t="s">
        <v>52</v>
      </c>
      <c r="E135" s="16" t="s">
        <v>148</v>
      </c>
      <c r="F135" s="16" t="s">
        <v>159</v>
      </c>
      <c r="G135" s="16">
        <v>0.86035156</v>
      </c>
    </row>
    <row r="136" ht="15.75" customHeight="1">
      <c r="A136" s="16" t="s">
        <v>287</v>
      </c>
      <c r="B136" s="16" t="s">
        <v>272</v>
      </c>
      <c r="C136" s="16" t="s">
        <v>127</v>
      </c>
      <c r="D136" s="16" t="s">
        <v>52</v>
      </c>
      <c r="E136" s="16" t="s">
        <v>148</v>
      </c>
      <c r="F136" s="16" t="s">
        <v>161</v>
      </c>
      <c r="G136" s="16">
        <v>0.8935547</v>
      </c>
    </row>
    <row r="137" ht="15.75" customHeight="1">
      <c r="A137" s="16" t="s">
        <v>288</v>
      </c>
      <c r="B137" s="16" t="s">
        <v>272</v>
      </c>
      <c r="C137" s="16" t="s">
        <v>127</v>
      </c>
      <c r="D137" s="16" t="s">
        <v>54</v>
      </c>
      <c r="E137" s="16" t="s">
        <v>148</v>
      </c>
      <c r="F137" s="16" t="s">
        <v>163</v>
      </c>
      <c r="G137" s="16">
        <v>0.9160156</v>
      </c>
    </row>
    <row r="138" ht="15.75" customHeight="1">
      <c r="A138" s="20" t="s">
        <v>109</v>
      </c>
      <c r="B138" s="16" t="s">
        <v>289</v>
      </c>
      <c r="C138" s="16" t="s">
        <v>127</v>
      </c>
      <c r="D138" s="16" t="s">
        <v>52</v>
      </c>
      <c r="E138" s="16" t="s">
        <v>128</v>
      </c>
      <c r="F138" s="16" t="s">
        <v>131</v>
      </c>
      <c r="G138" s="16">
        <v>0.6953125</v>
      </c>
    </row>
    <row r="139" ht="15.75" customHeight="1">
      <c r="A139" s="20" t="s">
        <v>109</v>
      </c>
      <c r="B139" s="16" t="s">
        <v>289</v>
      </c>
      <c r="C139" s="16" t="s">
        <v>127</v>
      </c>
      <c r="D139" s="16" t="s">
        <v>52</v>
      </c>
      <c r="E139" s="16" t="s">
        <v>148</v>
      </c>
      <c r="F139" s="16" t="s">
        <v>151</v>
      </c>
      <c r="G139" s="16">
        <v>0.5625</v>
      </c>
    </row>
    <row r="140" ht="15.75" customHeight="1">
      <c r="A140" s="20" t="s">
        <v>109</v>
      </c>
      <c r="B140" s="16" t="s">
        <v>289</v>
      </c>
      <c r="C140" s="16" t="s">
        <v>127</v>
      </c>
      <c r="D140" s="16" t="s">
        <v>52</v>
      </c>
      <c r="E140" s="16" t="s">
        <v>148</v>
      </c>
      <c r="F140" s="16" t="s">
        <v>159</v>
      </c>
      <c r="G140" s="16">
        <v>0.6464844</v>
      </c>
    </row>
    <row r="141" ht="15.75" customHeight="1">
      <c r="A141" s="20" t="s">
        <v>109</v>
      </c>
      <c r="B141" s="16" t="s">
        <v>289</v>
      </c>
      <c r="C141" s="16" t="s">
        <v>127</v>
      </c>
      <c r="D141" s="16" t="s">
        <v>52</v>
      </c>
      <c r="E141" s="16" t="s">
        <v>139</v>
      </c>
      <c r="F141" s="16" t="s">
        <v>142</v>
      </c>
      <c r="G141" s="16">
        <v>0.8808594</v>
      </c>
    </row>
    <row r="142" ht="15.75" customHeight="1">
      <c r="A142" s="20" t="s">
        <v>109</v>
      </c>
      <c r="B142" s="16" t="s">
        <v>289</v>
      </c>
      <c r="C142" s="16" t="s">
        <v>127</v>
      </c>
      <c r="D142" s="16" t="s">
        <v>52</v>
      </c>
      <c r="E142" s="16" t="s">
        <v>128</v>
      </c>
      <c r="F142" s="16" t="s">
        <v>133</v>
      </c>
      <c r="G142" s="16">
        <v>0.6738281</v>
      </c>
    </row>
    <row r="143" ht="15.75" customHeight="1">
      <c r="A143" s="20" t="s">
        <v>109</v>
      </c>
      <c r="B143" s="16" t="s">
        <v>289</v>
      </c>
      <c r="C143" s="16" t="s">
        <v>127</v>
      </c>
      <c r="D143" s="16" t="s">
        <v>52</v>
      </c>
      <c r="E143" s="16" t="s">
        <v>148</v>
      </c>
      <c r="F143" s="16" t="s">
        <v>153</v>
      </c>
      <c r="G143" s="16">
        <v>0.5878906</v>
      </c>
    </row>
    <row r="144" ht="15.75" customHeight="1">
      <c r="A144" s="20" t="s">
        <v>109</v>
      </c>
      <c r="B144" s="16" t="s">
        <v>289</v>
      </c>
      <c r="C144" s="16" t="s">
        <v>127</v>
      </c>
      <c r="D144" s="16" t="s">
        <v>52</v>
      </c>
      <c r="E144" s="16" t="s">
        <v>148</v>
      </c>
      <c r="F144" s="16" t="s">
        <v>161</v>
      </c>
      <c r="G144" s="16">
        <v>0.6503906</v>
      </c>
    </row>
    <row r="145" ht="15.75" customHeight="1">
      <c r="A145" s="20" t="s">
        <v>109</v>
      </c>
      <c r="B145" s="16" t="s">
        <v>289</v>
      </c>
      <c r="C145" s="16" t="s">
        <v>127</v>
      </c>
      <c r="D145" s="16" t="s">
        <v>52</v>
      </c>
      <c r="E145" s="16" t="s">
        <v>139</v>
      </c>
      <c r="F145" s="16" t="s">
        <v>144</v>
      </c>
      <c r="G145" s="16">
        <v>0.6738281</v>
      </c>
    </row>
    <row r="146" ht="15.75" customHeight="1">
      <c r="A146" s="20" t="s">
        <v>108</v>
      </c>
      <c r="B146" s="16" t="s">
        <v>290</v>
      </c>
      <c r="C146" s="16" t="s">
        <v>127</v>
      </c>
      <c r="D146" s="16" t="s">
        <v>52</v>
      </c>
      <c r="E146" s="16" t="s">
        <v>128</v>
      </c>
      <c r="F146" s="16" t="s">
        <v>131</v>
      </c>
      <c r="G146" s="16">
        <v>0.82910156</v>
      </c>
    </row>
    <row r="147" ht="15.75" customHeight="1">
      <c r="A147" s="20" t="s">
        <v>108</v>
      </c>
      <c r="B147" s="16" t="s">
        <v>290</v>
      </c>
      <c r="C147" s="16" t="s">
        <v>127</v>
      </c>
      <c r="D147" s="16" t="s">
        <v>52</v>
      </c>
      <c r="E147" s="16" t="s">
        <v>148</v>
      </c>
      <c r="F147" s="16" t="s">
        <v>151</v>
      </c>
      <c r="G147" s="16">
        <v>0.58691406</v>
      </c>
    </row>
    <row r="148" ht="15.75" customHeight="1">
      <c r="A148" s="20" t="s">
        <v>108</v>
      </c>
      <c r="B148" s="16" t="s">
        <v>290</v>
      </c>
      <c r="C148" s="16" t="s">
        <v>127</v>
      </c>
      <c r="D148" s="16" t="s">
        <v>52</v>
      </c>
      <c r="E148" s="16" t="s">
        <v>148</v>
      </c>
      <c r="F148" s="16" t="s">
        <v>159</v>
      </c>
      <c r="G148" s="16">
        <v>0.8330078</v>
      </c>
    </row>
    <row r="149" ht="15.75" customHeight="1">
      <c r="A149" s="20" t="s">
        <v>108</v>
      </c>
      <c r="B149" s="16" t="s">
        <v>290</v>
      </c>
      <c r="C149" s="16" t="s">
        <v>127</v>
      </c>
      <c r="D149" s="16" t="s">
        <v>52</v>
      </c>
      <c r="E149" s="16" t="s">
        <v>128</v>
      </c>
      <c r="F149" s="16" t="s">
        <v>133</v>
      </c>
      <c r="G149" s="16">
        <v>0.8486328</v>
      </c>
    </row>
    <row r="150" ht="15.75" customHeight="1">
      <c r="A150" s="20" t="s">
        <v>108</v>
      </c>
      <c r="B150" s="16" t="s">
        <v>290</v>
      </c>
      <c r="C150" s="16" t="s">
        <v>127</v>
      </c>
      <c r="D150" s="16" t="s">
        <v>52</v>
      </c>
      <c r="E150" s="16" t="s">
        <v>148</v>
      </c>
      <c r="F150" s="16" t="s">
        <v>153</v>
      </c>
      <c r="G150" s="16">
        <v>0.63378906</v>
      </c>
    </row>
    <row r="151" ht="15.75" customHeight="1">
      <c r="A151" s="20" t="s">
        <v>108</v>
      </c>
      <c r="B151" s="16" t="s">
        <v>290</v>
      </c>
      <c r="C151" s="16" t="s">
        <v>127</v>
      </c>
      <c r="D151" s="16" t="s">
        <v>52</v>
      </c>
      <c r="E151" s="16" t="s">
        <v>148</v>
      </c>
      <c r="F151" s="16" t="s">
        <v>161</v>
      </c>
      <c r="G151" s="16">
        <v>0.82714844</v>
      </c>
    </row>
    <row r="152" ht="15.75" customHeight="1">
      <c r="A152" s="16" t="s">
        <v>291</v>
      </c>
      <c r="B152" s="16" t="s">
        <v>292</v>
      </c>
      <c r="C152" s="16" t="s">
        <v>127</v>
      </c>
      <c r="D152" s="16" t="s">
        <v>52</v>
      </c>
      <c r="E152" s="16" t="s">
        <v>148</v>
      </c>
      <c r="F152" s="16" t="s">
        <v>159</v>
      </c>
      <c r="G152" s="16">
        <v>0.7861328</v>
      </c>
    </row>
    <row r="153" ht="15.75" customHeight="1">
      <c r="A153" s="16" t="s">
        <v>291</v>
      </c>
      <c r="B153" s="16" t="s">
        <v>293</v>
      </c>
      <c r="C153" s="16" t="s">
        <v>127</v>
      </c>
      <c r="D153" s="16" t="s">
        <v>52</v>
      </c>
      <c r="E153" s="16" t="s">
        <v>148</v>
      </c>
      <c r="F153" s="16" t="s">
        <v>159</v>
      </c>
      <c r="G153" s="16">
        <v>0.7919922</v>
      </c>
    </row>
    <row r="154" ht="15.75" customHeight="1">
      <c r="A154" s="16" t="s">
        <v>294</v>
      </c>
      <c r="B154" s="16" t="s">
        <v>295</v>
      </c>
      <c r="C154" s="16" t="s">
        <v>127</v>
      </c>
      <c r="D154" s="16" t="s">
        <v>52</v>
      </c>
      <c r="E154" s="16" t="s">
        <v>128</v>
      </c>
      <c r="F154" s="16" t="s">
        <v>131</v>
      </c>
      <c r="G154" s="16">
        <v>0.81347656</v>
      </c>
    </row>
    <row r="155" ht="15.75" customHeight="1">
      <c r="A155" s="16" t="s">
        <v>294</v>
      </c>
      <c r="B155" s="16" t="s">
        <v>295</v>
      </c>
      <c r="C155" s="16" t="s">
        <v>127</v>
      </c>
      <c r="D155" s="16" t="s">
        <v>52</v>
      </c>
      <c r="E155" s="16" t="s">
        <v>148</v>
      </c>
      <c r="F155" s="16" t="s">
        <v>151</v>
      </c>
      <c r="G155" s="16">
        <v>0.69433594</v>
      </c>
    </row>
    <row r="156" ht="15.75" customHeight="1">
      <c r="A156" s="16" t="s">
        <v>294</v>
      </c>
      <c r="B156" s="16" t="s">
        <v>295</v>
      </c>
      <c r="C156" s="16" t="s">
        <v>127</v>
      </c>
      <c r="D156" s="16" t="s">
        <v>52</v>
      </c>
      <c r="E156" s="16" t="s">
        <v>148</v>
      </c>
      <c r="F156" s="16" t="s">
        <v>159</v>
      </c>
      <c r="G156" s="16">
        <v>0.76660156</v>
      </c>
    </row>
    <row r="157" ht="15.75" customHeight="1">
      <c r="A157" s="16" t="s">
        <v>294</v>
      </c>
      <c r="B157" s="16" t="s">
        <v>295</v>
      </c>
      <c r="C157" s="16" t="s">
        <v>127</v>
      </c>
      <c r="D157" s="16" t="s">
        <v>52</v>
      </c>
      <c r="E157" s="16" t="s">
        <v>139</v>
      </c>
      <c r="F157" s="16" t="s">
        <v>142</v>
      </c>
      <c r="G157" s="16">
        <v>1.0</v>
      </c>
    </row>
    <row r="158" ht="15.75" customHeight="1">
      <c r="A158" s="16" t="s">
        <v>296</v>
      </c>
      <c r="B158" s="16" t="s">
        <v>126</v>
      </c>
      <c r="C158" s="16" t="s">
        <v>297</v>
      </c>
      <c r="D158" s="16" t="s">
        <v>298</v>
      </c>
      <c r="E158" s="16" t="s">
        <v>299</v>
      </c>
      <c r="G158" s="16">
        <v>0.5</v>
      </c>
    </row>
    <row r="159" ht="15.75" customHeight="1">
      <c r="A159" s="16" t="s">
        <v>300</v>
      </c>
      <c r="B159" s="16" t="s">
        <v>126</v>
      </c>
      <c r="C159" s="16" t="s">
        <v>297</v>
      </c>
      <c r="D159" s="16" t="s">
        <v>298</v>
      </c>
      <c r="E159" s="16" t="s">
        <v>299</v>
      </c>
      <c r="G159" s="16">
        <v>0.5</v>
      </c>
    </row>
    <row r="160" ht="15.75" customHeight="1">
      <c r="A160" s="16" t="s">
        <v>301</v>
      </c>
      <c r="B160" s="16" t="s">
        <v>126</v>
      </c>
      <c r="C160" s="16" t="s">
        <v>297</v>
      </c>
      <c r="D160" s="16" t="s">
        <v>298</v>
      </c>
      <c r="E160" s="16" t="s">
        <v>299</v>
      </c>
      <c r="G160" s="16">
        <v>0.5</v>
      </c>
    </row>
    <row r="161" ht="15.75" customHeight="1">
      <c r="A161" s="16" t="s">
        <v>302</v>
      </c>
      <c r="B161" s="16" t="s">
        <v>126</v>
      </c>
      <c r="C161" s="16" t="s">
        <v>297</v>
      </c>
      <c r="D161" s="16" t="s">
        <v>298</v>
      </c>
      <c r="E161" s="16" t="s">
        <v>299</v>
      </c>
      <c r="G161" s="16">
        <v>0.5</v>
      </c>
    </row>
    <row r="162" ht="15.75" customHeight="1">
      <c r="A162" s="16" t="s">
        <v>303</v>
      </c>
      <c r="B162" s="16" t="s">
        <v>94</v>
      </c>
      <c r="C162" s="16" t="s">
        <v>297</v>
      </c>
      <c r="D162" s="16" t="s">
        <v>298</v>
      </c>
      <c r="E162" s="16" t="s">
        <v>299</v>
      </c>
      <c r="G162" s="16">
        <v>0.5</v>
      </c>
    </row>
    <row r="163" ht="15.75" customHeight="1">
      <c r="A163" s="16" t="s">
        <v>304</v>
      </c>
      <c r="B163" s="16" t="s">
        <v>94</v>
      </c>
      <c r="C163" s="16" t="s">
        <v>297</v>
      </c>
      <c r="D163" s="16" t="s">
        <v>298</v>
      </c>
      <c r="E163" s="16" t="s">
        <v>299</v>
      </c>
      <c r="G163" s="16">
        <v>0.5</v>
      </c>
    </row>
    <row r="164" ht="15.75" customHeight="1">
      <c r="A164" s="16" t="s">
        <v>305</v>
      </c>
      <c r="B164" s="16" t="s">
        <v>94</v>
      </c>
      <c r="C164" s="16" t="s">
        <v>297</v>
      </c>
      <c r="D164" s="16" t="s">
        <v>298</v>
      </c>
      <c r="E164" s="16" t="s">
        <v>299</v>
      </c>
      <c r="G164" s="16">
        <v>0.5</v>
      </c>
    </row>
    <row r="165" ht="15.75" customHeight="1">
      <c r="A165" s="16" t="s">
        <v>306</v>
      </c>
      <c r="B165" s="16" t="s">
        <v>94</v>
      </c>
      <c r="C165" s="16" t="s">
        <v>297</v>
      </c>
      <c r="D165" s="16" t="s">
        <v>298</v>
      </c>
      <c r="E165" s="16" t="s">
        <v>299</v>
      </c>
      <c r="G165" s="16">
        <v>0.5</v>
      </c>
    </row>
    <row r="166" ht="15.75" customHeight="1">
      <c r="A166" s="16" t="s">
        <v>307</v>
      </c>
      <c r="B166" s="16" t="s">
        <v>182</v>
      </c>
      <c r="C166" s="16" t="s">
        <v>297</v>
      </c>
      <c r="D166" s="16" t="s">
        <v>298</v>
      </c>
      <c r="E166" s="16" t="s">
        <v>299</v>
      </c>
      <c r="G166" s="16">
        <v>0.5</v>
      </c>
    </row>
    <row r="167" ht="15.75" customHeight="1">
      <c r="A167" s="16" t="s">
        <v>308</v>
      </c>
      <c r="B167" s="16" t="s">
        <v>182</v>
      </c>
      <c r="C167" s="16" t="s">
        <v>297</v>
      </c>
      <c r="D167" s="16" t="s">
        <v>298</v>
      </c>
      <c r="E167" s="16" t="s">
        <v>299</v>
      </c>
      <c r="G167" s="16">
        <v>0.5</v>
      </c>
    </row>
    <row r="168" ht="15.75" customHeight="1">
      <c r="A168" s="16" t="s">
        <v>309</v>
      </c>
      <c r="B168" s="16" t="s">
        <v>182</v>
      </c>
      <c r="C168" s="16" t="s">
        <v>297</v>
      </c>
      <c r="D168" s="16" t="s">
        <v>298</v>
      </c>
      <c r="E168" s="16" t="s">
        <v>299</v>
      </c>
      <c r="G168" s="16">
        <v>0.5</v>
      </c>
    </row>
    <row r="169" ht="15.75" customHeight="1">
      <c r="A169" s="16" t="s">
        <v>310</v>
      </c>
      <c r="B169" s="16" t="s">
        <v>182</v>
      </c>
      <c r="C169" s="16" t="s">
        <v>297</v>
      </c>
      <c r="D169" s="16" t="s">
        <v>298</v>
      </c>
      <c r="E169" s="16" t="s">
        <v>299</v>
      </c>
      <c r="G169" s="16">
        <v>0.5</v>
      </c>
    </row>
    <row r="170" ht="15.75" customHeight="1">
      <c r="A170" s="16" t="s">
        <v>311</v>
      </c>
      <c r="B170" s="16" t="s">
        <v>200</v>
      </c>
      <c r="C170" s="16" t="s">
        <v>297</v>
      </c>
      <c r="D170" s="16" t="s">
        <v>298</v>
      </c>
      <c r="E170" s="16" t="s">
        <v>299</v>
      </c>
      <c r="G170" s="16">
        <v>0.5</v>
      </c>
    </row>
    <row r="171" ht="15.75" customHeight="1">
      <c r="A171" s="16" t="s">
        <v>312</v>
      </c>
      <c r="B171" s="16" t="s">
        <v>200</v>
      </c>
      <c r="C171" s="16" t="s">
        <v>297</v>
      </c>
      <c r="D171" s="16" t="s">
        <v>298</v>
      </c>
      <c r="E171" s="16" t="s">
        <v>299</v>
      </c>
      <c r="G171" s="16">
        <v>0.5</v>
      </c>
    </row>
    <row r="172" ht="15.75" customHeight="1">
      <c r="A172" s="16" t="s">
        <v>313</v>
      </c>
      <c r="B172" s="16" t="s">
        <v>200</v>
      </c>
      <c r="C172" s="16" t="s">
        <v>297</v>
      </c>
      <c r="D172" s="16" t="s">
        <v>298</v>
      </c>
      <c r="E172" s="16" t="s">
        <v>299</v>
      </c>
      <c r="G172" s="16">
        <v>0.5</v>
      </c>
    </row>
    <row r="173" ht="15.75" customHeight="1">
      <c r="A173" s="16" t="s">
        <v>314</v>
      </c>
      <c r="B173" s="16" t="s">
        <v>200</v>
      </c>
      <c r="C173" s="16" t="s">
        <v>297</v>
      </c>
      <c r="D173" s="16" t="s">
        <v>298</v>
      </c>
      <c r="E173" s="16" t="s">
        <v>299</v>
      </c>
      <c r="G173" s="16">
        <v>0.5</v>
      </c>
    </row>
    <row r="174" ht="15.75" customHeight="1">
      <c r="A174" s="16" t="s">
        <v>315</v>
      </c>
      <c r="B174" s="16" t="s">
        <v>218</v>
      </c>
      <c r="C174" s="16" t="s">
        <v>297</v>
      </c>
      <c r="D174" s="16" t="s">
        <v>298</v>
      </c>
      <c r="E174" s="16" t="s">
        <v>299</v>
      </c>
      <c r="G174" s="16">
        <v>0.5</v>
      </c>
    </row>
    <row r="175" ht="15.75" customHeight="1">
      <c r="A175" s="16" t="s">
        <v>316</v>
      </c>
      <c r="B175" s="16" t="s">
        <v>218</v>
      </c>
      <c r="C175" s="16" t="s">
        <v>297</v>
      </c>
      <c r="D175" s="16" t="s">
        <v>298</v>
      </c>
      <c r="E175" s="16" t="s">
        <v>299</v>
      </c>
      <c r="G175" s="16">
        <v>0.5</v>
      </c>
    </row>
    <row r="176" ht="15.75" customHeight="1">
      <c r="A176" s="16" t="s">
        <v>317</v>
      </c>
      <c r="B176" s="16" t="s">
        <v>218</v>
      </c>
      <c r="C176" s="16" t="s">
        <v>297</v>
      </c>
      <c r="D176" s="16" t="s">
        <v>298</v>
      </c>
      <c r="E176" s="16" t="s">
        <v>299</v>
      </c>
      <c r="G176" s="16">
        <v>0.5</v>
      </c>
    </row>
    <row r="177" ht="15.75" customHeight="1">
      <c r="A177" s="16" t="s">
        <v>318</v>
      </c>
      <c r="B177" s="16" t="s">
        <v>218</v>
      </c>
      <c r="C177" s="16" t="s">
        <v>297</v>
      </c>
      <c r="D177" s="16" t="s">
        <v>298</v>
      </c>
      <c r="E177" s="16" t="s">
        <v>299</v>
      </c>
      <c r="G177" s="16">
        <v>0.5</v>
      </c>
    </row>
    <row r="178" ht="15.75" customHeight="1">
      <c r="A178" s="16" t="s">
        <v>319</v>
      </c>
      <c r="B178" s="16" t="s">
        <v>236</v>
      </c>
      <c r="C178" s="16" t="s">
        <v>297</v>
      </c>
      <c r="D178" s="16" t="s">
        <v>298</v>
      </c>
      <c r="E178" s="16" t="s">
        <v>299</v>
      </c>
      <c r="G178" s="16">
        <v>0.5</v>
      </c>
    </row>
    <row r="179" ht="15.75" customHeight="1">
      <c r="A179" s="16" t="s">
        <v>320</v>
      </c>
      <c r="B179" s="16" t="s">
        <v>236</v>
      </c>
      <c r="C179" s="16" t="s">
        <v>297</v>
      </c>
      <c r="D179" s="16" t="s">
        <v>298</v>
      </c>
      <c r="E179" s="16" t="s">
        <v>299</v>
      </c>
      <c r="G179" s="16">
        <v>0.5</v>
      </c>
    </row>
    <row r="180" ht="15.75" customHeight="1">
      <c r="A180" s="16" t="s">
        <v>321</v>
      </c>
      <c r="B180" s="16" t="s">
        <v>236</v>
      </c>
      <c r="C180" s="16" t="s">
        <v>297</v>
      </c>
      <c r="D180" s="16" t="s">
        <v>298</v>
      </c>
      <c r="E180" s="16" t="s">
        <v>299</v>
      </c>
      <c r="G180" s="16">
        <v>0.5</v>
      </c>
    </row>
    <row r="181" ht="15.75" customHeight="1">
      <c r="A181" s="16" t="s">
        <v>322</v>
      </c>
      <c r="B181" s="16" t="s">
        <v>236</v>
      </c>
      <c r="C181" s="16" t="s">
        <v>297</v>
      </c>
      <c r="D181" s="16" t="s">
        <v>298</v>
      </c>
      <c r="E181" s="16" t="s">
        <v>299</v>
      </c>
      <c r="G181" s="16">
        <v>0.5</v>
      </c>
    </row>
    <row r="182" ht="15.75" customHeight="1">
      <c r="A182" s="16" t="s">
        <v>323</v>
      </c>
      <c r="B182" s="16" t="s">
        <v>254</v>
      </c>
      <c r="C182" s="16" t="s">
        <v>297</v>
      </c>
      <c r="D182" s="16" t="s">
        <v>298</v>
      </c>
      <c r="E182" s="16" t="s">
        <v>299</v>
      </c>
      <c r="G182" s="16">
        <v>0.5</v>
      </c>
    </row>
    <row r="183" ht="15.75" customHeight="1">
      <c r="A183" s="16" t="s">
        <v>324</v>
      </c>
      <c r="B183" s="16" t="s">
        <v>254</v>
      </c>
      <c r="C183" s="16" t="s">
        <v>297</v>
      </c>
      <c r="D183" s="16" t="s">
        <v>298</v>
      </c>
      <c r="E183" s="16" t="s">
        <v>299</v>
      </c>
      <c r="G183" s="16">
        <v>0.5</v>
      </c>
    </row>
    <row r="184" ht="15.75" customHeight="1">
      <c r="A184" s="16" t="s">
        <v>325</v>
      </c>
      <c r="B184" s="16" t="s">
        <v>254</v>
      </c>
      <c r="C184" s="16" t="s">
        <v>297</v>
      </c>
      <c r="D184" s="16" t="s">
        <v>298</v>
      </c>
      <c r="E184" s="16" t="s">
        <v>299</v>
      </c>
      <c r="G184" s="16">
        <v>0.5</v>
      </c>
    </row>
    <row r="185" ht="15.75" customHeight="1">
      <c r="A185" s="16" t="s">
        <v>326</v>
      </c>
      <c r="B185" s="16" t="s">
        <v>254</v>
      </c>
      <c r="C185" s="16" t="s">
        <v>297</v>
      </c>
      <c r="D185" s="16" t="s">
        <v>298</v>
      </c>
      <c r="E185" s="16" t="s">
        <v>299</v>
      </c>
      <c r="G185" s="16">
        <v>0.5</v>
      </c>
    </row>
    <row r="186" ht="15.75" customHeight="1">
      <c r="A186" s="16" t="s">
        <v>327</v>
      </c>
      <c r="B186" s="16" t="s">
        <v>272</v>
      </c>
      <c r="C186" s="16" t="s">
        <v>297</v>
      </c>
      <c r="D186" s="16" t="s">
        <v>298</v>
      </c>
      <c r="E186" s="16" t="s">
        <v>299</v>
      </c>
      <c r="G186" s="16">
        <v>0.5</v>
      </c>
    </row>
    <row r="187" ht="15.75" customHeight="1">
      <c r="A187" s="16" t="s">
        <v>328</v>
      </c>
      <c r="B187" s="16" t="s">
        <v>272</v>
      </c>
      <c r="C187" s="16" t="s">
        <v>297</v>
      </c>
      <c r="D187" s="16" t="s">
        <v>298</v>
      </c>
      <c r="E187" s="16" t="s">
        <v>299</v>
      </c>
      <c r="G187" s="16">
        <v>0.5</v>
      </c>
    </row>
    <row r="188" ht="15.75" customHeight="1">
      <c r="A188" s="16" t="s">
        <v>329</v>
      </c>
      <c r="B188" s="16" t="s">
        <v>272</v>
      </c>
      <c r="C188" s="16" t="s">
        <v>297</v>
      </c>
      <c r="D188" s="16" t="s">
        <v>298</v>
      </c>
      <c r="E188" s="16" t="s">
        <v>299</v>
      </c>
      <c r="G188" s="16">
        <v>0.5</v>
      </c>
    </row>
    <row r="189" ht="15.75" customHeight="1">
      <c r="A189" s="16" t="s">
        <v>330</v>
      </c>
      <c r="B189" s="16" t="s">
        <v>272</v>
      </c>
      <c r="C189" s="16" t="s">
        <v>297</v>
      </c>
      <c r="D189" s="16" t="s">
        <v>298</v>
      </c>
      <c r="E189" s="16" t="s">
        <v>299</v>
      </c>
      <c r="G189" s="16">
        <v>0.5</v>
      </c>
    </row>
    <row r="190" ht="15.75" customHeight="1">
      <c r="A190" s="20" t="s">
        <v>109</v>
      </c>
      <c r="B190" s="16" t="s">
        <v>289</v>
      </c>
      <c r="C190" s="16" t="s">
        <v>297</v>
      </c>
      <c r="D190" s="16" t="s">
        <v>298</v>
      </c>
      <c r="E190" s="16" t="s">
        <v>299</v>
      </c>
      <c r="G190" s="16">
        <v>0.5</v>
      </c>
    </row>
    <row r="191" ht="15.75" customHeight="1">
      <c r="A191" s="20" t="s">
        <v>109</v>
      </c>
      <c r="B191" s="16" t="s">
        <v>289</v>
      </c>
      <c r="C191" s="16" t="s">
        <v>297</v>
      </c>
      <c r="D191" s="16" t="s">
        <v>298</v>
      </c>
      <c r="E191" s="16" t="s">
        <v>299</v>
      </c>
      <c r="G191" s="16">
        <v>0.5</v>
      </c>
    </row>
    <row r="192" ht="15.75" customHeight="1">
      <c r="A192" s="20" t="s">
        <v>109</v>
      </c>
      <c r="B192" s="16" t="s">
        <v>289</v>
      </c>
      <c r="C192" s="16" t="s">
        <v>297</v>
      </c>
      <c r="D192" s="16" t="s">
        <v>298</v>
      </c>
      <c r="E192" s="16" t="s">
        <v>299</v>
      </c>
      <c r="G192" s="16">
        <v>0.5</v>
      </c>
    </row>
    <row r="193" ht="15.75" customHeight="1">
      <c r="A193" s="20" t="s">
        <v>109</v>
      </c>
      <c r="B193" s="16" t="s">
        <v>289</v>
      </c>
      <c r="C193" s="16" t="s">
        <v>297</v>
      </c>
      <c r="D193" s="16" t="s">
        <v>298</v>
      </c>
      <c r="E193" s="16" t="s">
        <v>299</v>
      </c>
      <c r="G193" s="16">
        <v>0.5</v>
      </c>
    </row>
    <row r="194" ht="15.75" customHeight="1">
      <c r="A194" s="20" t="s">
        <v>108</v>
      </c>
      <c r="B194" s="16" t="s">
        <v>290</v>
      </c>
      <c r="C194" s="16" t="s">
        <v>297</v>
      </c>
      <c r="D194" s="16" t="s">
        <v>298</v>
      </c>
      <c r="E194" s="16" t="s">
        <v>299</v>
      </c>
      <c r="G194" s="16">
        <v>0.5</v>
      </c>
    </row>
    <row r="195" ht="15.75" customHeight="1">
      <c r="A195" s="20" t="s">
        <v>108</v>
      </c>
      <c r="B195" s="16" t="s">
        <v>290</v>
      </c>
      <c r="C195" s="16" t="s">
        <v>297</v>
      </c>
      <c r="D195" s="16" t="s">
        <v>298</v>
      </c>
      <c r="E195" s="16" t="s">
        <v>299</v>
      </c>
      <c r="G195" s="16">
        <v>0.5</v>
      </c>
    </row>
    <row r="196" ht="15.75" customHeight="1">
      <c r="A196" s="20" t="s">
        <v>108</v>
      </c>
      <c r="B196" s="16" t="s">
        <v>290</v>
      </c>
      <c r="C196" s="16" t="s">
        <v>297</v>
      </c>
      <c r="D196" s="16" t="s">
        <v>298</v>
      </c>
      <c r="E196" s="16" t="s">
        <v>299</v>
      </c>
      <c r="G196" s="16">
        <v>0.5</v>
      </c>
    </row>
    <row r="197" ht="15.75" customHeight="1">
      <c r="A197" s="20" t="s">
        <v>108</v>
      </c>
      <c r="B197" s="16" t="s">
        <v>290</v>
      </c>
      <c r="C197" s="16" t="s">
        <v>297</v>
      </c>
      <c r="D197" s="16" t="s">
        <v>298</v>
      </c>
      <c r="E197" s="16" t="s">
        <v>299</v>
      </c>
      <c r="G197" s="16">
        <v>0.5</v>
      </c>
    </row>
    <row r="198" ht="15.75" customHeight="1">
      <c r="A198" s="16" t="s">
        <v>291</v>
      </c>
      <c r="B198" s="16" t="s">
        <v>292</v>
      </c>
      <c r="C198" s="16" t="s">
        <v>297</v>
      </c>
      <c r="D198" s="16" t="s">
        <v>298</v>
      </c>
      <c r="E198" s="16" t="s">
        <v>299</v>
      </c>
      <c r="G198" s="16">
        <v>0.5</v>
      </c>
    </row>
    <row r="199" ht="15.75" customHeight="1">
      <c r="A199" s="16" t="s">
        <v>291</v>
      </c>
      <c r="B199" s="16" t="s">
        <v>293</v>
      </c>
      <c r="C199" s="16" t="s">
        <v>297</v>
      </c>
      <c r="D199" s="16" t="s">
        <v>298</v>
      </c>
      <c r="E199" s="16" t="s">
        <v>299</v>
      </c>
      <c r="G199" s="16">
        <v>0.5</v>
      </c>
    </row>
    <row r="200" ht="15.75" customHeight="1">
      <c r="A200" s="16" t="s">
        <v>294</v>
      </c>
      <c r="B200" s="16" t="s">
        <v>295</v>
      </c>
      <c r="C200" s="16" t="s">
        <v>297</v>
      </c>
      <c r="D200" s="16" t="s">
        <v>298</v>
      </c>
      <c r="E200" s="16" t="s">
        <v>299</v>
      </c>
      <c r="G200" s="16">
        <v>0.5</v>
      </c>
    </row>
    <row r="201" ht="15.75" customHeight="1">
      <c r="A201" s="16" t="s">
        <v>294</v>
      </c>
      <c r="B201" s="16" t="s">
        <v>295</v>
      </c>
      <c r="C201" s="16" t="s">
        <v>297</v>
      </c>
      <c r="D201" s="16" t="s">
        <v>298</v>
      </c>
      <c r="E201" s="16" t="s">
        <v>299</v>
      </c>
      <c r="G201" s="16">
        <v>0.5</v>
      </c>
    </row>
    <row r="202" ht="15.75" customHeight="1">
      <c r="A202" s="16" t="s">
        <v>331</v>
      </c>
      <c r="B202" s="16" t="s">
        <v>126</v>
      </c>
      <c r="C202" s="16" t="s">
        <v>332</v>
      </c>
      <c r="D202" s="16" t="s">
        <v>298</v>
      </c>
      <c r="E202" s="16" t="s">
        <v>43</v>
      </c>
      <c r="G202" s="16">
        <v>2.5</v>
      </c>
    </row>
    <row r="203" ht="15.75" customHeight="1">
      <c r="A203" s="16" t="s">
        <v>333</v>
      </c>
      <c r="B203" s="16" t="s">
        <v>126</v>
      </c>
      <c r="C203" s="16" t="s">
        <v>332</v>
      </c>
      <c r="D203" s="16" t="s">
        <v>298</v>
      </c>
      <c r="E203" s="16" t="s">
        <v>43</v>
      </c>
      <c r="G203" s="16">
        <v>2.5</v>
      </c>
    </row>
    <row r="204" ht="15.75" customHeight="1">
      <c r="A204" s="16" t="s">
        <v>334</v>
      </c>
      <c r="B204" s="16" t="s">
        <v>126</v>
      </c>
      <c r="C204" s="16" t="s">
        <v>332</v>
      </c>
      <c r="D204" s="16" t="s">
        <v>298</v>
      </c>
      <c r="E204" s="16" t="s">
        <v>43</v>
      </c>
      <c r="G204" s="16">
        <v>2.5</v>
      </c>
    </row>
    <row r="205" ht="15.75" customHeight="1">
      <c r="A205" s="16" t="s">
        <v>335</v>
      </c>
      <c r="B205" s="16" t="s">
        <v>126</v>
      </c>
      <c r="C205" s="16" t="s">
        <v>332</v>
      </c>
      <c r="D205" s="16" t="s">
        <v>298</v>
      </c>
      <c r="E205" s="16" t="s">
        <v>43</v>
      </c>
      <c r="G205" s="16">
        <v>2.5</v>
      </c>
    </row>
    <row r="206" ht="15.75" customHeight="1">
      <c r="A206" s="16" t="s">
        <v>336</v>
      </c>
      <c r="B206" s="16" t="s">
        <v>94</v>
      </c>
      <c r="C206" s="16" t="s">
        <v>332</v>
      </c>
      <c r="D206" s="16" t="s">
        <v>298</v>
      </c>
      <c r="E206" s="16" t="s">
        <v>43</v>
      </c>
      <c r="G206" s="16">
        <v>2.5</v>
      </c>
    </row>
    <row r="207" ht="15.75" customHeight="1">
      <c r="A207" s="16" t="s">
        <v>337</v>
      </c>
      <c r="B207" s="16" t="s">
        <v>94</v>
      </c>
      <c r="C207" s="16" t="s">
        <v>332</v>
      </c>
      <c r="D207" s="16" t="s">
        <v>298</v>
      </c>
      <c r="E207" s="16" t="s">
        <v>43</v>
      </c>
      <c r="G207" s="16">
        <v>2.5</v>
      </c>
    </row>
    <row r="208" ht="15.75" customHeight="1">
      <c r="A208" s="16" t="s">
        <v>338</v>
      </c>
      <c r="B208" s="16" t="s">
        <v>94</v>
      </c>
      <c r="C208" s="16" t="s">
        <v>332</v>
      </c>
      <c r="D208" s="16" t="s">
        <v>298</v>
      </c>
      <c r="E208" s="16" t="s">
        <v>43</v>
      </c>
      <c r="G208" s="16">
        <v>2.5</v>
      </c>
    </row>
    <row r="209" ht="15.75" customHeight="1">
      <c r="A209" s="16" t="s">
        <v>339</v>
      </c>
      <c r="B209" s="16" t="s">
        <v>94</v>
      </c>
      <c r="C209" s="16" t="s">
        <v>332</v>
      </c>
      <c r="D209" s="16" t="s">
        <v>298</v>
      </c>
      <c r="E209" s="16" t="s">
        <v>43</v>
      </c>
      <c r="G209" s="16">
        <v>2.5</v>
      </c>
    </row>
    <row r="210" ht="15.75" customHeight="1">
      <c r="A210" s="16" t="s">
        <v>340</v>
      </c>
      <c r="B210" s="16" t="s">
        <v>182</v>
      </c>
      <c r="C210" s="16" t="s">
        <v>332</v>
      </c>
      <c r="D210" s="16" t="s">
        <v>298</v>
      </c>
      <c r="E210" s="16" t="s">
        <v>43</v>
      </c>
      <c r="G210" s="16">
        <v>2.5</v>
      </c>
    </row>
    <row r="211" ht="15.75" customHeight="1">
      <c r="A211" s="16" t="s">
        <v>341</v>
      </c>
      <c r="B211" s="16" t="s">
        <v>182</v>
      </c>
      <c r="C211" s="16" t="s">
        <v>332</v>
      </c>
      <c r="D211" s="16" t="s">
        <v>298</v>
      </c>
      <c r="E211" s="16" t="s">
        <v>43</v>
      </c>
      <c r="G211" s="16">
        <v>2.5</v>
      </c>
    </row>
    <row r="212" ht="15.75" customHeight="1">
      <c r="A212" s="16" t="s">
        <v>342</v>
      </c>
      <c r="B212" s="16" t="s">
        <v>182</v>
      </c>
      <c r="C212" s="16" t="s">
        <v>332</v>
      </c>
      <c r="D212" s="16" t="s">
        <v>298</v>
      </c>
      <c r="E212" s="16" t="s">
        <v>43</v>
      </c>
      <c r="G212" s="16">
        <v>2.5</v>
      </c>
    </row>
    <row r="213" ht="15.75" customHeight="1">
      <c r="A213" s="16" t="s">
        <v>343</v>
      </c>
      <c r="B213" s="16" t="s">
        <v>182</v>
      </c>
      <c r="C213" s="16" t="s">
        <v>332</v>
      </c>
      <c r="D213" s="16" t="s">
        <v>298</v>
      </c>
      <c r="E213" s="16" t="s">
        <v>43</v>
      </c>
      <c r="G213" s="16">
        <v>2.5</v>
      </c>
    </row>
    <row r="214" ht="15.75" customHeight="1">
      <c r="A214" s="16" t="s">
        <v>344</v>
      </c>
      <c r="B214" s="16" t="s">
        <v>200</v>
      </c>
      <c r="C214" s="16" t="s">
        <v>332</v>
      </c>
      <c r="D214" s="16" t="s">
        <v>298</v>
      </c>
      <c r="E214" s="16" t="s">
        <v>43</v>
      </c>
      <c r="G214" s="16">
        <v>2.5</v>
      </c>
    </row>
    <row r="215" ht="15.75" customHeight="1">
      <c r="A215" s="16" t="s">
        <v>345</v>
      </c>
      <c r="B215" s="16" t="s">
        <v>200</v>
      </c>
      <c r="C215" s="16" t="s">
        <v>332</v>
      </c>
      <c r="D215" s="16" t="s">
        <v>298</v>
      </c>
      <c r="E215" s="16" t="s">
        <v>43</v>
      </c>
      <c r="G215" s="16">
        <v>2.5</v>
      </c>
    </row>
    <row r="216" ht="15.75" customHeight="1">
      <c r="A216" s="16" t="s">
        <v>346</v>
      </c>
      <c r="B216" s="16" t="s">
        <v>200</v>
      </c>
      <c r="C216" s="16" t="s">
        <v>332</v>
      </c>
      <c r="D216" s="16" t="s">
        <v>298</v>
      </c>
      <c r="E216" s="16" t="s">
        <v>43</v>
      </c>
      <c r="G216" s="16">
        <v>2.5</v>
      </c>
    </row>
    <row r="217" ht="15.75" customHeight="1">
      <c r="A217" s="16" t="s">
        <v>347</v>
      </c>
      <c r="B217" s="16" t="s">
        <v>200</v>
      </c>
      <c r="C217" s="16" t="s">
        <v>332</v>
      </c>
      <c r="D217" s="16" t="s">
        <v>298</v>
      </c>
      <c r="E217" s="16" t="s">
        <v>43</v>
      </c>
      <c r="G217" s="16">
        <v>2.5</v>
      </c>
    </row>
    <row r="218" ht="15.75" customHeight="1">
      <c r="A218" s="16" t="s">
        <v>348</v>
      </c>
      <c r="B218" s="16" t="s">
        <v>218</v>
      </c>
      <c r="C218" s="16" t="s">
        <v>332</v>
      </c>
      <c r="D218" s="16" t="s">
        <v>298</v>
      </c>
      <c r="E218" s="16" t="s">
        <v>43</v>
      </c>
      <c r="G218" s="16">
        <v>2.5</v>
      </c>
    </row>
    <row r="219" ht="15.75" customHeight="1">
      <c r="A219" s="16" t="s">
        <v>349</v>
      </c>
      <c r="B219" s="16" t="s">
        <v>218</v>
      </c>
      <c r="C219" s="16" t="s">
        <v>332</v>
      </c>
      <c r="D219" s="16" t="s">
        <v>298</v>
      </c>
      <c r="E219" s="16" t="s">
        <v>43</v>
      </c>
      <c r="G219" s="16">
        <v>2.5</v>
      </c>
    </row>
    <row r="220" ht="15.75" customHeight="1">
      <c r="A220" s="16" t="s">
        <v>350</v>
      </c>
      <c r="B220" s="16" t="s">
        <v>218</v>
      </c>
      <c r="C220" s="16" t="s">
        <v>332</v>
      </c>
      <c r="D220" s="16" t="s">
        <v>298</v>
      </c>
      <c r="E220" s="16" t="s">
        <v>43</v>
      </c>
      <c r="G220" s="16">
        <v>2.5</v>
      </c>
    </row>
    <row r="221" ht="15.75" customHeight="1">
      <c r="A221" s="16" t="s">
        <v>351</v>
      </c>
      <c r="B221" s="16" t="s">
        <v>218</v>
      </c>
      <c r="C221" s="16" t="s">
        <v>332</v>
      </c>
      <c r="D221" s="16" t="s">
        <v>298</v>
      </c>
      <c r="E221" s="16" t="s">
        <v>43</v>
      </c>
      <c r="G221" s="16">
        <v>2.5</v>
      </c>
    </row>
    <row r="222" ht="15.75" customHeight="1">
      <c r="A222" s="16" t="s">
        <v>352</v>
      </c>
      <c r="B222" s="16" t="s">
        <v>236</v>
      </c>
      <c r="C222" s="16" t="s">
        <v>332</v>
      </c>
      <c r="D222" s="16" t="s">
        <v>298</v>
      </c>
      <c r="E222" s="16" t="s">
        <v>43</v>
      </c>
      <c r="G222" s="16">
        <v>2.5</v>
      </c>
    </row>
    <row r="223" ht="15.75" customHeight="1">
      <c r="A223" s="16" t="s">
        <v>353</v>
      </c>
      <c r="B223" s="16" t="s">
        <v>236</v>
      </c>
      <c r="C223" s="16" t="s">
        <v>332</v>
      </c>
      <c r="D223" s="16" t="s">
        <v>298</v>
      </c>
      <c r="E223" s="16" t="s">
        <v>43</v>
      </c>
      <c r="G223" s="16">
        <v>2.5</v>
      </c>
    </row>
    <row r="224" ht="15.75" customHeight="1">
      <c r="A224" s="16" t="s">
        <v>354</v>
      </c>
      <c r="B224" s="16" t="s">
        <v>236</v>
      </c>
      <c r="C224" s="16" t="s">
        <v>332</v>
      </c>
      <c r="D224" s="16" t="s">
        <v>298</v>
      </c>
      <c r="E224" s="16" t="s">
        <v>43</v>
      </c>
      <c r="G224" s="16">
        <v>2.5</v>
      </c>
    </row>
    <row r="225" ht="15.75" customHeight="1">
      <c r="A225" s="16" t="s">
        <v>355</v>
      </c>
      <c r="B225" s="16" t="s">
        <v>236</v>
      </c>
      <c r="C225" s="16" t="s">
        <v>332</v>
      </c>
      <c r="D225" s="16" t="s">
        <v>298</v>
      </c>
      <c r="E225" s="16" t="s">
        <v>43</v>
      </c>
      <c r="G225" s="16">
        <v>2.5</v>
      </c>
    </row>
    <row r="226" ht="15.75" customHeight="1">
      <c r="A226" s="16" t="s">
        <v>356</v>
      </c>
      <c r="B226" s="16" t="s">
        <v>254</v>
      </c>
      <c r="C226" s="16" t="s">
        <v>332</v>
      </c>
      <c r="D226" s="16" t="s">
        <v>298</v>
      </c>
      <c r="E226" s="16" t="s">
        <v>43</v>
      </c>
      <c r="G226" s="16">
        <v>2.5</v>
      </c>
    </row>
    <row r="227" ht="15.75" customHeight="1">
      <c r="A227" s="16" t="s">
        <v>357</v>
      </c>
      <c r="B227" s="16" t="s">
        <v>254</v>
      </c>
      <c r="C227" s="16" t="s">
        <v>332</v>
      </c>
      <c r="D227" s="16" t="s">
        <v>298</v>
      </c>
      <c r="E227" s="16" t="s">
        <v>43</v>
      </c>
      <c r="G227" s="16">
        <v>2.5</v>
      </c>
    </row>
    <row r="228" ht="15.75" customHeight="1">
      <c r="A228" s="16" t="s">
        <v>358</v>
      </c>
      <c r="B228" s="16" t="s">
        <v>254</v>
      </c>
      <c r="C228" s="16" t="s">
        <v>332</v>
      </c>
      <c r="D228" s="16" t="s">
        <v>298</v>
      </c>
      <c r="E228" s="16" t="s">
        <v>43</v>
      </c>
      <c r="G228" s="16">
        <v>2.5</v>
      </c>
    </row>
    <row r="229" ht="15.75" customHeight="1">
      <c r="A229" s="16" t="s">
        <v>359</v>
      </c>
      <c r="B229" s="16" t="s">
        <v>254</v>
      </c>
      <c r="C229" s="16" t="s">
        <v>332</v>
      </c>
      <c r="D229" s="16" t="s">
        <v>298</v>
      </c>
      <c r="E229" s="16" t="s">
        <v>43</v>
      </c>
      <c r="G229" s="16">
        <v>2.5</v>
      </c>
    </row>
    <row r="230" ht="15.75" customHeight="1">
      <c r="A230" s="16" t="s">
        <v>360</v>
      </c>
      <c r="B230" s="16" t="s">
        <v>272</v>
      </c>
      <c r="C230" s="16" t="s">
        <v>332</v>
      </c>
      <c r="D230" s="16" t="s">
        <v>298</v>
      </c>
      <c r="E230" s="16" t="s">
        <v>43</v>
      </c>
      <c r="G230" s="16">
        <v>2.5</v>
      </c>
    </row>
    <row r="231" ht="15.75" customHeight="1">
      <c r="A231" s="16" t="s">
        <v>361</v>
      </c>
      <c r="B231" s="16" t="s">
        <v>272</v>
      </c>
      <c r="C231" s="16" t="s">
        <v>332</v>
      </c>
      <c r="D231" s="16" t="s">
        <v>298</v>
      </c>
      <c r="E231" s="16" t="s">
        <v>43</v>
      </c>
      <c r="G231" s="16">
        <v>2.5</v>
      </c>
    </row>
    <row r="232" ht="15.75" customHeight="1">
      <c r="A232" s="16" t="s">
        <v>362</v>
      </c>
      <c r="B232" s="16" t="s">
        <v>272</v>
      </c>
      <c r="C232" s="16" t="s">
        <v>332</v>
      </c>
      <c r="D232" s="16" t="s">
        <v>298</v>
      </c>
      <c r="E232" s="16" t="s">
        <v>43</v>
      </c>
      <c r="G232" s="16">
        <v>2.5</v>
      </c>
    </row>
    <row r="233" ht="15.75" customHeight="1">
      <c r="A233" s="16" t="s">
        <v>363</v>
      </c>
      <c r="B233" s="16" t="s">
        <v>272</v>
      </c>
      <c r="C233" s="16" t="s">
        <v>332</v>
      </c>
      <c r="D233" s="16" t="s">
        <v>298</v>
      </c>
      <c r="E233" s="16" t="s">
        <v>43</v>
      </c>
      <c r="G233" s="16">
        <v>2.5</v>
      </c>
    </row>
    <row r="234" ht="15.75" customHeight="1">
      <c r="A234" s="20" t="s">
        <v>109</v>
      </c>
      <c r="B234" s="16" t="s">
        <v>289</v>
      </c>
      <c r="C234" s="16" t="s">
        <v>332</v>
      </c>
      <c r="D234" s="16" t="s">
        <v>298</v>
      </c>
      <c r="E234" s="16" t="s">
        <v>43</v>
      </c>
      <c r="G234" s="16">
        <v>2.5</v>
      </c>
    </row>
    <row r="235" ht="15.75" customHeight="1">
      <c r="A235" s="20" t="s">
        <v>109</v>
      </c>
      <c r="B235" s="16" t="s">
        <v>289</v>
      </c>
      <c r="C235" s="16" t="s">
        <v>332</v>
      </c>
      <c r="D235" s="16" t="s">
        <v>298</v>
      </c>
      <c r="E235" s="16" t="s">
        <v>43</v>
      </c>
      <c r="G235" s="16">
        <v>2.5</v>
      </c>
    </row>
    <row r="236" ht="15.75" customHeight="1">
      <c r="A236" s="20" t="s">
        <v>109</v>
      </c>
      <c r="B236" s="16" t="s">
        <v>289</v>
      </c>
      <c r="C236" s="16" t="s">
        <v>332</v>
      </c>
      <c r="D236" s="16" t="s">
        <v>298</v>
      </c>
      <c r="E236" s="16" t="s">
        <v>43</v>
      </c>
      <c r="G236" s="16">
        <v>2.5</v>
      </c>
    </row>
    <row r="237" ht="15.75" customHeight="1">
      <c r="A237" s="20" t="s">
        <v>109</v>
      </c>
      <c r="B237" s="16" t="s">
        <v>289</v>
      </c>
      <c r="C237" s="16" t="s">
        <v>332</v>
      </c>
      <c r="D237" s="16" t="s">
        <v>298</v>
      </c>
      <c r="E237" s="16" t="s">
        <v>43</v>
      </c>
      <c r="G237" s="16">
        <v>2.5</v>
      </c>
    </row>
    <row r="238" ht="15.75" customHeight="1">
      <c r="A238" s="20" t="s">
        <v>108</v>
      </c>
      <c r="B238" s="16" t="s">
        <v>290</v>
      </c>
      <c r="C238" s="16" t="s">
        <v>332</v>
      </c>
      <c r="D238" s="16" t="s">
        <v>298</v>
      </c>
      <c r="E238" s="16" t="s">
        <v>43</v>
      </c>
      <c r="G238" s="16">
        <v>2.5</v>
      </c>
    </row>
    <row r="239" ht="15.75" customHeight="1">
      <c r="A239" s="20" t="s">
        <v>108</v>
      </c>
      <c r="B239" s="16" t="s">
        <v>290</v>
      </c>
      <c r="C239" s="16" t="s">
        <v>332</v>
      </c>
      <c r="D239" s="16" t="s">
        <v>298</v>
      </c>
      <c r="E239" s="16" t="s">
        <v>43</v>
      </c>
      <c r="G239" s="16">
        <v>2.5</v>
      </c>
    </row>
    <row r="240" ht="15.75" customHeight="1">
      <c r="A240" s="20" t="s">
        <v>108</v>
      </c>
      <c r="B240" s="16" t="s">
        <v>290</v>
      </c>
      <c r="C240" s="16" t="s">
        <v>332</v>
      </c>
      <c r="D240" s="16" t="s">
        <v>298</v>
      </c>
      <c r="E240" s="16" t="s">
        <v>43</v>
      </c>
      <c r="G240" s="16">
        <v>2.5</v>
      </c>
    </row>
    <row r="241" ht="15.75" customHeight="1">
      <c r="A241" s="20" t="s">
        <v>108</v>
      </c>
      <c r="B241" s="16" t="s">
        <v>290</v>
      </c>
      <c r="C241" s="16" t="s">
        <v>332</v>
      </c>
      <c r="D241" s="16" t="s">
        <v>298</v>
      </c>
      <c r="E241" s="16" t="s">
        <v>43</v>
      </c>
      <c r="G241" s="16">
        <v>2.5</v>
      </c>
    </row>
    <row r="242" ht="15.75" customHeight="1">
      <c r="A242" s="16" t="s">
        <v>291</v>
      </c>
      <c r="B242" s="16" t="s">
        <v>292</v>
      </c>
      <c r="C242" s="16" t="s">
        <v>332</v>
      </c>
      <c r="D242" s="16" t="s">
        <v>298</v>
      </c>
      <c r="E242" s="16" t="s">
        <v>43</v>
      </c>
      <c r="G242" s="16">
        <v>2.5</v>
      </c>
    </row>
    <row r="243" ht="15.75" customHeight="1">
      <c r="A243" s="16" t="s">
        <v>291</v>
      </c>
      <c r="B243" s="16" t="s">
        <v>293</v>
      </c>
      <c r="C243" s="16" t="s">
        <v>332</v>
      </c>
      <c r="D243" s="16" t="s">
        <v>298</v>
      </c>
      <c r="E243" s="16" t="s">
        <v>43</v>
      </c>
      <c r="G243" s="16">
        <v>2.5</v>
      </c>
    </row>
    <row r="244" ht="15.75" customHeight="1">
      <c r="A244" s="16" t="s">
        <v>294</v>
      </c>
      <c r="B244" s="16" t="s">
        <v>295</v>
      </c>
      <c r="C244" s="16" t="s">
        <v>332</v>
      </c>
      <c r="D244" s="16" t="s">
        <v>298</v>
      </c>
      <c r="E244" s="16" t="s">
        <v>43</v>
      </c>
      <c r="G244" s="16">
        <v>2.5</v>
      </c>
    </row>
    <row r="245" ht="15.75" customHeight="1">
      <c r="A245" s="16" t="s">
        <v>294</v>
      </c>
      <c r="B245" s="16" t="s">
        <v>295</v>
      </c>
      <c r="C245" s="16" t="s">
        <v>332</v>
      </c>
      <c r="D245" s="16" t="s">
        <v>298</v>
      </c>
      <c r="E245" s="16" t="s">
        <v>43</v>
      </c>
      <c r="G245" s="16">
        <v>2.5</v>
      </c>
    </row>
    <row r="246" ht="15.75" customHeight="1">
      <c r="A246" s="16" t="s">
        <v>364</v>
      </c>
      <c r="B246" s="16" t="s">
        <v>126</v>
      </c>
      <c r="C246" s="16" t="s">
        <v>365</v>
      </c>
      <c r="D246" s="16" t="s">
        <v>298</v>
      </c>
      <c r="E246" s="16" t="s">
        <v>366</v>
      </c>
      <c r="G246" s="16">
        <v>0.5</v>
      </c>
    </row>
    <row r="247" ht="15.75" customHeight="1">
      <c r="A247" s="16" t="s">
        <v>367</v>
      </c>
      <c r="B247" s="16" t="s">
        <v>126</v>
      </c>
      <c r="C247" s="16" t="s">
        <v>365</v>
      </c>
      <c r="D247" s="16" t="s">
        <v>298</v>
      </c>
      <c r="E247" s="16" t="s">
        <v>366</v>
      </c>
      <c r="G247" s="16">
        <v>0.5</v>
      </c>
    </row>
    <row r="248" ht="15.75" customHeight="1">
      <c r="A248" s="16" t="s">
        <v>368</v>
      </c>
      <c r="B248" s="16" t="s">
        <v>126</v>
      </c>
      <c r="C248" s="16" t="s">
        <v>365</v>
      </c>
      <c r="D248" s="16" t="s">
        <v>298</v>
      </c>
      <c r="E248" s="16" t="s">
        <v>366</v>
      </c>
      <c r="G248" s="16">
        <v>0.5</v>
      </c>
    </row>
    <row r="249" ht="15.75" customHeight="1">
      <c r="A249" s="16" t="s">
        <v>369</v>
      </c>
      <c r="B249" s="16" t="s">
        <v>126</v>
      </c>
      <c r="C249" s="16" t="s">
        <v>365</v>
      </c>
      <c r="D249" s="16" t="s">
        <v>298</v>
      </c>
      <c r="E249" s="16" t="s">
        <v>366</v>
      </c>
      <c r="G249" s="16">
        <v>0.5</v>
      </c>
    </row>
    <row r="250" ht="15.75" customHeight="1">
      <c r="A250" s="16" t="s">
        <v>370</v>
      </c>
      <c r="B250" s="16" t="s">
        <v>94</v>
      </c>
      <c r="C250" s="16" t="s">
        <v>365</v>
      </c>
      <c r="D250" s="16" t="s">
        <v>298</v>
      </c>
      <c r="E250" s="16" t="s">
        <v>366</v>
      </c>
      <c r="G250" s="16">
        <v>0.5</v>
      </c>
    </row>
    <row r="251" ht="15.75" customHeight="1">
      <c r="A251" s="16" t="s">
        <v>371</v>
      </c>
      <c r="B251" s="16" t="s">
        <v>94</v>
      </c>
      <c r="C251" s="16" t="s">
        <v>365</v>
      </c>
      <c r="D251" s="16" t="s">
        <v>298</v>
      </c>
      <c r="E251" s="16" t="s">
        <v>366</v>
      </c>
      <c r="G251" s="16">
        <v>0.5</v>
      </c>
    </row>
    <row r="252" ht="15.75" customHeight="1">
      <c r="A252" s="16" t="s">
        <v>372</v>
      </c>
      <c r="B252" s="16" t="s">
        <v>94</v>
      </c>
      <c r="C252" s="16" t="s">
        <v>365</v>
      </c>
      <c r="D252" s="16" t="s">
        <v>298</v>
      </c>
      <c r="E252" s="16" t="s">
        <v>366</v>
      </c>
      <c r="G252" s="16">
        <v>0.5</v>
      </c>
    </row>
    <row r="253" ht="15.75" customHeight="1">
      <c r="A253" s="16" t="s">
        <v>373</v>
      </c>
      <c r="B253" s="16" t="s">
        <v>94</v>
      </c>
      <c r="C253" s="16" t="s">
        <v>365</v>
      </c>
      <c r="D253" s="16" t="s">
        <v>298</v>
      </c>
      <c r="E253" s="16" t="s">
        <v>366</v>
      </c>
      <c r="G253" s="16">
        <v>0.5</v>
      </c>
    </row>
    <row r="254" ht="15.75" customHeight="1">
      <c r="A254" s="16" t="s">
        <v>374</v>
      </c>
      <c r="B254" s="16" t="s">
        <v>182</v>
      </c>
      <c r="C254" s="16" t="s">
        <v>365</v>
      </c>
      <c r="D254" s="16" t="s">
        <v>298</v>
      </c>
      <c r="E254" s="16" t="s">
        <v>366</v>
      </c>
      <c r="G254" s="16">
        <v>0.5</v>
      </c>
    </row>
    <row r="255" ht="15.75" customHeight="1">
      <c r="A255" s="16" t="s">
        <v>375</v>
      </c>
      <c r="B255" s="16" t="s">
        <v>182</v>
      </c>
      <c r="C255" s="16" t="s">
        <v>365</v>
      </c>
      <c r="D255" s="16" t="s">
        <v>298</v>
      </c>
      <c r="E255" s="16" t="s">
        <v>366</v>
      </c>
      <c r="G255" s="16">
        <v>0.5</v>
      </c>
    </row>
    <row r="256" ht="15.75" customHeight="1">
      <c r="A256" s="16" t="s">
        <v>376</v>
      </c>
      <c r="B256" s="16" t="s">
        <v>182</v>
      </c>
      <c r="C256" s="16" t="s">
        <v>365</v>
      </c>
      <c r="D256" s="16" t="s">
        <v>298</v>
      </c>
      <c r="E256" s="16" t="s">
        <v>366</v>
      </c>
      <c r="G256" s="16">
        <v>0.5</v>
      </c>
    </row>
    <row r="257" ht="15.75" customHeight="1">
      <c r="A257" s="16" t="s">
        <v>377</v>
      </c>
      <c r="B257" s="16" t="s">
        <v>182</v>
      </c>
      <c r="C257" s="16" t="s">
        <v>365</v>
      </c>
      <c r="D257" s="16" t="s">
        <v>298</v>
      </c>
      <c r="E257" s="16" t="s">
        <v>366</v>
      </c>
      <c r="G257" s="16">
        <v>0.5</v>
      </c>
    </row>
    <row r="258" ht="15.75" customHeight="1">
      <c r="A258" s="16" t="s">
        <v>378</v>
      </c>
      <c r="B258" s="16" t="s">
        <v>200</v>
      </c>
      <c r="C258" s="16" t="s">
        <v>365</v>
      </c>
      <c r="D258" s="16" t="s">
        <v>298</v>
      </c>
      <c r="E258" s="16" t="s">
        <v>366</v>
      </c>
      <c r="G258" s="16">
        <v>0.5</v>
      </c>
    </row>
    <row r="259" ht="15.75" customHeight="1">
      <c r="A259" s="16" t="s">
        <v>379</v>
      </c>
      <c r="B259" s="16" t="s">
        <v>200</v>
      </c>
      <c r="C259" s="16" t="s">
        <v>365</v>
      </c>
      <c r="D259" s="16" t="s">
        <v>298</v>
      </c>
      <c r="E259" s="16" t="s">
        <v>366</v>
      </c>
      <c r="G259" s="16">
        <v>0.5</v>
      </c>
    </row>
    <row r="260" ht="15.75" customHeight="1">
      <c r="A260" s="16" t="s">
        <v>380</v>
      </c>
      <c r="B260" s="16" t="s">
        <v>200</v>
      </c>
      <c r="C260" s="16" t="s">
        <v>365</v>
      </c>
      <c r="D260" s="16" t="s">
        <v>298</v>
      </c>
      <c r="E260" s="16" t="s">
        <v>366</v>
      </c>
      <c r="G260" s="16">
        <v>0.5</v>
      </c>
    </row>
    <row r="261" ht="15.75" customHeight="1">
      <c r="A261" s="16" t="s">
        <v>381</v>
      </c>
      <c r="B261" s="16" t="s">
        <v>200</v>
      </c>
      <c r="C261" s="16" t="s">
        <v>365</v>
      </c>
      <c r="D261" s="16" t="s">
        <v>298</v>
      </c>
      <c r="E261" s="16" t="s">
        <v>366</v>
      </c>
      <c r="G261" s="16">
        <v>0.5</v>
      </c>
    </row>
    <row r="262" ht="15.75" customHeight="1">
      <c r="A262" s="16" t="s">
        <v>382</v>
      </c>
      <c r="B262" s="16" t="s">
        <v>218</v>
      </c>
      <c r="C262" s="16" t="s">
        <v>365</v>
      </c>
      <c r="D262" s="16" t="s">
        <v>298</v>
      </c>
      <c r="E262" s="16" t="s">
        <v>366</v>
      </c>
      <c r="G262" s="16">
        <v>0.5</v>
      </c>
    </row>
    <row r="263" ht="15.75" customHeight="1">
      <c r="A263" s="16" t="s">
        <v>383</v>
      </c>
      <c r="B263" s="16" t="s">
        <v>218</v>
      </c>
      <c r="C263" s="16" t="s">
        <v>365</v>
      </c>
      <c r="D263" s="16" t="s">
        <v>298</v>
      </c>
      <c r="E263" s="16" t="s">
        <v>366</v>
      </c>
      <c r="G263" s="16">
        <v>0.5</v>
      </c>
    </row>
    <row r="264" ht="15.75" customHeight="1">
      <c r="A264" s="16" t="s">
        <v>384</v>
      </c>
      <c r="B264" s="16" t="s">
        <v>218</v>
      </c>
      <c r="C264" s="16" t="s">
        <v>365</v>
      </c>
      <c r="D264" s="16" t="s">
        <v>298</v>
      </c>
      <c r="E264" s="16" t="s">
        <v>366</v>
      </c>
      <c r="G264" s="16">
        <v>0.5</v>
      </c>
    </row>
    <row r="265" ht="15.75" customHeight="1">
      <c r="A265" s="16" t="s">
        <v>385</v>
      </c>
      <c r="B265" s="16" t="s">
        <v>218</v>
      </c>
      <c r="C265" s="16" t="s">
        <v>365</v>
      </c>
      <c r="D265" s="16" t="s">
        <v>298</v>
      </c>
      <c r="E265" s="16" t="s">
        <v>366</v>
      </c>
      <c r="G265" s="16">
        <v>0.5</v>
      </c>
    </row>
    <row r="266" ht="15.75" customHeight="1">
      <c r="A266" s="16" t="s">
        <v>386</v>
      </c>
      <c r="B266" s="16" t="s">
        <v>236</v>
      </c>
      <c r="C266" s="16" t="s">
        <v>365</v>
      </c>
      <c r="D266" s="16" t="s">
        <v>298</v>
      </c>
      <c r="E266" s="16" t="s">
        <v>366</v>
      </c>
      <c r="G266" s="16">
        <v>0.5</v>
      </c>
    </row>
    <row r="267" ht="15.75" customHeight="1">
      <c r="A267" s="16" t="s">
        <v>387</v>
      </c>
      <c r="B267" s="16" t="s">
        <v>236</v>
      </c>
      <c r="C267" s="16" t="s">
        <v>365</v>
      </c>
      <c r="D267" s="16" t="s">
        <v>298</v>
      </c>
      <c r="E267" s="16" t="s">
        <v>366</v>
      </c>
      <c r="G267" s="16">
        <v>0.5</v>
      </c>
    </row>
    <row r="268" ht="15.75" customHeight="1">
      <c r="A268" s="16" t="s">
        <v>388</v>
      </c>
      <c r="B268" s="16" t="s">
        <v>236</v>
      </c>
      <c r="C268" s="16" t="s">
        <v>365</v>
      </c>
      <c r="D268" s="16" t="s">
        <v>298</v>
      </c>
      <c r="E268" s="16" t="s">
        <v>366</v>
      </c>
      <c r="G268" s="16">
        <v>0.5</v>
      </c>
    </row>
    <row r="269" ht="15.75" customHeight="1">
      <c r="A269" s="16" t="s">
        <v>389</v>
      </c>
      <c r="B269" s="16" t="s">
        <v>236</v>
      </c>
      <c r="C269" s="16" t="s">
        <v>365</v>
      </c>
      <c r="D269" s="16" t="s">
        <v>298</v>
      </c>
      <c r="E269" s="16" t="s">
        <v>366</v>
      </c>
      <c r="G269" s="16">
        <v>0.5</v>
      </c>
    </row>
    <row r="270" ht="15.75" customHeight="1">
      <c r="A270" s="16" t="s">
        <v>390</v>
      </c>
      <c r="B270" s="16" t="s">
        <v>254</v>
      </c>
      <c r="C270" s="16" t="s">
        <v>365</v>
      </c>
      <c r="D270" s="16" t="s">
        <v>298</v>
      </c>
      <c r="E270" s="16" t="s">
        <v>366</v>
      </c>
      <c r="G270" s="16">
        <v>0.5</v>
      </c>
    </row>
    <row r="271" ht="15.75" customHeight="1">
      <c r="A271" s="16" t="s">
        <v>391</v>
      </c>
      <c r="B271" s="16" t="s">
        <v>254</v>
      </c>
      <c r="C271" s="16" t="s">
        <v>365</v>
      </c>
      <c r="D271" s="16" t="s">
        <v>298</v>
      </c>
      <c r="E271" s="16" t="s">
        <v>366</v>
      </c>
      <c r="G271" s="16">
        <v>0.5</v>
      </c>
    </row>
    <row r="272" ht="15.75" customHeight="1">
      <c r="A272" s="16" t="s">
        <v>392</v>
      </c>
      <c r="B272" s="16" t="s">
        <v>254</v>
      </c>
      <c r="C272" s="16" t="s">
        <v>365</v>
      </c>
      <c r="D272" s="16" t="s">
        <v>298</v>
      </c>
      <c r="E272" s="16" t="s">
        <v>366</v>
      </c>
      <c r="G272" s="16">
        <v>0.5</v>
      </c>
    </row>
    <row r="273" ht="15.75" customHeight="1">
      <c r="A273" s="16" t="s">
        <v>393</v>
      </c>
      <c r="B273" s="16" t="s">
        <v>254</v>
      </c>
      <c r="C273" s="16" t="s">
        <v>365</v>
      </c>
      <c r="D273" s="16" t="s">
        <v>298</v>
      </c>
      <c r="E273" s="16" t="s">
        <v>366</v>
      </c>
      <c r="G273" s="16">
        <v>0.5</v>
      </c>
    </row>
    <row r="274" ht="15.75" customHeight="1">
      <c r="A274" s="16" t="s">
        <v>394</v>
      </c>
      <c r="B274" s="16" t="s">
        <v>272</v>
      </c>
      <c r="C274" s="16" t="s">
        <v>365</v>
      </c>
      <c r="D274" s="16" t="s">
        <v>298</v>
      </c>
      <c r="E274" s="16" t="s">
        <v>366</v>
      </c>
      <c r="G274" s="16">
        <v>0.5</v>
      </c>
    </row>
    <row r="275" ht="15.75" customHeight="1">
      <c r="A275" s="16" t="s">
        <v>395</v>
      </c>
      <c r="B275" s="16" t="s">
        <v>272</v>
      </c>
      <c r="C275" s="16" t="s">
        <v>365</v>
      </c>
      <c r="D275" s="16" t="s">
        <v>298</v>
      </c>
      <c r="E275" s="16" t="s">
        <v>366</v>
      </c>
      <c r="G275" s="16">
        <v>0.5</v>
      </c>
    </row>
    <row r="276" ht="15.75" customHeight="1">
      <c r="A276" s="16" t="s">
        <v>396</v>
      </c>
      <c r="B276" s="16" t="s">
        <v>272</v>
      </c>
      <c r="C276" s="16" t="s">
        <v>365</v>
      </c>
      <c r="D276" s="16" t="s">
        <v>298</v>
      </c>
      <c r="E276" s="16" t="s">
        <v>366</v>
      </c>
      <c r="G276" s="16">
        <v>0.5</v>
      </c>
    </row>
    <row r="277" ht="15.75" customHeight="1">
      <c r="A277" s="16" t="s">
        <v>397</v>
      </c>
      <c r="B277" s="16" t="s">
        <v>272</v>
      </c>
      <c r="C277" s="16" t="s">
        <v>365</v>
      </c>
      <c r="D277" s="16" t="s">
        <v>298</v>
      </c>
      <c r="E277" s="16" t="s">
        <v>366</v>
      </c>
      <c r="G277" s="16">
        <v>0.5</v>
      </c>
    </row>
    <row r="278" ht="15.75" customHeight="1">
      <c r="A278" s="20" t="s">
        <v>109</v>
      </c>
      <c r="B278" s="16" t="s">
        <v>289</v>
      </c>
      <c r="C278" s="16" t="s">
        <v>365</v>
      </c>
      <c r="D278" s="16" t="s">
        <v>298</v>
      </c>
      <c r="E278" s="16" t="s">
        <v>366</v>
      </c>
      <c r="G278" s="16">
        <v>0.5</v>
      </c>
    </row>
    <row r="279" ht="15.75" customHeight="1">
      <c r="A279" s="20" t="s">
        <v>109</v>
      </c>
      <c r="B279" s="16" t="s">
        <v>289</v>
      </c>
      <c r="C279" s="16" t="s">
        <v>365</v>
      </c>
      <c r="D279" s="16" t="s">
        <v>298</v>
      </c>
      <c r="E279" s="16" t="s">
        <v>366</v>
      </c>
      <c r="G279" s="16">
        <v>0.5</v>
      </c>
    </row>
    <row r="280" ht="15.75" customHeight="1">
      <c r="A280" s="20" t="s">
        <v>109</v>
      </c>
      <c r="B280" s="16" t="s">
        <v>289</v>
      </c>
      <c r="C280" s="16" t="s">
        <v>365</v>
      </c>
      <c r="D280" s="16" t="s">
        <v>298</v>
      </c>
      <c r="E280" s="16" t="s">
        <v>366</v>
      </c>
      <c r="G280" s="16">
        <v>0.5</v>
      </c>
    </row>
    <row r="281" ht="15.75" customHeight="1">
      <c r="A281" s="20" t="s">
        <v>109</v>
      </c>
      <c r="B281" s="16" t="s">
        <v>289</v>
      </c>
      <c r="C281" s="16" t="s">
        <v>365</v>
      </c>
      <c r="D281" s="16" t="s">
        <v>298</v>
      </c>
      <c r="E281" s="16" t="s">
        <v>366</v>
      </c>
      <c r="G281" s="16">
        <v>0.5</v>
      </c>
    </row>
    <row r="282" ht="15.75" customHeight="1">
      <c r="A282" s="20" t="s">
        <v>108</v>
      </c>
      <c r="B282" s="16" t="s">
        <v>290</v>
      </c>
      <c r="C282" s="16" t="s">
        <v>365</v>
      </c>
      <c r="D282" s="16" t="s">
        <v>298</v>
      </c>
      <c r="E282" s="16" t="s">
        <v>366</v>
      </c>
      <c r="G282" s="16">
        <v>0.5</v>
      </c>
    </row>
    <row r="283" ht="15.75" customHeight="1">
      <c r="A283" s="20" t="s">
        <v>108</v>
      </c>
      <c r="B283" s="16" t="s">
        <v>290</v>
      </c>
      <c r="C283" s="16" t="s">
        <v>365</v>
      </c>
      <c r="D283" s="16" t="s">
        <v>298</v>
      </c>
      <c r="E283" s="16" t="s">
        <v>366</v>
      </c>
      <c r="G283" s="16">
        <v>0.5</v>
      </c>
    </row>
    <row r="284" ht="15.75" customHeight="1">
      <c r="A284" s="20" t="s">
        <v>108</v>
      </c>
      <c r="B284" s="16" t="s">
        <v>290</v>
      </c>
      <c r="C284" s="16" t="s">
        <v>365</v>
      </c>
      <c r="D284" s="16" t="s">
        <v>298</v>
      </c>
      <c r="E284" s="16" t="s">
        <v>366</v>
      </c>
      <c r="G284" s="16">
        <v>0.5</v>
      </c>
    </row>
    <row r="285" ht="15.75" customHeight="1">
      <c r="A285" s="20" t="s">
        <v>108</v>
      </c>
      <c r="B285" s="16" t="s">
        <v>290</v>
      </c>
      <c r="C285" s="16" t="s">
        <v>365</v>
      </c>
      <c r="D285" s="16" t="s">
        <v>298</v>
      </c>
      <c r="E285" s="16" t="s">
        <v>366</v>
      </c>
      <c r="G285" s="16">
        <v>0.5</v>
      </c>
    </row>
    <row r="286" ht="15.75" customHeight="1">
      <c r="A286" s="16" t="s">
        <v>291</v>
      </c>
      <c r="B286" s="16" t="s">
        <v>292</v>
      </c>
      <c r="C286" s="16" t="s">
        <v>365</v>
      </c>
      <c r="D286" s="16" t="s">
        <v>298</v>
      </c>
      <c r="E286" s="16" t="s">
        <v>366</v>
      </c>
      <c r="G286" s="16">
        <v>0.5</v>
      </c>
    </row>
    <row r="287" ht="15.75" customHeight="1">
      <c r="A287" s="16" t="s">
        <v>291</v>
      </c>
      <c r="B287" s="16" t="s">
        <v>293</v>
      </c>
      <c r="C287" s="16" t="s">
        <v>365</v>
      </c>
      <c r="D287" s="16" t="s">
        <v>298</v>
      </c>
      <c r="E287" s="16" t="s">
        <v>366</v>
      </c>
      <c r="G287" s="16">
        <v>0.5</v>
      </c>
    </row>
    <row r="288" ht="15.75" customHeight="1">
      <c r="A288" s="16" t="s">
        <v>294</v>
      </c>
      <c r="B288" s="16" t="s">
        <v>295</v>
      </c>
      <c r="C288" s="16" t="s">
        <v>365</v>
      </c>
      <c r="D288" s="16" t="s">
        <v>298</v>
      </c>
      <c r="E288" s="16" t="s">
        <v>366</v>
      </c>
      <c r="G288" s="16">
        <v>0.5</v>
      </c>
    </row>
    <row r="289" ht="15.75" customHeight="1">
      <c r="A289" s="16" t="s">
        <v>294</v>
      </c>
      <c r="B289" s="16" t="s">
        <v>295</v>
      </c>
      <c r="C289" s="16" t="s">
        <v>365</v>
      </c>
      <c r="D289" s="16" t="s">
        <v>298</v>
      </c>
      <c r="E289" s="16" t="s">
        <v>366</v>
      </c>
      <c r="G289" s="16">
        <v>0.5</v>
      </c>
    </row>
    <row r="290" ht="15.75" customHeight="1">
      <c r="A290" s="16" t="s">
        <v>398</v>
      </c>
      <c r="B290" s="16" t="s">
        <v>126</v>
      </c>
      <c r="C290" s="16" t="s">
        <v>365</v>
      </c>
      <c r="D290" s="16" t="s">
        <v>298</v>
      </c>
      <c r="E290" s="16" t="s">
        <v>399</v>
      </c>
      <c r="G290" s="16">
        <v>0.5</v>
      </c>
    </row>
    <row r="291" ht="15.75" customHeight="1">
      <c r="A291" s="16" t="s">
        <v>400</v>
      </c>
      <c r="B291" s="16" t="s">
        <v>126</v>
      </c>
      <c r="C291" s="16" t="s">
        <v>365</v>
      </c>
      <c r="D291" s="16" t="s">
        <v>298</v>
      </c>
      <c r="E291" s="16" t="s">
        <v>399</v>
      </c>
      <c r="G291" s="16">
        <v>0.5</v>
      </c>
    </row>
    <row r="292" ht="15.75" customHeight="1">
      <c r="A292" s="16" t="s">
        <v>401</v>
      </c>
      <c r="B292" s="16" t="s">
        <v>126</v>
      </c>
      <c r="C292" s="16" t="s">
        <v>365</v>
      </c>
      <c r="D292" s="16" t="s">
        <v>298</v>
      </c>
      <c r="E292" s="16" t="s">
        <v>399</v>
      </c>
      <c r="G292" s="16">
        <v>0.5</v>
      </c>
    </row>
    <row r="293" ht="15.75" customHeight="1">
      <c r="A293" s="16" t="s">
        <v>402</v>
      </c>
      <c r="B293" s="16" t="s">
        <v>126</v>
      </c>
      <c r="C293" s="16" t="s">
        <v>365</v>
      </c>
      <c r="D293" s="16" t="s">
        <v>298</v>
      </c>
      <c r="E293" s="16" t="s">
        <v>399</v>
      </c>
      <c r="G293" s="16">
        <v>0.5</v>
      </c>
    </row>
    <row r="294" ht="15.75" customHeight="1">
      <c r="A294" s="16" t="s">
        <v>403</v>
      </c>
      <c r="B294" s="16" t="s">
        <v>94</v>
      </c>
      <c r="C294" s="16" t="s">
        <v>365</v>
      </c>
      <c r="D294" s="16" t="s">
        <v>298</v>
      </c>
      <c r="E294" s="16" t="s">
        <v>399</v>
      </c>
      <c r="G294" s="16">
        <v>0.5</v>
      </c>
    </row>
    <row r="295" ht="15.75" customHeight="1">
      <c r="A295" s="16" t="s">
        <v>404</v>
      </c>
      <c r="B295" s="16" t="s">
        <v>94</v>
      </c>
      <c r="C295" s="16" t="s">
        <v>365</v>
      </c>
      <c r="D295" s="16" t="s">
        <v>298</v>
      </c>
      <c r="E295" s="16" t="s">
        <v>399</v>
      </c>
      <c r="G295" s="16">
        <v>0.5</v>
      </c>
    </row>
    <row r="296" ht="15.75" customHeight="1">
      <c r="A296" s="16" t="s">
        <v>405</v>
      </c>
      <c r="B296" s="16" t="s">
        <v>94</v>
      </c>
      <c r="C296" s="16" t="s">
        <v>365</v>
      </c>
      <c r="D296" s="16" t="s">
        <v>298</v>
      </c>
      <c r="E296" s="16" t="s">
        <v>399</v>
      </c>
      <c r="G296" s="16">
        <v>0.5</v>
      </c>
    </row>
    <row r="297" ht="15.75" customHeight="1">
      <c r="A297" s="16" t="s">
        <v>406</v>
      </c>
      <c r="B297" s="16" t="s">
        <v>94</v>
      </c>
      <c r="C297" s="16" t="s">
        <v>365</v>
      </c>
      <c r="D297" s="16" t="s">
        <v>298</v>
      </c>
      <c r="E297" s="16" t="s">
        <v>399</v>
      </c>
      <c r="G297" s="16">
        <v>0.5</v>
      </c>
    </row>
    <row r="298" ht="15.75" customHeight="1">
      <c r="A298" s="16" t="s">
        <v>407</v>
      </c>
      <c r="B298" s="16" t="s">
        <v>182</v>
      </c>
      <c r="C298" s="16" t="s">
        <v>365</v>
      </c>
      <c r="D298" s="16" t="s">
        <v>298</v>
      </c>
      <c r="E298" s="16" t="s">
        <v>399</v>
      </c>
      <c r="G298" s="16">
        <v>0.5</v>
      </c>
    </row>
    <row r="299" ht="15.75" customHeight="1">
      <c r="A299" s="16" t="s">
        <v>408</v>
      </c>
      <c r="B299" s="16" t="s">
        <v>182</v>
      </c>
      <c r="C299" s="16" t="s">
        <v>365</v>
      </c>
      <c r="D299" s="16" t="s">
        <v>298</v>
      </c>
      <c r="E299" s="16" t="s">
        <v>399</v>
      </c>
      <c r="G299" s="16">
        <v>0.5</v>
      </c>
    </row>
    <row r="300" ht="15.75" customHeight="1">
      <c r="A300" s="16" t="s">
        <v>409</v>
      </c>
      <c r="B300" s="16" t="s">
        <v>182</v>
      </c>
      <c r="C300" s="16" t="s">
        <v>365</v>
      </c>
      <c r="D300" s="16" t="s">
        <v>298</v>
      </c>
      <c r="E300" s="16" t="s">
        <v>399</v>
      </c>
      <c r="G300" s="16">
        <v>0.5</v>
      </c>
    </row>
    <row r="301" ht="15.75" customHeight="1">
      <c r="A301" s="16" t="s">
        <v>410</v>
      </c>
      <c r="B301" s="16" t="s">
        <v>182</v>
      </c>
      <c r="C301" s="16" t="s">
        <v>365</v>
      </c>
      <c r="D301" s="16" t="s">
        <v>298</v>
      </c>
      <c r="E301" s="16" t="s">
        <v>399</v>
      </c>
      <c r="G301" s="16">
        <v>0.5</v>
      </c>
    </row>
    <row r="302" ht="15.75" customHeight="1">
      <c r="A302" s="16" t="s">
        <v>411</v>
      </c>
      <c r="B302" s="16" t="s">
        <v>200</v>
      </c>
      <c r="C302" s="16" t="s">
        <v>365</v>
      </c>
      <c r="D302" s="16" t="s">
        <v>298</v>
      </c>
      <c r="E302" s="16" t="s">
        <v>399</v>
      </c>
      <c r="G302" s="16">
        <v>0.5</v>
      </c>
    </row>
    <row r="303" ht="15.75" customHeight="1">
      <c r="A303" s="16" t="s">
        <v>412</v>
      </c>
      <c r="B303" s="16" t="s">
        <v>200</v>
      </c>
      <c r="C303" s="16" t="s">
        <v>365</v>
      </c>
      <c r="D303" s="16" t="s">
        <v>298</v>
      </c>
      <c r="E303" s="16" t="s">
        <v>399</v>
      </c>
      <c r="G303" s="16">
        <v>0.5</v>
      </c>
    </row>
    <row r="304" ht="15.75" customHeight="1">
      <c r="A304" s="16" t="s">
        <v>413</v>
      </c>
      <c r="B304" s="16" t="s">
        <v>200</v>
      </c>
      <c r="C304" s="16" t="s">
        <v>365</v>
      </c>
      <c r="D304" s="16" t="s">
        <v>298</v>
      </c>
      <c r="E304" s="16" t="s">
        <v>399</v>
      </c>
      <c r="G304" s="16">
        <v>0.5</v>
      </c>
    </row>
    <row r="305" ht="15.75" customHeight="1">
      <c r="A305" s="16" t="s">
        <v>414</v>
      </c>
      <c r="B305" s="16" t="s">
        <v>200</v>
      </c>
      <c r="C305" s="16" t="s">
        <v>365</v>
      </c>
      <c r="D305" s="16" t="s">
        <v>298</v>
      </c>
      <c r="E305" s="16" t="s">
        <v>399</v>
      </c>
      <c r="G305" s="16">
        <v>0.5</v>
      </c>
    </row>
    <row r="306" ht="15.75" customHeight="1">
      <c r="A306" s="16" t="s">
        <v>415</v>
      </c>
      <c r="B306" s="16" t="s">
        <v>218</v>
      </c>
      <c r="C306" s="16" t="s">
        <v>365</v>
      </c>
      <c r="D306" s="16" t="s">
        <v>298</v>
      </c>
      <c r="E306" s="16" t="s">
        <v>399</v>
      </c>
      <c r="G306" s="16">
        <v>0.5</v>
      </c>
    </row>
    <row r="307" ht="15.75" customHeight="1">
      <c r="A307" s="16" t="s">
        <v>416</v>
      </c>
      <c r="B307" s="16" t="s">
        <v>218</v>
      </c>
      <c r="C307" s="16" t="s">
        <v>365</v>
      </c>
      <c r="D307" s="16" t="s">
        <v>298</v>
      </c>
      <c r="E307" s="16" t="s">
        <v>399</v>
      </c>
      <c r="G307" s="16">
        <v>0.5</v>
      </c>
    </row>
    <row r="308" ht="15.75" customHeight="1">
      <c r="A308" s="16" t="s">
        <v>417</v>
      </c>
      <c r="B308" s="16" t="s">
        <v>218</v>
      </c>
      <c r="C308" s="16" t="s">
        <v>365</v>
      </c>
      <c r="D308" s="16" t="s">
        <v>298</v>
      </c>
      <c r="E308" s="16" t="s">
        <v>399</v>
      </c>
      <c r="G308" s="16">
        <v>0.5</v>
      </c>
    </row>
    <row r="309" ht="15.75" customHeight="1">
      <c r="A309" s="16" t="s">
        <v>418</v>
      </c>
      <c r="B309" s="16" t="s">
        <v>218</v>
      </c>
      <c r="C309" s="16" t="s">
        <v>365</v>
      </c>
      <c r="D309" s="16" t="s">
        <v>298</v>
      </c>
      <c r="E309" s="16" t="s">
        <v>399</v>
      </c>
      <c r="G309" s="16">
        <v>0.5</v>
      </c>
    </row>
    <row r="310" ht="15.75" customHeight="1">
      <c r="A310" s="16" t="s">
        <v>419</v>
      </c>
      <c r="B310" s="16" t="s">
        <v>236</v>
      </c>
      <c r="C310" s="16" t="s">
        <v>365</v>
      </c>
      <c r="D310" s="16" t="s">
        <v>298</v>
      </c>
      <c r="E310" s="16" t="s">
        <v>399</v>
      </c>
      <c r="G310" s="16">
        <v>0.5</v>
      </c>
    </row>
    <row r="311" ht="15.75" customHeight="1">
      <c r="A311" s="16" t="s">
        <v>420</v>
      </c>
      <c r="B311" s="16" t="s">
        <v>236</v>
      </c>
      <c r="C311" s="16" t="s">
        <v>365</v>
      </c>
      <c r="D311" s="16" t="s">
        <v>298</v>
      </c>
      <c r="E311" s="16" t="s">
        <v>399</v>
      </c>
      <c r="G311" s="16">
        <v>0.5</v>
      </c>
    </row>
    <row r="312" ht="15.75" customHeight="1">
      <c r="A312" s="16" t="s">
        <v>421</v>
      </c>
      <c r="B312" s="16" t="s">
        <v>236</v>
      </c>
      <c r="C312" s="16" t="s">
        <v>365</v>
      </c>
      <c r="D312" s="16" t="s">
        <v>298</v>
      </c>
      <c r="E312" s="16" t="s">
        <v>399</v>
      </c>
      <c r="G312" s="16">
        <v>0.5</v>
      </c>
    </row>
    <row r="313" ht="15.75" customHeight="1">
      <c r="A313" s="16" t="s">
        <v>422</v>
      </c>
      <c r="B313" s="16" t="s">
        <v>236</v>
      </c>
      <c r="C313" s="16" t="s">
        <v>365</v>
      </c>
      <c r="D313" s="16" t="s">
        <v>298</v>
      </c>
      <c r="E313" s="16" t="s">
        <v>399</v>
      </c>
      <c r="G313" s="16">
        <v>0.5</v>
      </c>
    </row>
    <row r="314" ht="15.75" customHeight="1">
      <c r="A314" s="16" t="s">
        <v>423</v>
      </c>
      <c r="B314" s="16" t="s">
        <v>254</v>
      </c>
      <c r="C314" s="16" t="s">
        <v>365</v>
      </c>
      <c r="D314" s="16" t="s">
        <v>298</v>
      </c>
      <c r="E314" s="16" t="s">
        <v>399</v>
      </c>
      <c r="G314" s="16">
        <v>0.5</v>
      </c>
    </row>
    <row r="315" ht="15.75" customHeight="1">
      <c r="A315" s="16" t="s">
        <v>424</v>
      </c>
      <c r="B315" s="16" t="s">
        <v>254</v>
      </c>
      <c r="C315" s="16" t="s">
        <v>365</v>
      </c>
      <c r="D315" s="16" t="s">
        <v>298</v>
      </c>
      <c r="E315" s="16" t="s">
        <v>399</v>
      </c>
      <c r="G315" s="16">
        <v>0.5</v>
      </c>
    </row>
    <row r="316" ht="15.75" customHeight="1">
      <c r="A316" s="16" t="s">
        <v>425</v>
      </c>
      <c r="B316" s="16" t="s">
        <v>254</v>
      </c>
      <c r="C316" s="16" t="s">
        <v>365</v>
      </c>
      <c r="D316" s="16" t="s">
        <v>298</v>
      </c>
      <c r="E316" s="16" t="s">
        <v>399</v>
      </c>
      <c r="G316" s="16">
        <v>0.5</v>
      </c>
    </row>
    <row r="317" ht="15.75" customHeight="1">
      <c r="A317" s="16" t="s">
        <v>426</v>
      </c>
      <c r="B317" s="16" t="s">
        <v>254</v>
      </c>
      <c r="C317" s="16" t="s">
        <v>365</v>
      </c>
      <c r="D317" s="16" t="s">
        <v>298</v>
      </c>
      <c r="E317" s="16" t="s">
        <v>399</v>
      </c>
      <c r="G317" s="16">
        <v>0.5</v>
      </c>
    </row>
    <row r="318" ht="15.75" customHeight="1">
      <c r="A318" s="16" t="s">
        <v>427</v>
      </c>
      <c r="B318" s="16" t="s">
        <v>272</v>
      </c>
      <c r="C318" s="16" t="s">
        <v>365</v>
      </c>
      <c r="D318" s="16" t="s">
        <v>298</v>
      </c>
      <c r="E318" s="16" t="s">
        <v>399</v>
      </c>
      <c r="G318" s="16">
        <v>0.5</v>
      </c>
    </row>
    <row r="319" ht="15.75" customHeight="1">
      <c r="A319" s="16" t="s">
        <v>428</v>
      </c>
      <c r="B319" s="16" t="s">
        <v>272</v>
      </c>
      <c r="C319" s="16" t="s">
        <v>365</v>
      </c>
      <c r="D319" s="16" t="s">
        <v>298</v>
      </c>
      <c r="E319" s="16" t="s">
        <v>399</v>
      </c>
      <c r="G319" s="16">
        <v>0.5</v>
      </c>
    </row>
    <row r="320" ht="15.75" customHeight="1">
      <c r="A320" s="16" t="s">
        <v>429</v>
      </c>
      <c r="B320" s="16" t="s">
        <v>272</v>
      </c>
      <c r="C320" s="16" t="s">
        <v>365</v>
      </c>
      <c r="D320" s="16" t="s">
        <v>298</v>
      </c>
      <c r="E320" s="16" t="s">
        <v>399</v>
      </c>
      <c r="G320" s="16">
        <v>0.5</v>
      </c>
    </row>
    <row r="321" ht="15.75" customHeight="1">
      <c r="A321" s="16" t="s">
        <v>430</v>
      </c>
      <c r="B321" s="16" t="s">
        <v>272</v>
      </c>
      <c r="C321" s="16" t="s">
        <v>365</v>
      </c>
      <c r="D321" s="16" t="s">
        <v>298</v>
      </c>
      <c r="E321" s="16" t="s">
        <v>399</v>
      </c>
      <c r="G321" s="16">
        <v>0.5</v>
      </c>
    </row>
    <row r="322" ht="15.75" customHeight="1">
      <c r="A322" s="20" t="s">
        <v>109</v>
      </c>
      <c r="B322" s="16" t="s">
        <v>289</v>
      </c>
      <c r="C322" s="16" t="s">
        <v>365</v>
      </c>
      <c r="D322" s="16" t="s">
        <v>298</v>
      </c>
      <c r="E322" s="16" t="s">
        <v>399</v>
      </c>
      <c r="G322" s="16">
        <v>0.5</v>
      </c>
    </row>
    <row r="323" ht="15.75" customHeight="1">
      <c r="A323" s="20" t="s">
        <v>109</v>
      </c>
      <c r="B323" s="16" t="s">
        <v>289</v>
      </c>
      <c r="C323" s="16" t="s">
        <v>365</v>
      </c>
      <c r="D323" s="16" t="s">
        <v>298</v>
      </c>
      <c r="E323" s="16" t="s">
        <v>399</v>
      </c>
      <c r="G323" s="16">
        <v>0.5</v>
      </c>
    </row>
    <row r="324" ht="15.75" customHeight="1">
      <c r="A324" s="20" t="s">
        <v>109</v>
      </c>
      <c r="B324" s="16" t="s">
        <v>289</v>
      </c>
      <c r="C324" s="16" t="s">
        <v>365</v>
      </c>
      <c r="D324" s="16" t="s">
        <v>298</v>
      </c>
      <c r="E324" s="16" t="s">
        <v>399</v>
      </c>
      <c r="G324" s="16">
        <v>0.5</v>
      </c>
    </row>
    <row r="325" ht="15.75" customHeight="1">
      <c r="A325" s="20" t="s">
        <v>109</v>
      </c>
      <c r="B325" s="16" t="s">
        <v>289</v>
      </c>
      <c r="C325" s="16" t="s">
        <v>365</v>
      </c>
      <c r="D325" s="16" t="s">
        <v>298</v>
      </c>
      <c r="E325" s="16" t="s">
        <v>399</v>
      </c>
      <c r="G325" s="16">
        <v>0.5</v>
      </c>
    </row>
    <row r="326" ht="15.75" customHeight="1">
      <c r="A326" s="20" t="s">
        <v>108</v>
      </c>
      <c r="B326" s="16" t="s">
        <v>290</v>
      </c>
      <c r="C326" s="16" t="s">
        <v>365</v>
      </c>
      <c r="D326" s="16" t="s">
        <v>298</v>
      </c>
      <c r="E326" s="16" t="s">
        <v>399</v>
      </c>
      <c r="G326" s="16">
        <v>0.5</v>
      </c>
    </row>
    <row r="327" ht="15.75" customHeight="1">
      <c r="A327" s="20" t="s">
        <v>108</v>
      </c>
      <c r="B327" s="16" t="s">
        <v>290</v>
      </c>
      <c r="C327" s="16" t="s">
        <v>365</v>
      </c>
      <c r="D327" s="16" t="s">
        <v>298</v>
      </c>
      <c r="E327" s="16" t="s">
        <v>399</v>
      </c>
      <c r="G327" s="16">
        <v>0.5</v>
      </c>
    </row>
    <row r="328" ht="15.75" customHeight="1">
      <c r="A328" s="20" t="s">
        <v>108</v>
      </c>
      <c r="B328" s="16" t="s">
        <v>290</v>
      </c>
      <c r="C328" s="16" t="s">
        <v>365</v>
      </c>
      <c r="D328" s="16" t="s">
        <v>298</v>
      </c>
      <c r="E328" s="16" t="s">
        <v>399</v>
      </c>
      <c r="G328" s="16">
        <v>0.5</v>
      </c>
    </row>
    <row r="329" ht="15.75" customHeight="1">
      <c r="A329" s="20" t="s">
        <v>108</v>
      </c>
      <c r="B329" s="16" t="s">
        <v>290</v>
      </c>
      <c r="C329" s="16" t="s">
        <v>365</v>
      </c>
      <c r="D329" s="16" t="s">
        <v>298</v>
      </c>
      <c r="E329" s="16" t="s">
        <v>399</v>
      </c>
      <c r="G329" s="16">
        <v>0.5</v>
      </c>
    </row>
    <row r="330" ht="15.75" customHeight="1">
      <c r="A330" s="16" t="s">
        <v>291</v>
      </c>
      <c r="B330" s="16" t="s">
        <v>292</v>
      </c>
      <c r="C330" s="16" t="s">
        <v>365</v>
      </c>
      <c r="D330" s="16" t="s">
        <v>298</v>
      </c>
      <c r="E330" s="16" t="s">
        <v>399</v>
      </c>
      <c r="G330" s="16">
        <v>0.5</v>
      </c>
    </row>
    <row r="331" ht="15.75" customHeight="1">
      <c r="A331" s="16" t="s">
        <v>291</v>
      </c>
      <c r="B331" s="16" t="s">
        <v>293</v>
      </c>
      <c r="C331" s="16" t="s">
        <v>365</v>
      </c>
      <c r="D331" s="16" t="s">
        <v>298</v>
      </c>
      <c r="E331" s="16" t="s">
        <v>399</v>
      </c>
      <c r="G331" s="16">
        <v>0.5</v>
      </c>
    </row>
    <row r="332" ht="15.75" customHeight="1">
      <c r="A332" s="16" t="s">
        <v>294</v>
      </c>
      <c r="B332" s="16" t="s">
        <v>295</v>
      </c>
      <c r="C332" s="16" t="s">
        <v>365</v>
      </c>
      <c r="D332" s="16" t="s">
        <v>298</v>
      </c>
      <c r="E332" s="16" t="s">
        <v>399</v>
      </c>
      <c r="G332" s="16">
        <v>0.5</v>
      </c>
    </row>
    <row r="333" ht="15.75" customHeight="1">
      <c r="A333" s="16" t="s">
        <v>294</v>
      </c>
      <c r="B333" s="16" t="s">
        <v>295</v>
      </c>
      <c r="C333" s="16" t="s">
        <v>365</v>
      </c>
      <c r="D333" s="16" t="s">
        <v>298</v>
      </c>
      <c r="E333" s="16" t="s">
        <v>399</v>
      </c>
      <c r="G333" s="16">
        <v>0.5</v>
      </c>
    </row>
    <row r="334" ht="15.75" customHeight="1">
      <c r="A334" s="16" t="s">
        <v>431</v>
      </c>
      <c r="B334" s="16" t="s">
        <v>126</v>
      </c>
      <c r="C334" s="16" t="s">
        <v>365</v>
      </c>
      <c r="D334" s="16" t="s">
        <v>298</v>
      </c>
      <c r="E334" s="16" t="s">
        <v>432</v>
      </c>
      <c r="G334" s="16">
        <v>0.5</v>
      </c>
    </row>
    <row r="335" ht="15.75" customHeight="1">
      <c r="A335" s="16" t="s">
        <v>433</v>
      </c>
      <c r="B335" s="16" t="s">
        <v>126</v>
      </c>
      <c r="C335" s="16" t="s">
        <v>365</v>
      </c>
      <c r="D335" s="16" t="s">
        <v>298</v>
      </c>
      <c r="E335" s="16" t="s">
        <v>432</v>
      </c>
      <c r="G335" s="16">
        <v>0.5</v>
      </c>
    </row>
    <row r="336" ht="15.75" customHeight="1">
      <c r="A336" s="16" t="s">
        <v>434</v>
      </c>
      <c r="B336" s="16" t="s">
        <v>126</v>
      </c>
      <c r="C336" s="16" t="s">
        <v>365</v>
      </c>
      <c r="D336" s="16" t="s">
        <v>298</v>
      </c>
      <c r="E336" s="16" t="s">
        <v>432</v>
      </c>
      <c r="G336" s="16">
        <v>0.5</v>
      </c>
    </row>
    <row r="337" ht="15.75" customHeight="1">
      <c r="A337" s="16" t="s">
        <v>435</v>
      </c>
      <c r="B337" s="16" t="s">
        <v>126</v>
      </c>
      <c r="C337" s="16" t="s">
        <v>365</v>
      </c>
      <c r="D337" s="16" t="s">
        <v>298</v>
      </c>
      <c r="E337" s="16" t="s">
        <v>432</v>
      </c>
      <c r="G337" s="16">
        <v>0.5</v>
      </c>
    </row>
    <row r="338" ht="15.75" customHeight="1">
      <c r="A338" s="16" t="s">
        <v>436</v>
      </c>
      <c r="B338" s="16" t="s">
        <v>94</v>
      </c>
      <c r="C338" s="16" t="s">
        <v>365</v>
      </c>
      <c r="D338" s="16" t="s">
        <v>298</v>
      </c>
      <c r="E338" s="16" t="s">
        <v>432</v>
      </c>
      <c r="G338" s="16">
        <v>0.5</v>
      </c>
    </row>
    <row r="339" ht="15.75" customHeight="1">
      <c r="A339" s="16" t="s">
        <v>437</v>
      </c>
      <c r="B339" s="16" t="s">
        <v>94</v>
      </c>
      <c r="C339" s="16" t="s">
        <v>365</v>
      </c>
      <c r="D339" s="16" t="s">
        <v>298</v>
      </c>
      <c r="E339" s="16" t="s">
        <v>432</v>
      </c>
      <c r="G339" s="16">
        <v>0.5</v>
      </c>
    </row>
    <row r="340" ht="15.75" customHeight="1">
      <c r="A340" s="16" t="s">
        <v>438</v>
      </c>
      <c r="B340" s="16" t="s">
        <v>94</v>
      </c>
      <c r="C340" s="16" t="s">
        <v>365</v>
      </c>
      <c r="D340" s="16" t="s">
        <v>298</v>
      </c>
      <c r="E340" s="16" t="s">
        <v>432</v>
      </c>
      <c r="G340" s="16">
        <v>0.5</v>
      </c>
    </row>
    <row r="341" ht="15.75" customHeight="1">
      <c r="A341" s="16" t="s">
        <v>439</v>
      </c>
      <c r="B341" s="16" t="s">
        <v>94</v>
      </c>
      <c r="C341" s="16" t="s">
        <v>365</v>
      </c>
      <c r="D341" s="16" t="s">
        <v>298</v>
      </c>
      <c r="E341" s="16" t="s">
        <v>432</v>
      </c>
      <c r="G341" s="16">
        <v>0.5</v>
      </c>
    </row>
    <row r="342" ht="15.75" customHeight="1">
      <c r="A342" s="16" t="s">
        <v>440</v>
      </c>
      <c r="B342" s="16" t="s">
        <v>182</v>
      </c>
      <c r="C342" s="16" t="s">
        <v>365</v>
      </c>
      <c r="D342" s="16" t="s">
        <v>298</v>
      </c>
      <c r="E342" s="16" t="s">
        <v>432</v>
      </c>
      <c r="G342" s="16">
        <v>0.5</v>
      </c>
    </row>
    <row r="343" ht="15.75" customHeight="1">
      <c r="A343" s="16" t="s">
        <v>441</v>
      </c>
      <c r="B343" s="16" t="s">
        <v>182</v>
      </c>
      <c r="C343" s="16" t="s">
        <v>365</v>
      </c>
      <c r="D343" s="16" t="s">
        <v>298</v>
      </c>
      <c r="E343" s="16" t="s">
        <v>432</v>
      </c>
      <c r="G343" s="16">
        <v>0.5</v>
      </c>
    </row>
    <row r="344" ht="15.75" customHeight="1">
      <c r="A344" s="16" t="s">
        <v>442</v>
      </c>
      <c r="B344" s="16" t="s">
        <v>182</v>
      </c>
      <c r="C344" s="16" t="s">
        <v>365</v>
      </c>
      <c r="D344" s="16" t="s">
        <v>298</v>
      </c>
      <c r="E344" s="16" t="s">
        <v>432</v>
      </c>
      <c r="G344" s="16">
        <v>0.5</v>
      </c>
    </row>
    <row r="345" ht="15.75" customHeight="1">
      <c r="A345" s="16" t="s">
        <v>443</v>
      </c>
      <c r="B345" s="16" t="s">
        <v>182</v>
      </c>
      <c r="C345" s="16" t="s">
        <v>365</v>
      </c>
      <c r="D345" s="16" t="s">
        <v>298</v>
      </c>
      <c r="E345" s="16" t="s">
        <v>432</v>
      </c>
      <c r="G345" s="16">
        <v>0.5</v>
      </c>
    </row>
    <row r="346" ht="15.75" customHeight="1">
      <c r="A346" s="16" t="s">
        <v>444</v>
      </c>
      <c r="B346" s="16" t="s">
        <v>200</v>
      </c>
      <c r="C346" s="16" t="s">
        <v>365</v>
      </c>
      <c r="D346" s="16" t="s">
        <v>298</v>
      </c>
      <c r="E346" s="16" t="s">
        <v>432</v>
      </c>
      <c r="G346" s="16">
        <v>0.5</v>
      </c>
    </row>
    <row r="347" ht="15.75" customHeight="1">
      <c r="A347" s="16" t="s">
        <v>445</v>
      </c>
      <c r="B347" s="16" t="s">
        <v>200</v>
      </c>
      <c r="C347" s="16" t="s">
        <v>365</v>
      </c>
      <c r="D347" s="16" t="s">
        <v>298</v>
      </c>
      <c r="E347" s="16" t="s">
        <v>432</v>
      </c>
      <c r="G347" s="16">
        <v>0.5</v>
      </c>
    </row>
    <row r="348" ht="15.75" customHeight="1">
      <c r="A348" s="16" t="s">
        <v>446</v>
      </c>
      <c r="B348" s="16" t="s">
        <v>200</v>
      </c>
      <c r="C348" s="16" t="s">
        <v>365</v>
      </c>
      <c r="D348" s="16" t="s">
        <v>298</v>
      </c>
      <c r="E348" s="16" t="s">
        <v>432</v>
      </c>
      <c r="G348" s="16">
        <v>0.5</v>
      </c>
    </row>
    <row r="349" ht="15.75" customHeight="1">
      <c r="A349" s="16" t="s">
        <v>447</v>
      </c>
      <c r="B349" s="16" t="s">
        <v>200</v>
      </c>
      <c r="C349" s="16" t="s">
        <v>365</v>
      </c>
      <c r="D349" s="16" t="s">
        <v>298</v>
      </c>
      <c r="E349" s="16" t="s">
        <v>432</v>
      </c>
      <c r="G349" s="16">
        <v>0.5</v>
      </c>
    </row>
    <row r="350" ht="15.75" customHeight="1">
      <c r="A350" s="16" t="s">
        <v>448</v>
      </c>
      <c r="B350" s="16" t="s">
        <v>218</v>
      </c>
      <c r="C350" s="16" t="s">
        <v>365</v>
      </c>
      <c r="D350" s="16" t="s">
        <v>298</v>
      </c>
      <c r="E350" s="16" t="s">
        <v>432</v>
      </c>
      <c r="G350" s="16">
        <v>0.5</v>
      </c>
    </row>
    <row r="351" ht="15.75" customHeight="1">
      <c r="A351" s="16" t="s">
        <v>449</v>
      </c>
      <c r="B351" s="16" t="s">
        <v>218</v>
      </c>
      <c r="C351" s="16" t="s">
        <v>365</v>
      </c>
      <c r="D351" s="16" t="s">
        <v>298</v>
      </c>
      <c r="E351" s="16" t="s">
        <v>432</v>
      </c>
      <c r="G351" s="16">
        <v>0.5</v>
      </c>
    </row>
    <row r="352" ht="15.75" customHeight="1">
      <c r="A352" s="16" t="s">
        <v>450</v>
      </c>
      <c r="B352" s="16" t="s">
        <v>218</v>
      </c>
      <c r="C352" s="16" t="s">
        <v>365</v>
      </c>
      <c r="D352" s="16" t="s">
        <v>298</v>
      </c>
      <c r="E352" s="16" t="s">
        <v>432</v>
      </c>
      <c r="G352" s="16">
        <v>0.5</v>
      </c>
    </row>
    <row r="353" ht="15.75" customHeight="1">
      <c r="A353" s="16" t="s">
        <v>451</v>
      </c>
      <c r="B353" s="16" t="s">
        <v>218</v>
      </c>
      <c r="C353" s="16" t="s">
        <v>365</v>
      </c>
      <c r="D353" s="16" t="s">
        <v>298</v>
      </c>
      <c r="E353" s="16" t="s">
        <v>432</v>
      </c>
      <c r="G353" s="16">
        <v>0.5</v>
      </c>
    </row>
    <row r="354" ht="15.75" customHeight="1">
      <c r="A354" s="16" t="s">
        <v>452</v>
      </c>
      <c r="B354" s="16" t="s">
        <v>236</v>
      </c>
      <c r="C354" s="16" t="s">
        <v>365</v>
      </c>
      <c r="D354" s="16" t="s">
        <v>298</v>
      </c>
      <c r="E354" s="16" t="s">
        <v>432</v>
      </c>
      <c r="G354" s="16">
        <v>0.5</v>
      </c>
    </row>
    <row r="355" ht="15.75" customHeight="1">
      <c r="A355" s="16" t="s">
        <v>453</v>
      </c>
      <c r="B355" s="16" t="s">
        <v>236</v>
      </c>
      <c r="C355" s="16" t="s">
        <v>365</v>
      </c>
      <c r="D355" s="16" t="s">
        <v>298</v>
      </c>
      <c r="E355" s="16" t="s">
        <v>432</v>
      </c>
      <c r="G355" s="16">
        <v>0.5</v>
      </c>
    </row>
    <row r="356" ht="15.75" customHeight="1">
      <c r="A356" s="16" t="s">
        <v>454</v>
      </c>
      <c r="B356" s="16" t="s">
        <v>236</v>
      </c>
      <c r="C356" s="16" t="s">
        <v>365</v>
      </c>
      <c r="D356" s="16" t="s">
        <v>298</v>
      </c>
      <c r="E356" s="16" t="s">
        <v>432</v>
      </c>
      <c r="G356" s="16">
        <v>0.5</v>
      </c>
    </row>
    <row r="357" ht="15.75" customHeight="1">
      <c r="A357" s="16" t="s">
        <v>455</v>
      </c>
      <c r="B357" s="16" t="s">
        <v>236</v>
      </c>
      <c r="C357" s="16" t="s">
        <v>365</v>
      </c>
      <c r="D357" s="16" t="s">
        <v>298</v>
      </c>
      <c r="E357" s="16" t="s">
        <v>432</v>
      </c>
      <c r="G357" s="16">
        <v>0.5</v>
      </c>
    </row>
    <row r="358" ht="15.75" customHeight="1">
      <c r="A358" s="16" t="s">
        <v>456</v>
      </c>
      <c r="B358" s="16" t="s">
        <v>254</v>
      </c>
      <c r="C358" s="16" t="s">
        <v>365</v>
      </c>
      <c r="D358" s="16" t="s">
        <v>298</v>
      </c>
      <c r="E358" s="16" t="s">
        <v>432</v>
      </c>
      <c r="G358" s="16">
        <v>0.5</v>
      </c>
    </row>
    <row r="359" ht="15.75" customHeight="1">
      <c r="A359" s="16" t="s">
        <v>457</v>
      </c>
      <c r="B359" s="16" t="s">
        <v>254</v>
      </c>
      <c r="C359" s="16" t="s">
        <v>365</v>
      </c>
      <c r="D359" s="16" t="s">
        <v>298</v>
      </c>
      <c r="E359" s="16" t="s">
        <v>432</v>
      </c>
      <c r="G359" s="16">
        <v>0.5</v>
      </c>
    </row>
    <row r="360" ht="15.75" customHeight="1">
      <c r="A360" s="16" t="s">
        <v>458</v>
      </c>
      <c r="B360" s="16" t="s">
        <v>254</v>
      </c>
      <c r="C360" s="16" t="s">
        <v>365</v>
      </c>
      <c r="D360" s="16" t="s">
        <v>298</v>
      </c>
      <c r="E360" s="16" t="s">
        <v>432</v>
      </c>
      <c r="G360" s="16">
        <v>0.5</v>
      </c>
    </row>
    <row r="361" ht="15.75" customHeight="1">
      <c r="A361" s="16" t="s">
        <v>459</v>
      </c>
      <c r="B361" s="16" t="s">
        <v>254</v>
      </c>
      <c r="C361" s="16" t="s">
        <v>365</v>
      </c>
      <c r="D361" s="16" t="s">
        <v>298</v>
      </c>
      <c r="E361" s="16" t="s">
        <v>432</v>
      </c>
      <c r="G361" s="16">
        <v>0.5</v>
      </c>
    </row>
    <row r="362" ht="15.75" customHeight="1">
      <c r="A362" s="16" t="s">
        <v>460</v>
      </c>
      <c r="B362" s="16" t="s">
        <v>272</v>
      </c>
      <c r="C362" s="16" t="s">
        <v>365</v>
      </c>
      <c r="D362" s="16" t="s">
        <v>298</v>
      </c>
      <c r="E362" s="16" t="s">
        <v>432</v>
      </c>
      <c r="G362" s="16">
        <v>0.5</v>
      </c>
    </row>
    <row r="363" ht="15.75" customHeight="1">
      <c r="A363" s="16" t="s">
        <v>461</v>
      </c>
      <c r="B363" s="16" t="s">
        <v>272</v>
      </c>
      <c r="C363" s="16" t="s">
        <v>365</v>
      </c>
      <c r="D363" s="16" t="s">
        <v>298</v>
      </c>
      <c r="E363" s="16" t="s">
        <v>432</v>
      </c>
      <c r="G363" s="16">
        <v>0.5</v>
      </c>
    </row>
    <row r="364" ht="15.75" customHeight="1">
      <c r="A364" s="16" t="s">
        <v>462</v>
      </c>
      <c r="B364" s="16" t="s">
        <v>272</v>
      </c>
      <c r="C364" s="16" t="s">
        <v>365</v>
      </c>
      <c r="D364" s="16" t="s">
        <v>298</v>
      </c>
      <c r="E364" s="16" t="s">
        <v>432</v>
      </c>
      <c r="G364" s="16">
        <v>0.5</v>
      </c>
    </row>
    <row r="365" ht="15.75" customHeight="1">
      <c r="A365" s="16" t="s">
        <v>463</v>
      </c>
      <c r="B365" s="16" t="s">
        <v>272</v>
      </c>
      <c r="C365" s="16" t="s">
        <v>365</v>
      </c>
      <c r="D365" s="16" t="s">
        <v>298</v>
      </c>
      <c r="E365" s="16" t="s">
        <v>432</v>
      </c>
      <c r="G365" s="16">
        <v>0.5</v>
      </c>
    </row>
    <row r="366" ht="15.75" customHeight="1">
      <c r="A366" s="20" t="s">
        <v>109</v>
      </c>
      <c r="B366" s="16" t="s">
        <v>289</v>
      </c>
      <c r="C366" s="16" t="s">
        <v>365</v>
      </c>
      <c r="D366" s="16" t="s">
        <v>298</v>
      </c>
      <c r="E366" s="16" t="s">
        <v>432</v>
      </c>
      <c r="G366" s="16">
        <v>0.5</v>
      </c>
    </row>
    <row r="367" ht="15.75" customHeight="1">
      <c r="A367" s="20" t="s">
        <v>109</v>
      </c>
      <c r="B367" s="16" t="s">
        <v>289</v>
      </c>
      <c r="C367" s="16" t="s">
        <v>365</v>
      </c>
      <c r="D367" s="16" t="s">
        <v>298</v>
      </c>
      <c r="E367" s="16" t="s">
        <v>432</v>
      </c>
      <c r="G367" s="16">
        <v>0.5</v>
      </c>
    </row>
    <row r="368" ht="15.75" customHeight="1">
      <c r="A368" s="20" t="s">
        <v>109</v>
      </c>
      <c r="B368" s="16" t="s">
        <v>289</v>
      </c>
      <c r="C368" s="16" t="s">
        <v>365</v>
      </c>
      <c r="D368" s="16" t="s">
        <v>298</v>
      </c>
      <c r="E368" s="16" t="s">
        <v>432</v>
      </c>
      <c r="G368" s="16">
        <v>0.5</v>
      </c>
    </row>
    <row r="369" ht="15.75" customHeight="1">
      <c r="A369" s="20" t="s">
        <v>109</v>
      </c>
      <c r="B369" s="16" t="s">
        <v>289</v>
      </c>
      <c r="C369" s="16" t="s">
        <v>365</v>
      </c>
      <c r="D369" s="16" t="s">
        <v>298</v>
      </c>
      <c r="E369" s="16" t="s">
        <v>432</v>
      </c>
      <c r="G369" s="16">
        <v>0.5</v>
      </c>
    </row>
    <row r="370" ht="15.75" customHeight="1">
      <c r="A370" s="20" t="s">
        <v>108</v>
      </c>
      <c r="B370" s="16" t="s">
        <v>290</v>
      </c>
      <c r="C370" s="16" t="s">
        <v>365</v>
      </c>
      <c r="D370" s="16" t="s">
        <v>298</v>
      </c>
      <c r="E370" s="16" t="s">
        <v>432</v>
      </c>
      <c r="G370" s="16">
        <v>0.5</v>
      </c>
    </row>
    <row r="371" ht="15.75" customHeight="1">
      <c r="A371" s="20" t="s">
        <v>108</v>
      </c>
      <c r="B371" s="16" t="s">
        <v>290</v>
      </c>
      <c r="C371" s="16" t="s">
        <v>365</v>
      </c>
      <c r="D371" s="16" t="s">
        <v>298</v>
      </c>
      <c r="E371" s="16" t="s">
        <v>432</v>
      </c>
      <c r="G371" s="16">
        <v>0.5</v>
      </c>
    </row>
    <row r="372" ht="15.75" customHeight="1">
      <c r="A372" s="20" t="s">
        <v>108</v>
      </c>
      <c r="B372" s="16" t="s">
        <v>290</v>
      </c>
      <c r="C372" s="16" t="s">
        <v>365</v>
      </c>
      <c r="D372" s="16" t="s">
        <v>298</v>
      </c>
      <c r="E372" s="16" t="s">
        <v>432</v>
      </c>
      <c r="G372" s="16">
        <v>0.5</v>
      </c>
    </row>
    <row r="373" ht="15.75" customHeight="1">
      <c r="A373" s="20" t="s">
        <v>108</v>
      </c>
      <c r="B373" s="16" t="s">
        <v>290</v>
      </c>
      <c r="C373" s="16" t="s">
        <v>365</v>
      </c>
      <c r="D373" s="16" t="s">
        <v>298</v>
      </c>
      <c r="E373" s="16" t="s">
        <v>432</v>
      </c>
      <c r="G373" s="16">
        <v>0.5</v>
      </c>
    </row>
    <row r="374" ht="15.75" customHeight="1">
      <c r="A374" s="16" t="s">
        <v>291</v>
      </c>
      <c r="B374" s="16" t="s">
        <v>292</v>
      </c>
      <c r="C374" s="16" t="s">
        <v>365</v>
      </c>
      <c r="D374" s="16" t="s">
        <v>298</v>
      </c>
      <c r="E374" s="16" t="s">
        <v>432</v>
      </c>
      <c r="G374" s="16">
        <v>0.5</v>
      </c>
    </row>
    <row r="375" ht="15.75" customHeight="1">
      <c r="A375" s="16" t="s">
        <v>291</v>
      </c>
      <c r="B375" s="16" t="s">
        <v>293</v>
      </c>
      <c r="C375" s="16" t="s">
        <v>365</v>
      </c>
      <c r="D375" s="16" t="s">
        <v>298</v>
      </c>
      <c r="E375" s="16" t="s">
        <v>432</v>
      </c>
      <c r="G375" s="16">
        <v>0.5</v>
      </c>
    </row>
    <row r="376" ht="15.75" customHeight="1">
      <c r="A376" s="16" t="s">
        <v>294</v>
      </c>
      <c r="B376" s="16" t="s">
        <v>295</v>
      </c>
      <c r="C376" s="16" t="s">
        <v>365</v>
      </c>
      <c r="D376" s="16" t="s">
        <v>298</v>
      </c>
      <c r="E376" s="16" t="s">
        <v>432</v>
      </c>
      <c r="G376" s="16">
        <v>0.5</v>
      </c>
    </row>
    <row r="377" ht="15.75" customHeight="1">
      <c r="A377" s="16" t="s">
        <v>294</v>
      </c>
      <c r="B377" s="16" t="s">
        <v>295</v>
      </c>
      <c r="C377" s="16" t="s">
        <v>365</v>
      </c>
      <c r="D377" s="16" t="s">
        <v>298</v>
      </c>
      <c r="E377" s="16" t="s">
        <v>432</v>
      </c>
      <c r="G377" s="16">
        <v>0.5</v>
      </c>
    </row>
    <row r="378" ht="15.75" customHeight="1">
      <c r="A378" s="16" t="s">
        <v>464</v>
      </c>
      <c r="B378" s="16" t="s">
        <v>126</v>
      </c>
      <c r="C378" s="16" t="s">
        <v>465</v>
      </c>
      <c r="D378" s="16" t="s">
        <v>298</v>
      </c>
      <c r="E378" s="16" t="s">
        <v>466</v>
      </c>
      <c r="G378" s="16">
        <v>0.5</v>
      </c>
    </row>
    <row r="379" ht="15.75" customHeight="1">
      <c r="A379" s="16" t="s">
        <v>467</v>
      </c>
      <c r="B379" s="16" t="s">
        <v>126</v>
      </c>
      <c r="C379" s="16" t="s">
        <v>465</v>
      </c>
      <c r="D379" s="16" t="s">
        <v>298</v>
      </c>
      <c r="E379" s="16" t="s">
        <v>466</v>
      </c>
      <c r="G379" s="16">
        <v>0.5</v>
      </c>
    </row>
    <row r="380" ht="15.75" customHeight="1">
      <c r="A380" s="16" t="s">
        <v>468</v>
      </c>
      <c r="B380" s="16" t="s">
        <v>126</v>
      </c>
      <c r="C380" s="16" t="s">
        <v>465</v>
      </c>
      <c r="D380" s="16" t="s">
        <v>298</v>
      </c>
      <c r="E380" s="16" t="s">
        <v>466</v>
      </c>
      <c r="G380" s="16">
        <v>0.5</v>
      </c>
    </row>
    <row r="381" ht="15.75" customHeight="1">
      <c r="A381" s="16" t="s">
        <v>469</v>
      </c>
      <c r="B381" s="16" t="s">
        <v>126</v>
      </c>
      <c r="C381" s="16" t="s">
        <v>465</v>
      </c>
      <c r="D381" s="16" t="s">
        <v>298</v>
      </c>
      <c r="E381" s="16" t="s">
        <v>466</v>
      </c>
      <c r="G381" s="16">
        <v>0.5</v>
      </c>
    </row>
    <row r="382" ht="15.75" customHeight="1">
      <c r="A382" s="16" t="s">
        <v>470</v>
      </c>
      <c r="B382" s="16" t="s">
        <v>94</v>
      </c>
      <c r="C382" s="16" t="s">
        <v>465</v>
      </c>
      <c r="D382" s="16" t="s">
        <v>298</v>
      </c>
      <c r="E382" s="16" t="s">
        <v>466</v>
      </c>
      <c r="G382" s="16">
        <v>0.5</v>
      </c>
    </row>
    <row r="383" ht="15.75" customHeight="1">
      <c r="A383" s="16" t="s">
        <v>471</v>
      </c>
      <c r="B383" s="16" t="s">
        <v>94</v>
      </c>
      <c r="C383" s="16" t="s">
        <v>465</v>
      </c>
      <c r="D383" s="16" t="s">
        <v>298</v>
      </c>
      <c r="E383" s="16" t="s">
        <v>466</v>
      </c>
      <c r="G383" s="16">
        <v>0.5</v>
      </c>
    </row>
    <row r="384" ht="15.75" customHeight="1">
      <c r="A384" s="16" t="s">
        <v>472</v>
      </c>
      <c r="B384" s="16" t="s">
        <v>94</v>
      </c>
      <c r="C384" s="16" t="s">
        <v>465</v>
      </c>
      <c r="D384" s="16" t="s">
        <v>298</v>
      </c>
      <c r="E384" s="16" t="s">
        <v>466</v>
      </c>
      <c r="G384" s="16">
        <v>0.5</v>
      </c>
    </row>
    <row r="385" ht="15.75" customHeight="1">
      <c r="A385" s="16" t="s">
        <v>473</v>
      </c>
      <c r="B385" s="16" t="s">
        <v>94</v>
      </c>
      <c r="C385" s="16" t="s">
        <v>465</v>
      </c>
      <c r="D385" s="16" t="s">
        <v>298</v>
      </c>
      <c r="E385" s="16" t="s">
        <v>466</v>
      </c>
      <c r="G385" s="16">
        <v>0.5</v>
      </c>
    </row>
    <row r="386" ht="15.75" customHeight="1">
      <c r="A386" s="16" t="s">
        <v>474</v>
      </c>
      <c r="B386" s="16" t="s">
        <v>182</v>
      </c>
      <c r="C386" s="16" t="s">
        <v>465</v>
      </c>
      <c r="D386" s="16" t="s">
        <v>298</v>
      </c>
      <c r="E386" s="16" t="s">
        <v>466</v>
      </c>
      <c r="G386" s="16">
        <v>0.5</v>
      </c>
    </row>
    <row r="387" ht="15.75" customHeight="1">
      <c r="A387" s="16" t="s">
        <v>475</v>
      </c>
      <c r="B387" s="16" t="s">
        <v>182</v>
      </c>
      <c r="C387" s="16" t="s">
        <v>465</v>
      </c>
      <c r="D387" s="16" t="s">
        <v>298</v>
      </c>
      <c r="E387" s="16" t="s">
        <v>466</v>
      </c>
      <c r="G387" s="16">
        <v>0.5</v>
      </c>
    </row>
    <row r="388" ht="15.75" customHeight="1">
      <c r="A388" s="16" t="s">
        <v>476</v>
      </c>
      <c r="B388" s="16" t="s">
        <v>182</v>
      </c>
      <c r="C388" s="16" t="s">
        <v>465</v>
      </c>
      <c r="D388" s="16" t="s">
        <v>298</v>
      </c>
      <c r="E388" s="16" t="s">
        <v>466</v>
      </c>
      <c r="G388" s="16">
        <v>0.5</v>
      </c>
    </row>
    <row r="389" ht="15.75" customHeight="1">
      <c r="A389" s="16" t="s">
        <v>477</v>
      </c>
      <c r="B389" s="16" t="s">
        <v>182</v>
      </c>
      <c r="C389" s="16" t="s">
        <v>465</v>
      </c>
      <c r="D389" s="16" t="s">
        <v>298</v>
      </c>
      <c r="E389" s="16" t="s">
        <v>466</v>
      </c>
      <c r="G389" s="16">
        <v>0.5</v>
      </c>
    </row>
    <row r="390" ht="15.75" customHeight="1">
      <c r="A390" s="16" t="s">
        <v>478</v>
      </c>
      <c r="B390" s="16" t="s">
        <v>200</v>
      </c>
      <c r="C390" s="16" t="s">
        <v>465</v>
      </c>
      <c r="D390" s="16" t="s">
        <v>298</v>
      </c>
      <c r="E390" s="16" t="s">
        <v>466</v>
      </c>
      <c r="G390" s="16">
        <v>0.5</v>
      </c>
    </row>
    <row r="391" ht="15.75" customHeight="1">
      <c r="A391" s="16" t="s">
        <v>479</v>
      </c>
      <c r="B391" s="16" t="s">
        <v>200</v>
      </c>
      <c r="C391" s="16" t="s">
        <v>465</v>
      </c>
      <c r="D391" s="16" t="s">
        <v>298</v>
      </c>
      <c r="E391" s="16" t="s">
        <v>466</v>
      </c>
      <c r="G391" s="16">
        <v>0.5</v>
      </c>
    </row>
    <row r="392" ht="15.75" customHeight="1">
      <c r="A392" s="16" t="s">
        <v>480</v>
      </c>
      <c r="B392" s="16" t="s">
        <v>200</v>
      </c>
      <c r="C392" s="16" t="s">
        <v>465</v>
      </c>
      <c r="D392" s="16" t="s">
        <v>298</v>
      </c>
      <c r="E392" s="16" t="s">
        <v>466</v>
      </c>
      <c r="G392" s="16">
        <v>0.5</v>
      </c>
    </row>
    <row r="393" ht="15.75" customHeight="1">
      <c r="A393" s="16" t="s">
        <v>481</v>
      </c>
      <c r="B393" s="16" t="s">
        <v>200</v>
      </c>
      <c r="C393" s="16" t="s">
        <v>465</v>
      </c>
      <c r="D393" s="16" t="s">
        <v>298</v>
      </c>
      <c r="E393" s="16" t="s">
        <v>466</v>
      </c>
      <c r="G393" s="16">
        <v>0.5</v>
      </c>
    </row>
    <row r="394" ht="15.75" customHeight="1">
      <c r="A394" s="16" t="s">
        <v>482</v>
      </c>
      <c r="B394" s="16" t="s">
        <v>218</v>
      </c>
      <c r="C394" s="16" t="s">
        <v>465</v>
      </c>
      <c r="D394" s="16" t="s">
        <v>298</v>
      </c>
      <c r="E394" s="16" t="s">
        <v>466</v>
      </c>
      <c r="G394" s="16">
        <v>0.5</v>
      </c>
    </row>
    <row r="395" ht="15.75" customHeight="1">
      <c r="A395" s="16" t="s">
        <v>483</v>
      </c>
      <c r="B395" s="16" t="s">
        <v>218</v>
      </c>
      <c r="C395" s="16" t="s">
        <v>465</v>
      </c>
      <c r="D395" s="16" t="s">
        <v>298</v>
      </c>
      <c r="E395" s="16" t="s">
        <v>466</v>
      </c>
      <c r="G395" s="16">
        <v>0.5</v>
      </c>
    </row>
    <row r="396" ht="15.75" customHeight="1">
      <c r="A396" s="16" t="s">
        <v>484</v>
      </c>
      <c r="B396" s="16" t="s">
        <v>218</v>
      </c>
      <c r="C396" s="16" t="s">
        <v>465</v>
      </c>
      <c r="D396" s="16" t="s">
        <v>298</v>
      </c>
      <c r="E396" s="16" t="s">
        <v>466</v>
      </c>
      <c r="G396" s="16">
        <v>0.5</v>
      </c>
    </row>
    <row r="397" ht="15.75" customHeight="1">
      <c r="A397" s="16" t="s">
        <v>485</v>
      </c>
      <c r="B397" s="16" t="s">
        <v>218</v>
      </c>
      <c r="C397" s="16" t="s">
        <v>465</v>
      </c>
      <c r="D397" s="16" t="s">
        <v>298</v>
      </c>
      <c r="E397" s="16" t="s">
        <v>466</v>
      </c>
      <c r="G397" s="16">
        <v>0.5</v>
      </c>
    </row>
    <row r="398" ht="15.75" customHeight="1">
      <c r="A398" s="16" t="s">
        <v>486</v>
      </c>
      <c r="B398" s="16" t="s">
        <v>236</v>
      </c>
      <c r="C398" s="16" t="s">
        <v>465</v>
      </c>
      <c r="D398" s="16" t="s">
        <v>298</v>
      </c>
      <c r="E398" s="16" t="s">
        <v>466</v>
      </c>
      <c r="G398" s="16">
        <v>0.5</v>
      </c>
    </row>
    <row r="399" ht="15.75" customHeight="1">
      <c r="A399" s="16" t="s">
        <v>487</v>
      </c>
      <c r="B399" s="16" t="s">
        <v>236</v>
      </c>
      <c r="C399" s="16" t="s">
        <v>465</v>
      </c>
      <c r="D399" s="16" t="s">
        <v>298</v>
      </c>
      <c r="E399" s="16" t="s">
        <v>466</v>
      </c>
      <c r="G399" s="16">
        <v>0.5</v>
      </c>
    </row>
    <row r="400" ht="15.75" customHeight="1">
      <c r="A400" s="16" t="s">
        <v>488</v>
      </c>
      <c r="B400" s="16" t="s">
        <v>236</v>
      </c>
      <c r="C400" s="16" t="s">
        <v>465</v>
      </c>
      <c r="D400" s="16" t="s">
        <v>298</v>
      </c>
      <c r="E400" s="16" t="s">
        <v>466</v>
      </c>
      <c r="G400" s="16">
        <v>0.5</v>
      </c>
    </row>
    <row r="401" ht="15.75" customHeight="1">
      <c r="A401" s="16" t="s">
        <v>489</v>
      </c>
      <c r="B401" s="16" t="s">
        <v>236</v>
      </c>
      <c r="C401" s="16" t="s">
        <v>465</v>
      </c>
      <c r="D401" s="16" t="s">
        <v>298</v>
      </c>
      <c r="E401" s="16" t="s">
        <v>466</v>
      </c>
      <c r="G401" s="16">
        <v>0.5</v>
      </c>
    </row>
    <row r="402" ht="15.75" customHeight="1">
      <c r="A402" s="16" t="s">
        <v>490</v>
      </c>
      <c r="B402" s="16" t="s">
        <v>254</v>
      </c>
      <c r="C402" s="16" t="s">
        <v>465</v>
      </c>
      <c r="D402" s="16" t="s">
        <v>298</v>
      </c>
      <c r="E402" s="16" t="s">
        <v>466</v>
      </c>
      <c r="G402" s="16">
        <v>0.5</v>
      </c>
    </row>
    <row r="403" ht="15.75" customHeight="1">
      <c r="A403" s="16" t="s">
        <v>491</v>
      </c>
      <c r="B403" s="16" t="s">
        <v>254</v>
      </c>
      <c r="C403" s="16" t="s">
        <v>465</v>
      </c>
      <c r="D403" s="16" t="s">
        <v>298</v>
      </c>
      <c r="E403" s="16" t="s">
        <v>466</v>
      </c>
      <c r="G403" s="16">
        <v>0.5</v>
      </c>
    </row>
    <row r="404" ht="15.75" customHeight="1">
      <c r="A404" s="16" t="s">
        <v>492</v>
      </c>
      <c r="B404" s="16" t="s">
        <v>254</v>
      </c>
      <c r="C404" s="16" t="s">
        <v>465</v>
      </c>
      <c r="D404" s="16" t="s">
        <v>298</v>
      </c>
      <c r="E404" s="16" t="s">
        <v>466</v>
      </c>
      <c r="G404" s="16">
        <v>0.5</v>
      </c>
    </row>
    <row r="405" ht="15.75" customHeight="1">
      <c r="A405" s="16" t="s">
        <v>493</v>
      </c>
      <c r="B405" s="16" t="s">
        <v>254</v>
      </c>
      <c r="C405" s="16" t="s">
        <v>465</v>
      </c>
      <c r="D405" s="16" t="s">
        <v>298</v>
      </c>
      <c r="E405" s="16" t="s">
        <v>466</v>
      </c>
      <c r="G405" s="16">
        <v>0.5</v>
      </c>
    </row>
    <row r="406" ht="15.75" customHeight="1">
      <c r="A406" s="16" t="s">
        <v>494</v>
      </c>
      <c r="B406" s="16" t="s">
        <v>272</v>
      </c>
      <c r="C406" s="16" t="s">
        <v>465</v>
      </c>
      <c r="D406" s="16" t="s">
        <v>298</v>
      </c>
      <c r="E406" s="16" t="s">
        <v>466</v>
      </c>
      <c r="G406" s="16">
        <v>0.5</v>
      </c>
    </row>
    <row r="407" ht="15.75" customHeight="1">
      <c r="A407" s="16" t="s">
        <v>495</v>
      </c>
      <c r="B407" s="16" t="s">
        <v>272</v>
      </c>
      <c r="C407" s="16" t="s">
        <v>465</v>
      </c>
      <c r="D407" s="16" t="s">
        <v>298</v>
      </c>
      <c r="E407" s="16" t="s">
        <v>466</v>
      </c>
      <c r="G407" s="16">
        <v>0.5</v>
      </c>
    </row>
    <row r="408" ht="15.75" customHeight="1">
      <c r="A408" s="16" t="s">
        <v>496</v>
      </c>
      <c r="B408" s="16" t="s">
        <v>272</v>
      </c>
      <c r="C408" s="16" t="s">
        <v>465</v>
      </c>
      <c r="D408" s="16" t="s">
        <v>298</v>
      </c>
      <c r="E408" s="16" t="s">
        <v>466</v>
      </c>
      <c r="G408" s="16">
        <v>0.5</v>
      </c>
    </row>
    <row r="409" ht="15.75" customHeight="1">
      <c r="A409" s="16" t="s">
        <v>497</v>
      </c>
      <c r="B409" s="16" t="s">
        <v>272</v>
      </c>
      <c r="C409" s="16" t="s">
        <v>465</v>
      </c>
      <c r="D409" s="16" t="s">
        <v>298</v>
      </c>
      <c r="E409" s="16" t="s">
        <v>466</v>
      </c>
      <c r="G409" s="16">
        <v>0.5</v>
      </c>
    </row>
    <row r="410" ht="15.75" customHeight="1">
      <c r="A410" s="20" t="s">
        <v>109</v>
      </c>
      <c r="B410" s="16" t="s">
        <v>289</v>
      </c>
      <c r="C410" s="16" t="s">
        <v>465</v>
      </c>
      <c r="D410" s="16" t="s">
        <v>298</v>
      </c>
      <c r="E410" s="16" t="s">
        <v>466</v>
      </c>
      <c r="G410" s="16">
        <v>0.5</v>
      </c>
    </row>
    <row r="411" ht="15.75" customHeight="1">
      <c r="A411" s="20" t="s">
        <v>109</v>
      </c>
      <c r="B411" s="16" t="s">
        <v>289</v>
      </c>
      <c r="C411" s="16" t="s">
        <v>465</v>
      </c>
      <c r="D411" s="16" t="s">
        <v>298</v>
      </c>
      <c r="E411" s="16" t="s">
        <v>466</v>
      </c>
      <c r="G411" s="16">
        <v>0.5</v>
      </c>
    </row>
    <row r="412" ht="15.75" customHeight="1">
      <c r="A412" s="20" t="s">
        <v>109</v>
      </c>
      <c r="B412" s="16" t="s">
        <v>289</v>
      </c>
      <c r="C412" s="16" t="s">
        <v>465</v>
      </c>
      <c r="D412" s="16" t="s">
        <v>298</v>
      </c>
      <c r="E412" s="16" t="s">
        <v>466</v>
      </c>
      <c r="G412" s="16">
        <v>0.5</v>
      </c>
    </row>
    <row r="413" ht="15.75" customHeight="1">
      <c r="A413" s="20" t="s">
        <v>109</v>
      </c>
      <c r="B413" s="16" t="s">
        <v>289</v>
      </c>
      <c r="C413" s="16" t="s">
        <v>465</v>
      </c>
      <c r="D413" s="16" t="s">
        <v>298</v>
      </c>
      <c r="E413" s="16" t="s">
        <v>466</v>
      </c>
      <c r="G413" s="16">
        <v>0.5</v>
      </c>
    </row>
    <row r="414" ht="15.75" customHeight="1">
      <c r="A414" s="20" t="s">
        <v>108</v>
      </c>
      <c r="B414" s="16" t="s">
        <v>290</v>
      </c>
      <c r="C414" s="16" t="s">
        <v>465</v>
      </c>
      <c r="D414" s="16" t="s">
        <v>298</v>
      </c>
      <c r="E414" s="16" t="s">
        <v>466</v>
      </c>
      <c r="G414" s="16">
        <v>0.5</v>
      </c>
    </row>
    <row r="415" ht="15.75" customHeight="1">
      <c r="A415" s="20" t="s">
        <v>108</v>
      </c>
      <c r="B415" s="16" t="s">
        <v>290</v>
      </c>
      <c r="C415" s="16" t="s">
        <v>465</v>
      </c>
      <c r="D415" s="16" t="s">
        <v>298</v>
      </c>
      <c r="E415" s="16" t="s">
        <v>466</v>
      </c>
      <c r="G415" s="16">
        <v>0.5</v>
      </c>
    </row>
    <row r="416" ht="15.75" customHeight="1">
      <c r="A416" s="20" t="s">
        <v>108</v>
      </c>
      <c r="B416" s="16" t="s">
        <v>290</v>
      </c>
      <c r="C416" s="16" t="s">
        <v>465</v>
      </c>
      <c r="D416" s="16" t="s">
        <v>298</v>
      </c>
      <c r="E416" s="16" t="s">
        <v>466</v>
      </c>
      <c r="G416" s="16">
        <v>0.5</v>
      </c>
    </row>
    <row r="417" ht="15.75" customHeight="1">
      <c r="A417" s="20" t="s">
        <v>108</v>
      </c>
      <c r="B417" s="16" t="s">
        <v>290</v>
      </c>
      <c r="C417" s="16" t="s">
        <v>465</v>
      </c>
      <c r="D417" s="16" t="s">
        <v>298</v>
      </c>
      <c r="E417" s="16" t="s">
        <v>466</v>
      </c>
      <c r="G417" s="16">
        <v>0.5</v>
      </c>
    </row>
    <row r="418" ht="15.75" customHeight="1">
      <c r="A418" s="16" t="s">
        <v>291</v>
      </c>
      <c r="B418" s="16" t="s">
        <v>292</v>
      </c>
      <c r="C418" s="16" t="s">
        <v>465</v>
      </c>
      <c r="D418" s="16" t="s">
        <v>298</v>
      </c>
      <c r="E418" s="16" t="s">
        <v>466</v>
      </c>
      <c r="G418" s="16">
        <v>0.5</v>
      </c>
    </row>
    <row r="419" ht="15.75" customHeight="1">
      <c r="A419" s="16" t="s">
        <v>291</v>
      </c>
      <c r="B419" s="16" t="s">
        <v>293</v>
      </c>
      <c r="C419" s="16" t="s">
        <v>465</v>
      </c>
      <c r="D419" s="16" t="s">
        <v>298</v>
      </c>
      <c r="E419" s="16" t="s">
        <v>466</v>
      </c>
      <c r="G419" s="16">
        <v>0.5</v>
      </c>
    </row>
    <row r="420" ht="15.75" customHeight="1">
      <c r="A420" s="16" t="s">
        <v>294</v>
      </c>
      <c r="B420" s="16" t="s">
        <v>295</v>
      </c>
      <c r="C420" s="16" t="s">
        <v>465</v>
      </c>
      <c r="D420" s="16" t="s">
        <v>298</v>
      </c>
      <c r="E420" s="16" t="s">
        <v>466</v>
      </c>
      <c r="G420" s="16">
        <v>0.5</v>
      </c>
    </row>
    <row r="421" ht="15.75" customHeight="1">
      <c r="A421" s="16" t="s">
        <v>294</v>
      </c>
      <c r="B421" s="16" t="s">
        <v>295</v>
      </c>
      <c r="C421" s="16" t="s">
        <v>465</v>
      </c>
      <c r="D421" s="16" t="s">
        <v>298</v>
      </c>
      <c r="E421" s="16" t="s">
        <v>466</v>
      </c>
      <c r="G421" s="16">
        <v>0.5</v>
      </c>
    </row>
    <row r="422" ht="15.75" customHeight="1">
      <c r="A422" s="16" t="s">
        <v>498</v>
      </c>
      <c r="B422" s="16" t="s">
        <v>126</v>
      </c>
      <c r="C422" s="16" t="s">
        <v>499</v>
      </c>
      <c r="D422" s="16" t="s">
        <v>298</v>
      </c>
      <c r="E422" s="16" t="s">
        <v>299</v>
      </c>
      <c r="G422" s="16">
        <v>0.5</v>
      </c>
    </row>
    <row r="423" ht="15.75" customHeight="1">
      <c r="A423" s="16" t="s">
        <v>500</v>
      </c>
      <c r="B423" s="16" t="s">
        <v>126</v>
      </c>
      <c r="C423" s="16" t="s">
        <v>499</v>
      </c>
      <c r="D423" s="16" t="s">
        <v>298</v>
      </c>
      <c r="E423" s="16" t="s">
        <v>299</v>
      </c>
      <c r="G423" s="16">
        <v>0.5</v>
      </c>
    </row>
    <row r="424" ht="15.75" customHeight="1">
      <c r="A424" s="16" t="s">
        <v>501</v>
      </c>
      <c r="B424" s="16" t="s">
        <v>126</v>
      </c>
      <c r="C424" s="16" t="s">
        <v>499</v>
      </c>
      <c r="D424" s="16" t="s">
        <v>298</v>
      </c>
      <c r="E424" s="16" t="s">
        <v>299</v>
      </c>
      <c r="G424" s="16">
        <v>0.5</v>
      </c>
    </row>
    <row r="425" ht="15.75" customHeight="1">
      <c r="A425" s="16" t="s">
        <v>502</v>
      </c>
      <c r="B425" s="16" t="s">
        <v>126</v>
      </c>
      <c r="C425" s="16" t="s">
        <v>499</v>
      </c>
      <c r="D425" s="16" t="s">
        <v>298</v>
      </c>
      <c r="E425" s="16" t="s">
        <v>299</v>
      </c>
      <c r="G425" s="16">
        <v>0.5</v>
      </c>
    </row>
    <row r="426" ht="15.75" customHeight="1">
      <c r="A426" s="16" t="s">
        <v>503</v>
      </c>
      <c r="B426" s="16" t="s">
        <v>94</v>
      </c>
      <c r="C426" s="16" t="s">
        <v>499</v>
      </c>
      <c r="D426" s="16" t="s">
        <v>298</v>
      </c>
      <c r="E426" s="16" t="s">
        <v>299</v>
      </c>
      <c r="G426" s="16">
        <v>0.5</v>
      </c>
    </row>
    <row r="427" ht="15.75" customHeight="1">
      <c r="A427" s="16" t="s">
        <v>504</v>
      </c>
      <c r="B427" s="16" t="s">
        <v>94</v>
      </c>
      <c r="C427" s="16" t="s">
        <v>499</v>
      </c>
      <c r="D427" s="16" t="s">
        <v>298</v>
      </c>
      <c r="E427" s="16" t="s">
        <v>299</v>
      </c>
      <c r="G427" s="16">
        <v>0.5</v>
      </c>
    </row>
    <row r="428" ht="15.75" customHeight="1">
      <c r="A428" s="16" t="s">
        <v>505</v>
      </c>
      <c r="B428" s="16" t="s">
        <v>94</v>
      </c>
      <c r="C428" s="16" t="s">
        <v>499</v>
      </c>
      <c r="D428" s="16" t="s">
        <v>298</v>
      </c>
      <c r="E428" s="16" t="s">
        <v>299</v>
      </c>
      <c r="G428" s="16">
        <v>0.5</v>
      </c>
    </row>
    <row r="429" ht="15.75" customHeight="1">
      <c r="A429" s="16" t="s">
        <v>506</v>
      </c>
      <c r="B429" s="16" t="s">
        <v>94</v>
      </c>
      <c r="C429" s="16" t="s">
        <v>499</v>
      </c>
      <c r="D429" s="16" t="s">
        <v>298</v>
      </c>
      <c r="E429" s="16" t="s">
        <v>299</v>
      </c>
      <c r="G429" s="16">
        <v>0.5</v>
      </c>
    </row>
    <row r="430" ht="15.75" customHeight="1">
      <c r="A430" s="16" t="s">
        <v>507</v>
      </c>
      <c r="B430" s="16" t="s">
        <v>182</v>
      </c>
      <c r="C430" s="16" t="s">
        <v>499</v>
      </c>
      <c r="D430" s="16" t="s">
        <v>298</v>
      </c>
      <c r="E430" s="16" t="s">
        <v>299</v>
      </c>
      <c r="G430" s="16">
        <v>0.5</v>
      </c>
    </row>
    <row r="431" ht="15.75" customHeight="1">
      <c r="A431" s="16" t="s">
        <v>508</v>
      </c>
      <c r="B431" s="16" t="s">
        <v>182</v>
      </c>
      <c r="C431" s="16" t="s">
        <v>499</v>
      </c>
      <c r="D431" s="16" t="s">
        <v>298</v>
      </c>
      <c r="E431" s="16" t="s">
        <v>299</v>
      </c>
      <c r="G431" s="16">
        <v>0.5</v>
      </c>
    </row>
    <row r="432" ht="15.75" customHeight="1">
      <c r="A432" s="16" t="s">
        <v>509</v>
      </c>
      <c r="B432" s="16" t="s">
        <v>182</v>
      </c>
      <c r="C432" s="16" t="s">
        <v>499</v>
      </c>
      <c r="D432" s="16" t="s">
        <v>298</v>
      </c>
      <c r="E432" s="16" t="s">
        <v>299</v>
      </c>
      <c r="G432" s="16">
        <v>0.5</v>
      </c>
    </row>
    <row r="433" ht="15.75" customHeight="1">
      <c r="A433" s="16" t="s">
        <v>510</v>
      </c>
      <c r="B433" s="16" t="s">
        <v>182</v>
      </c>
      <c r="C433" s="16" t="s">
        <v>499</v>
      </c>
      <c r="D433" s="16" t="s">
        <v>298</v>
      </c>
      <c r="E433" s="16" t="s">
        <v>299</v>
      </c>
      <c r="G433" s="16">
        <v>0.5</v>
      </c>
    </row>
    <row r="434" ht="15.75" customHeight="1">
      <c r="A434" s="16" t="s">
        <v>511</v>
      </c>
      <c r="B434" s="16" t="s">
        <v>200</v>
      </c>
      <c r="C434" s="16" t="s">
        <v>499</v>
      </c>
      <c r="D434" s="16" t="s">
        <v>298</v>
      </c>
      <c r="E434" s="16" t="s">
        <v>299</v>
      </c>
      <c r="G434" s="16">
        <v>0.5</v>
      </c>
    </row>
    <row r="435" ht="15.75" customHeight="1">
      <c r="A435" s="16" t="s">
        <v>512</v>
      </c>
      <c r="B435" s="16" t="s">
        <v>200</v>
      </c>
      <c r="C435" s="16" t="s">
        <v>499</v>
      </c>
      <c r="D435" s="16" t="s">
        <v>298</v>
      </c>
      <c r="E435" s="16" t="s">
        <v>299</v>
      </c>
      <c r="G435" s="16">
        <v>0.5</v>
      </c>
    </row>
    <row r="436" ht="15.75" customHeight="1">
      <c r="A436" s="16" t="s">
        <v>513</v>
      </c>
      <c r="B436" s="16" t="s">
        <v>200</v>
      </c>
      <c r="C436" s="16" t="s">
        <v>499</v>
      </c>
      <c r="D436" s="16" t="s">
        <v>298</v>
      </c>
      <c r="E436" s="16" t="s">
        <v>299</v>
      </c>
      <c r="G436" s="16">
        <v>0.5</v>
      </c>
    </row>
    <row r="437" ht="15.75" customHeight="1">
      <c r="A437" s="16" t="s">
        <v>514</v>
      </c>
      <c r="B437" s="16" t="s">
        <v>200</v>
      </c>
      <c r="C437" s="16" t="s">
        <v>499</v>
      </c>
      <c r="D437" s="16" t="s">
        <v>298</v>
      </c>
      <c r="E437" s="16" t="s">
        <v>299</v>
      </c>
      <c r="G437" s="16">
        <v>0.5</v>
      </c>
    </row>
    <row r="438" ht="15.75" customHeight="1">
      <c r="A438" s="16" t="s">
        <v>515</v>
      </c>
      <c r="B438" s="16" t="s">
        <v>218</v>
      </c>
      <c r="C438" s="16" t="s">
        <v>499</v>
      </c>
      <c r="D438" s="16" t="s">
        <v>298</v>
      </c>
      <c r="E438" s="16" t="s">
        <v>299</v>
      </c>
      <c r="G438" s="16">
        <v>0.5</v>
      </c>
    </row>
    <row r="439" ht="15.75" customHeight="1">
      <c r="A439" s="16" t="s">
        <v>516</v>
      </c>
      <c r="B439" s="16" t="s">
        <v>218</v>
      </c>
      <c r="C439" s="16" t="s">
        <v>499</v>
      </c>
      <c r="D439" s="16" t="s">
        <v>298</v>
      </c>
      <c r="E439" s="16" t="s">
        <v>299</v>
      </c>
      <c r="G439" s="16">
        <v>0.5</v>
      </c>
    </row>
    <row r="440" ht="15.75" customHeight="1">
      <c r="A440" s="16" t="s">
        <v>517</v>
      </c>
      <c r="B440" s="16" t="s">
        <v>218</v>
      </c>
      <c r="C440" s="16" t="s">
        <v>499</v>
      </c>
      <c r="D440" s="16" t="s">
        <v>298</v>
      </c>
      <c r="E440" s="16" t="s">
        <v>299</v>
      </c>
      <c r="G440" s="16">
        <v>0.5</v>
      </c>
    </row>
    <row r="441" ht="15.75" customHeight="1">
      <c r="A441" s="16" t="s">
        <v>518</v>
      </c>
      <c r="B441" s="16" t="s">
        <v>218</v>
      </c>
      <c r="C441" s="16" t="s">
        <v>499</v>
      </c>
      <c r="D441" s="16" t="s">
        <v>298</v>
      </c>
      <c r="E441" s="16" t="s">
        <v>299</v>
      </c>
      <c r="G441" s="16">
        <v>0.5</v>
      </c>
    </row>
    <row r="442" ht="15.75" customHeight="1">
      <c r="A442" s="16" t="s">
        <v>519</v>
      </c>
      <c r="B442" s="16" t="s">
        <v>236</v>
      </c>
      <c r="C442" s="16" t="s">
        <v>499</v>
      </c>
      <c r="D442" s="16" t="s">
        <v>298</v>
      </c>
      <c r="E442" s="16" t="s">
        <v>299</v>
      </c>
      <c r="G442" s="16">
        <v>0.5</v>
      </c>
    </row>
    <row r="443" ht="15.75" customHeight="1">
      <c r="A443" s="16" t="s">
        <v>520</v>
      </c>
      <c r="B443" s="16" t="s">
        <v>236</v>
      </c>
      <c r="C443" s="16" t="s">
        <v>499</v>
      </c>
      <c r="D443" s="16" t="s">
        <v>298</v>
      </c>
      <c r="E443" s="16" t="s">
        <v>299</v>
      </c>
      <c r="G443" s="16">
        <v>0.5</v>
      </c>
    </row>
    <row r="444" ht="15.75" customHeight="1">
      <c r="A444" s="16" t="s">
        <v>521</v>
      </c>
      <c r="B444" s="16" t="s">
        <v>236</v>
      </c>
      <c r="C444" s="16" t="s">
        <v>499</v>
      </c>
      <c r="D444" s="16" t="s">
        <v>298</v>
      </c>
      <c r="E444" s="16" t="s">
        <v>299</v>
      </c>
      <c r="G444" s="16">
        <v>0.5</v>
      </c>
    </row>
    <row r="445" ht="15.75" customHeight="1">
      <c r="A445" s="16" t="s">
        <v>522</v>
      </c>
      <c r="B445" s="16" t="s">
        <v>236</v>
      </c>
      <c r="C445" s="16" t="s">
        <v>499</v>
      </c>
      <c r="D445" s="16" t="s">
        <v>298</v>
      </c>
      <c r="E445" s="16" t="s">
        <v>299</v>
      </c>
      <c r="G445" s="16">
        <v>0.5</v>
      </c>
    </row>
    <row r="446" ht="15.75" customHeight="1">
      <c r="A446" s="16" t="s">
        <v>523</v>
      </c>
      <c r="B446" s="16" t="s">
        <v>254</v>
      </c>
      <c r="C446" s="16" t="s">
        <v>499</v>
      </c>
      <c r="D446" s="16" t="s">
        <v>298</v>
      </c>
      <c r="E446" s="16" t="s">
        <v>299</v>
      </c>
      <c r="G446" s="16">
        <v>0.5</v>
      </c>
    </row>
    <row r="447" ht="15.75" customHeight="1">
      <c r="A447" s="16" t="s">
        <v>524</v>
      </c>
      <c r="B447" s="16" t="s">
        <v>254</v>
      </c>
      <c r="C447" s="16" t="s">
        <v>499</v>
      </c>
      <c r="D447" s="16" t="s">
        <v>298</v>
      </c>
      <c r="E447" s="16" t="s">
        <v>299</v>
      </c>
      <c r="G447" s="16">
        <v>0.5</v>
      </c>
    </row>
    <row r="448" ht="15.75" customHeight="1">
      <c r="A448" s="16" t="s">
        <v>525</v>
      </c>
      <c r="B448" s="16" t="s">
        <v>254</v>
      </c>
      <c r="C448" s="16" t="s">
        <v>499</v>
      </c>
      <c r="D448" s="16" t="s">
        <v>298</v>
      </c>
      <c r="E448" s="16" t="s">
        <v>299</v>
      </c>
      <c r="G448" s="16">
        <v>0.5</v>
      </c>
    </row>
    <row r="449" ht="15.75" customHeight="1">
      <c r="A449" s="16" t="s">
        <v>526</v>
      </c>
      <c r="B449" s="16" t="s">
        <v>254</v>
      </c>
      <c r="C449" s="16" t="s">
        <v>499</v>
      </c>
      <c r="D449" s="16" t="s">
        <v>298</v>
      </c>
      <c r="E449" s="16" t="s">
        <v>299</v>
      </c>
      <c r="G449" s="16">
        <v>0.5</v>
      </c>
    </row>
    <row r="450" ht="15.75" customHeight="1">
      <c r="A450" s="16" t="s">
        <v>527</v>
      </c>
      <c r="B450" s="16" t="s">
        <v>272</v>
      </c>
      <c r="C450" s="16" t="s">
        <v>499</v>
      </c>
      <c r="D450" s="16" t="s">
        <v>298</v>
      </c>
      <c r="E450" s="16" t="s">
        <v>299</v>
      </c>
      <c r="G450" s="16">
        <v>0.5</v>
      </c>
    </row>
    <row r="451" ht="15.75" customHeight="1">
      <c r="A451" s="16" t="s">
        <v>528</v>
      </c>
      <c r="B451" s="16" t="s">
        <v>272</v>
      </c>
      <c r="C451" s="16" t="s">
        <v>499</v>
      </c>
      <c r="D451" s="16" t="s">
        <v>298</v>
      </c>
      <c r="E451" s="16" t="s">
        <v>299</v>
      </c>
      <c r="G451" s="16">
        <v>0.5</v>
      </c>
    </row>
    <row r="452" ht="15.75" customHeight="1">
      <c r="A452" s="16" t="s">
        <v>529</v>
      </c>
      <c r="B452" s="16" t="s">
        <v>272</v>
      </c>
      <c r="C452" s="16" t="s">
        <v>499</v>
      </c>
      <c r="D452" s="16" t="s">
        <v>298</v>
      </c>
      <c r="E452" s="16" t="s">
        <v>299</v>
      </c>
      <c r="G452" s="16">
        <v>0.5</v>
      </c>
    </row>
    <row r="453" ht="15.75" customHeight="1">
      <c r="A453" s="16" t="s">
        <v>530</v>
      </c>
      <c r="B453" s="16" t="s">
        <v>272</v>
      </c>
      <c r="C453" s="16" t="s">
        <v>499</v>
      </c>
      <c r="D453" s="16" t="s">
        <v>298</v>
      </c>
      <c r="E453" s="16" t="s">
        <v>299</v>
      </c>
      <c r="G453" s="16">
        <v>0.5</v>
      </c>
    </row>
    <row r="454" ht="15.75" customHeight="1">
      <c r="A454" s="20" t="s">
        <v>109</v>
      </c>
      <c r="B454" s="16" t="s">
        <v>289</v>
      </c>
      <c r="C454" s="16" t="s">
        <v>499</v>
      </c>
      <c r="D454" s="16" t="s">
        <v>298</v>
      </c>
      <c r="E454" s="16" t="s">
        <v>299</v>
      </c>
      <c r="G454" s="16">
        <v>0.5</v>
      </c>
    </row>
    <row r="455" ht="15.75" customHeight="1">
      <c r="A455" s="20" t="s">
        <v>109</v>
      </c>
      <c r="B455" s="16" t="s">
        <v>289</v>
      </c>
      <c r="C455" s="16" t="s">
        <v>499</v>
      </c>
      <c r="D455" s="16" t="s">
        <v>298</v>
      </c>
      <c r="E455" s="16" t="s">
        <v>299</v>
      </c>
      <c r="G455" s="16">
        <v>0.5</v>
      </c>
    </row>
    <row r="456" ht="15.75" customHeight="1">
      <c r="A456" s="20" t="s">
        <v>109</v>
      </c>
      <c r="B456" s="16" t="s">
        <v>289</v>
      </c>
      <c r="C456" s="16" t="s">
        <v>499</v>
      </c>
      <c r="D456" s="16" t="s">
        <v>298</v>
      </c>
      <c r="E456" s="16" t="s">
        <v>299</v>
      </c>
      <c r="G456" s="16">
        <v>0.5</v>
      </c>
    </row>
    <row r="457" ht="15.75" customHeight="1">
      <c r="A457" s="20" t="s">
        <v>109</v>
      </c>
      <c r="B457" s="16" t="s">
        <v>289</v>
      </c>
      <c r="C457" s="16" t="s">
        <v>499</v>
      </c>
      <c r="D457" s="16" t="s">
        <v>298</v>
      </c>
      <c r="E457" s="16" t="s">
        <v>299</v>
      </c>
      <c r="G457" s="16">
        <v>0.5</v>
      </c>
    </row>
    <row r="458" ht="15.75" customHeight="1">
      <c r="A458" s="20" t="s">
        <v>108</v>
      </c>
      <c r="B458" s="16" t="s">
        <v>290</v>
      </c>
      <c r="C458" s="16" t="s">
        <v>499</v>
      </c>
      <c r="D458" s="16" t="s">
        <v>298</v>
      </c>
      <c r="E458" s="16" t="s">
        <v>299</v>
      </c>
      <c r="G458" s="16">
        <v>0.5</v>
      </c>
    </row>
    <row r="459" ht="15.75" customHeight="1">
      <c r="A459" s="20" t="s">
        <v>108</v>
      </c>
      <c r="B459" s="16" t="s">
        <v>290</v>
      </c>
      <c r="C459" s="16" t="s">
        <v>499</v>
      </c>
      <c r="D459" s="16" t="s">
        <v>298</v>
      </c>
      <c r="E459" s="16" t="s">
        <v>299</v>
      </c>
      <c r="G459" s="16">
        <v>0.5</v>
      </c>
    </row>
    <row r="460" ht="15.75" customHeight="1">
      <c r="A460" s="20" t="s">
        <v>108</v>
      </c>
      <c r="B460" s="16" t="s">
        <v>290</v>
      </c>
      <c r="C460" s="16" t="s">
        <v>499</v>
      </c>
      <c r="D460" s="16" t="s">
        <v>298</v>
      </c>
      <c r="E460" s="16" t="s">
        <v>299</v>
      </c>
      <c r="G460" s="16">
        <v>0.5</v>
      </c>
    </row>
    <row r="461" ht="15.75" customHeight="1">
      <c r="A461" s="20" t="s">
        <v>108</v>
      </c>
      <c r="B461" s="16" t="s">
        <v>290</v>
      </c>
      <c r="C461" s="16" t="s">
        <v>499</v>
      </c>
      <c r="D461" s="16" t="s">
        <v>298</v>
      </c>
      <c r="E461" s="16" t="s">
        <v>299</v>
      </c>
      <c r="G461" s="16">
        <v>0.5</v>
      </c>
    </row>
    <row r="462" ht="15.75" customHeight="1">
      <c r="A462" s="16" t="s">
        <v>291</v>
      </c>
      <c r="B462" s="16" t="s">
        <v>292</v>
      </c>
      <c r="C462" s="16" t="s">
        <v>499</v>
      </c>
      <c r="D462" s="16" t="s">
        <v>298</v>
      </c>
      <c r="E462" s="16" t="s">
        <v>299</v>
      </c>
      <c r="G462" s="16">
        <v>0.5</v>
      </c>
    </row>
    <row r="463" ht="15.75" customHeight="1">
      <c r="A463" s="16" t="s">
        <v>291</v>
      </c>
      <c r="B463" s="16" t="s">
        <v>293</v>
      </c>
      <c r="C463" s="16" t="s">
        <v>499</v>
      </c>
      <c r="D463" s="16" t="s">
        <v>298</v>
      </c>
      <c r="E463" s="16" t="s">
        <v>299</v>
      </c>
      <c r="G463" s="16">
        <v>0.5</v>
      </c>
    </row>
    <row r="464" ht="15.75" customHeight="1">
      <c r="A464" s="16" t="s">
        <v>294</v>
      </c>
      <c r="B464" s="16" t="s">
        <v>295</v>
      </c>
      <c r="C464" s="16" t="s">
        <v>499</v>
      </c>
      <c r="D464" s="16" t="s">
        <v>298</v>
      </c>
      <c r="E464" s="16" t="s">
        <v>299</v>
      </c>
      <c r="G464" s="16">
        <v>0.5</v>
      </c>
    </row>
    <row r="465" ht="15.75" customHeight="1">
      <c r="A465" s="16" t="s">
        <v>294</v>
      </c>
      <c r="B465" s="16" t="s">
        <v>295</v>
      </c>
      <c r="C465" s="16" t="s">
        <v>499</v>
      </c>
      <c r="D465" s="16" t="s">
        <v>298</v>
      </c>
      <c r="E465" s="16" t="s">
        <v>299</v>
      </c>
      <c r="G465" s="16">
        <v>0.5</v>
      </c>
    </row>
    <row r="466" ht="15.75" customHeight="1">
      <c r="A466" s="16" t="s">
        <v>531</v>
      </c>
      <c r="B466" s="16" t="s">
        <v>126</v>
      </c>
      <c r="C466" s="16" t="s">
        <v>532</v>
      </c>
      <c r="D466" s="16" t="s">
        <v>298</v>
      </c>
      <c r="E466" s="16" t="s">
        <v>533</v>
      </c>
      <c r="G466" s="16">
        <v>0.5</v>
      </c>
    </row>
    <row r="467" ht="15.75" customHeight="1">
      <c r="A467" s="16" t="s">
        <v>534</v>
      </c>
      <c r="B467" s="16" t="s">
        <v>126</v>
      </c>
      <c r="C467" s="16" t="s">
        <v>532</v>
      </c>
      <c r="D467" s="16" t="s">
        <v>298</v>
      </c>
      <c r="E467" s="16" t="s">
        <v>533</v>
      </c>
      <c r="G467" s="16">
        <v>0.5</v>
      </c>
    </row>
    <row r="468" ht="15.75" customHeight="1">
      <c r="A468" s="16" t="s">
        <v>535</v>
      </c>
      <c r="B468" s="16" t="s">
        <v>126</v>
      </c>
      <c r="C468" s="16" t="s">
        <v>532</v>
      </c>
      <c r="D468" s="16" t="s">
        <v>298</v>
      </c>
      <c r="E468" s="16" t="s">
        <v>533</v>
      </c>
      <c r="G468" s="16">
        <v>0.5</v>
      </c>
    </row>
    <row r="469" ht="15.75" customHeight="1">
      <c r="A469" s="16" t="s">
        <v>536</v>
      </c>
      <c r="B469" s="16" t="s">
        <v>126</v>
      </c>
      <c r="C469" s="16" t="s">
        <v>532</v>
      </c>
      <c r="D469" s="16" t="s">
        <v>298</v>
      </c>
      <c r="E469" s="16" t="s">
        <v>533</v>
      </c>
      <c r="G469" s="16">
        <v>0.5</v>
      </c>
    </row>
    <row r="470" ht="15.75" customHeight="1">
      <c r="A470" s="16" t="s">
        <v>537</v>
      </c>
      <c r="B470" s="16" t="s">
        <v>94</v>
      </c>
      <c r="C470" s="16" t="s">
        <v>532</v>
      </c>
      <c r="D470" s="16" t="s">
        <v>298</v>
      </c>
      <c r="E470" s="16" t="s">
        <v>533</v>
      </c>
      <c r="G470" s="16">
        <v>0.5</v>
      </c>
    </row>
    <row r="471" ht="15.75" customHeight="1">
      <c r="A471" s="16" t="s">
        <v>538</v>
      </c>
      <c r="B471" s="16" t="s">
        <v>94</v>
      </c>
      <c r="C471" s="16" t="s">
        <v>532</v>
      </c>
      <c r="D471" s="16" t="s">
        <v>298</v>
      </c>
      <c r="E471" s="16" t="s">
        <v>533</v>
      </c>
      <c r="G471" s="16">
        <v>0.5</v>
      </c>
    </row>
    <row r="472" ht="15.75" customHeight="1">
      <c r="A472" s="16" t="s">
        <v>539</v>
      </c>
      <c r="B472" s="16" t="s">
        <v>94</v>
      </c>
      <c r="C472" s="16" t="s">
        <v>532</v>
      </c>
      <c r="D472" s="16" t="s">
        <v>298</v>
      </c>
      <c r="E472" s="16" t="s">
        <v>533</v>
      </c>
      <c r="G472" s="16">
        <v>0.5</v>
      </c>
    </row>
    <row r="473" ht="15.75" customHeight="1">
      <c r="A473" s="16" t="s">
        <v>540</v>
      </c>
      <c r="B473" s="16" t="s">
        <v>94</v>
      </c>
      <c r="C473" s="16" t="s">
        <v>532</v>
      </c>
      <c r="D473" s="16" t="s">
        <v>298</v>
      </c>
      <c r="E473" s="16" t="s">
        <v>533</v>
      </c>
      <c r="G473" s="16">
        <v>0.5</v>
      </c>
    </row>
    <row r="474" ht="15.75" customHeight="1">
      <c r="A474" s="16" t="s">
        <v>541</v>
      </c>
      <c r="B474" s="16" t="s">
        <v>182</v>
      </c>
      <c r="C474" s="16" t="s">
        <v>532</v>
      </c>
      <c r="D474" s="16" t="s">
        <v>298</v>
      </c>
      <c r="E474" s="16" t="s">
        <v>533</v>
      </c>
      <c r="G474" s="16">
        <v>0.5</v>
      </c>
    </row>
    <row r="475" ht="15.75" customHeight="1">
      <c r="A475" s="16" t="s">
        <v>542</v>
      </c>
      <c r="B475" s="16" t="s">
        <v>182</v>
      </c>
      <c r="C475" s="16" t="s">
        <v>532</v>
      </c>
      <c r="D475" s="16" t="s">
        <v>298</v>
      </c>
      <c r="E475" s="16" t="s">
        <v>533</v>
      </c>
      <c r="G475" s="16">
        <v>0.5</v>
      </c>
    </row>
    <row r="476" ht="15.75" customHeight="1">
      <c r="A476" s="16" t="s">
        <v>543</v>
      </c>
      <c r="B476" s="16" t="s">
        <v>182</v>
      </c>
      <c r="C476" s="16" t="s">
        <v>532</v>
      </c>
      <c r="D476" s="16" t="s">
        <v>298</v>
      </c>
      <c r="E476" s="16" t="s">
        <v>533</v>
      </c>
      <c r="G476" s="16">
        <v>0.5</v>
      </c>
    </row>
    <row r="477" ht="15.75" customHeight="1">
      <c r="A477" s="16" t="s">
        <v>544</v>
      </c>
      <c r="B477" s="16" t="s">
        <v>182</v>
      </c>
      <c r="C477" s="16" t="s">
        <v>532</v>
      </c>
      <c r="D477" s="16" t="s">
        <v>298</v>
      </c>
      <c r="E477" s="16" t="s">
        <v>533</v>
      </c>
      <c r="G477" s="16">
        <v>0.5</v>
      </c>
    </row>
    <row r="478" ht="15.75" customHeight="1">
      <c r="A478" s="16" t="s">
        <v>545</v>
      </c>
      <c r="B478" s="16" t="s">
        <v>200</v>
      </c>
      <c r="C478" s="16" t="s">
        <v>532</v>
      </c>
      <c r="D478" s="16" t="s">
        <v>298</v>
      </c>
      <c r="E478" s="16" t="s">
        <v>533</v>
      </c>
      <c r="G478" s="16">
        <v>0.5</v>
      </c>
    </row>
    <row r="479" ht="15.75" customHeight="1">
      <c r="A479" s="16" t="s">
        <v>546</v>
      </c>
      <c r="B479" s="16" t="s">
        <v>200</v>
      </c>
      <c r="C479" s="16" t="s">
        <v>532</v>
      </c>
      <c r="D479" s="16" t="s">
        <v>298</v>
      </c>
      <c r="E479" s="16" t="s">
        <v>533</v>
      </c>
      <c r="G479" s="16">
        <v>0.5</v>
      </c>
    </row>
    <row r="480" ht="15.75" customHeight="1">
      <c r="A480" s="16" t="s">
        <v>547</v>
      </c>
      <c r="B480" s="16" t="s">
        <v>200</v>
      </c>
      <c r="C480" s="16" t="s">
        <v>532</v>
      </c>
      <c r="D480" s="16" t="s">
        <v>298</v>
      </c>
      <c r="E480" s="16" t="s">
        <v>533</v>
      </c>
      <c r="G480" s="16">
        <v>0.5</v>
      </c>
    </row>
    <row r="481" ht="15.75" customHeight="1">
      <c r="A481" s="16" t="s">
        <v>548</v>
      </c>
      <c r="B481" s="16" t="s">
        <v>200</v>
      </c>
      <c r="C481" s="16" t="s">
        <v>532</v>
      </c>
      <c r="D481" s="16" t="s">
        <v>298</v>
      </c>
      <c r="E481" s="16" t="s">
        <v>533</v>
      </c>
      <c r="G481" s="16">
        <v>0.5</v>
      </c>
    </row>
    <row r="482" ht="15.75" customHeight="1">
      <c r="A482" s="16" t="s">
        <v>549</v>
      </c>
      <c r="B482" s="16" t="s">
        <v>218</v>
      </c>
      <c r="C482" s="16" t="s">
        <v>532</v>
      </c>
      <c r="D482" s="16" t="s">
        <v>298</v>
      </c>
      <c r="E482" s="16" t="s">
        <v>533</v>
      </c>
      <c r="G482" s="16">
        <v>0.5</v>
      </c>
    </row>
    <row r="483" ht="15.75" customHeight="1">
      <c r="A483" s="16" t="s">
        <v>550</v>
      </c>
      <c r="B483" s="16" t="s">
        <v>218</v>
      </c>
      <c r="C483" s="16" t="s">
        <v>532</v>
      </c>
      <c r="D483" s="16" t="s">
        <v>298</v>
      </c>
      <c r="E483" s="16" t="s">
        <v>533</v>
      </c>
      <c r="G483" s="16">
        <v>0.5</v>
      </c>
    </row>
    <row r="484" ht="15.75" customHeight="1">
      <c r="A484" s="16" t="s">
        <v>551</v>
      </c>
      <c r="B484" s="16" t="s">
        <v>218</v>
      </c>
      <c r="C484" s="16" t="s">
        <v>532</v>
      </c>
      <c r="D484" s="16" t="s">
        <v>298</v>
      </c>
      <c r="E484" s="16" t="s">
        <v>533</v>
      </c>
      <c r="G484" s="16">
        <v>0.5</v>
      </c>
    </row>
    <row r="485" ht="15.75" customHeight="1">
      <c r="A485" s="16" t="s">
        <v>552</v>
      </c>
      <c r="B485" s="16" t="s">
        <v>218</v>
      </c>
      <c r="C485" s="16" t="s">
        <v>532</v>
      </c>
      <c r="D485" s="16" t="s">
        <v>298</v>
      </c>
      <c r="E485" s="16" t="s">
        <v>533</v>
      </c>
      <c r="G485" s="16">
        <v>0.5</v>
      </c>
    </row>
    <row r="486" ht="15.75" customHeight="1">
      <c r="A486" s="16" t="s">
        <v>553</v>
      </c>
      <c r="B486" s="16" t="s">
        <v>236</v>
      </c>
      <c r="C486" s="16" t="s">
        <v>532</v>
      </c>
      <c r="D486" s="16" t="s">
        <v>298</v>
      </c>
      <c r="E486" s="16" t="s">
        <v>533</v>
      </c>
      <c r="G486" s="16">
        <v>0.5</v>
      </c>
    </row>
    <row r="487" ht="15.75" customHeight="1">
      <c r="A487" s="16" t="s">
        <v>554</v>
      </c>
      <c r="B487" s="16" t="s">
        <v>236</v>
      </c>
      <c r="C487" s="16" t="s">
        <v>532</v>
      </c>
      <c r="D487" s="16" t="s">
        <v>298</v>
      </c>
      <c r="E487" s="16" t="s">
        <v>533</v>
      </c>
      <c r="G487" s="16">
        <v>0.5</v>
      </c>
    </row>
    <row r="488" ht="15.75" customHeight="1">
      <c r="A488" s="16" t="s">
        <v>555</v>
      </c>
      <c r="B488" s="16" t="s">
        <v>236</v>
      </c>
      <c r="C488" s="16" t="s">
        <v>532</v>
      </c>
      <c r="D488" s="16" t="s">
        <v>298</v>
      </c>
      <c r="E488" s="16" t="s">
        <v>533</v>
      </c>
      <c r="G488" s="16">
        <v>0.5</v>
      </c>
    </row>
    <row r="489" ht="15.75" customHeight="1">
      <c r="A489" s="16" t="s">
        <v>556</v>
      </c>
      <c r="B489" s="16" t="s">
        <v>236</v>
      </c>
      <c r="C489" s="16" t="s">
        <v>532</v>
      </c>
      <c r="D489" s="16" t="s">
        <v>298</v>
      </c>
      <c r="E489" s="16" t="s">
        <v>533</v>
      </c>
      <c r="G489" s="16">
        <v>0.5</v>
      </c>
    </row>
    <row r="490" ht="15.75" customHeight="1">
      <c r="A490" s="16" t="s">
        <v>557</v>
      </c>
      <c r="B490" s="16" t="s">
        <v>254</v>
      </c>
      <c r="C490" s="16" t="s">
        <v>532</v>
      </c>
      <c r="D490" s="16" t="s">
        <v>298</v>
      </c>
      <c r="E490" s="16" t="s">
        <v>533</v>
      </c>
      <c r="G490" s="16">
        <v>0.5</v>
      </c>
    </row>
    <row r="491" ht="15.75" customHeight="1">
      <c r="A491" s="16" t="s">
        <v>558</v>
      </c>
      <c r="B491" s="16" t="s">
        <v>254</v>
      </c>
      <c r="C491" s="16" t="s">
        <v>532</v>
      </c>
      <c r="D491" s="16" t="s">
        <v>298</v>
      </c>
      <c r="E491" s="16" t="s">
        <v>533</v>
      </c>
      <c r="G491" s="16">
        <v>0.5</v>
      </c>
    </row>
    <row r="492" ht="15.75" customHeight="1">
      <c r="A492" s="16" t="s">
        <v>559</v>
      </c>
      <c r="B492" s="16" t="s">
        <v>254</v>
      </c>
      <c r="C492" s="16" t="s">
        <v>532</v>
      </c>
      <c r="D492" s="16" t="s">
        <v>298</v>
      </c>
      <c r="E492" s="16" t="s">
        <v>533</v>
      </c>
      <c r="G492" s="16">
        <v>0.5</v>
      </c>
    </row>
    <row r="493" ht="15.75" customHeight="1">
      <c r="A493" s="16" t="s">
        <v>560</v>
      </c>
      <c r="B493" s="16" t="s">
        <v>254</v>
      </c>
      <c r="C493" s="16" t="s">
        <v>532</v>
      </c>
      <c r="D493" s="16" t="s">
        <v>298</v>
      </c>
      <c r="E493" s="16" t="s">
        <v>533</v>
      </c>
      <c r="G493" s="16">
        <v>0.5</v>
      </c>
    </row>
    <row r="494" ht="15.75" customHeight="1">
      <c r="A494" s="16" t="s">
        <v>561</v>
      </c>
      <c r="B494" s="16" t="s">
        <v>272</v>
      </c>
      <c r="C494" s="16" t="s">
        <v>532</v>
      </c>
      <c r="D494" s="16" t="s">
        <v>298</v>
      </c>
      <c r="E494" s="16" t="s">
        <v>533</v>
      </c>
      <c r="G494" s="16">
        <v>0.5</v>
      </c>
    </row>
    <row r="495" ht="15.75" customHeight="1">
      <c r="A495" s="16" t="s">
        <v>562</v>
      </c>
      <c r="B495" s="16" t="s">
        <v>272</v>
      </c>
      <c r="C495" s="16" t="s">
        <v>532</v>
      </c>
      <c r="D495" s="16" t="s">
        <v>298</v>
      </c>
      <c r="E495" s="16" t="s">
        <v>533</v>
      </c>
      <c r="G495" s="16">
        <v>0.5</v>
      </c>
    </row>
    <row r="496" ht="15.75" customHeight="1">
      <c r="A496" s="16" t="s">
        <v>563</v>
      </c>
      <c r="B496" s="16" t="s">
        <v>272</v>
      </c>
      <c r="C496" s="16" t="s">
        <v>532</v>
      </c>
      <c r="D496" s="16" t="s">
        <v>298</v>
      </c>
      <c r="E496" s="16" t="s">
        <v>533</v>
      </c>
      <c r="G496" s="16">
        <v>0.5</v>
      </c>
    </row>
    <row r="497" ht="15.75" customHeight="1">
      <c r="A497" s="16" t="s">
        <v>564</v>
      </c>
      <c r="B497" s="16" t="s">
        <v>272</v>
      </c>
      <c r="C497" s="16" t="s">
        <v>532</v>
      </c>
      <c r="D497" s="16" t="s">
        <v>298</v>
      </c>
      <c r="E497" s="16" t="s">
        <v>533</v>
      </c>
      <c r="G497" s="16">
        <v>0.5</v>
      </c>
    </row>
    <row r="498" ht="15.75" customHeight="1">
      <c r="A498" s="20" t="s">
        <v>109</v>
      </c>
      <c r="B498" s="16" t="s">
        <v>289</v>
      </c>
      <c r="C498" s="16" t="s">
        <v>532</v>
      </c>
      <c r="D498" s="16" t="s">
        <v>298</v>
      </c>
      <c r="E498" s="16" t="s">
        <v>533</v>
      </c>
      <c r="G498" s="16">
        <v>0.5</v>
      </c>
    </row>
    <row r="499" ht="15.75" customHeight="1">
      <c r="A499" s="20" t="s">
        <v>109</v>
      </c>
      <c r="B499" s="16" t="s">
        <v>289</v>
      </c>
      <c r="C499" s="16" t="s">
        <v>532</v>
      </c>
      <c r="D499" s="16" t="s">
        <v>298</v>
      </c>
      <c r="E499" s="16" t="s">
        <v>533</v>
      </c>
      <c r="G499" s="16">
        <v>0.5</v>
      </c>
    </row>
    <row r="500" ht="15.75" customHeight="1">
      <c r="A500" s="20" t="s">
        <v>109</v>
      </c>
      <c r="B500" s="16" t="s">
        <v>289</v>
      </c>
      <c r="C500" s="16" t="s">
        <v>532</v>
      </c>
      <c r="D500" s="16" t="s">
        <v>298</v>
      </c>
      <c r="E500" s="16" t="s">
        <v>533</v>
      </c>
      <c r="G500" s="16">
        <v>0.5</v>
      </c>
    </row>
    <row r="501" ht="15.75" customHeight="1">
      <c r="A501" s="20" t="s">
        <v>109</v>
      </c>
      <c r="B501" s="16" t="s">
        <v>289</v>
      </c>
      <c r="C501" s="16" t="s">
        <v>532</v>
      </c>
      <c r="D501" s="16" t="s">
        <v>298</v>
      </c>
      <c r="E501" s="16" t="s">
        <v>533</v>
      </c>
      <c r="G501" s="16">
        <v>0.5</v>
      </c>
    </row>
    <row r="502" ht="15.75" customHeight="1">
      <c r="A502" s="20" t="s">
        <v>108</v>
      </c>
      <c r="B502" s="16" t="s">
        <v>290</v>
      </c>
      <c r="C502" s="16" t="s">
        <v>532</v>
      </c>
      <c r="D502" s="16" t="s">
        <v>298</v>
      </c>
      <c r="E502" s="16" t="s">
        <v>533</v>
      </c>
      <c r="G502" s="16">
        <v>0.5</v>
      </c>
    </row>
    <row r="503" ht="15.75" customHeight="1">
      <c r="A503" s="20" t="s">
        <v>108</v>
      </c>
      <c r="B503" s="16" t="s">
        <v>290</v>
      </c>
      <c r="C503" s="16" t="s">
        <v>532</v>
      </c>
      <c r="D503" s="16" t="s">
        <v>298</v>
      </c>
      <c r="E503" s="16" t="s">
        <v>533</v>
      </c>
      <c r="G503" s="16">
        <v>0.5</v>
      </c>
    </row>
    <row r="504" ht="15.75" customHeight="1">
      <c r="A504" s="20" t="s">
        <v>108</v>
      </c>
      <c r="B504" s="16" t="s">
        <v>290</v>
      </c>
      <c r="C504" s="16" t="s">
        <v>532</v>
      </c>
      <c r="D504" s="16" t="s">
        <v>298</v>
      </c>
      <c r="E504" s="16" t="s">
        <v>533</v>
      </c>
      <c r="G504" s="16">
        <v>0.5</v>
      </c>
    </row>
    <row r="505" ht="15.75" customHeight="1">
      <c r="A505" s="20" t="s">
        <v>108</v>
      </c>
      <c r="B505" s="16" t="s">
        <v>290</v>
      </c>
      <c r="C505" s="16" t="s">
        <v>532</v>
      </c>
      <c r="D505" s="16" t="s">
        <v>298</v>
      </c>
      <c r="E505" s="16" t="s">
        <v>533</v>
      </c>
      <c r="G505" s="16">
        <v>0.5</v>
      </c>
    </row>
    <row r="506" ht="15.75" customHeight="1">
      <c r="A506" s="16" t="s">
        <v>291</v>
      </c>
      <c r="B506" s="16" t="s">
        <v>292</v>
      </c>
      <c r="C506" s="16" t="s">
        <v>532</v>
      </c>
      <c r="D506" s="16" t="s">
        <v>298</v>
      </c>
      <c r="E506" s="16" t="s">
        <v>533</v>
      </c>
      <c r="G506" s="16">
        <v>0.5</v>
      </c>
    </row>
    <row r="507" ht="15.75" customHeight="1">
      <c r="A507" s="16" t="s">
        <v>291</v>
      </c>
      <c r="B507" s="16" t="s">
        <v>293</v>
      </c>
      <c r="C507" s="16" t="s">
        <v>532</v>
      </c>
      <c r="D507" s="16" t="s">
        <v>298</v>
      </c>
      <c r="E507" s="16" t="s">
        <v>533</v>
      </c>
      <c r="G507" s="16">
        <v>0.5</v>
      </c>
    </row>
    <row r="508" ht="15.75" customHeight="1">
      <c r="A508" s="16" t="s">
        <v>294</v>
      </c>
      <c r="B508" s="16" t="s">
        <v>295</v>
      </c>
      <c r="C508" s="16" t="s">
        <v>532</v>
      </c>
      <c r="D508" s="16" t="s">
        <v>298</v>
      </c>
      <c r="E508" s="16" t="s">
        <v>533</v>
      </c>
      <c r="G508" s="16">
        <v>0.5</v>
      </c>
    </row>
    <row r="509" ht="15.75" customHeight="1">
      <c r="A509" s="16" t="s">
        <v>294</v>
      </c>
      <c r="B509" s="16" t="s">
        <v>295</v>
      </c>
      <c r="C509" s="16" t="s">
        <v>532</v>
      </c>
      <c r="D509" s="16" t="s">
        <v>298</v>
      </c>
      <c r="E509" s="16" t="s">
        <v>533</v>
      </c>
      <c r="G509" s="16">
        <v>0.5</v>
      </c>
    </row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6.75"/>
    <col customWidth="1" min="2" max="3" width="12.63"/>
    <col customWidth="1" min="4" max="4" width="22.0"/>
    <col customWidth="1" min="5" max="6" width="12.63"/>
  </cols>
  <sheetData>
    <row r="1" ht="15.75" customHeight="1">
      <c r="A1" s="32" t="s">
        <v>46</v>
      </c>
      <c r="B1" s="38" t="s">
        <v>121</v>
      </c>
      <c r="C1" s="38" t="s">
        <v>565</v>
      </c>
      <c r="D1" s="38" t="s">
        <v>566</v>
      </c>
      <c r="E1" s="38" t="s">
        <v>16</v>
      </c>
      <c r="F1" s="38" t="s">
        <v>567</v>
      </c>
      <c r="G1" s="38" t="s">
        <v>568</v>
      </c>
      <c r="H1" s="38" t="s">
        <v>569</v>
      </c>
      <c r="I1" s="38" t="s">
        <v>570</v>
      </c>
      <c r="J1" s="67" t="s">
        <v>571</v>
      </c>
      <c r="K1" s="67" t="s">
        <v>572</v>
      </c>
      <c r="L1" s="67" t="s">
        <v>573</v>
      </c>
      <c r="M1" s="67" t="s">
        <v>574</v>
      </c>
      <c r="N1" s="68" t="s">
        <v>575</v>
      </c>
      <c r="O1" s="68" t="s">
        <v>576</v>
      </c>
      <c r="P1" s="67" t="s">
        <v>577</v>
      </c>
    </row>
    <row r="2" ht="15.75" customHeight="1">
      <c r="A2" s="34" t="s">
        <v>578</v>
      </c>
      <c r="B2" s="36" t="s">
        <v>332</v>
      </c>
      <c r="C2" s="36" t="s">
        <v>298</v>
      </c>
      <c r="D2" s="36" t="s">
        <v>579</v>
      </c>
      <c r="E2" s="36" t="s">
        <v>580</v>
      </c>
      <c r="F2" s="21">
        <v>144583.0</v>
      </c>
      <c r="G2" s="21">
        <v>1771.0</v>
      </c>
      <c r="H2" s="21">
        <v>262656.0</v>
      </c>
      <c r="I2" s="21">
        <v>5373.0</v>
      </c>
      <c r="J2" s="69">
        <v>0.987899</v>
      </c>
      <c r="K2" s="69">
        <v>0.964169</v>
      </c>
      <c r="L2" s="69">
        <v>0.97589</v>
      </c>
      <c r="M2" s="69">
        <v>0.993302</v>
      </c>
      <c r="N2" s="70">
        <v>3787.0</v>
      </c>
      <c r="O2" s="70">
        <v>3787.0</v>
      </c>
      <c r="P2" s="69">
        <f t="shared" ref="P2:P12" si="1">(F2+H2)/(SUM(F2:I2))</f>
        <v>0.9827599105</v>
      </c>
    </row>
    <row r="3" ht="15.75" customHeight="1">
      <c r="B3" s="36" t="s">
        <v>297</v>
      </c>
      <c r="C3" s="36" t="s">
        <v>298</v>
      </c>
      <c r="D3" s="36" t="s">
        <v>579</v>
      </c>
      <c r="E3" s="36" t="s">
        <v>580</v>
      </c>
      <c r="F3" s="21">
        <v>637306.0</v>
      </c>
      <c r="G3" s="21">
        <v>712.0</v>
      </c>
      <c r="H3" s="21">
        <v>635960.0</v>
      </c>
      <c r="I3" s="21">
        <v>11692.0</v>
      </c>
      <c r="J3" s="69">
        <v>0.998884</v>
      </c>
      <c r="K3" s="69">
        <v>0.981985</v>
      </c>
      <c r="L3" s="69">
        <v>0.990362</v>
      </c>
      <c r="M3" s="69">
        <v>0.998882</v>
      </c>
      <c r="N3" s="70">
        <v>13036.0</v>
      </c>
      <c r="O3" s="70">
        <v>13036.0</v>
      </c>
      <c r="P3" s="69">
        <f t="shared" si="1"/>
        <v>0.9903521121</v>
      </c>
    </row>
    <row r="4" ht="15.75" customHeight="1">
      <c r="B4" s="36" t="s">
        <v>465</v>
      </c>
      <c r="C4" s="36" t="s">
        <v>298</v>
      </c>
      <c r="D4" s="36" t="s">
        <v>579</v>
      </c>
      <c r="E4" s="36" t="s">
        <v>580</v>
      </c>
      <c r="F4" s="21">
        <v>274009.0</v>
      </c>
      <c r="G4" s="21">
        <v>13773.0</v>
      </c>
      <c r="H4" s="21">
        <v>292035.0</v>
      </c>
      <c r="I4" s="21">
        <v>46744.0</v>
      </c>
      <c r="J4" s="69">
        <v>0.952141</v>
      </c>
      <c r="K4" s="69">
        <v>0.854268</v>
      </c>
      <c r="L4" s="69">
        <v>0.900553</v>
      </c>
      <c r="M4" s="69">
        <v>0.954962</v>
      </c>
      <c r="N4" s="70">
        <v>6487.0</v>
      </c>
      <c r="O4" s="70">
        <v>6487.0</v>
      </c>
      <c r="P4" s="69">
        <f t="shared" si="1"/>
        <v>0.9034140331</v>
      </c>
    </row>
    <row r="5" ht="15.75" customHeight="1">
      <c r="B5" s="36" t="s">
        <v>581</v>
      </c>
      <c r="C5" s="36" t="s">
        <v>298</v>
      </c>
      <c r="D5" s="36" t="s">
        <v>582</v>
      </c>
      <c r="E5" s="36" t="s">
        <v>580</v>
      </c>
      <c r="F5" s="21">
        <v>638784.0</v>
      </c>
      <c r="G5" s="21">
        <v>33196.0</v>
      </c>
      <c r="H5" s="21">
        <v>619842.0</v>
      </c>
      <c r="I5" s="21">
        <v>13255.0</v>
      </c>
      <c r="J5" s="69">
        <v>0.9506</v>
      </c>
      <c r="K5" s="69">
        <v>0.979671</v>
      </c>
      <c r="L5" s="69">
        <v>0.964917</v>
      </c>
      <c r="M5" s="69">
        <v>0.949167</v>
      </c>
      <c r="N5" s="70">
        <v>13036.0</v>
      </c>
      <c r="O5" s="70">
        <v>13036.0</v>
      </c>
      <c r="P5" s="69">
        <f t="shared" si="1"/>
        <v>0.9644074641</v>
      </c>
    </row>
    <row r="6" ht="15.75" customHeight="1">
      <c r="B6" s="36" t="s">
        <v>581</v>
      </c>
      <c r="C6" s="36" t="s">
        <v>298</v>
      </c>
      <c r="D6" s="36" t="s">
        <v>583</v>
      </c>
      <c r="E6" s="36" t="s">
        <v>580</v>
      </c>
      <c r="F6" s="21">
        <v>638545.0</v>
      </c>
      <c r="G6" s="21">
        <v>26875.0</v>
      </c>
      <c r="H6" s="21">
        <v>626163.0</v>
      </c>
      <c r="I6" s="21">
        <v>13494.0</v>
      </c>
      <c r="J6" s="69">
        <v>0.959612</v>
      </c>
      <c r="K6" s="69">
        <v>0.979305</v>
      </c>
      <c r="L6" s="69">
        <v>0.969358</v>
      </c>
      <c r="M6" s="69">
        <v>0.958846</v>
      </c>
      <c r="N6" s="70">
        <v>13036.0</v>
      </c>
      <c r="O6" s="70">
        <v>13036.0</v>
      </c>
      <c r="P6" s="69">
        <f t="shared" si="1"/>
        <v>0.9690677255</v>
      </c>
    </row>
    <row r="7" ht="15.75" customHeight="1">
      <c r="B7" s="36" t="s">
        <v>127</v>
      </c>
      <c r="C7" s="36" t="s">
        <v>52</v>
      </c>
      <c r="D7" s="36" t="s">
        <v>584</v>
      </c>
      <c r="E7" s="36" t="s">
        <v>580</v>
      </c>
      <c r="F7" s="21">
        <v>600100.0</v>
      </c>
      <c r="G7" s="21">
        <v>1097.0</v>
      </c>
      <c r="H7" s="21">
        <v>595859.0</v>
      </c>
      <c r="I7" s="21">
        <v>13412.0</v>
      </c>
      <c r="J7" s="69">
        <v>0.998175</v>
      </c>
      <c r="K7" s="69">
        <v>0.978139</v>
      </c>
      <c r="L7" s="69">
        <v>0.988056</v>
      </c>
      <c r="M7" s="69">
        <v>0.998162</v>
      </c>
      <c r="N7" s="70">
        <v>12759.0</v>
      </c>
      <c r="O7" s="70">
        <v>12759.0</v>
      </c>
      <c r="P7" s="69">
        <f t="shared" si="1"/>
        <v>0.9880137269</v>
      </c>
    </row>
    <row r="8" ht="15.75" customHeight="1">
      <c r="B8" s="36" t="s">
        <v>127</v>
      </c>
      <c r="C8" s="36" t="s">
        <v>52</v>
      </c>
      <c r="D8" s="36" t="s">
        <v>585</v>
      </c>
      <c r="E8" s="36" t="s">
        <v>580</v>
      </c>
      <c r="F8" s="21">
        <v>617705.0</v>
      </c>
      <c r="G8" s="21">
        <v>1743.0</v>
      </c>
      <c r="H8" s="21">
        <v>587385.0</v>
      </c>
      <c r="I8" s="21">
        <v>15051.0</v>
      </c>
      <c r="J8" s="69">
        <v>0.997186</v>
      </c>
      <c r="K8" s="69">
        <v>0.976214</v>
      </c>
      <c r="L8" s="69">
        <v>0.986588</v>
      </c>
      <c r="M8" s="69">
        <v>0.997041</v>
      </c>
      <c r="N8" s="70">
        <v>12958.0</v>
      </c>
      <c r="O8" s="70">
        <v>12958.0</v>
      </c>
      <c r="P8" s="69">
        <f t="shared" si="1"/>
        <v>0.9862556511</v>
      </c>
    </row>
    <row r="9" ht="15.75" customHeight="1">
      <c r="B9" s="36" t="s">
        <v>127</v>
      </c>
      <c r="C9" s="36" t="s">
        <v>52</v>
      </c>
      <c r="D9" s="36" t="s">
        <v>586</v>
      </c>
      <c r="E9" s="36" t="s">
        <v>580</v>
      </c>
      <c r="F9" s="21">
        <v>582919.0</v>
      </c>
      <c r="G9" s="21">
        <v>1399.0</v>
      </c>
      <c r="H9" s="21">
        <v>587904.0</v>
      </c>
      <c r="I9" s="21">
        <v>13923.0</v>
      </c>
      <c r="J9" s="69">
        <v>0.997606</v>
      </c>
      <c r="K9" s="69">
        <v>0.976672</v>
      </c>
      <c r="L9" s="69">
        <v>0.987028</v>
      </c>
      <c r="M9" s="69">
        <v>0.997626</v>
      </c>
      <c r="N9" s="70">
        <v>12580.0</v>
      </c>
      <c r="O9" s="70">
        <v>12580.0</v>
      </c>
      <c r="P9" s="69">
        <f t="shared" si="1"/>
        <v>0.9870825236</v>
      </c>
    </row>
    <row r="10" ht="15.75" customHeight="1">
      <c r="B10" s="71" t="s">
        <v>127</v>
      </c>
      <c r="C10" s="71" t="s">
        <v>298</v>
      </c>
      <c r="D10" s="71" t="s">
        <v>587</v>
      </c>
      <c r="E10" s="71" t="s">
        <v>580</v>
      </c>
      <c r="F10" s="72">
        <v>539651.0</v>
      </c>
      <c r="G10" s="72">
        <v>558.0</v>
      </c>
      <c r="H10" s="72">
        <v>547715.0</v>
      </c>
      <c r="I10" s="72">
        <v>8485.0</v>
      </c>
      <c r="J10" s="73">
        <v>0.998967</v>
      </c>
      <c r="K10" s="73">
        <v>0.98452</v>
      </c>
      <c r="L10" s="73">
        <v>0.991691</v>
      </c>
      <c r="M10" s="73">
        <v>0.998982</v>
      </c>
      <c r="N10" s="74">
        <v>12199.0</v>
      </c>
      <c r="O10" s="74">
        <v>12199.0</v>
      </c>
      <c r="P10" s="73">
        <f t="shared" si="1"/>
        <v>0.9917521655</v>
      </c>
      <c r="Q10" s="75"/>
      <c r="R10" s="75"/>
      <c r="S10" s="75"/>
      <c r="T10" s="75"/>
      <c r="U10" s="75"/>
      <c r="V10" s="75"/>
      <c r="W10" s="75"/>
    </row>
    <row r="11" ht="15.75" customHeight="1">
      <c r="B11" s="71" t="s">
        <v>127</v>
      </c>
      <c r="C11" s="71" t="s">
        <v>298</v>
      </c>
      <c r="D11" s="71" t="s">
        <v>588</v>
      </c>
      <c r="E11" s="71" t="s">
        <v>580</v>
      </c>
      <c r="F11" s="72">
        <v>563066.0</v>
      </c>
      <c r="G11" s="72">
        <v>977.0</v>
      </c>
      <c r="H11" s="72">
        <v>565467.0</v>
      </c>
      <c r="I11" s="72">
        <v>7992.0</v>
      </c>
      <c r="J11" s="73">
        <v>0.998268</v>
      </c>
      <c r="K11" s="73">
        <v>0.986005</v>
      </c>
      <c r="L11" s="73">
        <v>0.992099</v>
      </c>
      <c r="M11" s="73">
        <v>0.998275</v>
      </c>
      <c r="N11" s="74">
        <v>12706.0</v>
      </c>
      <c r="O11" s="74">
        <v>12706.0</v>
      </c>
      <c r="P11" s="73">
        <f t="shared" si="1"/>
        <v>0.9921151787</v>
      </c>
      <c r="Q11" s="75"/>
      <c r="R11" s="75"/>
      <c r="S11" s="75"/>
      <c r="T11" s="75"/>
      <c r="U11" s="75"/>
      <c r="V11" s="75"/>
      <c r="W11" s="75"/>
    </row>
    <row r="12" ht="15.75" customHeight="1">
      <c r="B12" s="71" t="s">
        <v>127</v>
      </c>
      <c r="C12" s="71" t="s">
        <v>298</v>
      </c>
      <c r="D12" s="71" t="s">
        <v>589</v>
      </c>
      <c r="E12" s="71" t="s">
        <v>580</v>
      </c>
      <c r="F12" s="72">
        <v>534572.0</v>
      </c>
      <c r="G12" s="72">
        <v>439.0</v>
      </c>
      <c r="H12" s="72">
        <v>556509.0</v>
      </c>
      <c r="I12" s="72">
        <v>17095.0</v>
      </c>
      <c r="J12" s="73">
        <v>0.999179</v>
      </c>
      <c r="K12" s="73">
        <v>0.969012</v>
      </c>
      <c r="L12" s="73">
        <v>0.983865</v>
      </c>
      <c r="M12" s="73">
        <v>0.999212</v>
      </c>
      <c r="N12" s="74">
        <v>12241.0</v>
      </c>
      <c r="O12" s="74">
        <v>12241.0</v>
      </c>
      <c r="P12" s="73">
        <f t="shared" si="1"/>
        <v>0.9841838691</v>
      </c>
      <c r="Q12" s="75"/>
      <c r="R12" s="75"/>
      <c r="S12" s="75"/>
      <c r="T12" s="75"/>
      <c r="U12" s="75"/>
      <c r="V12" s="75"/>
      <c r="W12" s="75"/>
    </row>
    <row r="13" ht="15.75" customHeight="1">
      <c r="B13" s="36" t="s">
        <v>127</v>
      </c>
      <c r="C13" s="36" t="s">
        <v>298</v>
      </c>
      <c r="D13" s="36" t="s">
        <v>590</v>
      </c>
      <c r="E13" s="36" t="s">
        <v>580</v>
      </c>
      <c r="F13" s="21">
        <v>535621.0</v>
      </c>
      <c r="G13" s="21">
        <v>156.0</v>
      </c>
      <c r="H13" s="21">
        <v>527990.0</v>
      </c>
      <c r="I13" s="21">
        <v>22240.0</v>
      </c>
      <c r="J13" s="69">
        <v>0.999708834085823</v>
      </c>
      <c r="K13" s="69">
        <v>0.960133438257917</v>
      </c>
      <c r="L13" s="69">
        <v>0.979521560150617</v>
      </c>
      <c r="M13" s="69">
        <v>0.99970462712962</v>
      </c>
      <c r="N13" s="70">
        <v>12444.0</v>
      </c>
      <c r="O13" s="70">
        <v>12444.0</v>
      </c>
      <c r="P13" s="69">
        <v>0.979377665153171</v>
      </c>
    </row>
    <row r="14" ht="15.75" customHeight="1">
      <c r="B14" s="36" t="s">
        <v>127</v>
      </c>
      <c r="C14" s="36" t="s">
        <v>52</v>
      </c>
      <c r="D14" s="36" t="s">
        <v>584</v>
      </c>
      <c r="E14" s="36" t="s">
        <v>105</v>
      </c>
      <c r="F14" s="21">
        <v>13597.0</v>
      </c>
      <c r="G14" s="21">
        <v>99.0</v>
      </c>
      <c r="H14" s="21">
        <v>11706.0</v>
      </c>
      <c r="I14" s="21">
        <v>261.0</v>
      </c>
      <c r="J14" s="69">
        <v>0.992772</v>
      </c>
      <c r="K14" s="69">
        <v>0.981166</v>
      </c>
      <c r="L14" s="69">
        <v>0.986935</v>
      </c>
      <c r="M14" s="69">
        <v>0.991614</v>
      </c>
      <c r="N14" s="70">
        <v>286.0</v>
      </c>
      <c r="O14" s="70">
        <v>286.0</v>
      </c>
      <c r="P14" s="69">
        <f t="shared" ref="P14:P16" si="2">(F14+H14)/(SUM(F14:I14))</f>
        <v>0.985972022</v>
      </c>
    </row>
    <row r="15" ht="15.75" customHeight="1">
      <c r="B15" s="36" t="s">
        <v>127</v>
      </c>
      <c r="C15" s="36" t="s">
        <v>52</v>
      </c>
      <c r="D15" s="36" t="s">
        <v>585</v>
      </c>
      <c r="E15" s="36" t="s">
        <v>105</v>
      </c>
      <c r="F15" s="21">
        <v>15436.0</v>
      </c>
      <c r="G15" s="21">
        <v>89.0</v>
      </c>
      <c r="H15" s="21">
        <v>13573.0</v>
      </c>
      <c r="I15" s="21">
        <v>311.0</v>
      </c>
      <c r="J15" s="69">
        <v>0.994267</v>
      </c>
      <c r="K15" s="69">
        <v>0.98025</v>
      </c>
      <c r="L15" s="69">
        <v>0.987209</v>
      </c>
      <c r="M15" s="69">
        <v>0.993486</v>
      </c>
      <c r="N15" s="70">
        <v>322.0</v>
      </c>
      <c r="O15" s="70">
        <v>322.0</v>
      </c>
      <c r="P15" s="69">
        <f t="shared" si="2"/>
        <v>0.9863987215</v>
      </c>
    </row>
    <row r="16" ht="15.75" customHeight="1">
      <c r="B16" s="36" t="s">
        <v>127</v>
      </c>
      <c r="C16" s="36" t="s">
        <v>52</v>
      </c>
      <c r="D16" s="36" t="s">
        <v>586</v>
      </c>
      <c r="E16" s="36" t="s">
        <v>105</v>
      </c>
      <c r="F16" s="21">
        <v>14129.0</v>
      </c>
      <c r="G16" s="21">
        <v>131.0</v>
      </c>
      <c r="H16" s="21">
        <v>12844.0</v>
      </c>
      <c r="I16" s="21">
        <v>431.0</v>
      </c>
      <c r="J16" s="69">
        <v>0.990813</v>
      </c>
      <c r="K16" s="69">
        <v>0.970398</v>
      </c>
      <c r="L16" s="69">
        <v>0.9805</v>
      </c>
      <c r="M16" s="69">
        <v>0.989904</v>
      </c>
      <c r="N16" s="70">
        <v>303.0</v>
      </c>
      <c r="O16" s="70">
        <v>303.0</v>
      </c>
      <c r="P16" s="69">
        <f t="shared" si="2"/>
        <v>0.9795896132</v>
      </c>
    </row>
    <row r="17" ht="15.75" customHeight="1">
      <c r="B17" s="36" t="s">
        <v>127</v>
      </c>
      <c r="C17" s="36" t="s">
        <v>52</v>
      </c>
      <c r="D17" s="36" t="s">
        <v>591</v>
      </c>
      <c r="E17" s="36" t="s">
        <v>105</v>
      </c>
      <c r="F17" s="21">
        <v>11699.0</v>
      </c>
      <c r="G17" s="21">
        <v>6.0</v>
      </c>
      <c r="H17" s="21">
        <v>11760.0</v>
      </c>
      <c r="I17" s="21">
        <v>385.0</v>
      </c>
      <c r="J17" s="69">
        <v>0.9994874</v>
      </c>
      <c r="K17" s="69">
        <v>0.9681397</v>
      </c>
      <c r="L17" s="69">
        <v>0.9835638</v>
      </c>
      <c r="M17" s="69">
        <v>0.9994901</v>
      </c>
      <c r="N17" s="70">
        <v>305.0</v>
      </c>
      <c r="O17" s="70">
        <v>305.0</v>
      </c>
      <c r="P17" s="69">
        <v>0.9836059</v>
      </c>
    </row>
    <row r="18" ht="15.75" customHeight="1">
      <c r="B18" s="36" t="s">
        <v>127</v>
      </c>
      <c r="C18" s="36" t="s">
        <v>54</v>
      </c>
      <c r="D18" s="36" t="s">
        <v>592</v>
      </c>
      <c r="E18" s="36" t="s">
        <v>105</v>
      </c>
      <c r="F18" s="21">
        <v>1405886.0</v>
      </c>
      <c r="G18" s="21">
        <v>62417.0</v>
      </c>
      <c r="H18" s="21">
        <v>1159575.0</v>
      </c>
      <c r="I18" s="21">
        <v>49913.0</v>
      </c>
      <c r="J18" s="69">
        <v>0.95749</v>
      </c>
      <c r="K18" s="69">
        <v>0.965714</v>
      </c>
      <c r="L18" s="69">
        <v>0.961585</v>
      </c>
      <c r="M18" s="69">
        <v>0.948922</v>
      </c>
      <c r="N18" s="70">
        <v>28397.0</v>
      </c>
      <c r="O18" s="70">
        <v>28397.0</v>
      </c>
      <c r="P18" s="69">
        <v>0.958051</v>
      </c>
    </row>
    <row r="19" ht="15.75" customHeight="1">
      <c r="B19" s="36" t="s">
        <v>127</v>
      </c>
      <c r="C19" s="36" t="s">
        <v>54</v>
      </c>
      <c r="D19" s="36" t="s">
        <v>593</v>
      </c>
      <c r="E19" s="36" t="s">
        <v>105</v>
      </c>
      <c r="F19" s="21">
        <v>1394420.0</v>
      </c>
      <c r="G19" s="21">
        <v>49562.0</v>
      </c>
      <c r="H19" s="21">
        <v>1157399.0</v>
      </c>
      <c r="I19" s="21">
        <v>55221.0</v>
      </c>
      <c r="J19" s="69">
        <v>0.965677</v>
      </c>
      <c r="K19" s="69">
        <v>0.961907</v>
      </c>
      <c r="L19" s="69">
        <v>0.963788</v>
      </c>
      <c r="M19" s="69">
        <v>0.958937</v>
      </c>
      <c r="N19" s="70">
        <v>28397.0</v>
      </c>
      <c r="O19" s="70">
        <v>28397.0</v>
      </c>
      <c r="P19" s="69">
        <v>0.960558</v>
      </c>
    </row>
    <row r="20" ht="15.75" customHeight="1">
      <c r="B20" s="36" t="s">
        <v>127</v>
      </c>
      <c r="C20" s="36" t="s">
        <v>54</v>
      </c>
      <c r="D20" s="36" t="s">
        <v>594</v>
      </c>
      <c r="E20" s="36" t="s">
        <v>105</v>
      </c>
      <c r="F20" s="21">
        <v>1411421.0</v>
      </c>
      <c r="G20" s="21">
        <v>58051.0</v>
      </c>
      <c r="H20" s="21">
        <v>1151583.0</v>
      </c>
      <c r="I20" s="21">
        <v>45711.0</v>
      </c>
      <c r="J20" s="69">
        <v>0.960495</v>
      </c>
      <c r="K20" s="69">
        <v>0.968629</v>
      </c>
      <c r="L20" s="69">
        <v>0.964545</v>
      </c>
      <c r="M20" s="69">
        <v>0.952009</v>
      </c>
      <c r="N20" s="70">
        <v>28397.0</v>
      </c>
      <c r="O20" s="70">
        <v>28397.0</v>
      </c>
      <c r="P20" s="69">
        <v>0.961091</v>
      </c>
    </row>
    <row r="21" ht="15.75" customHeight="1">
      <c r="B21" s="36" t="s">
        <v>127</v>
      </c>
      <c r="C21" s="36" t="s">
        <v>54</v>
      </c>
      <c r="D21" s="36" t="s">
        <v>595</v>
      </c>
      <c r="E21" s="36" t="s">
        <v>105</v>
      </c>
      <c r="F21" s="21">
        <v>1314146.0</v>
      </c>
      <c r="G21" s="21">
        <v>21067.0</v>
      </c>
      <c r="H21" s="21">
        <v>1234396.0</v>
      </c>
      <c r="I21" s="21">
        <v>77094.0</v>
      </c>
      <c r="J21" s="69">
        <v>0.984222</v>
      </c>
      <c r="K21" s="69">
        <v>0.944586</v>
      </c>
      <c r="L21" s="69">
        <v>0.963997</v>
      </c>
      <c r="M21" s="69">
        <v>0.98322</v>
      </c>
      <c r="N21" s="70">
        <v>28397.0</v>
      </c>
      <c r="O21" s="70">
        <v>28397.0</v>
      </c>
      <c r="P21" s="69">
        <v>0.962912</v>
      </c>
    </row>
    <row r="22" ht="15.75" customHeight="1">
      <c r="B22" s="36" t="s">
        <v>127</v>
      </c>
      <c r="C22" s="36" t="s">
        <v>54</v>
      </c>
      <c r="D22" s="36" t="s">
        <v>596</v>
      </c>
      <c r="E22" s="36" t="s">
        <v>105</v>
      </c>
      <c r="F22" s="21">
        <v>1375108.0</v>
      </c>
      <c r="G22" s="21">
        <v>14678.0</v>
      </c>
      <c r="H22" s="21">
        <v>1137046.0</v>
      </c>
      <c r="I22" s="21">
        <v>43559.0</v>
      </c>
      <c r="J22" s="69">
        <v>0.989439</v>
      </c>
      <c r="K22" s="69">
        <v>0.969296</v>
      </c>
      <c r="L22" s="69">
        <v>0.979264</v>
      </c>
      <c r="M22" s="69">
        <v>0.987256</v>
      </c>
      <c r="N22" s="70">
        <v>28395.0</v>
      </c>
      <c r="O22" s="70">
        <v>28395.0</v>
      </c>
      <c r="P22" s="69">
        <v>0.977343</v>
      </c>
    </row>
    <row r="23" ht="15.75" customHeight="1">
      <c r="A23" s="76" t="s">
        <v>109</v>
      </c>
      <c r="B23" s="36" t="s">
        <v>127</v>
      </c>
      <c r="C23" s="36" t="s">
        <v>52</v>
      </c>
      <c r="D23" s="36" t="s">
        <v>584</v>
      </c>
      <c r="E23" s="36" t="s">
        <v>597</v>
      </c>
      <c r="F23" s="21">
        <v>2.2076453E8</v>
      </c>
      <c r="G23" s="21">
        <v>632734.0</v>
      </c>
      <c r="H23" s="21">
        <v>2.18529241E8</v>
      </c>
      <c r="I23" s="21">
        <v>3536862.0</v>
      </c>
      <c r="J23" s="69">
        <v>0.997142</v>
      </c>
      <c r="K23" s="69">
        <v>0.984232</v>
      </c>
      <c r="L23" s="69">
        <v>0.990645</v>
      </c>
      <c r="M23" s="69">
        <v>0.997113</v>
      </c>
      <c r="N23" s="70">
        <v>3904966.0</v>
      </c>
      <c r="O23" s="70">
        <v>3904966.0</v>
      </c>
      <c r="P23" s="69">
        <f t="shared" ref="P23:P28" si="3">(F23+H23)/(SUM(F23:I23))</f>
        <v>0.990597654</v>
      </c>
    </row>
    <row r="24" ht="15.75" customHeight="1">
      <c r="B24" s="36" t="s">
        <v>127</v>
      </c>
      <c r="C24" s="36" t="s">
        <v>52</v>
      </c>
      <c r="D24" s="36" t="s">
        <v>585</v>
      </c>
      <c r="E24" s="36" t="s">
        <v>597</v>
      </c>
      <c r="F24" s="21">
        <v>2.29155206E8</v>
      </c>
      <c r="G24" s="21">
        <v>1264531.0</v>
      </c>
      <c r="H24" s="21">
        <v>2.20249298E8</v>
      </c>
      <c r="I24" s="21">
        <v>4526515.0</v>
      </c>
      <c r="J24" s="69">
        <v>0.994512</v>
      </c>
      <c r="K24" s="69">
        <v>0.98063</v>
      </c>
      <c r="L24" s="69">
        <v>0.987522</v>
      </c>
      <c r="M24" s="69">
        <v>0.994291</v>
      </c>
      <c r="N24" s="70">
        <v>3908202.0</v>
      </c>
      <c r="O24" s="70">
        <v>3908202.0</v>
      </c>
      <c r="P24" s="69">
        <f t="shared" si="3"/>
        <v>0.9872778941</v>
      </c>
    </row>
    <row r="25" ht="15.75" customHeight="1">
      <c r="B25" s="36" t="s">
        <v>127</v>
      </c>
      <c r="C25" s="36" t="s">
        <v>52</v>
      </c>
      <c r="D25" s="36" t="s">
        <v>586</v>
      </c>
      <c r="E25" s="36" t="s">
        <v>597</v>
      </c>
      <c r="F25" s="21">
        <v>2.23264306E8</v>
      </c>
      <c r="G25" s="21">
        <v>1021563.0</v>
      </c>
      <c r="H25" s="21">
        <v>2.12339966E8</v>
      </c>
      <c r="I25" s="21">
        <v>6556036.0</v>
      </c>
      <c r="J25" s="69">
        <v>0.995445</v>
      </c>
      <c r="K25" s="69">
        <v>0.971473</v>
      </c>
      <c r="L25" s="69">
        <v>0.983313</v>
      </c>
      <c r="M25" s="69">
        <v>0.995212</v>
      </c>
      <c r="N25" s="70">
        <v>3907214.0</v>
      </c>
      <c r="O25" s="70">
        <v>3907214.0</v>
      </c>
      <c r="P25" s="69">
        <f t="shared" si="3"/>
        <v>0.9829018299</v>
      </c>
    </row>
    <row r="26" ht="15.75" customHeight="1">
      <c r="B26" s="36" t="s">
        <v>127</v>
      </c>
      <c r="C26" s="36" t="s">
        <v>298</v>
      </c>
      <c r="D26" s="36" t="s">
        <v>589</v>
      </c>
      <c r="E26" s="36" t="s">
        <v>597</v>
      </c>
      <c r="F26" s="21">
        <v>2.11089789E8</v>
      </c>
      <c r="G26" s="21">
        <v>513517.0</v>
      </c>
      <c r="H26" s="21">
        <v>2.24050374E8</v>
      </c>
      <c r="I26" s="21">
        <v>8527138.0</v>
      </c>
      <c r="J26" s="69">
        <v>0.997573</v>
      </c>
      <c r="K26" s="69">
        <v>0.961173</v>
      </c>
      <c r="L26" s="69">
        <v>0.979035</v>
      </c>
      <c r="M26" s="69">
        <v>0.997713</v>
      </c>
      <c r="N26" s="70">
        <v>3903158.0</v>
      </c>
      <c r="O26" s="70">
        <v>3903158.0</v>
      </c>
      <c r="P26" s="69">
        <f t="shared" si="3"/>
        <v>0.9796464534</v>
      </c>
    </row>
    <row r="27" ht="15.75" customHeight="1">
      <c r="B27" s="36" t="s">
        <v>127</v>
      </c>
      <c r="C27" s="36" t="s">
        <v>298</v>
      </c>
      <c r="D27" s="36" t="s">
        <v>587</v>
      </c>
      <c r="E27" s="36" t="s">
        <v>597</v>
      </c>
      <c r="F27" s="21">
        <v>2.1978748E8</v>
      </c>
      <c r="G27" s="21">
        <v>561925.0</v>
      </c>
      <c r="H27" s="21">
        <v>2.16405934E8</v>
      </c>
      <c r="I27" s="21">
        <v>3077984.0</v>
      </c>
      <c r="J27" s="69">
        <v>0.99745</v>
      </c>
      <c r="K27" s="69">
        <v>0.986189</v>
      </c>
      <c r="L27" s="69">
        <v>0.991788</v>
      </c>
      <c r="M27" s="69">
        <v>0.99741</v>
      </c>
      <c r="N27" s="70">
        <v>3904504.0</v>
      </c>
      <c r="O27" s="70">
        <v>3904504.0</v>
      </c>
      <c r="P27" s="69">
        <f t="shared" si="3"/>
        <v>0.9917243446</v>
      </c>
    </row>
    <row r="28" ht="15.75" customHeight="1">
      <c r="B28" s="36" t="s">
        <v>127</v>
      </c>
      <c r="C28" s="36" t="s">
        <v>298</v>
      </c>
      <c r="D28" s="36" t="s">
        <v>588</v>
      </c>
      <c r="E28" s="36" t="s">
        <v>597</v>
      </c>
      <c r="F28" s="21">
        <v>2.26052854E8</v>
      </c>
      <c r="G28" s="21">
        <v>849398.0</v>
      </c>
      <c r="H28" s="21">
        <v>2.14169043E8</v>
      </c>
      <c r="I28" s="21">
        <v>3750859.0</v>
      </c>
      <c r="J28" s="69">
        <v>0.996257</v>
      </c>
      <c r="K28" s="69">
        <v>0.983678</v>
      </c>
      <c r="L28" s="69">
        <v>0.989928</v>
      </c>
      <c r="M28" s="69">
        <v>0.99605</v>
      </c>
      <c r="N28" s="70">
        <v>3907181.0</v>
      </c>
      <c r="O28" s="70">
        <v>3907181.0</v>
      </c>
      <c r="P28" s="69">
        <f t="shared" si="3"/>
        <v>0.9896582107</v>
      </c>
    </row>
    <row r="29" ht="15.75" customHeight="1">
      <c r="B29" s="36" t="s">
        <v>127</v>
      </c>
      <c r="C29" s="36" t="s">
        <v>298</v>
      </c>
      <c r="D29" s="36" t="s">
        <v>590</v>
      </c>
      <c r="E29" s="36" t="s">
        <v>597</v>
      </c>
      <c r="F29" s="21">
        <v>1.99292759E8</v>
      </c>
      <c r="G29" s="21">
        <v>427376.0</v>
      </c>
      <c r="H29" s="21">
        <v>2.2923252E8</v>
      </c>
      <c r="I29" s="21">
        <v>8080633.0</v>
      </c>
      <c r="J29" s="69">
        <v>0.997860125620284</v>
      </c>
      <c r="K29" s="69">
        <v>0.961033414547224</v>
      </c>
      <c r="L29" s="69">
        <v>0.979100603581938</v>
      </c>
      <c r="M29" s="69">
        <v>0.998139091728928</v>
      </c>
      <c r="N29" s="70">
        <v>3879224.0</v>
      </c>
      <c r="O29" s="70">
        <v>3879224.0</v>
      </c>
      <c r="P29" s="69">
        <v>0.980532354780261</v>
      </c>
    </row>
    <row r="30" ht="15.75" customHeight="1">
      <c r="B30" s="36" t="s">
        <v>581</v>
      </c>
      <c r="C30" s="36" t="s">
        <v>298</v>
      </c>
      <c r="D30" s="36" t="s">
        <v>583</v>
      </c>
      <c r="E30" s="36" t="s">
        <v>597</v>
      </c>
      <c r="F30" s="21">
        <v>2.33526342E8</v>
      </c>
      <c r="G30" s="21">
        <v>9053999.0</v>
      </c>
      <c r="H30" s="21">
        <v>2.28166497E8</v>
      </c>
      <c r="I30" s="21">
        <v>6483079.0</v>
      </c>
      <c r="J30" s="69">
        <v>0.962676</v>
      </c>
      <c r="K30" s="69">
        <v>0.972988</v>
      </c>
      <c r="L30" s="69">
        <v>0.967805</v>
      </c>
      <c r="M30" s="69">
        <v>0.961833</v>
      </c>
      <c r="N30" s="70">
        <v>3908719.0</v>
      </c>
      <c r="O30" s="70">
        <v>3908719.0</v>
      </c>
      <c r="P30" s="69">
        <f t="shared" ref="P30:P38" si="4">(F30+H30)/(SUM(F30:I30))</f>
        <v>0.967443202</v>
      </c>
    </row>
    <row r="31" ht="15.75" customHeight="1">
      <c r="B31" s="36" t="s">
        <v>581</v>
      </c>
      <c r="C31" s="36" t="s">
        <v>298</v>
      </c>
      <c r="D31" s="36" t="s">
        <v>582</v>
      </c>
      <c r="E31" s="36" t="s">
        <v>597</v>
      </c>
      <c r="F31" s="21">
        <v>2.33587481E8</v>
      </c>
      <c r="G31" s="21">
        <v>1.1650641E7</v>
      </c>
      <c r="H31" s="21">
        <v>2.25710339E8</v>
      </c>
      <c r="I31" s="21">
        <v>6421940.0</v>
      </c>
      <c r="J31" s="69">
        <v>0.952493</v>
      </c>
      <c r="K31" s="69">
        <v>0.973243</v>
      </c>
      <c r="L31" s="69">
        <v>0.962756</v>
      </c>
      <c r="M31" s="69">
        <v>0.950916</v>
      </c>
      <c r="N31" s="70">
        <v>3908719.0</v>
      </c>
      <c r="O31" s="70">
        <v>3908719.0</v>
      </c>
      <c r="P31" s="69">
        <f t="shared" si="4"/>
        <v>0.9621413876</v>
      </c>
    </row>
    <row r="32" ht="15.75" customHeight="1">
      <c r="B32" s="36" t="s">
        <v>332</v>
      </c>
      <c r="C32" s="36" t="s">
        <v>298</v>
      </c>
      <c r="D32" s="36" t="s">
        <v>579</v>
      </c>
      <c r="E32" s="36" t="s">
        <v>597</v>
      </c>
      <c r="F32" s="21">
        <v>6.2620171E7</v>
      </c>
      <c r="G32" s="21">
        <v>419438.0</v>
      </c>
      <c r="H32" s="21">
        <v>8.5814262E7</v>
      </c>
      <c r="I32" s="21">
        <v>1710742.0</v>
      </c>
      <c r="J32" s="69">
        <v>0.993346</v>
      </c>
      <c r="K32" s="69">
        <v>0.973407</v>
      </c>
      <c r="L32" s="69">
        <v>0.983275</v>
      </c>
      <c r="M32" s="69">
        <v>0.995136</v>
      </c>
      <c r="N32" s="70">
        <v>1885788.0</v>
      </c>
      <c r="O32" s="70">
        <v>1885788.0</v>
      </c>
      <c r="P32" s="69">
        <f t="shared" si="4"/>
        <v>0.9858520541</v>
      </c>
    </row>
    <row r="33" ht="15.75" customHeight="1">
      <c r="B33" s="36" t="s">
        <v>297</v>
      </c>
      <c r="C33" s="36" t="s">
        <v>298</v>
      </c>
      <c r="D33" s="36" t="s">
        <v>579</v>
      </c>
      <c r="E33" s="36" t="s">
        <v>597</v>
      </c>
      <c r="F33" s="21">
        <v>2.3645175E8</v>
      </c>
      <c r="G33" s="21">
        <v>599084.0</v>
      </c>
      <c r="H33" s="21">
        <v>2.36086326E8</v>
      </c>
      <c r="I33" s="21">
        <v>4261657.0</v>
      </c>
      <c r="J33" s="69">
        <v>0.997473</v>
      </c>
      <c r="K33" s="69">
        <v>0.982296</v>
      </c>
      <c r="L33" s="69">
        <v>0.989826</v>
      </c>
      <c r="M33" s="69">
        <v>0.997469</v>
      </c>
      <c r="N33" s="70">
        <v>3908558.0</v>
      </c>
      <c r="O33" s="70">
        <v>3908558.0</v>
      </c>
      <c r="P33" s="69">
        <f t="shared" si="4"/>
        <v>0.9898182802</v>
      </c>
    </row>
    <row r="34" ht="15.75" customHeight="1">
      <c r="B34" s="36" t="s">
        <v>465</v>
      </c>
      <c r="C34" s="36" t="s">
        <v>298</v>
      </c>
      <c r="D34" s="36" t="s">
        <v>579</v>
      </c>
      <c r="E34" s="36" t="s">
        <v>597</v>
      </c>
      <c r="F34" s="21">
        <v>1.72170235E8</v>
      </c>
      <c r="G34" s="21">
        <v>8960644.0</v>
      </c>
      <c r="H34" s="21">
        <v>2.25231032E8</v>
      </c>
      <c r="I34" s="21">
        <v>6.3793029E7</v>
      </c>
      <c r="J34" s="69">
        <v>0.950529</v>
      </c>
      <c r="K34" s="69">
        <v>0.729648</v>
      </c>
      <c r="L34" s="69">
        <v>0.82557</v>
      </c>
      <c r="M34" s="69">
        <v>0.961738</v>
      </c>
      <c r="N34" s="70">
        <v>3901379.0</v>
      </c>
      <c r="O34" s="70">
        <v>3901379.0</v>
      </c>
      <c r="P34" s="69">
        <f t="shared" si="4"/>
        <v>0.8452559639</v>
      </c>
    </row>
    <row r="35" ht="15.75" customHeight="1">
      <c r="B35" s="36" t="s">
        <v>365</v>
      </c>
      <c r="C35" s="36" t="s">
        <v>298</v>
      </c>
      <c r="D35" s="36" t="s">
        <v>579</v>
      </c>
      <c r="E35" s="36" t="s">
        <v>597</v>
      </c>
      <c r="F35" s="21">
        <v>2.32410879E8</v>
      </c>
      <c r="G35" s="21">
        <v>3.9321413E7</v>
      </c>
      <c r="H35" s="21">
        <v>1.94659828E8</v>
      </c>
      <c r="I35" s="21">
        <v>3552385.0</v>
      </c>
      <c r="J35" s="69">
        <v>0.855294</v>
      </c>
      <c r="K35" s="69">
        <v>0.984945</v>
      </c>
      <c r="L35" s="69">
        <v>0.915552</v>
      </c>
      <c r="M35" s="69">
        <v>0.831946</v>
      </c>
      <c r="N35" s="70">
        <v>3901379.0</v>
      </c>
      <c r="O35" s="70">
        <v>3901379.0</v>
      </c>
      <c r="P35" s="69">
        <f t="shared" si="4"/>
        <v>0.9087683811</v>
      </c>
    </row>
    <row r="36" ht="15.75" customHeight="1">
      <c r="B36" s="36" t="s">
        <v>127</v>
      </c>
      <c r="C36" s="36" t="s">
        <v>52</v>
      </c>
      <c r="D36" s="36" t="s">
        <v>584</v>
      </c>
      <c r="E36" s="36" t="s">
        <v>102</v>
      </c>
      <c r="F36" s="21">
        <v>2.0547412E7</v>
      </c>
      <c r="G36" s="21">
        <v>203145.0</v>
      </c>
      <c r="H36" s="21">
        <v>2.0973797E7</v>
      </c>
      <c r="I36" s="21">
        <v>669944.0</v>
      </c>
      <c r="J36" s="69">
        <v>0.99021</v>
      </c>
      <c r="K36" s="69">
        <v>0.968425</v>
      </c>
      <c r="L36" s="69">
        <v>0.979196</v>
      </c>
      <c r="M36" s="69">
        <v>0.990407</v>
      </c>
      <c r="N36" s="70">
        <v>373424.0</v>
      </c>
      <c r="O36" s="70">
        <v>373424.0</v>
      </c>
      <c r="P36" s="69">
        <f t="shared" si="4"/>
        <v>0.9794055087</v>
      </c>
    </row>
    <row r="37" ht="15.75" customHeight="1">
      <c r="B37" s="36" t="s">
        <v>127</v>
      </c>
      <c r="C37" s="36" t="s">
        <v>52</v>
      </c>
      <c r="D37" s="36" t="s">
        <v>585</v>
      </c>
      <c r="E37" s="36" t="s">
        <v>102</v>
      </c>
      <c r="F37" s="21">
        <v>2.1174746E7</v>
      </c>
      <c r="G37" s="21">
        <v>455294.0</v>
      </c>
      <c r="H37" s="21">
        <v>2.1130592E7</v>
      </c>
      <c r="I37" s="21">
        <v>758292.0</v>
      </c>
      <c r="J37" s="69">
        <v>0.978951</v>
      </c>
      <c r="K37" s="69">
        <v>0.965427</v>
      </c>
      <c r="L37" s="69">
        <v>0.972142</v>
      </c>
      <c r="M37" s="69">
        <v>0.978908</v>
      </c>
      <c r="N37" s="70">
        <v>373589.0</v>
      </c>
      <c r="O37" s="70">
        <v>373589.0</v>
      </c>
      <c r="P37" s="69">
        <f t="shared" si="4"/>
        <v>0.9721136028</v>
      </c>
    </row>
    <row r="38" ht="15.75" customHeight="1">
      <c r="B38" s="36" t="s">
        <v>127</v>
      </c>
      <c r="C38" s="36" t="s">
        <v>52</v>
      </c>
      <c r="D38" s="36" t="s">
        <v>586</v>
      </c>
      <c r="E38" s="36" t="s">
        <v>102</v>
      </c>
      <c r="F38" s="21">
        <v>1.8816681E7</v>
      </c>
      <c r="G38" s="21">
        <v>200712.0</v>
      </c>
      <c r="H38" s="21">
        <v>2.133166E7</v>
      </c>
      <c r="I38" s="21">
        <v>1959818.0</v>
      </c>
      <c r="J38" s="69">
        <v>0.989446</v>
      </c>
      <c r="K38" s="69">
        <v>0.905671</v>
      </c>
      <c r="L38" s="69">
        <v>0.945707</v>
      </c>
      <c r="M38" s="69">
        <v>0.990679</v>
      </c>
      <c r="N38" s="70">
        <v>373478.0</v>
      </c>
      <c r="O38" s="70">
        <v>373478.0</v>
      </c>
      <c r="P38" s="69">
        <f t="shared" si="4"/>
        <v>0.94893435</v>
      </c>
    </row>
    <row r="39" ht="15.75" customHeight="1">
      <c r="B39" s="36" t="s">
        <v>127</v>
      </c>
      <c r="C39" s="36" t="s">
        <v>52</v>
      </c>
      <c r="D39" s="36" t="s">
        <v>591</v>
      </c>
      <c r="E39" s="36" t="s">
        <v>102</v>
      </c>
      <c r="F39" s="21">
        <v>1.4668104E7</v>
      </c>
      <c r="G39" s="21">
        <v>43606.0</v>
      </c>
      <c r="H39" s="21">
        <v>2.0156941E7</v>
      </c>
      <c r="I39" s="21">
        <v>958613.0</v>
      </c>
      <c r="J39" s="69">
        <v>0.997035966587161</v>
      </c>
      <c r="K39" s="69">
        <v>0.938655509023424</v>
      </c>
      <c r="L39" s="69">
        <v>0.966965360465129</v>
      </c>
      <c r="M39" s="69">
        <v>0.997841345583365</v>
      </c>
      <c r="N39" s="70">
        <v>340980.0</v>
      </c>
      <c r="O39" s="70">
        <v>340980.0</v>
      </c>
      <c r="P39" s="69">
        <v>0.972026359590283</v>
      </c>
    </row>
    <row r="40" ht="15.75" customHeight="1">
      <c r="B40" s="36" t="s">
        <v>365</v>
      </c>
      <c r="C40" s="36" t="s">
        <v>52</v>
      </c>
      <c r="D40" s="36" t="s">
        <v>579</v>
      </c>
      <c r="E40" s="36" t="s">
        <v>102</v>
      </c>
      <c r="F40" s="21">
        <v>2.0814772E7</v>
      </c>
      <c r="G40" s="21">
        <v>222879.0</v>
      </c>
      <c r="H40" s="21">
        <v>2.244011E7</v>
      </c>
      <c r="I40" s="21">
        <v>1636842.0</v>
      </c>
      <c r="J40" s="69">
        <v>0.989406</v>
      </c>
      <c r="K40" s="69">
        <v>0.927095</v>
      </c>
      <c r="L40" s="69">
        <v>0.957238</v>
      </c>
      <c r="M40" s="69">
        <v>0.990166</v>
      </c>
      <c r="N40" s="70">
        <v>373031.0</v>
      </c>
      <c r="O40" s="70">
        <v>373031.0</v>
      </c>
      <c r="P40" s="69">
        <f t="shared" ref="P40:P43" si="5">(F40+H40)/(SUM(F40:I40))</f>
        <v>0.9587778485</v>
      </c>
    </row>
    <row r="41" ht="15.75" customHeight="1">
      <c r="B41" s="36" t="s">
        <v>127</v>
      </c>
      <c r="C41" s="36" t="s">
        <v>52</v>
      </c>
      <c r="D41" s="36" t="s">
        <v>584</v>
      </c>
      <c r="E41" s="36" t="s">
        <v>103</v>
      </c>
      <c r="F41" s="21">
        <v>669691.0</v>
      </c>
      <c r="G41" s="21">
        <v>9835.0</v>
      </c>
      <c r="H41" s="21">
        <v>754538.0</v>
      </c>
      <c r="I41" s="21">
        <v>46360.0</v>
      </c>
      <c r="J41" s="69">
        <v>0.985527</v>
      </c>
      <c r="K41" s="69">
        <v>0.935256</v>
      </c>
      <c r="L41" s="69">
        <v>0.959734</v>
      </c>
      <c r="M41" s="69">
        <v>0.987133</v>
      </c>
      <c r="N41" s="70">
        <v>13089.0</v>
      </c>
      <c r="O41" s="70">
        <v>13089.0</v>
      </c>
      <c r="P41" s="69">
        <f t="shared" si="5"/>
        <v>0.9620412801</v>
      </c>
    </row>
    <row r="42" ht="15.75" customHeight="1">
      <c r="B42" s="36" t="s">
        <v>127</v>
      </c>
      <c r="C42" s="36" t="s">
        <v>52</v>
      </c>
      <c r="D42" s="36" t="s">
        <v>585</v>
      </c>
      <c r="E42" s="36" t="s">
        <v>103</v>
      </c>
      <c r="F42" s="21">
        <v>678468.0</v>
      </c>
      <c r="G42" s="21">
        <v>29409.0</v>
      </c>
      <c r="H42" s="21">
        <v>736767.0</v>
      </c>
      <c r="I42" s="21">
        <v>53971.0</v>
      </c>
      <c r="J42" s="69">
        <v>0.958455</v>
      </c>
      <c r="K42" s="69">
        <v>0.926313</v>
      </c>
      <c r="L42" s="69">
        <v>0.94211</v>
      </c>
      <c r="M42" s="69">
        <v>0.961616</v>
      </c>
      <c r="N42" s="70">
        <v>13085.0</v>
      </c>
      <c r="O42" s="70">
        <v>13085.0</v>
      </c>
      <c r="P42" s="69">
        <f t="shared" si="5"/>
        <v>0.9443619609</v>
      </c>
    </row>
    <row r="43" ht="15.75" customHeight="1">
      <c r="B43" s="36" t="s">
        <v>127</v>
      </c>
      <c r="C43" s="36" t="s">
        <v>52</v>
      </c>
      <c r="D43" s="36" t="s">
        <v>586</v>
      </c>
      <c r="E43" s="36" t="s">
        <v>103</v>
      </c>
      <c r="F43" s="21">
        <v>602855.0</v>
      </c>
      <c r="G43" s="21">
        <v>9398.0</v>
      </c>
      <c r="H43" s="21">
        <v>774877.0</v>
      </c>
      <c r="I43" s="21">
        <v>91312.0</v>
      </c>
      <c r="J43" s="69">
        <v>0.98465</v>
      </c>
      <c r="K43" s="69">
        <v>0.868458</v>
      </c>
      <c r="L43" s="69">
        <v>0.922911</v>
      </c>
      <c r="M43" s="69">
        <v>0.988017</v>
      </c>
      <c r="N43" s="70">
        <v>13069.0</v>
      </c>
      <c r="O43" s="70">
        <v>13069.0</v>
      </c>
      <c r="P43" s="69">
        <f t="shared" si="5"/>
        <v>0.9318809936</v>
      </c>
    </row>
    <row r="44" ht="15.75" customHeight="1">
      <c r="B44" s="36" t="s">
        <v>127</v>
      </c>
      <c r="C44" s="36" t="s">
        <v>52</v>
      </c>
      <c r="D44" s="36" t="s">
        <v>591</v>
      </c>
      <c r="E44" s="36" t="s">
        <v>103</v>
      </c>
      <c r="F44" s="21">
        <v>419599.0</v>
      </c>
      <c r="G44" s="21">
        <v>2153.0</v>
      </c>
      <c r="H44" s="21">
        <v>633953.0</v>
      </c>
      <c r="I44" s="21">
        <v>48300.0</v>
      </c>
      <c r="J44" s="69">
        <v>0.994895104231871</v>
      </c>
      <c r="K44" s="69">
        <v>0.896772594085476</v>
      </c>
      <c r="L44" s="69">
        <v>0.943288997595686</v>
      </c>
      <c r="M44" s="69">
        <v>0.99661534398355</v>
      </c>
      <c r="N44" s="70">
        <v>10651.0</v>
      </c>
      <c r="O44" s="70">
        <v>10651.0</v>
      </c>
      <c r="P44" s="69">
        <v>0.9543000258151</v>
      </c>
    </row>
    <row r="45" ht="15.75" customHeight="1">
      <c r="B45" s="36" t="s">
        <v>365</v>
      </c>
      <c r="C45" s="36" t="s">
        <v>52</v>
      </c>
      <c r="D45" s="36" t="s">
        <v>579</v>
      </c>
      <c r="E45" s="36" t="s">
        <v>103</v>
      </c>
      <c r="F45" s="21">
        <v>616681.0</v>
      </c>
      <c r="G45" s="21">
        <v>24815.0</v>
      </c>
      <c r="H45" s="21">
        <v>773194.0</v>
      </c>
      <c r="I45" s="21">
        <v>161439.0</v>
      </c>
      <c r="J45" s="69">
        <v>0.961317</v>
      </c>
      <c r="K45" s="69">
        <v>0.792527</v>
      </c>
      <c r="L45" s="69">
        <v>0.8688</v>
      </c>
      <c r="M45" s="69">
        <v>0.968904</v>
      </c>
      <c r="N45" s="70">
        <v>13020.0</v>
      </c>
      <c r="O45" s="70">
        <v>13020.0</v>
      </c>
      <c r="P45" s="69">
        <f t="shared" ref="P45:P51" si="6">(F45+H45)/(SUM(F45:I45))</f>
        <v>0.8818282006</v>
      </c>
    </row>
    <row r="46" ht="15.75" customHeight="1">
      <c r="A46" s="76" t="s">
        <v>108</v>
      </c>
      <c r="B46" s="36" t="s">
        <v>127</v>
      </c>
      <c r="C46" s="36" t="s">
        <v>52</v>
      </c>
      <c r="D46" s="36" t="s">
        <v>584</v>
      </c>
      <c r="E46" s="36" t="s">
        <v>597</v>
      </c>
      <c r="F46" s="21">
        <v>2816329.0</v>
      </c>
      <c r="G46" s="21">
        <v>7366.0</v>
      </c>
      <c r="H46" s="21">
        <v>3196515.0</v>
      </c>
      <c r="I46" s="21">
        <v>246901.0</v>
      </c>
      <c r="J46" s="69">
        <v>0.997391</v>
      </c>
      <c r="K46" s="69">
        <v>0.919398</v>
      </c>
      <c r="L46" s="69">
        <v>0.956808</v>
      </c>
      <c r="M46" s="69">
        <v>0.997701</v>
      </c>
      <c r="N46" s="70">
        <v>78222.0</v>
      </c>
      <c r="O46" s="70">
        <v>78222.0</v>
      </c>
      <c r="P46" s="69">
        <f t="shared" si="6"/>
        <v>0.9594283554</v>
      </c>
    </row>
    <row r="47" ht="15.75" customHeight="1">
      <c r="B47" s="36" t="s">
        <v>127</v>
      </c>
      <c r="C47" s="36" t="s">
        <v>52</v>
      </c>
      <c r="D47" s="36" t="s">
        <v>585</v>
      </c>
      <c r="E47" s="36" t="s">
        <v>597</v>
      </c>
      <c r="F47" s="21">
        <v>2938857.0</v>
      </c>
      <c r="G47" s="21">
        <v>8428.0</v>
      </c>
      <c r="H47" s="21">
        <v>3267891.0</v>
      </c>
      <c r="I47" s="21">
        <v>246769.0</v>
      </c>
      <c r="J47" s="69">
        <v>0.99714</v>
      </c>
      <c r="K47" s="69">
        <v>0.922537</v>
      </c>
      <c r="L47" s="69">
        <v>0.958389</v>
      </c>
      <c r="M47" s="69">
        <v>0.997428</v>
      </c>
      <c r="N47" s="70">
        <v>78828.0</v>
      </c>
      <c r="O47" s="70">
        <v>78828.0</v>
      </c>
      <c r="P47" s="69">
        <f t="shared" si="6"/>
        <v>0.9605077109</v>
      </c>
    </row>
    <row r="48" ht="15.75" customHeight="1">
      <c r="B48" s="36" t="s">
        <v>127</v>
      </c>
      <c r="C48" s="36" t="s">
        <v>52</v>
      </c>
      <c r="D48" s="36" t="s">
        <v>586</v>
      </c>
      <c r="E48" s="36" t="s">
        <v>597</v>
      </c>
      <c r="F48" s="21">
        <v>2834555.0</v>
      </c>
      <c r="G48" s="21">
        <v>7160.0</v>
      </c>
      <c r="H48" s="21">
        <v>3226726.0</v>
      </c>
      <c r="I48" s="21">
        <v>266353.0</v>
      </c>
      <c r="J48" s="69">
        <v>0.99748</v>
      </c>
      <c r="K48" s="69">
        <v>0.914105</v>
      </c>
      <c r="L48" s="69">
        <v>0.953974</v>
      </c>
      <c r="M48" s="69">
        <v>0.997786</v>
      </c>
      <c r="N48" s="70">
        <v>78180.0</v>
      </c>
      <c r="O48" s="70">
        <v>78180.0</v>
      </c>
      <c r="P48" s="69">
        <f t="shared" si="6"/>
        <v>0.9568236947</v>
      </c>
    </row>
    <row r="49" ht="15.75" customHeight="1">
      <c r="B49" s="36" t="s">
        <v>127</v>
      </c>
      <c r="C49" s="36" t="s">
        <v>298</v>
      </c>
      <c r="D49" s="36" t="s">
        <v>589</v>
      </c>
      <c r="E49" s="36" t="s">
        <v>597</v>
      </c>
      <c r="F49" s="21">
        <v>2660025.0</v>
      </c>
      <c r="G49" s="21">
        <v>5977.0</v>
      </c>
      <c r="H49" s="21">
        <v>3136897.0</v>
      </c>
      <c r="I49" s="21">
        <v>259957.0</v>
      </c>
      <c r="J49" s="69">
        <v>0.997758</v>
      </c>
      <c r="K49" s="69">
        <v>0.910973</v>
      </c>
      <c r="L49" s="69">
        <v>0.952393</v>
      </c>
      <c r="M49" s="69">
        <v>0.998098</v>
      </c>
      <c r="N49" s="70">
        <v>76576.0</v>
      </c>
      <c r="O49" s="70">
        <v>76576.0</v>
      </c>
      <c r="P49" s="69">
        <f t="shared" si="6"/>
        <v>0.9561371736</v>
      </c>
    </row>
    <row r="50" ht="15.75" customHeight="1">
      <c r="B50" s="36" t="s">
        <v>127</v>
      </c>
      <c r="C50" s="36" t="s">
        <v>298</v>
      </c>
      <c r="D50" s="36" t="s">
        <v>587</v>
      </c>
      <c r="E50" s="36" t="s">
        <v>597</v>
      </c>
      <c r="F50" s="21">
        <v>2769534.0</v>
      </c>
      <c r="G50" s="21">
        <v>6355.0</v>
      </c>
      <c r="H50" s="21">
        <v>3113527.0</v>
      </c>
      <c r="I50" s="21">
        <v>226688.0</v>
      </c>
      <c r="J50" s="69">
        <v>0.997711</v>
      </c>
      <c r="K50" s="69">
        <v>0.924342</v>
      </c>
      <c r="L50" s="69">
        <v>0.959626</v>
      </c>
      <c r="M50" s="69">
        <v>0.997963</v>
      </c>
      <c r="N50" s="70">
        <v>77880.0</v>
      </c>
      <c r="O50" s="70">
        <v>77880.0</v>
      </c>
      <c r="P50" s="69">
        <f t="shared" si="6"/>
        <v>0.9618968219</v>
      </c>
    </row>
    <row r="51" ht="15.75" customHeight="1">
      <c r="B51" s="36" t="s">
        <v>127</v>
      </c>
      <c r="C51" s="36" t="s">
        <v>298</v>
      </c>
      <c r="D51" s="36" t="s">
        <v>588</v>
      </c>
      <c r="E51" s="36" t="s">
        <v>597</v>
      </c>
      <c r="F51" s="21">
        <v>2873159.0</v>
      </c>
      <c r="G51" s="21">
        <v>7766.0</v>
      </c>
      <c r="H51" s="21">
        <v>3166544.0</v>
      </c>
      <c r="I51" s="21">
        <v>225046.0</v>
      </c>
      <c r="J51" s="69">
        <v>0.997304</v>
      </c>
      <c r="K51" s="69">
        <v>0.927362</v>
      </c>
      <c r="L51" s="69">
        <v>0.961062</v>
      </c>
      <c r="M51" s="69">
        <v>0.997553</v>
      </c>
      <c r="N51" s="70">
        <v>78446.0</v>
      </c>
      <c r="O51" s="70">
        <v>78446.0</v>
      </c>
      <c r="P51" s="69">
        <f t="shared" si="6"/>
        <v>0.9628837874</v>
      </c>
    </row>
    <row r="52" ht="15.75" customHeight="1">
      <c r="B52" s="36" t="s">
        <v>127</v>
      </c>
      <c r="C52" s="36" t="s">
        <v>298</v>
      </c>
      <c r="D52" s="36" t="s">
        <v>590</v>
      </c>
      <c r="E52" s="36" t="s">
        <v>597</v>
      </c>
      <c r="F52" s="21">
        <v>2462354.0</v>
      </c>
      <c r="G52" s="21">
        <v>5622.0</v>
      </c>
      <c r="H52" s="21">
        <v>3033574.0</v>
      </c>
      <c r="I52" s="21">
        <v>253294.0</v>
      </c>
      <c r="J52" s="69">
        <v>0.997722019987228</v>
      </c>
      <c r="K52" s="69">
        <v>0.90672797063537</v>
      </c>
      <c r="L52" s="69">
        <v>0.950051161118168</v>
      </c>
      <c r="M52" s="69">
        <v>0.998150168663028</v>
      </c>
      <c r="N52" s="70">
        <v>73035.0</v>
      </c>
      <c r="O52" s="70">
        <v>73035.0</v>
      </c>
      <c r="P52" s="69">
        <v>0.9550090323908</v>
      </c>
    </row>
    <row r="53" ht="15.75" customHeight="1">
      <c r="B53" s="36" t="s">
        <v>581</v>
      </c>
      <c r="C53" s="36" t="s">
        <v>298</v>
      </c>
      <c r="D53" s="36" t="s">
        <v>583</v>
      </c>
      <c r="E53" s="36" t="s">
        <v>597</v>
      </c>
      <c r="F53" s="21">
        <v>3129283.0</v>
      </c>
      <c r="G53" s="21">
        <v>306256.0</v>
      </c>
      <c r="H53" s="21">
        <v>3144132.0</v>
      </c>
      <c r="I53" s="21">
        <v>338502.0</v>
      </c>
      <c r="J53" s="69">
        <v>0.910856</v>
      </c>
      <c r="K53" s="69">
        <v>0.902387</v>
      </c>
      <c r="L53" s="69">
        <v>0.906602</v>
      </c>
      <c r="M53" s="69">
        <v>0.91124</v>
      </c>
      <c r="N53" s="70">
        <v>79199.0</v>
      </c>
      <c r="O53" s="70">
        <v>79199.0</v>
      </c>
      <c r="P53" s="69">
        <f t="shared" ref="P53:P59" si="7">(F53+H53)/(SUM(F53:I53))</f>
        <v>0.9068022728</v>
      </c>
    </row>
    <row r="54" ht="15.75" customHeight="1">
      <c r="B54" s="36" t="s">
        <v>332</v>
      </c>
      <c r="C54" s="36" t="s">
        <v>298</v>
      </c>
      <c r="D54" s="36" t="s">
        <v>579</v>
      </c>
      <c r="E54" s="36" t="s">
        <v>597</v>
      </c>
      <c r="F54" s="21">
        <v>704783.0</v>
      </c>
      <c r="G54" s="21">
        <v>7713.0</v>
      </c>
      <c r="H54" s="21">
        <v>800101.0</v>
      </c>
      <c r="I54" s="21">
        <v>58182.0</v>
      </c>
      <c r="J54" s="69">
        <v>0.989175</v>
      </c>
      <c r="K54" s="69">
        <v>0.923742</v>
      </c>
      <c r="L54" s="69">
        <v>0.955339</v>
      </c>
      <c r="M54" s="69">
        <v>0.990452</v>
      </c>
      <c r="N54" s="70">
        <v>26953.0</v>
      </c>
      <c r="O54" s="70">
        <v>26953.0</v>
      </c>
      <c r="P54" s="69">
        <f t="shared" si="7"/>
        <v>0.9580494774</v>
      </c>
    </row>
    <row r="55" ht="15.75" customHeight="1">
      <c r="B55" s="36" t="s">
        <v>297</v>
      </c>
      <c r="C55" s="36" t="s">
        <v>298</v>
      </c>
      <c r="D55" s="36" t="s">
        <v>579</v>
      </c>
      <c r="E55" s="36" t="s">
        <v>597</v>
      </c>
      <c r="F55" s="21">
        <v>3141706.0</v>
      </c>
      <c r="G55" s="21">
        <v>20275.0</v>
      </c>
      <c r="H55" s="21">
        <v>3371065.0</v>
      </c>
      <c r="I55" s="21">
        <v>248034.0</v>
      </c>
      <c r="J55" s="69">
        <v>0.993588</v>
      </c>
      <c r="K55" s="69">
        <v>0.926828</v>
      </c>
      <c r="L55" s="69">
        <v>0.959048</v>
      </c>
      <c r="M55" s="69">
        <v>0.994022</v>
      </c>
      <c r="N55" s="70">
        <v>79191.0</v>
      </c>
      <c r="O55" s="70">
        <v>79191.0</v>
      </c>
      <c r="P55" s="69">
        <f t="shared" si="7"/>
        <v>0.9604327039</v>
      </c>
    </row>
    <row r="56" ht="15.75" customHeight="1">
      <c r="B56" s="36" t="s">
        <v>365</v>
      </c>
      <c r="C56" s="36" t="s">
        <v>298</v>
      </c>
      <c r="D56" s="36" t="s">
        <v>579</v>
      </c>
      <c r="E56" s="36" t="s">
        <v>597</v>
      </c>
      <c r="F56" s="21">
        <v>3166298.0</v>
      </c>
      <c r="G56" s="21">
        <v>460062.0</v>
      </c>
      <c r="H56" s="21">
        <v>2971850.0</v>
      </c>
      <c r="I56" s="21">
        <v>208662.0</v>
      </c>
      <c r="J56" s="69">
        <v>0.873134</v>
      </c>
      <c r="K56" s="69">
        <v>0.938173</v>
      </c>
      <c r="L56" s="69">
        <v>0.904486</v>
      </c>
      <c r="M56" s="69">
        <v>0.865946</v>
      </c>
      <c r="N56" s="70">
        <v>79101.0</v>
      </c>
      <c r="O56" s="70">
        <v>79101.0</v>
      </c>
      <c r="P56" s="69">
        <f t="shared" si="7"/>
        <v>0.901757518</v>
      </c>
    </row>
    <row r="57" ht="15.75" customHeight="1">
      <c r="B57" s="36" t="s">
        <v>127</v>
      </c>
      <c r="C57" s="36" t="s">
        <v>52</v>
      </c>
      <c r="D57" s="36" t="s">
        <v>584</v>
      </c>
      <c r="E57" s="36" t="s">
        <v>102</v>
      </c>
      <c r="F57" s="21">
        <v>33677.0</v>
      </c>
      <c r="G57" s="21">
        <v>112.0</v>
      </c>
      <c r="H57" s="21">
        <v>39189.0</v>
      </c>
      <c r="I57" s="21">
        <v>2838.0</v>
      </c>
      <c r="J57" s="69">
        <v>0.996685</v>
      </c>
      <c r="K57" s="69">
        <v>0.922279</v>
      </c>
      <c r="L57" s="69">
        <v>0.958039</v>
      </c>
      <c r="M57" s="69">
        <v>0.99715</v>
      </c>
      <c r="N57" s="70">
        <v>985.0</v>
      </c>
      <c r="O57" s="70">
        <v>985.0</v>
      </c>
      <c r="P57" s="69">
        <f t="shared" si="7"/>
        <v>0.9610900074</v>
      </c>
    </row>
    <row r="58" ht="15.75" customHeight="1">
      <c r="B58" s="36" t="s">
        <v>127</v>
      </c>
      <c r="C58" s="36" t="s">
        <v>52</v>
      </c>
      <c r="D58" s="36" t="s">
        <v>585</v>
      </c>
      <c r="E58" s="36" t="s">
        <v>102</v>
      </c>
      <c r="F58" s="21">
        <v>34445.0</v>
      </c>
      <c r="G58" s="21">
        <v>273.0</v>
      </c>
      <c r="H58" s="21">
        <v>40071.0</v>
      </c>
      <c r="I58" s="21">
        <v>2844.0</v>
      </c>
      <c r="J58" s="69">
        <v>0.992137</v>
      </c>
      <c r="K58" s="69">
        <v>0.923731</v>
      </c>
      <c r="L58" s="69">
        <v>0.956713</v>
      </c>
      <c r="M58" s="69">
        <v>0.993233</v>
      </c>
      <c r="N58" s="70">
        <v>987.0</v>
      </c>
      <c r="O58" s="70">
        <v>987.0</v>
      </c>
      <c r="P58" s="69">
        <f t="shared" si="7"/>
        <v>0.9598495485</v>
      </c>
    </row>
    <row r="59" ht="15.75" customHeight="1">
      <c r="B59" s="36" t="s">
        <v>127</v>
      </c>
      <c r="C59" s="36" t="s">
        <v>52</v>
      </c>
      <c r="D59" s="36" t="s">
        <v>586</v>
      </c>
      <c r="E59" s="36" t="s">
        <v>102</v>
      </c>
      <c r="F59" s="21">
        <v>28214.0</v>
      </c>
      <c r="G59" s="21">
        <v>88.0</v>
      </c>
      <c r="H59" s="21">
        <v>37045.0</v>
      </c>
      <c r="I59" s="21">
        <v>3763.0</v>
      </c>
      <c r="J59" s="69">
        <v>0.996891</v>
      </c>
      <c r="K59" s="69">
        <v>0.882322</v>
      </c>
      <c r="L59" s="69">
        <v>0.936114</v>
      </c>
      <c r="M59" s="69">
        <v>0.99763</v>
      </c>
      <c r="N59" s="70">
        <v>909.0</v>
      </c>
      <c r="O59" s="70">
        <v>909.0</v>
      </c>
      <c r="P59" s="69">
        <f t="shared" si="7"/>
        <v>0.9442772392</v>
      </c>
    </row>
    <row r="60" ht="15.75" customHeight="1">
      <c r="B60" s="36" t="s">
        <v>127</v>
      </c>
      <c r="C60" s="36" t="s">
        <v>52</v>
      </c>
      <c r="D60" s="36" t="s">
        <v>591</v>
      </c>
      <c r="E60" s="36" t="s">
        <v>102</v>
      </c>
      <c r="F60" s="21">
        <v>11780.0</v>
      </c>
      <c r="G60" s="21">
        <v>10.0</v>
      </c>
      <c r="H60" s="21">
        <v>19169.0</v>
      </c>
      <c r="I60" s="21">
        <v>1954.0</v>
      </c>
      <c r="J60" s="69">
        <v>0.999151823579304</v>
      </c>
      <c r="K60" s="69">
        <v>0.857725353138197</v>
      </c>
      <c r="L60" s="69">
        <v>0.923052813038709</v>
      </c>
      <c r="M60" s="69">
        <v>0.999478596381459</v>
      </c>
      <c r="N60" s="70">
        <v>453.0</v>
      </c>
      <c r="O60" s="70">
        <v>453.0</v>
      </c>
      <c r="P60" s="69">
        <v>0.940327530155258</v>
      </c>
    </row>
    <row r="61" ht="15.75" customHeight="1">
      <c r="B61" s="36" t="s">
        <v>365</v>
      </c>
      <c r="C61" s="36" t="s">
        <v>52</v>
      </c>
      <c r="D61" s="36" t="s">
        <v>579</v>
      </c>
      <c r="E61" s="36" t="s">
        <v>102</v>
      </c>
      <c r="F61" s="21">
        <v>37034.0</v>
      </c>
      <c r="G61" s="21">
        <v>372.0</v>
      </c>
      <c r="H61" s="21">
        <v>43674.0</v>
      </c>
      <c r="I61" s="21">
        <v>5360.0</v>
      </c>
      <c r="J61" s="69">
        <v>0.990055</v>
      </c>
      <c r="K61" s="69">
        <v>0.873567</v>
      </c>
      <c r="L61" s="69">
        <v>0.92817</v>
      </c>
      <c r="M61" s="69">
        <v>0.991554</v>
      </c>
      <c r="N61" s="70">
        <v>1005.0</v>
      </c>
      <c r="O61" s="70">
        <v>1005.0</v>
      </c>
      <c r="P61" s="69">
        <f t="shared" ref="P61:P64" si="8">(F61+H61)/(SUM(F61:I61))</f>
        <v>0.9336881074</v>
      </c>
    </row>
    <row r="62" ht="15.75" customHeight="1">
      <c r="B62" s="36" t="s">
        <v>127</v>
      </c>
      <c r="C62" s="36" t="s">
        <v>52</v>
      </c>
      <c r="D62" s="36" t="s">
        <v>584</v>
      </c>
      <c r="E62" s="36" t="s">
        <v>103</v>
      </c>
      <c r="F62" s="21">
        <v>969.0</v>
      </c>
      <c r="G62" s="21">
        <v>11.0</v>
      </c>
      <c r="H62" s="21">
        <v>1187.0</v>
      </c>
      <c r="I62" s="21">
        <v>220.0</v>
      </c>
      <c r="J62" s="69">
        <v>0.988776</v>
      </c>
      <c r="K62" s="69">
        <v>0.814971</v>
      </c>
      <c r="L62" s="69">
        <v>0.8935</v>
      </c>
      <c r="M62" s="69">
        <v>0.990818</v>
      </c>
      <c r="N62" s="70">
        <v>31.0</v>
      </c>
      <c r="O62" s="70">
        <v>31.0</v>
      </c>
      <c r="P62" s="69">
        <f t="shared" si="8"/>
        <v>0.9032258065</v>
      </c>
    </row>
    <row r="63" ht="15.75" customHeight="1">
      <c r="B63" s="36" t="s">
        <v>127</v>
      </c>
      <c r="C63" s="36" t="s">
        <v>52</v>
      </c>
      <c r="D63" s="36" t="s">
        <v>585</v>
      </c>
      <c r="E63" s="36" t="s">
        <v>103</v>
      </c>
      <c r="F63" s="21">
        <v>975.0</v>
      </c>
      <c r="G63" s="21">
        <v>28.0</v>
      </c>
      <c r="H63" s="21">
        <v>1250.0</v>
      </c>
      <c r="I63" s="21">
        <v>213.0</v>
      </c>
      <c r="J63" s="69">
        <v>0.972084</v>
      </c>
      <c r="K63" s="69">
        <v>0.820707</v>
      </c>
      <c r="L63" s="69">
        <v>0.890005</v>
      </c>
      <c r="M63" s="69">
        <v>0.978091</v>
      </c>
      <c r="N63" s="70">
        <v>30.0</v>
      </c>
      <c r="O63" s="70">
        <v>30.0</v>
      </c>
      <c r="P63" s="69">
        <f t="shared" si="8"/>
        <v>0.902270884</v>
      </c>
    </row>
    <row r="64" ht="15.75" customHeight="1">
      <c r="B64" s="36" t="s">
        <v>127</v>
      </c>
      <c r="C64" s="36" t="s">
        <v>52</v>
      </c>
      <c r="D64" s="36" t="s">
        <v>586</v>
      </c>
      <c r="E64" s="36" t="s">
        <v>103</v>
      </c>
      <c r="F64" s="21">
        <v>880.0</v>
      </c>
      <c r="G64" s="21">
        <v>6.0</v>
      </c>
      <c r="H64" s="21">
        <v>1182.0</v>
      </c>
      <c r="I64" s="21">
        <v>228.0</v>
      </c>
      <c r="J64" s="69">
        <v>0.993228</v>
      </c>
      <c r="K64" s="69">
        <v>0.794224</v>
      </c>
      <c r="L64" s="69">
        <v>0.882648</v>
      </c>
      <c r="M64" s="69">
        <v>0.994949</v>
      </c>
      <c r="N64" s="70">
        <v>29.0</v>
      </c>
      <c r="O64" s="70">
        <v>29.0</v>
      </c>
      <c r="P64" s="69">
        <f t="shared" si="8"/>
        <v>0.8980836237</v>
      </c>
    </row>
    <row r="65" ht="15.75" customHeight="1">
      <c r="B65" s="36" t="s">
        <v>127</v>
      </c>
      <c r="C65" s="36" t="s">
        <v>52</v>
      </c>
      <c r="D65" s="36" t="s">
        <v>591</v>
      </c>
      <c r="E65" s="36" t="s">
        <v>103</v>
      </c>
      <c r="F65" s="21">
        <v>457.0</v>
      </c>
      <c r="G65" s="21">
        <v>0.0</v>
      </c>
      <c r="H65" s="21">
        <v>801.0</v>
      </c>
      <c r="I65" s="21">
        <v>164.0</v>
      </c>
      <c r="J65" s="69">
        <v>1.0</v>
      </c>
      <c r="K65" s="69">
        <v>0.735909822866345</v>
      </c>
      <c r="L65" s="69">
        <v>0.847866419294991</v>
      </c>
      <c r="M65" s="69">
        <v>1.0</v>
      </c>
      <c r="N65" s="70">
        <v>19.0</v>
      </c>
      <c r="O65" s="70">
        <v>19.0</v>
      </c>
      <c r="P65" s="69">
        <v>0.884669479606188</v>
      </c>
    </row>
    <row r="66" ht="15.75" customHeight="1">
      <c r="B66" s="36" t="s">
        <v>365</v>
      </c>
      <c r="C66" s="36" t="s">
        <v>52</v>
      </c>
      <c r="D66" s="36" t="s">
        <v>579</v>
      </c>
      <c r="E66" s="36" t="s">
        <v>103</v>
      </c>
      <c r="F66" s="21">
        <v>956.0</v>
      </c>
      <c r="G66" s="21">
        <v>18.0</v>
      </c>
      <c r="H66" s="21">
        <v>1354.0</v>
      </c>
      <c r="I66" s="21">
        <v>428.0</v>
      </c>
      <c r="J66" s="69">
        <v>0.98152</v>
      </c>
      <c r="K66" s="69">
        <v>0.690751</v>
      </c>
      <c r="L66" s="69">
        <v>0.810857</v>
      </c>
      <c r="M66" s="69">
        <v>0.98688</v>
      </c>
      <c r="N66" s="70">
        <v>31.0</v>
      </c>
      <c r="O66" s="70">
        <v>31.0</v>
      </c>
      <c r="P66" s="69">
        <f t="shared" ref="P66:P72" si="9">(F66+H66)/(SUM(F66:I66))</f>
        <v>0.8381712627</v>
      </c>
    </row>
    <row r="67" ht="15.75" customHeight="1">
      <c r="A67" s="34" t="s">
        <v>598</v>
      </c>
      <c r="B67" s="36" t="s">
        <v>127</v>
      </c>
      <c r="C67" s="36" t="s">
        <v>52</v>
      </c>
      <c r="D67" s="36" t="s">
        <v>584</v>
      </c>
      <c r="E67" s="36" t="s">
        <v>597</v>
      </c>
      <c r="F67" s="21">
        <v>7400591.0</v>
      </c>
      <c r="G67" s="21">
        <v>50989.0</v>
      </c>
      <c r="H67" s="21">
        <v>4287834.0</v>
      </c>
      <c r="I67" s="21">
        <v>89830.0</v>
      </c>
      <c r="J67" s="69">
        <v>0.993157</v>
      </c>
      <c r="K67" s="69">
        <v>0.988007</v>
      </c>
      <c r="L67" s="69">
        <v>0.990575</v>
      </c>
      <c r="M67" s="69">
        <v>0.988248</v>
      </c>
      <c r="N67" s="70">
        <v>288001.0</v>
      </c>
      <c r="O67" s="70">
        <v>170770.0</v>
      </c>
      <c r="P67" s="69">
        <f t="shared" si="9"/>
        <v>0.988095689</v>
      </c>
    </row>
    <row r="68" ht="15.75" customHeight="1">
      <c r="B68" s="36" t="s">
        <v>127</v>
      </c>
      <c r="C68" s="36" t="s">
        <v>52</v>
      </c>
      <c r="D68" s="36" t="s">
        <v>585</v>
      </c>
      <c r="E68" s="36" t="s">
        <v>597</v>
      </c>
      <c r="F68" s="21">
        <v>7743726.0</v>
      </c>
      <c r="G68" s="21">
        <v>60398.0</v>
      </c>
      <c r="H68" s="21">
        <v>4360815.0</v>
      </c>
      <c r="I68" s="21">
        <v>97727.0</v>
      </c>
      <c r="J68" s="69">
        <v>0.992261</v>
      </c>
      <c r="K68" s="69">
        <v>0.987537</v>
      </c>
      <c r="L68" s="69">
        <v>0.989893</v>
      </c>
      <c r="M68" s="69">
        <v>0.986339</v>
      </c>
      <c r="N68" s="70">
        <v>299456.0</v>
      </c>
      <c r="O68" s="70">
        <v>175322.0</v>
      </c>
      <c r="P68" s="69">
        <f t="shared" si="9"/>
        <v>0.9871051695</v>
      </c>
    </row>
    <row r="69" ht="15.75" customHeight="1">
      <c r="B69" s="36" t="s">
        <v>127</v>
      </c>
      <c r="C69" s="36" t="s">
        <v>52</v>
      </c>
      <c r="D69" s="36" t="s">
        <v>586</v>
      </c>
      <c r="E69" s="36" t="s">
        <v>597</v>
      </c>
      <c r="F69" s="21">
        <v>7536797.0</v>
      </c>
      <c r="G69" s="21">
        <v>47559.0</v>
      </c>
      <c r="H69" s="21">
        <v>3452904.0</v>
      </c>
      <c r="I69" s="21">
        <v>106007.0</v>
      </c>
      <c r="J69" s="69">
        <v>0.993729</v>
      </c>
      <c r="K69" s="69">
        <v>0.98613</v>
      </c>
      <c r="L69" s="69">
        <v>0.989915</v>
      </c>
      <c r="M69" s="69">
        <v>0.986414</v>
      </c>
      <c r="N69" s="70">
        <v>293026.0</v>
      </c>
      <c r="O69" s="70">
        <v>137660.0</v>
      </c>
      <c r="P69" s="69">
        <f t="shared" si="9"/>
        <v>0.9862189428</v>
      </c>
    </row>
    <row r="70" ht="15.75" customHeight="1">
      <c r="B70" s="36" t="s">
        <v>127</v>
      </c>
      <c r="C70" s="36" t="s">
        <v>298</v>
      </c>
      <c r="D70" s="36" t="s">
        <v>589</v>
      </c>
      <c r="E70" s="36" t="s">
        <v>597</v>
      </c>
      <c r="F70" s="21">
        <v>7023080.0</v>
      </c>
      <c r="G70" s="21">
        <v>45195.0</v>
      </c>
      <c r="H70" s="21">
        <v>3806813.0</v>
      </c>
      <c r="I70" s="21">
        <v>91405.0</v>
      </c>
      <c r="J70" s="69">
        <v>0.993606</v>
      </c>
      <c r="K70" s="69">
        <v>0.987152</v>
      </c>
      <c r="L70" s="69">
        <v>0.990368</v>
      </c>
      <c r="M70" s="69">
        <v>0.988267</v>
      </c>
      <c r="N70" s="70">
        <v>275829.0</v>
      </c>
      <c r="O70" s="70">
        <v>153095.0</v>
      </c>
      <c r="P70" s="69">
        <f t="shared" si="9"/>
        <v>0.9875438757</v>
      </c>
    </row>
    <row r="71" ht="15.75" customHeight="1">
      <c r="B71" s="36" t="s">
        <v>127</v>
      </c>
      <c r="C71" s="36" t="s">
        <v>298</v>
      </c>
      <c r="D71" s="36" t="s">
        <v>588</v>
      </c>
      <c r="E71" s="36" t="s">
        <v>597</v>
      </c>
      <c r="F71" s="21">
        <v>7383163.0</v>
      </c>
      <c r="G71" s="21">
        <v>43556.0</v>
      </c>
      <c r="H71" s="21">
        <v>3214806.0</v>
      </c>
      <c r="I71" s="21">
        <v>76813.0</v>
      </c>
      <c r="J71" s="69">
        <v>0.994135</v>
      </c>
      <c r="K71" s="69">
        <v>0.989703</v>
      </c>
      <c r="L71" s="69">
        <v>0.991914</v>
      </c>
      <c r="M71" s="69">
        <v>0.986633</v>
      </c>
      <c r="N71" s="70">
        <v>287723.0</v>
      </c>
      <c r="O71" s="70">
        <v>130976.0</v>
      </c>
      <c r="P71" s="69">
        <f t="shared" si="9"/>
        <v>0.9887698074</v>
      </c>
    </row>
    <row r="72" ht="15.75" customHeight="1">
      <c r="B72" s="36" t="s">
        <v>127</v>
      </c>
      <c r="C72" s="36" t="s">
        <v>298</v>
      </c>
      <c r="D72" s="36" t="s">
        <v>587</v>
      </c>
      <c r="E72" s="36" t="s">
        <v>597</v>
      </c>
      <c r="F72" s="21">
        <v>7172282.0</v>
      </c>
      <c r="G72" s="21">
        <v>43471.0</v>
      </c>
      <c r="H72" s="21">
        <v>3573578.0</v>
      </c>
      <c r="I72" s="21">
        <v>74960.0</v>
      </c>
      <c r="J72" s="69">
        <v>0.993976</v>
      </c>
      <c r="K72" s="69">
        <v>0.989657</v>
      </c>
      <c r="L72" s="69">
        <v>0.991812</v>
      </c>
      <c r="M72" s="69">
        <v>0.987982</v>
      </c>
      <c r="N72" s="70">
        <v>280384.0</v>
      </c>
      <c r="O72" s="70">
        <v>144388.0</v>
      </c>
      <c r="P72" s="69">
        <f t="shared" si="9"/>
        <v>0.9890990586</v>
      </c>
    </row>
    <row r="73" ht="15.75" customHeight="1">
      <c r="B73" s="36" t="s">
        <v>127</v>
      </c>
      <c r="C73" s="36" t="s">
        <v>298</v>
      </c>
      <c r="D73" s="36" t="s">
        <v>590</v>
      </c>
      <c r="E73" s="36" t="s">
        <v>597</v>
      </c>
      <c r="F73" s="21">
        <v>6304360.0</v>
      </c>
      <c r="G73" s="21">
        <v>47925.0</v>
      </c>
      <c r="H73" s="21">
        <v>4948414.0</v>
      </c>
      <c r="I73" s="21">
        <v>92558.0</v>
      </c>
      <c r="J73" s="69">
        <v>0.992455470747928</v>
      </c>
      <c r="K73" s="69">
        <v>0.9855308446974</v>
      </c>
      <c r="L73" s="69">
        <v>0.988981036696961</v>
      </c>
      <c r="M73" s="69">
        <v>0.990407976720555</v>
      </c>
      <c r="N73" s="70">
        <v>251507.0</v>
      </c>
      <c r="O73" s="70">
        <v>198034.0</v>
      </c>
      <c r="P73" s="69">
        <v>0.987669636522726</v>
      </c>
    </row>
    <row r="74" ht="15.75" customHeight="1">
      <c r="B74" s="36" t="s">
        <v>581</v>
      </c>
      <c r="C74" s="36" t="s">
        <v>298</v>
      </c>
      <c r="D74" s="36" t="s">
        <v>583</v>
      </c>
      <c r="E74" s="36" t="s">
        <v>597</v>
      </c>
      <c r="F74" s="21">
        <v>4136031.0</v>
      </c>
      <c r="G74" s="21">
        <v>102757.0</v>
      </c>
      <c r="H74" s="21">
        <v>2779946.0</v>
      </c>
      <c r="I74" s="21">
        <v>86092.0</v>
      </c>
      <c r="J74" s="69">
        <v>0.975758</v>
      </c>
      <c r="K74" s="69">
        <v>0.979609</v>
      </c>
      <c r="L74" s="69">
        <v>0.97768</v>
      </c>
      <c r="M74" s="69">
        <v>0.964354</v>
      </c>
      <c r="N74" s="70">
        <v>178287.0</v>
      </c>
      <c r="O74" s="70">
        <v>123651.0</v>
      </c>
      <c r="P74" s="69">
        <f t="shared" ref="P74:P96" si="10">(F74+H74)/(SUM(F74:I74))</f>
        <v>0.9734196165</v>
      </c>
    </row>
    <row r="75" ht="15.75" customHeight="1">
      <c r="B75" s="36" t="s">
        <v>332</v>
      </c>
      <c r="C75" s="36" t="s">
        <v>298</v>
      </c>
      <c r="D75" s="36" t="s">
        <v>579</v>
      </c>
      <c r="E75" s="36" t="s">
        <v>597</v>
      </c>
      <c r="F75" s="21">
        <v>513200.0</v>
      </c>
      <c r="G75" s="21">
        <v>4763.0</v>
      </c>
      <c r="H75" s="21">
        <v>522653.0</v>
      </c>
      <c r="I75" s="21">
        <v>7588.0</v>
      </c>
      <c r="J75" s="69">
        <v>0.990804</v>
      </c>
      <c r="K75" s="69">
        <v>0.98543</v>
      </c>
      <c r="L75" s="69">
        <v>0.98811</v>
      </c>
      <c r="M75" s="69">
        <v>0.990969</v>
      </c>
      <c r="N75" s="70">
        <v>23533.0</v>
      </c>
      <c r="O75" s="70">
        <v>23533.0</v>
      </c>
      <c r="P75" s="69">
        <f t="shared" si="10"/>
        <v>0.9882169883</v>
      </c>
    </row>
    <row r="76" ht="15.75" customHeight="1">
      <c r="B76" s="36" t="s">
        <v>297</v>
      </c>
      <c r="C76" s="36" t="s">
        <v>298</v>
      </c>
      <c r="D76" s="36" t="s">
        <v>579</v>
      </c>
      <c r="E76" s="36" t="s">
        <v>597</v>
      </c>
      <c r="F76" s="21">
        <v>8327305.0</v>
      </c>
      <c r="G76" s="21">
        <v>52294.0</v>
      </c>
      <c r="H76" s="21">
        <v>5611367.0</v>
      </c>
      <c r="I76" s="21">
        <v>77505.0</v>
      </c>
      <c r="J76" s="69">
        <v>0.993759</v>
      </c>
      <c r="K76" s="69">
        <v>0.990778</v>
      </c>
      <c r="L76" s="69">
        <v>0.992266</v>
      </c>
      <c r="M76" s="69">
        <v>0.990767</v>
      </c>
      <c r="N76" s="70">
        <v>315176.0</v>
      </c>
      <c r="O76" s="70">
        <v>221033.0</v>
      </c>
      <c r="P76" s="69">
        <f t="shared" si="10"/>
        <v>0.9907737664</v>
      </c>
    </row>
    <row r="77" ht="15.75" customHeight="1">
      <c r="B77" s="36" t="s">
        <v>127</v>
      </c>
      <c r="C77" s="36" t="s">
        <v>52</v>
      </c>
      <c r="D77" s="36" t="s">
        <v>584</v>
      </c>
      <c r="E77" s="36" t="s">
        <v>102</v>
      </c>
      <c r="F77" s="21">
        <v>7877.0</v>
      </c>
      <c r="G77" s="21">
        <v>26.0</v>
      </c>
      <c r="H77" s="21">
        <v>8048.0</v>
      </c>
      <c r="I77" s="21">
        <v>101.0</v>
      </c>
      <c r="J77" s="69">
        <v>0.99671</v>
      </c>
      <c r="K77" s="69">
        <v>0.98734</v>
      </c>
      <c r="L77" s="69">
        <v>0.992003</v>
      </c>
      <c r="M77" s="69">
        <v>0.99678</v>
      </c>
      <c r="N77" s="70">
        <v>309.0</v>
      </c>
      <c r="O77" s="70">
        <v>309.0</v>
      </c>
      <c r="P77" s="69">
        <f t="shared" si="10"/>
        <v>0.9920882133</v>
      </c>
    </row>
    <row r="78" ht="15.75" customHeight="1">
      <c r="B78" s="36" t="s">
        <v>127</v>
      </c>
      <c r="C78" s="36" t="s">
        <v>52</v>
      </c>
      <c r="D78" s="36" t="s">
        <v>585</v>
      </c>
      <c r="E78" s="36" t="s">
        <v>102</v>
      </c>
      <c r="F78" s="21">
        <v>8452.0</v>
      </c>
      <c r="G78" s="21">
        <v>158.0</v>
      </c>
      <c r="H78" s="21">
        <v>8293.0</v>
      </c>
      <c r="I78" s="21">
        <v>115.0</v>
      </c>
      <c r="J78" s="69">
        <v>0.981649</v>
      </c>
      <c r="K78" s="69">
        <v>0.986576</v>
      </c>
      <c r="L78" s="69">
        <v>0.984106</v>
      </c>
      <c r="M78" s="69">
        <v>0.981304</v>
      </c>
      <c r="N78" s="70">
        <v>327.0</v>
      </c>
      <c r="O78" s="70">
        <v>327.0</v>
      </c>
      <c r="P78" s="69">
        <f t="shared" si="10"/>
        <v>0.9839581619</v>
      </c>
    </row>
    <row r="79" ht="15.75" customHeight="1">
      <c r="B79" s="36" t="s">
        <v>127</v>
      </c>
      <c r="C79" s="36" t="s">
        <v>52</v>
      </c>
      <c r="D79" s="36" t="s">
        <v>586</v>
      </c>
      <c r="E79" s="36" t="s">
        <v>102</v>
      </c>
      <c r="F79" s="21">
        <v>8098.0</v>
      </c>
      <c r="G79" s="21">
        <v>25.0</v>
      </c>
      <c r="H79" s="21">
        <v>8281.0</v>
      </c>
      <c r="I79" s="21">
        <v>124.0</v>
      </c>
      <c r="J79" s="69">
        <v>0.996922</v>
      </c>
      <c r="K79" s="69">
        <v>0.984919</v>
      </c>
      <c r="L79" s="69">
        <v>0.990884</v>
      </c>
      <c r="M79" s="69">
        <v>0.99699</v>
      </c>
      <c r="N79" s="70">
        <v>317.0</v>
      </c>
      <c r="O79" s="70">
        <v>317.0</v>
      </c>
      <c r="P79" s="69">
        <f t="shared" si="10"/>
        <v>0.9909849952</v>
      </c>
    </row>
    <row r="80" ht="15.75" customHeight="1">
      <c r="B80" s="36" t="s">
        <v>127</v>
      </c>
      <c r="C80" s="36" t="s">
        <v>52</v>
      </c>
      <c r="D80" s="36" t="s">
        <v>584</v>
      </c>
      <c r="E80" s="36" t="s">
        <v>103</v>
      </c>
      <c r="F80" s="21">
        <v>17389.0</v>
      </c>
      <c r="G80" s="21">
        <v>34.0</v>
      </c>
      <c r="H80" s="21">
        <v>17779.0</v>
      </c>
      <c r="I80" s="21">
        <v>279.0</v>
      </c>
      <c r="J80" s="69">
        <v>0.998049</v>
      </c>
      <c r="K80" s="69">
        <v>0.984209</v>
      </c>
      <c r="L80" s="69">
        <v>0.991081</v>
      </c>
      <c r="M80" s="69">
        <v>0.998091</v>
      </c>
      <c r="N80" s="70">
        <v>678.0</v>
      </c>
      <c r="O80" s="70">
        <v>678.0</v>
      </c>
      <c r="P80" s="69">
        <f t="shared" si="10"/>
        <v>0.9911783772</v>
      </c>
    </row>
    <row r="81" ht="15.75" customHeight="1">
      <c r="B81" s="36" t="s">
        <v>127</v>
      </c>
      <c r="C81" s="36" t="s">
        <v>52</v>
      </c>
      <c r="D81" s="36" t="s">
        <v>585</v>
      </c>
      <c r="E81" s="36" t="s">
        <v>103</v>
      </c>
      <c r="F81" s="21">
        <v>18168.0</v>
      </c>
      <c r="G81" s="21">
        <v>186.0</v>
      </c>
      <c r="H81" s="21">
        <v>18343.0</v>
      </c>
      <c r="I81" s="21">
        <v>310.0</v>
      </c>
      <c r="J81" s="69">
        <v>0.989866</v>
      </c>
      <c r="K81" s="69">
        <v>0.983223</v>
      </c>
      <c r="L81" s="69">
        <v>0.986533</v>
      </c>
      <c r="M81" s="69">
        <v>0.989962</v>
      </c>
      <c r="N81" s="70">
        <v>707.0</v>
      </c>
      <c r="O81" s="70">
        <v>707.0</v>
      </c>
      <c r="P81" s="69">
        <f t="shared" si="10"/>
        <v>0.9865971303</v>
      </c>
    </row>
    <row r="82" ht="15.75" customHeight="1">
      <c r="B82" s="36" t="s">
        <v>127</v>
      </c>
      <c r="C82" s="36" t="s">
        <v>52</v>
      </c>
      <c r="D82" s="36" t="s">
        <v>586</v>
      </c>
      <c r="E82" s="36" t="s">
        <v>103</v>
      </c>
      <c r="F82" s="21">
        <v>18049.0</v>
      </c>
      <c r="G82" s="21">
        <v>42.0</v>
      </c>
      <c r="H82" s="21">
        <v>18758.0</v>
      </c>
      <c r="I82" s="21">
        <v>350.0</v>
      </c>
      <c r="J82" s="69">
        <v>0.997678</v>
      </c>
      <c r="K82" s="69">
        <v>0.980977</v>
      </c>
      <c r="L82" s="69">
        <v>0.989257</v>
      </c>
      <c r="M82" s="69">
        <v>0.997766</v>
      </c>
      <c r="N82" s="70">
        <v>708.0</v>
      </c>
      <c r="O82" s="70">
        <v>708.0</v>
      </c>
      <c r="P82" s="69">
        <f t="shared" si="10"/>
        <v>0.9894620823</v>
      </c>
    </row>
    <row r="83" ht="15.75" customHeight="1">
      <c r="A83" s="34" t="s">
        <v>599</v>
      </c>
      <c r="B83" s="36" t="s">
        <v>581</v>
      </c>
      <c r="C83" s="36" t="s">
        <v>298</v>
      </c>
      <c r="D83" s="36" t="s">
        <v>583</v>
      </c>
      <c r="E83" s="36" t="s">
        <v>597</v>
      </c>
      <c r="F83" s="21">
        <v>3375308.0</v>
      </c>
      <c r="G83" s="21">
        <v>30333.0</v>
      </c>
      <c r="H83" s="21">
        <v>1055074.0</v>
      </c>
      <c r="I83" s="21">
        <v>206603.0</v>
      </c>
      <c r="J83" s="69">
        <v>0.991093</v>
      </c>
      <c r="K83" s="69">
        <v>0.94232</v>
      </c>
      <c r="L83" s="69">
        <v>0.966091</v>
      </c>
      <c r="M83" s="69">
        <v>0.972054</v>
      </c>
      <c r="N83" s="70">
        <v>145785.0</v>
      </c>
      <c r="O83" s="70">
        <v>45105.0</v>
      </c>
      <c r="P83" s="69">
        <f t="shared" si="10"/>
        <v>0.9492350853</v>
      </c>
    </row>
    <row r="84" ht="15.75" customHeight="1">
      <c r="B84" s="36" t="s">
        <v>127</v>
      </c>
      <c r="C84" s="36" t="s">
        <v>52</v>
      </c>
      <c r="D84" s="36" t="s">
        <v>586</v>
      </c>
      <c r="E84" s="36" t="s">
        <v>597</v>
      </c>
      <c r="F84" s="21">
        <v>1800568.0</v>
      </c>
      <c r="G84" s="21">
        <v>2540.0</v>
      </c>
      <c r="H84" s="21">
        <v>384316.0</v>
      </c>
      <c r="I84" s="21">
        <v>91262.0</v>
      </c>
      <c r="J84" s="69">
        <v>0.998591</v>
      </c>
      <c r="K84" s="69">
        <v>0.95176</v>
      </c>
      <c r="L84" s="69">
        <v>0.974613</v>
      </c>
      <c r="M84" s="69">
        <v>0.993434</v>
      </c>
      <c r="N84" s="70">
        <v>80293.0</v>
      </c>
      <c r="O84" s="70">
        <v>16093.0</v>
      </c>
      <c r="P84" s="69">
        <f t="shared" si="10"/>
        <v>0.9588350479</v>
      </c>
    </row>
    <row r="85" ht="15.75" customHeight="1">
      <c r="B85" s="36" t="s">
        <v>127</v>
      </c>
      <c r="C85" s="36" t="s">
        <v>52</v>
      </c>
      <c r="D85" s="36" t="s">
        <v>584</v>
      </c>
      <c r="E85" s="36" t="s">
        <v>597</v>
      </c>
      <c r="F85" s="21">
        <v>1644988.0</v>
      </c>
      <c r="G85" s="21">
        <v>2712.0</v>
      </c>
      <c r="H85" s="21">
        <v>463911.0</v>
      </c>
      <c r="I85" s="21">
        <v>79201.0</v>
      </c>
      <c r="J85" s="69">
        <v>0.998354</v>
      </c>
      <c r="K85" s="69">
        <v>0.954065</v>
      </c>
      <c r="L85" s="69">
        <v>0.975707</v>
      </c>
      <c r="M85" s="69">
        <v>0.994188</v>
      </c>
      <c r="N85" s="70">
        <v>73636.0</v>
      </c>
      <c r="O85" s="70">
        <v>19711.0</v>
      </c>
      <c r="P85" s="69">
        <f t="shared" si="10"/>
        <v>0.9626106667</v>
      </c>
    </row>
    <row r="86" ht="15.75" customHeight="1">
      <c r="B86" s="36" t="s">
        <v>127</v>
      </c>
      <c r="C86" s="36" t="s">
        <v>52</v>
      </c>
      <c r="D86" s="36" t="s">
        <v>585</v>
      </c>
      <c r="E86" s="36" t="s">
        <v>597</v>
      </c>
      <c r="F86" s="21">
        <v>1968569.0</v>
      </c>
      <c r="G86" s="21">
        <v>4675.0</v>
      </c>
      <c r="H86" s="21">
        <v>528022.0</v>
      </c>
      <c r="I86" s="21">
        <v>93997.0</v>
      </c>
      <c r="J86" s="69">
        <v>0.997631</v>
      </c>
      <c r="K86" s="69">
        <v>0.954427</v>
      </c>
      <c r="L86" s="69">
        <v>0.975551</v>
      </c>
      <c r="M86" s="69">
        <v>0.991224</v>
      </c>
      <c r="N86" s="70">
        <v>87265.0</v>
      </c>
      <c r="O86" s="70">
        <v>22539.0</v>
      </c>
      <c r="P86" s="69">
        <f t="shared" si="10"/>
        <v>0.9619799612</v>
      </c>
    </row>
    <row r="87" ht="15.75" customHeight="1">
      <c r="B87" s="36" t="s">
        <v>127</v>
      </c>
      <c r="C87" s="36" t="s">
        <v>298</v>
      </c>
      <c r="D87" s="36" t="s">
        <v>589</v>
      </c>
      <c r="E87" s="36" t="s">
        <v>597</v>
      </c>
      <c r="F87" s="21">
        <v>2385673.0</v>
      </c>
      <c r="G87" s="21">
        <v>5454.0</v>
      </c>
      <c r="H87" s="21">
        <v>600578.0</v>
      </c>
      <c r="I87" s="21">
        <v>131393.0</v>
      </c>
      <c r="J87" s="69">
        <v>0.997719</v>
      </c>
      <c r="K87" s="69">
        <v>0.947799</v>
      </c>
      <c r="L87" s="69">
        <v>0.972119</v>
      </c>
      <c r="M87" s="69">
        <v>0.991</v>
      </c>
      <c r="N87" s="70">
        <v>105322.0</v>
      </c>
      <c r="O87" s="70">
        <v>25966.0</v>
      </c>
      <c r="P87" s="69">
        <f t="shared" si="10"/>
        <v>0.9561822908</v>
      </c>
    </row>
    <row r="88" ht="15.75" customHeight="1">
      <c r="B88" s="36" t="s">
        <v>127</v>
      </c>
      <c r="C88" s="36" t="s">
        <v>298</v>
      </c>
      <c r="D88" s="36" t="s">
        <v>587</v>
      </c>
      <c r="E88" s="36" t="s">
        <v>597</v>
      </c>
      <c r="F88" s="21">
        <v>2238720.0</v>
      </c>
      <c r="G88" s="21">
        <v>6834.0</v>
      </c>
      <c r="H88" s="21">
        <v>553471.0</v>
      </c>
      <c r="I88" s="21">
        <v>102226.0</v>
      </c>
      <c r="J88" s="69">
        <v>0.996957</v>
      </c>
      <c r="K88" s="69">
        <v>0.956331</v>
      </c>
      <c r="L88" s="69">
        <v>0.976222</v>
      </c>
      <c r="M88" s="69">
        <v>0.987803</v>
      </c>
      <c r="N88" s="70">
        <v>98553.0</v>
      </c>
      <c r="O88" s="70">
        <v>24093.0</v>
      </c>
      <c r="P88" s="69">
        <f t="shared" si="10"/>
        <v>0.9624093193</v>
      </c>
    </row>
    <row r="89" ht="15.75" customHeight="1">
      <c r="B89" s="36" t="s">
        <v>127</v>
      </c>
      <c r="C89" s="36" t="s">
        <v>298</v>
      </c>
      <c r="D89" s="36" t="s">
        <v>588</v>
      </c>
      <c r="E89" s="36" t="s">
        <v>597</v>
      </c>
      <c r="F89" s="21">
        <v>2400327.0</v>
      </c>
      <c r="G89" s="21">
        <v>11740.0</v>
      </c>
      <c r="H89" s="21">
        <v>581753.0</v>
      </c>
      <c r="I89" s="21">
        <v>115885.0</v>
      </c>
      <c r="J89" s="69">
        <v>0.995133</v>
      </c>
      <c r="K89" s="69">
        <v>0.953945</v>
      </c>
      <c r="L89" s="69">
        <v>0.974104</v>
      </c>
      <c r="M89" s="69">
        <v>0.980219</v>
      </c>
      <c r="N89" s="70">
        <v>105265.0</v>
      </c>
      <c r="O89" s="70">
        <v>25462.0</v>
      </c>
      <c r="P89" s="69">
        <f t="shared" si="10"/>
        <v>0.9589591296</v>
      </c>
    </row>
    <row r="90" ht="15.75" customHeight="1">
      <c r="B90" s="36" t="s">
        <v>127</v>
      </c>
      <c r="C90" s="36" t="s">
        <v>298</v>
      </c>
      <c r="D90" s="36" t="s">
        <v>590</v>
      </c>
      <c r="E90" s="36" t="s">
        <v>597</v>
      </c>
      <c r="F90" s="21">
        <v>2327882.0</v>
      </c>
      <c r="G90" s="21">
        <v>3631.0</v>
      </c>
      <c r="H90" s="21">
        <v>593785.0</v>
      </c>
      <c r="I90" s="21">
        <v>133185.0</v>
      </c>
      <c r="J90" s="69">
        <v>0.998443</v>
      </c>
      <c r="K90" s="69">
        <v>0.945883</v>
      </c>
      <c r="L90" s="69">
        <v>0.971453</v>
      </c>
      <c r="M90" s="69">
        <v>0.993922</v>
      </c>
      <c r="N90" s="70">
        <v>103163.0</v>
      </c>
      <c r="O90" s="70">
        <v>25577.0</v>
      </c>
      <c r="P90" s="69">
        <f t="shared" si="10"/>
        <v>0.9552667123</v>
      </c>
    </row>
    <row r="91" ht="15.75" customHeight="1">
      <c r="B91" s="36" t="s">
        <v>332</v>
      </c>
      <c r="C91" s="36" t="s">
        <v>52</v>
      </c>
      <c r="D91" s="36" t="s">
        <v>579</v>
      </c>
      <c r="E91" s="36" t="s">
        <v>597</v>
      </c>
      <c r="F91" s="21">
        <v>281118.0</v>
      </c>
      <c r="G91" s="21">
        <v>1904.0</v>
      </c>
      <c r="H91" s="21">
        <v>245782.0</v>
      </c>
      <c r="I91" s="21">
        <v>10643.0</v>
      </c>
      <c r="J91" s="69">
        <v>0.993273</v>
      </c>
      <c r="K91" s="69">
        <v>0.963522</v>
      </c>
      <c r="L91" s="69">
        <v>0.978171</v>
      </c>
      <c r="M91" s="69">
        <v>0.992313</v>
      </c>
      <c r="N91" s="70">
        <v>12952.0</v>
      </c>
      <c r="O91" s="70">
        <v>10908.0</v>
      </c>
      <c r="P91" s="69">
        <f t="shared" si="10"/>
        <v>0.9767409959</v>
      </c>
    </row>
    <row r="92" ht="15.75" customHeight="1">
      <c r="B92" s="36" t="s">
        <v>297</v>
      </c>
      <c r="C92" s="36" t="s">
        <v>298</v>
      </c>
      <c r="D92" s="36" t="s">
        <v>579</v>
      </c>
      <c r="E92" s="36" t="s">
        <v>597</v>
      </c>
      <c r="F92" s="21">
        <v>3370191.0</v>
      </c>
      <c r="G92" s="21">
        <v>2878.0</v>
      </c>
      <c r="H92" s="21">
        <v>606181.0</v>
      </c>
      <c r="I92" s="21">
        <v>143951.0</v>
      </c>
      <c r="J92" s="69">
        <v>0.999147</v>
      </c>
      <c r="K92" s="69">
        <v>0.959037</v>
      </c>
      <c r="L92" s="69">
        <v>0.978681</v>
      </c>
      <c r="M92" s="69">
        <v>0.995275</v>
      </c>
      <c r="N92" s="70">
        <v>143550.0</v>
      </c>
      <c r="O92" s="70">
        <v>26096.0</v>
      </c>
      <c r="P92" s="69">
        <f t="shared" si="10"/>
        <v>0.9643895604</v>
      </c>
    </row>
    <row r="93" ht="15.75" customHeight="1">
      <c r="B93" s="36" t="s">
        <v>365</v>
      </c>
      <c r="C93" s="36" t="s">
        <v>298</v>
      </c>
      <c r="D93" s="36" t="s">
        <v>579</v>
      </c>
      <c r="E93" s="36" t="s">
        <v>597</v>
      </c>
      <c r="F93" s="21">
        <v>3249540.0</v>
      </c>
      <c r="G93" s="21">
        <v>232050.0</v>
      </c>
      <c r="H93" s="21">
        <v>767784.0</v>
      </c>
      <c r="I93" s="21">
        <v>285907.0</v>
      </c>
      <c r="J93" s="69">
        <v>0.933349</v>
      </c>
      <c r="K93" s="69">
        <v>0.919131</v>
      </c>
      <c r="L93" s="69">
        <v>0.926185</v>
      </c>
      <c r="M93" s="69">
        <v>0.767911</v>
      </c>
      <c r="N93" s="70">
        <v>143182.0</v>
      </c>
      <c r="O93" s="70">
        <v>41817.0</v>
      </c>
      <c r="P93" s="69">
        <f t="shared" si="10"/>
        <v>0.8857938461</v>
      </c>
    </row>
    <row r="94" ht="15.75" customHeight="1">
      <c r="B94" s="36" t="s">
        <v>465</v>
      </c>
      <c r="C94" s="36" t="s">
        <v>52</v>
      </c>
      <c r="D94" s="36" t="s">
        <v>579</v>
      </c>
      <c r="E94" s="36" t="s">
        <v>597</v>
      </c>
      <c r="F94" s="21">
        <v>1278954.0</v>
      </c>
      <c r="G94" s="21">
        <v>87043.0</v>
      </c>
      <c r="H94" s="21">
        <v>912791.0</v>
      </c>
      <c r="I94" s="21">
        <v>2256493.0</v>
      </c>
      <c r="J94" s="69">
        <v>0.936279</v>
      </c>
      <c r="K94" s="69">
        <v>0.361752</v>
      </c>
      <c r="L94" s="69">
        <v>0.521869</v>
      </c>
      <c r="M94" s="69">
        <v>0.912943</v>
      </c>
      <c r="N94" s="70">
        <v>143182.0</v>
      </c>
      <c r="O94" s="70">
        <v>41817.0</v>
      </c>
      <c r="P94" s="69">
        <f t="shared" si="10"/>
        <v>0.4832655353</v>
      </c>
    </row>
    <row r="95" ht="15.75" customHeight="1">
      <c r="B95" s="36" t="s">
        <v>127</v>
      </c>
      <c r="C95" s="36" t="s">
        <v>52</v>
      </c>
      <c r="D95" s="36" t="s">
        <v>586</v>
      </c>
      <c r="E95" s="36" t="s">
        <v>102</v>
      </c>
      <c r="F95" s="21">
        <v>5645.0</v>
      </c>
      <c r="G95" s="21">
        <v>38.0</v>
      </c>
      <c r="H95" s="21">
        <v>6236.0</v>
      </c>
      <c r="I95" s="21">
        <v>296.0</v>
      </c>
      <c r="J95" s="69">
        <v>0.993313</v>
      </c>
      <c r="K95" s="69">
        <v>0.950177</v>
      </c>
      <c r="L95" s="69">
        <v>0.971266</v>
      </c>
      <c r="M95" s="69">
        <v>0.993943</v>
      </c>
      <c r="N95" s="70">
        <v>252.0</v>
      </c>
      <c r="O95" s="70">
        <v>252.0</v>
      </c>
      <c r="P95" s="69">
        <f t="shared" si="10"/>
        <v>0.9726565698</v>
      </c>
    </row>
    <row r="96" ht="15.75" customHeight="1">
      <c r="B96" s="36" t="s">
        <v>127</v>
      </c>
      <c r="C96" s="36" t="s">
        <v>52</v>
      </c>
      <c r="D96" s="36" t="s">
        <v>584</v>
      </c>
      <c r="E96" s="36" t="s">
        <v>102</v>
      </c>
      <c r="F96" s="21">
        <v>4925.0</v>
      </c>
      <c r="G96" s="21">
        <v>44.0</v>
      </c>
      <c r="H96" s="21">
        <v>5368.0</v>
      </c>
      <c r="I96" s="21">
        <v>251.0</v>
      </c>
      <c r="J96" s="69">
        <v>0.991145</v>
      </c>
      <c r="K96" s="69">
        <v>0.951507</v>
      </c>
      <c r="L96" s="69">
        <v>0.970922</v>
      </c>
      <c r="M96" s="69">
        <v>0.99187</v>
      </c>
      <c r="N96" s="70">
        <v>219.0</v>
      </c>
      <c r="O96" s="70">
        <v>219.0</v>
      </c>
      <c r="P96" s="69">
        <f t="shared" si="10"/>
        <v>0.9721382697</v>
      </c>
    </row>
    <row r="97" ht="15.75" customHeight="1">
      <c r="B97" s="36" t="s">
        <v>127</v>
      </c>
      <c r="C97" s="36" t="s">
        <v>52</v>
      </c>
      <c r="D97" s="36" t="s">
        <v>585</v>
      </c>
      <c r="E97" s="36" t="s">
        <v>102</v>
      </c>
      <c r="F97" s="21">
        <v>6501.0</v>
      </c>
      <c r="G97" s="21">
        <v>87.0</v>
      </c>
      <c r="H97" s="21">
        <v>7098.0</v>
      </c>
      <c r="I97" s="21">
        <v>311.0</v>
      </c>
      <c r="J97" s="69">
        <v>0.986794</v>
      </c>
      <c r="K97" s="69">
        <v>0.954345</v>
      </c>
      <c r="L97" s="69">
        <v>0.970298</v>
      </c>
      <c r="M97" s="69">
        <v>0.987891</v>
      </c>
      <c r="N97" s="70">
        <v>289.0</v>
      </c>
      <c r="O97" s="70">
        <v>289.0</v>
      </c>
      <c r="P97" s="69" t="str">
        <f>(F97+H97)/(SUM(#REF!))</f>
        <v>#REF!</v>
      </c>
    </row>
    <row r="98" ht="15.75" customHeight="1">
      <c r="B98" s="36" t="s">
        <v>127</v>
      </c>
      <c r="C98" s="36" t="s">
        <v>52</v>
      </c>
      <c r="D98" s="36" t="s">
        <v>591</v>
      </c>
      <c r="E98" s="36" t="s">
        <v>102</v>
      </c>
      <c r="F98" s="21">
        <v>2167.0</v>
      </c>
      <c r="G98" s="21">
        <v>4.0</v>
      </c>
      <c r="H98" s="21">
        <v>2393.0</v>
      </c>
      <c r="I98" s="21">
        <v>141.0</v>
      </c>
      <c r="J98" s="69">
        <v>0.998157531091663</v>
      </c>
      <c r="K98" s="69">
        <v>0.938908145580589</v>
      </c>
      <c r="L98" s="69">
        <v>0.967626702388926</v>
      </c>
      <c r="M98" s="69">
        <v>0.998331247392574</v>
      </c>
      <c r="N98" s="70">
        <v>98.0</v>
      </c>
      <c r="O98" s="70">
        <v>98.0</v>
      </c>
      <c r="P98" s="69">
        <v>0.969181721572795</v>
      </c>
    </row>
    <row r="99" ht="15.75" customHeight="1">
      <c r="B99" s="36" t="s">
        <v>365</v>
      </c>
      <c r="C99" s="36" t="s">
        <v>52</v>
      </c>
      <c r="D99" s="36" t="s">
        <v>579</v>
      </c>
      <c r="E99" s="36" t="s">
        <v>102</v>
      </c>
      <c r="F99" s="21">
        <v>2076.0</v>
      </c>
      <c r="G99" s="21">
        <v>159.0</v>
      </c>
      <c r="H99" s="21">
        <v>8884.0</v>
      </c>
      <c r="I99" s="21">
        <v>6757.0</v>
      </c>
      <c r="J99" s="69">
        <v>0.928859</v>
      </c>
      <c r="K99" s="69">
        <v>0.235028</v>
      </c>
      <c r="L99" s="69">
        <v>0.375136</v>
      </c>
      <c r="M99" s="69">
        <v>0.982417</v>
      </c>
      <c r="N99" s="70">
        <v>358.0</v>
      </c>
      <c r="O99" s="70">
        <v>358.0</v>
      </c>
      <c r="P99" s="69">
        <f t="shared" ref="P99:P102" si="11">(F99+H99)/(SUM(F99:I99))</f>
        <v>0.6131125531</v>
      </c>
    </row>
    <row r="100" ht="15.75" customHeight="1">
      <c r="B100" s="36" t="s">
        <v>127</v>
      </c>
      <c r="C100" s="36" t="s">
        <v>52</v>
      </c>
      <c r="D100" s="36" t="s">
        <v>586</v>
      </c>
      <c r="E100" s="36" t="s">
        <v>103</v>
      </c>
      <c r="F100" s="21">
        <v>1326.0</v>
      </c>
      <c r="G100" s="21">
        <v>7.0</v>
      </c>
      <c r="H100" s="21">
        <v>1472.0</v>
      </c>
      <c r="I100" s="21">
        <v>62.0</v>
      </c>
      <c r="J100" s="69">
        <v>0.994749</v>
      </c>
      <c r="K100" s="69">
        <v>0.955331</v>
      </c>
      <c r="L100" s="69">
        <v>0.974642</v>
      </c>
      <c r="M100" s="69">
        <v>0.995267</v>
      </c>
      <c r="N100" s="70">
        <v>58.0</v>
      </c>
      <c r="O100" s="70">
        <v>58.0</v>
      </c>
      <c r="P100" s="69">
        <f t="shared" si="11"/>
        <v>0.975933031</v>
      </c>
    </row>
    <row r="101" ht="15.75" customHeight="1">
      <c r="B101" s="36" t="s">
        <v>127</v>
      </c>
      <c r="C101" s="36" t="s">
        <v>52</v>
      </c>
      <c r="D101" s="36" t="s">
        <v>584</v>
      </c>
      <c r="E101" s="36" t="s">
        <v>103</v>
      </c>
      <c r="F101" s="21">
        <v>14357.0</v>
      </c>
      <c r="G101" s="21">
        <v>94.0</v>
      </c>
      <c r="H101" s="21">
        <v>15936.0</v>
      </c>
      <c r="I101" s="21">
        <v>877.0</v>
      </c>
      <c r="J101" s="69">
        <v>0.993495</v>
      </c>
      <c r="K101" s="69">
        <v>0.942431</v>
      </c>
      <c r="L101" s="69">
        <v>0.96729</v>
      </c>
      <c r="M101" s="69">
        <v>0.994136</v>
      </c>
      <c r="N101" s="70">
        <v>646.0</v>
      </c>
      <c r="O101" s="70">
        <v>646.0</v>
      </c>
      <c r="P101" s="69">
        <f t="shared" si="11"/>
        <v>0.968941914</v>
      </c>
    </row>
    <row r="102" ht="15.75" customHeight="1">
      <c r="B102" s="36" t="s">
        <v>127</v>
      </c>
      <c r="C102" s="36" t="s">
        <v>52</v>
      </c>
      <c r="D102" s="36" t="s">
        <v>585</v>
      </c>
      <c r="E102" s="36" t="s">
        <v>103</v>
      </c>
      <c r="F102" s="21">
        <v>16685.0</v>
      </c>
      <c r="G102" s="21">
        <v>177.0</v>
      </c>
      <c r="H102" s="21">
        <v>18279.0</v>
      </c>
      <c r="I102" s="21">
        <v>1004.0</v>
      </c>
      <c r="J102" s="69">
        <v>0.989503</v>
      </c>
      <c r="K102" s="69">
        <v>0.943242</v>
      </c>
      <c r="L102" s="69">
        <v>0.965819</v>
      </c>
      <c r="M102" s="69">
        <v>0.99041</v>
      </c>
      <c r="N102" s="70">
        <v>744.0</v>
      </c>
      <c r="O102" s="70">
        <v>744.0</v>
      </c>
      <c r="P102" s="69">
        <f t="shared" si="11"/>
        <v>0.9673260479</v>
      </c>
    </row>
    <row r="103" ht="15.75" customHeight="1">
      <c r="B103" s="36" t="s">
        <v>127</v>
      </c>
      <c r="C103" s="36" t="s">
        <v>52</v>
      </c>
      <c r="D103" s="36" t="s">
        <v>591</v>
      </c>
      <c r="E103" s="36" t="s">
        <v>103</v>
      </c>
      <c r="F103" s="21">
        <v>8286.0</v>
      </c>
      <c r="G103" s="21">
        <v>24.0</v>
      </c>
      <c r="H103" s="21">
        <v>9389.0</v>
      </c>
      <c r="I103" s="21">
        <v>556.0</v>
      </c>
      <c r="J103" s="69">
        <v>0.997111913357401</v>
      </c>
      <c r="K103" s="69">
        <v>0.93711829902737</v>
      </c>
      <c r="L103" s="69">
        <v>0.966184701492537</v>
      </c>
      <c r="M103" s="69">
        <v>0.997450334643578</v>
      </c>
      <c r="N103" s="70">
        <v>381.0</v>
      </c>
      <c r="O103" s="70">
        <v>381.0</v>
      </c>
      <c r="P103" s="69">
        <v>0.968227882771843</v>
      </c>
    </row>
    <row r="104" ht="15.75" customHeight="1">
      <c r="B104" s="36" t="s">
        <v>365</v>
      </c>
      <c r="C104" s="36" t="s">
        <v>52</v>
      </c>
      <c r="D104" s="36" t="s">
        <v>579</v>
      </c>
      <c r="E104" s="36" t="s">
        <v>103</v>
      </c>
      <c r="F104" s="21">
        <v>9828.0</v>
      </c>
      <c r="G104" s="21">
        <v>720.0</v>
      </c>
      <c r="H104" s="21">
        <v>24525.0</v>
      </c>
      <c r="I104" s="21">
        <v>14909.0</v>
      </c>
      <c r="J104" s="69">
        <v>0.931741</v>
      </c>
      <c r="K104" s="69">
        <v>0.3973</v>
      </c>
      <c r="L104" s="69">
        <v>0.557064</v>
      </c>
      <c r="M104" s="69">
        <v>0.97148</v>
      </c>
      <c r="N104" s="70">
        <v>1003.0</v>
      </c>
      <c r="O104" s="70">
        <v>1003.0</v>
      </c>
      <c r="P104" s="69">
        <f t="shared" ref="P104:P111" si="12">(F104+H104)/(SUM(F104:I104))</f>
        <v>0.6873074307</v>
      </c>
    </row>
    <row r="105" ht="15.75" customHeight="1">
      <c r="A105" s="34" t="s">
        <v>600</v>
      </c>
      <c r="B105" s="36" t="s">
        <v>581</v>
      </c>
      <c r="C105" s="36" t="s">
        <v>298</v>
      </c>
      <c r="D105" s="36" t="s">
        <v>583</v>
      </c>
      <c r="E105" s="36" t="s">
        <v>597</v>
      </c>
      <c r="F105" s="21">
        <v>1286920.0</v>
      </c>
      <c r="G105" s="21">
        <v>39844.0</v>
      </c>
      <c r="H105" s="21">
        <v>1368668.0</v>
      </c>
      <c r="I105" s="21">
        <v>120981.0</v>
      </c>
      <c r="J105" s="69">
        <v>0.969969</v>
      </c>
      <c r="K105" s="69">
        <v>0.91407</v>
      </c>
      <c r="L105" s="69">
        <v>0.94119</v>
      </c>
      <c r="M105" s="69">
        <v>0.971712</v>
      </c>
      <c r="N105" s="70">
        <v>51134.0</v>
      </c>
      <c r="O105" s="70">
        <v>51134.0</v>
      </c>
      <c r="P105" s="69">
        <f t="shared" si="12"/>
        <v>0.9428972242</v>
      </c>
    </row>
    <row r="106" ht="15.75" customHeight="1">
      <c r="B106" s="36" t="s">
        <v>127</v>
      </c>
      <c r="C106" s="36" t="s">
        <v>52</v>
      </c>
      <c r="D106" s="36" t="s">
        <v>586</v>
      </c>
      <c r="E106" s="36" t="s">
        <v>597</v>
      </c>
      <c r="F106" s="21">
        <v>1138120.0</v>
      </c>
      <c r="G106" s="21">
        <v>8402.0</v>
      </c>
      <c r="H106" s="21">
        <v>830910.0</v>
      </c>
      <c r="I106" s="21">
        <v>107289.0</v>
      </c>
      <c r="J106" s="69">
        <v>0.992672</v>
      </c>
      <c r="K106" s="69">
        <v>0.913852</v>
      </c>
      <c r="L106" s="69">
        <v>0.951633</v>
      </c>
      <c r="M106" s="69">
        <v>0.989989</v>
      </c>
      <c r="N106" s="70">
        <v>46667.0</v>
      </c>
      <c r="O106" s="70">
        <v>31413.0</v>
      </c>
      <c r="P106" s="69">
        <f t="shared" si="12"/>
        <v>0.9445052839</v>
      </c>
    </row>
    <row r="107" ht="15.75" customHeight="1">
      <c r="B107" s="36" t="s">
        <v>127</v>
      </c>
      <c r="C107" s="36" t="s">
        <v>52</v>
      </c>
      <c r="D107" s="36" t="s">
        <v>584</v>
      </c>
      <c r="E107" s="36" t="s">
        <v>597</v>
      </c>
      <c r="F107" s="21">
        <v>1083651.0</v>
      </c>
      <c r="G107" s="21">
        <v>9421.0</v>
      </c>
      <c r="H107" s="21">
        <v>1068777.0</v>
      </c>
      <c r="I107" s="21">
        <v>100224.0</v>
      </c>
      <c r="J107" s="69">
        <v>0.991381</v>
      </c>
      <c r="K107" s="69">
        <v>0.915342</v>
      </c>
      <c r="L107" s="69">
        <v>0.951845</v>
      </c>
      <c r="M107" s="69">
        <v>0.991262</v>
      </c>
      <c r="N107" s="70">
        <v>44960.0</v>
      </c>
      <c r="O107" s="70">
        <v>40619.0</v>
      </c>
      <c r="P107" s="69">
        <f t="shared" si="12"/>
        <v>0.9515289736</v>
      </c>
    </row>
    <row r="108" ht="15.75" customHeight="1">
      <c r="B108" s="36" t="s">
        <v>127</v>
      </c>
      <c r="C108" s="36" t="s">
        <v>52</v>
      </c>
      <c r="D108" s="36" t="s">
        <v>585</v>
      </c>
      <c r="E108" s="36" t="s">
        <v>597</v>
      </c>
      <c r="F108" s="21">
        <v>1185140.0</v>
      </c>
      <c r="G108" s="21">
        <v>15152.0</v>
      </c>
      <c r="H108" s="21">
        <v>1201147.0</v>
      </c>
      <c r="I108" s="21">
        <v>106944.0</v>
      </c>
      <c r="J108" s="69">
        <v>0.987376</v>
      </c>
      <c r="K108" s="69">
        <v>0.917231</v>
      </c>
      <c r="L108" s="69">
        <v>0.951012</v>
      </c>
      <c r="M108" s="69">
        <v>0.987543</v>
      </c>
      <c r="N108" s="70">
        <v>48171.0</v>
      </c>
      <c r="O108" s="70">
        <v>46021.0</v>
      </c>
      <c r="P108" s="69">
        <f t="shared" si="12"/>
        <v>0.9513248176</v>
      </c>
    </row>
    <row r="109" ht="15.75" customHeight="1">
      <c r="B109" s="36" t="s">
        <v>127</v>
      </c>
      <c r="C109" s="36" t="s">
        <v>298</v>
      </c>
      <c r="D109" s="36" t="s">
        <v>589</v>
      </c>
      <c r="E109" s="36" t="s">
        <v>597</v>
      </c>
      <c r="F109" s="21">
        <v>1075213.0</v>
      </c>
      <c r="G109" s="21">
        <v>7299.0</v>
      </c>
      <c r="H109" s="21">
        <v>808718.0</v>
      </c>
      <c r="I109" s="21">
        <v>102316.0</v>
      </c>
      <c r="J109" s="69">
        <v>0.993257</v>
      </c>
      <c r="K109" s="69">
        <v>0.91311</v>
      </c>
      <c r="L109" s="69">
        <v>0.951499</v>
      </c>
      <c r="M109" s="69">
        <v>0.991055</v>
      </c>
      <c r="N109" s="70">
        <v>44563.0</v>
      </c>
      <c r="O109" s="70">
        <v>30763.0</v>
      </c>
      <c r="P109" s="69">
        <f t="shared" si="12"/>
        <v>0.9450150636</v>
      </c>
    </row>
    <row r="110" ht="15.75" customHeight="1">
      <c r="B110" s="36" t="s">
        <v>127</v>
      </c>
      <c r="C110" s="36" t="s">
        <v>298</v>
      </c>
      <c r="D110" s="36" t="s">
        <v>588</v>
      </c>
      <c r="E110" s="36" t="s">
        <v>597</v>
      </c>
      <c r="F110" s="21">
        <v>1138434.0</v>
      </c>
      <c r="G110" s="21">
        <v>6989.0</v>
      </c>
      <c r="H110" s="21">
        <v>632227.0</v>
      </c>
      <c r="I110" s="21">
        <v>96923.0</v>
      </c>
      <c r="J110" s="69">
        <v>0.993898</v>
      </c>
      <c r="K110" s="69">
        <v>0.921543</v>
      </c>
      <c r="L110" s="69">
        <v>0.956354</v>
      </c>
      <c r="M110" s="69">
        <v>0.989066</v>
      </c>
      <c r="N110" s="70">
        <v>46530.0</v>
      </c>
      <c r="O110" s="70">
        <v>24650.0</v>
      </c>
      <c r="P110" s="69">
        <f t="shared" si="12"/>
        <v>0.9445676429</v>
      </c>
    </row>
    <row r="111" ht="15.75" customHeight="1">
      <c r="B111" s="36" t="s">
        <v>127</v>
      </c>
      <c r="C111" s="36" t="s">
        <v>298</v>
      </c>
      <c r="D111" s="36" t="s">
        <v>587</v>
      </c>
      <c r="E111" s="36" t="s">
        <v>597</v>
      </c>
      <c r="F111" s="21">
        <v>1069922.0</v>
      </c>
      <c r="G111" s="21">
        <v>6688.0</v>
      </c>
      <c r="H111" s="21">
        <v>720349.0</v>
      </c>
      <c r="I111" s="21">
        <v>94133.0</v>
      </c>
      <c r="J111" s="69">
        <v>0.993788</v>
      </c>
      <c r="K111" s="69">
        <v>0.919134</v>
      </c>
      <c r="L111" s="69">
        <v>0.955004</v>
      </c>
      <c r="M111" s="69">
        <v>0.990801</v>
      </c>
      <c r="N111" s="70">
        <v>44385.0</v>
      </c>
      <c r="O111" s="70">
        <v>27629.0</v>
      </c>
      <c r="P111" s="69">
        <f t="shared" si="12"/>
        <v>0.946686359</v>
      </c>
    </row>
    <row r="112" ht="15.75" customHeight="1">
      <c r="B112" s="36" t="s">
        <v>127</v>
      </c>
      <c r="C112" s="36" t="s">
        <v>298</v>
      </c>
      <c r="D112" s="36" t="s">
        <v>590</v>
      </c>
      <c r="E112" s="36" t="s">
        <v>597</v>
      </c>
      <c r="F112" s="21">
        <v>977117.0</v>
      </c>
      <c r="G112" s="21">
        <v>7408.0</v>
      </c>
      <c r="H112" s="21">
        <v>1096833.0</v>
      </c>
      <c r="I112" s="21">
        <v>97816.0</v>
      </c>
      <c r="J112" s="69">
        <v>0.992475559279856</v>
      </c>
      <c r="K112" s="69">
        <v>0.909002700633435</v>
      </c>
      <c r="L112" s="69">
        <v>0.94890694541962</v>
      </c>
      <c r="M112" s="69">
        <v>0.993291319557959</v>
      </c>
      <c r="N112" s="70">
        <v>41307.0</v>
      </c>
      <c r="O112" s="70">
        <v>41307.0</v>
      </c>
      <c r="P112" s="69">
        <v>0.951713814500357</v>
      </c>
    </row>
    <row r="113" ht="15.75" customHeight="1">
      <c r="B113" s="36" t="s">
        <v>332</v>
      </c>
      <c r="C113" s="36" t="s">
        <v>52</v>
      </c>
      <c r="D113" s="36" t="s">
        <v>579</v>
      </c>
      <c r="E113" s="36" t="s">
        <v>597</v>
      </c>
      <c r="F113" s="21">
        <v>259031.0</v>
      </c>
      <c r="G113" s="21">
        <v>3213.0</v>
      </c>
      <c r="H113" s="21">
        <v>300594.0</v>
      </c>
      <c r="I113" s="21">
        <v>21415.0</v>
      </c>
      <c r="J113" s="69">
        <v>0.987748</v>
      </c>
      <c r="K113" s="69">
        <v>0.923639</v>
      </c>
      <c r="L113" s="69">
        <v>0.954618</v>
      </c>
      <c r="M113" s="69">
        <v>0.989424</v>
      </c>
      <c r="N113" s="70">
        <v>11815.0</v>
      </c>
      <c r="O113" s="70">
        <v>11815.0</v>
      </c>
      <c r="P113" s="69">
        <f t="shared" ref="P113:P119" si="13">(F113+H113)/(SUM(F113:I113))</f>
        <v>0.9578470286</v>
      </c>
    </row>
    <row r="114" ht="15.75" customHeight="1">
      <c r="B114" s="36" t="s">
        <v>297</v>
      </c>
      <c r="C114" s="36" t="s">
        <v>298</v>
      </c>
      <c r="D114" s="36" t="s">
        <v>579</v>
      </c>
      <c r="E114" s="36" t="s">
        <v>597</v>
      </c>
      <c r="F114" s="21">
        <v>1302077.0</v>
      </c>
      <c r="G114" s="21">
        <v>9466.0</v>
      </c>
      <c r="H114" s="21">
        <v>1385656.0</v>
      </c>
      <c r="I114" s="21">
        <v>107153.0</v>
      </c>
      <c r="J114" s="69">
        <v>0.992783</v>
      </c>
      <c r="K114" s="69">
        <v>0.923963</v>
      </c>
      <c r="L114" s="69">
        <v>0.957138</v>
      </c>
      <c r="M114" s="69">
        <v>0.993215</v>
      </c>
      <c r="N114" s="70">
        <v>51199.0</v>
      </c>
      <c r="O114" s="70">
        <v>50742.0</v>
      </c>
      <c r="P114" s="69">
        <f t="shared" si="13"/>
        <v>0.9584149921</v>
      </c>
    </row>
    <row r="115" ht="15.75" customHeight="1">
      <c r="B115" s="36" t="s">
        <v>365</v>
      </c>
      <c r="C115" s="36" t="s">
        <v>298</v>
      </c>
      <c r="D115" s="36" t="s">
        <v>579</v>
      </c>
      <c r="E115" s="36" t="s">
        <v>597</v>
      </c>
      <c r="F115" s="21">
        <v>973897.0</v>
      </c>
      <c r="G115" s="21">
        <v>230730.0</v>
      </c>
      <c r="H115" s="21">
        <v>819705.0</v>
      </c>
      <c r="I115" s="21">
        <v>89764.0</v>
      </c>
      <c r="J115" s="69">
        <v>0.808464</v>
      </c>
      <c r="K115" s="69">
        <v>0.915608</v>
      </c>
      <c r="L115" s="69">
        <v>0.858707</v>
      </c>
      <c r="M115" s="69">
        <v>0.780348</v>
      </c>
      <c r="N115" s="70">
        <v>38764.0</v>
      </c>
      <c r="O115" s="70">
        <v>38764.0</v>
      </c>
      <c r="P115" s="69">
        <f t="shared" si="13"/>
        <v>0.8484013971</v>
      </c>
    </row>
    <row r="116" ht="15.75" customHeight="1">
      <c r="B116" s="36" t="s">
        <v>465</v>
      </c>
      <c r="C116" s="36" t="s">
        <v>52</v>
      </c>
      <c r="D116" s="36" t="s">
        <v>579</v>
      </c>
      <c r="E116" s="36" t="s">
        <v>597</v>
      </c>
      <c r="F116" s="21">
        <v>463407.0</v>
      </c>
      <c r="G116" s="21">
        <v>79638.0</v>
      </c>
      <c r="H116" s="21">
        <v>971367.0</v>
      </c>
      <c r="I116" s="21">
        <v>600254.0</v>
      </c>
      <c r="J116" s="69">
        <v>0.853349</v>
      </c>
      <c r="K116" s="69">
        <v>0.435672</v>
      </c>
      <c r="L116" s="69">
        <v>0.576841</v>
      </c>
      <c r="M116" s="69">
        <v>0.924227</v>
      </c>
      <c r="N116" s="70">
        <v>38764.0</v>
      </c>
      <c r="O116" s="70">
        <v>38764.0</v>
      </c>
      <c r="P116" s="69">
        <f t="shared" si="13"/>
        <v>0.6784872883</v>
      </c>
    </row>
    <row r="117" ht="15.75" customHeight="1">
      <c r="B117" s="36" t="s">
        <v>127</v>
      </c>
      <c r="C117" s="36" t="s">
        <v>52</v>
      </c>
      <c r="D117" s="36" t="s">
        <v>586</v>
      </c>
      <c r="E117" s="36" t="s">
        <v>102</v>
      </c>
      <c r="F117" s="21">
        <v>3866.0</v>
      </c>
      <c r="G117" s="21">
        <v>22.0</v>
      </c>
      <c r="H117" s="21">
        <v>4575.0</v>
      </c>
      <c r="I117" s="21">
        <v>366.0</v>
      </c>
      <c r="J117" s="69">
        <v>0.994342</v>
      </c>
      <c r="K117" s="69">
        <v>0.913516</v>
      </c>
      <c r="L117" s="69">
        <v>0.952217</v>
      </c>
      <c r="M117" s="69">
        <v>0.995214</v>
      </c>
      <c r="N117" s="70">
        <v>163.0</v>
      </c>
      <c r="O117" s="70">
        <v>163.0</v>
      </c>
      <c r="P117" s="69">
        <f t="shared" si="13"/>
        <v>0.9560539132</v>
      </c>
    </row>
    <row r="118" ht="15.75" customHeight="1">
      <c r="B118" s="36" t="s">
        <v>127</v>
      </c>
      <c r="C118" s="36" t="s">
        <v>52</v>
      </c>
      <c r="D118" s="36" t="s">
        <v>584</v>
      </c>
      <c r="E118" s="36" t="s">
        <v>102</v>
      </c>
      <c r="F118" s="21">
        <v>3563.0</v>
      </c>
      <c r="G118" s="21">
        <v>47.0</v>
      </c>
      <c r="H118" s="21">
        <v>3933.0</v>
      </c>
      <c r="I118" s="21">
        <v>329.0</v>
      </c>
      <c r="J118" s="69">
        <v>0.986981</v>
      </c>
      <c r="K118" s="69">
        <v>0.915468</v>
      </c>
      <c r="L118" s="69">
        <v>0.94988</v>
      </c>
      <c r="M118" s="69">
        <v>0.988191</v>
      </c>
      <c r="N118" s="70">
        <v>150.0</v>
      </c>
      <c r="O118" s="70">
        <v>150.0</v>
      </c>
      <c r="P118" s="69">
        <f t="shared" si="13"/>
        <v>0.9522357724</v>
      </c>
    </row>
    <row r="119" ht="15.75" customHeight="1">
      <c r="B119" s="36" t="s">
        <v>127</v>
      </c>
      <c r="C119" s="36" t="s">
        <v>52</v>
      </c>
      <c r="D119" s="36" t="s">
        <v>585</v>
      </c>
      <c r="E119" s="36" t="s">
        <v>102</v>
      </c>
      <c r="F119" s="21">
        <v>3983.0</v>
      </c>
      <c r="G119" s="21">
        <v>35.0</v>
      </c>
      <c r="H119" s="21">
        <v>4411.0</v>
      </c>
      <c r="I119" s="21">
        <v>345.0</v>
      </c>
      <c r="J119" s="69">
        <v>0.991289</v>
      </c>
      <c r="K119" s="69">
        <v>0.920287</v>
      </c>
      <c r="L119" s="69">
        <v>0.954469</v>
      </c>
      <c r="M119" s="69">
        <v>0.992128</v>
      </c>
      <c r="N119" s="70">
        <v>165.0</v>
      </c>
      <c r="O119" s="70">
        <v>165.0</v>
      </c>
      <c r="P119" s="69">
        <f t="shared" si="13"/>
        <v>0.9566902211</v>
      </c>
    </row>
    <row r="120" ht="15.75" customHeight="1">
      <c r="B120" s="36" t="s">
        <v>127</v>
      </c>
      <c r="C120" s="36" t="s">
        <v>52</v>
      </c>
      <c r="D120" s="36" t="s">
        <v>591</v>
      </c>
      <c r="E120" s="36" t="s">
        <v>102</v>
      </c>
      <c r="F120" s="21">
        <v>1887.0</v>
      </c>
      <c r="G120" s="21">
        <v>12.0</v>
      </c>
      <c r="H120" s="21">
        <v>2330.0</v>
      </c>
      <c r="I120" s="21">
        <v>227.0</v>
      </c>
      <c r="J120" s="69">
        <v>0.993680884676145</v>
      </c>
      <c r="K120" s="69">
        <v>0.892620624408704</v>
      </c>
      <c r="L120" s="69">
        <v>0.940443558435086</v>
      </c>
      <c r="M120" s="69">
        <v>0.994876174210077</v>
      </c>
      <c r="N120" s="70">
        <v>85.0</v>
      </c>
      <c r="O120" s="70">
        <v>85.0</v>
      </c>
      <c r="P120" s="69">
        <v>0.946364452423698</v>
      </c>
    </row>
    <row r="121" ht="15.75" customHeight="1">
      <c r="B121" s="36" t="s">
        <v>365</v>
      </c>
      <c r="C121" s="36" t="s">
        <v>52</v>
      </c>
      <c r="D121" s="36" t="s">
        <v>579</v>
      </c>
      <c r="E121" s="36" t="s">
        <v>102</v>
      </c>
      <c r="F121" s="21">
        <v>531.0</v>
      </c>
      <c r="G121" s="21">
        <v>42.0</v>
      </c>
      <c r="H121" s="21">
        <v>2933.0</v>
      </c>
      <c r="I121" s="21">
        <v>2309.0</v>
      </c>
      <c r="J121" s="69">
        <v>0.926702</v>
      </c>
      <c r="K121" s="69">
        <v>0.186972</v>
      </c>
      <c r="L121" s="69">
        <v>0.311163</v>
      </c>
      <c r="M121" s="69">
        <v>0.985882</v>
      </c>
      <c r="N121" s="70">
        <v>108.0</v>
      </c>
      <c r="O121" s="70">
        <v>108.0</v>
      </c>
      <c r="P121" s="69">
        <f t="shared" ref="P121:P124" si="14">(F121+H121)/(SUM(F121:I121))</f>
        <v>0.5957007739</v>
      </c>
    </row>
    <row r="122" ht="15.75" customHeight="1">
      <c r="B122" s="36" t="s">
        <v>127</v>
      </c>
      <c r="C122" s="36" t="s">
        <v>52</v>
      </c>
      <c r="D122" s="36" t="s">
        <v>586</v>
      </c>
      <c r="E122" s="36" t="s">
        <v>103</v>
      </c>
      <c r="F122" s="21">
        <v>8932.0</v>
      </c>
      <c r="G122" s="21">
        <v>22.0</v>
      </c>
      <c r="H122" s="21">
        <v>10528.0</v>
      </c>
      <c r="I122" s="21">
        <v>971.0</v>
      </c>
      <c r="J122" s="69">
        <v>0.997543</v>
      </c>
      <c r="K122" s="69">
        <v>0.901949</v>
      </c>
      <c r="L122" s="69">
        <v>0.947341</v>
      </c>
      <c r="M122" s="69">
        <v>0.997915</v>
      </c>
      <c r="N122" s="70">
        <v>376.0</v>
      </c>
      <c r="O122" s="70">
        <v>376.0</v>
      </c>
      <c r="P122" s="69">
        <f t="shared" si="14"/>
        <v>0.9514496651</v>
      </c>
    </row>
    <row r="123" ht="15.75" customHeight="1">
      <c r="B123" s="36" t="s">
        <v>127</v>
      </c>
      <c r="C123" s="36" t="s">
        <v>52</v>
      </c>
      <c r="D123" s="36" t="s">
        <v>584</v>
      </c>
      <c r="E123" s="36" t="s">
        <v>103</v>
      </c>
      <c r="F123" s="21">
        <v>8528.0</v>
      </c>
      <c r="G123" s="21">
        <v>48.0</v>
      </c>
      <c r="H123" s="21">
        <v>9881.0</v>
      </c>
      <c r="I123" s="21">
        <v>898.0</v>
      </c>
      <c r="J123" s="69">
        <v>0.994403</v>
      </c>
      <c r="K123" s="69">
        <v>0.904732</v>
      </c>
      <c r="L123" s="69">
        <v>0.947451</v>
      </c>
      <c r="M123" s="69">
        <v>0.995166</v>
      </c>
      <c r="N123" s="70">
        <v>363.0</v>
      </c>
      <c r="O123" s="70">
        <v>363.0</v>
      </c>
      <c r="P123" s="69">
        <f t="shared" si="14"/>
        <v>0.9511237406</v>
      </c>
    </row>
    <row r="124" ht="15.75" customHeight="1">
      <c r="B124" s="36" t="s">
        <v>127</v>
      </c>
      <c r="C124" s="36" t="s">
        <v>52</v>
      </c>
      <c r="D124" s="36" t="s">
        <v>585</v>
      </c>
      <c r="E124" s="36" t="s">
        <v>103</v>
      </c>
      <c r="F124" s="21">
        <v>9250.0</v>
      </c>
      <c r="G124" s="21">
        <v>58.0</v>
      </c>
      <c r="H124" s="21">
        <v>10458.0</v>
      </c>
      <c r="I124" s="21">
        <v>940.0</v>
      </c>
      <c r="J124" s="69">
        <v>0.993769</v>
      </c>
      <c r="K124" s="69">
        <v>0.907753</v>
      </c>
      <c r="L124" s="69">
        <v>0.948816</v>
      </c>
      <c r="M124" s="69">
        <v>0.994485</v>
      </c>
      <c r="N124" s="70">
        <v>386.0</v>
      </c>
      <c r="O124" s="70">
        <v>386.0</v>
      </c>
      <c r="P124" s="69">
        <f t="shared" si="14"/>
        <v>0.9518014102</v>
      </c>
    </row>
    <row r="125" ht="15.75" customHeight="1">
      <c r="B125" s="36" t="s">
        <v>127</v>
      </c>
      <c r="C125" s="36" t="s">
        <v>52</v>
      </c>
      <c r="D125" s="36" t="s">
        <v>591</v>
      </c>
      <c r="E125" s="36" t="s">
        <v>103</v>
      </c>
      <c r="F125" s="21">
        <v>5263.0</v>
      </c>
      <c r="G125" s="21">
        <v>9.0</v>
      </c>
      <c r="H125" s="21">
        <v>6457.0</v>
      </c>
      <c r="I125" s="21">
        <v>647.0</v>
      </c>
      <c r="J125" s="69">
        <v>0.998292867981791</v>
      </c>
      <c r="K125" s="69">
        <v>0.890524534686971</v>
      </c>
      <c r="L125" s="69">
        <v>0.941334287247362</v>
      </c>
      <c r="M125" s="69">
        <v>0.99860810392824</v>
      </c>
      <c r="N125" s="70">
        <v>236.0</v>
      </c>
      <c r="O125" s="70">
        <v>236.0</v>
      </c>
      <c r="P125" s="69">
        <v>0.9469941822883</v>
      </c>
    </row>
    <row r="126" ht="15.75" customHeight="1">
      <c r="B126" s="36" t="s">
        <v>365</v>
      </c>
      <c r="C126" s="36" t="s">
        <v>52</v>
      </c>
      <c r="D126" s="36" t="s">
        <v>579</v>
      </c>
      <c r="E126" s="36" t="s">
        <v>103</v>
      </c>
      <c r="F126" s="21">
        <v>2276.0</v>
      </c>
      <c r="G126" s="21">
        <v>135.0</v>
      </c>
      <c r="H126" s="21">
        <v>7177.0</v>
      </c>
      <c r="I126" s="21">
        <v>4833.0</v>
      </c>
      <c r="J126" s="69">
        <v>0.944007</v>
      </c>
      <c r="K126" s="69">
        <v>0.320158</v>
      </c>
      <c r="L126" s="69">
        <v>0.478152</v>
      </c>
      <c r="M126" s="69">
        <v>0.981537</v>
      </c>
      <c r="N126" s="70">
        <v>266.0</v>
      </c>
      <c r="O126" s="70">
        <v>266.0</v>
      </c>
      <c r="P126" s="69">
        <f>(F126+H126)/(SUM(F126:I126))</f>
        <v>0.6555023923</v>
      </c>
    </row>
    <row r="127" ht="15.75" customHeight="1">
      <c r="A127" s="34" t="s">
        <v>601</v>
      </c>
      <c r="B127" s="36" t="s">
        <v>127</v>
      </c>
      <c r="C127" s="36" t="s">
        <v>54</v>
      </c>
      <c r="D127" s="36" t="s">
        <v>592</v>
      </c>
      <c r="E127" s="36" t="s">
        <v>105</v>
      </c>
      <c r="F127" s="21">
        <v>840068.0</v>
      </c>
      <c r="G127" s="21">
        <v>6012.0</v>
      </c>
      <c r="H127" s="21">
        <v>892897.0</v>
      </c>
      <c r="I127" s="21">
        <v>49665.0</v>
      </c>
      <c r="J127" s="69">
        <v>0.992894</v>
      </c>
      <c r="K127" s="69">
        <v>0.94418</v>
      </c>
      <c r="L127" s="69">
        <v>0.967925</v>
      </c>
      <c r="M127" s="69">
        <v>0.993312</v>
      </c>
      <c r="N127" s="70">
        <v>19473.0</v>
      </c>
      <c r="O127" s="70">
        <v>19473.0</v>
      </c>
      <c r="P127" s="69">
        <v>0.968872</v>
      </c>
    </row>
    <row r="128" ht="15.75" customHeight="1">
      <c r="B128" s="36" t="s">
        <v>127</v>
      </c>
      <c r="C128" s="36" t="s">
        <v>54</v>
      </c>
      <c r="D128" s="36" t="s">
        <v>593</v>
      </c>
      <c r="E128" s="36" t="s">
        <v>105</v>
      </c>
      <c r="F128" s="21">
        <v>829676.0</v>
      </c>
      <c r="G128" s="21">
        <v>4674.0</v>
      </c>
      <c r="H128" s="21">
        <v>896327.0</v>
      </c>
      <c r="I128" s="21">
        <v>52207.0</v>
      </c>
      <c r="J128" s="69">
        <v>0.994398</v>
      </c>
      <c r="K128" s="69">
        <v>0.940801</v>
      </c>
      <c r="L128" s="69">
        <v>0.966857</v>
      </c>
      <c r="M128" s="69">
        <v>0.994812</v>
      </c>
      <c r="N128" s="70">
        <v>19464.0</v>
      </c>
      <c r="O128" s="70">
        <v>19464.0</v>
      </c>
      <c r="P128" s="69">
        <v>0.968096</v>
      </c>
    </row>
    <row r="129" ht="15.75" customHeight="1">
      <c r="B129" s="36" t="s">
        <v>127</v>
      </c>
      <c r="C129" s="36" t="s">
        <v>54</v>
      </c>
      <c r="D129" s="36" t="s">
        <v>594</v>
      </c>
      <c r="E129" s="36" t="s">
        <v>105</v>
      </c>
      <c r="F129" s="21">
        <v>760415.0</v>
      </c>
      <c r="G129" s="21">
        <v>5532.0</v>
      </c>
      <c r="H129" s="21">
        <v>878915.0</v>
      </c>
      <c r="I129" s="21">
        <v>63402.0</v>
      </c>
      <c r="J129" s="69">
        <v>0.992778</v>
      </c>
      <c r="K129" s="69">
        <v>0.923039</v>
      </c>
      <c r="L129" s="69">
        <v>0.956639</v>
      </c>
      <c r="M129" s="69">
        <v>0.993745</v>
      </c>
      <c r="N129" s="70">
        <v>19378.0</v>
      </c>
      <c r="O129" s="70">
        <v>19378.0</v>
      </c>
      <c r="P129" s="69">
        <v>0.959647</v>
      </c>
    </row>
    <row r="130" ht="15.75" customHeight="1">
      <c r="B130" s="36" t="s">
        <v>127</v>
      </c>
      <c r="C130" s="36" t="s">
        <v>54</v>
      </c>
      <c r="D130" s="36" t="s">
        <v>595</v>
      </c>
      <c r="E130" s="36" t="s">
        <v>105</v>
      </c>
      <c r="F130" s="21">
        <v>770126.0</v>
      </c>
      <c r="G130" s="21">
        <v>4230.0</v>
      </c>
      <c r="H130" s="21">
        <v>885860.0</v>
      </c>
      <c r="I130" s="21">
        <v>62800.0</v>
      </c>
      <c r="J130" s="69">
        <v>0.994537</v>
      </c>
      <c r="K130" s="69">
        <v>0.924603</v>
      </c>
      <c r="L130" s="69">
        <v>0.958296</v>
      </c>
      <c r="M130" s="69">
        <v>0.995248</v>
      </c>
      <c r="N130" s="70">
        <v>19404.0</v>
      </c>
      <c r="O130" s="70">
        <v>19404.0</v>
      </c>
      <c r="P130" s="69">
        <v>0.961097</v>
      </c>
    </row>
    <row r="131" ht="15.75" customHeight="1">
      <c r="B131" s="36" t="s">
        <v>127</v>
      </c>
      <c r="C131" s="36" t="s">
        <v>54</v>
      </c>
      <c r="D131" s="36" t="s">
        <v>596</v>
      </c>
      <c r="E131" s="36" t="s">
        <v>105</v>
      </c>
      <c r="F131" s="21">
        <v>677432.0</v>
      </c>
      <c r="G131" s="21">
        <v>498.0</v>
      </c>
      <c r="H131" s="21">
        <v>908404.0</v>
      </c>
      <c r="I131" s="21">
        <v>77948.0</v>
      </c>
      <c r="J131" s="69">
        <v>0.999265410883129</v>
      </c>
      <c r="K131" s="69">
        <v>0.896809552807858</v>
      </c>
      <c r="L131" s="69">
        <v>0.945269341593933</v>
      </c>
      <c r="M131" s="69">
        <v>0.999452086143501</v>
      </c>
      <c r="N131" s="70">
        <v>19118.0</v>
      </c>
      <c r="O131" s="70">
        <v>19118.0</v>
      </c>
      <c r="P131" s="69">
        <v>0.9528649591836</v>
      </c>
    </row>
    <row r="132" ht="15.75" customHeight="1">
      <c r="B132" s="36" t="s">
        <v>127</v>
      </c>
      <c r="C132" s="36" t="s">
        <v>73</v>
      </c>
      <c r="D132" s="36" t="s">
        <v>602</v>
      </c>
      <c r="E132" s="36" t="s">
        <v>105</v>
      </c>
      <c r="F132" s="21">
        <v>201706.0</v>
      </c>
      <c r="G132" s="21">
        <v>5420.0</v>
      </c>
      <c r="H132" s="21">
        <v>312980.0</v>
      </c>
      <c r="I132" s="21">
        <v>72026.0</v>
      </c>
      <c r="J132" s="69">
        <v>0.973832</v>
      </c>
      <c r="K132" s="69">
        <v>0.736874</v>
      </c>
      <c r="L132" s="69">
        <v>0.838942</v>
      </c>
      <c r="M132" s="69">
        <v>0.982977</v>
      </c>
      <c r="N132" s="70">
        <v>7092.0</v>
      </c>
      <c r="O132" s="70">
        <v>7092.0</v>
      </c>
      <c r="P132" s="69">
        <v>0.869208</v>
      </c>
    </row>
    <row r="133" ht="15.75" customHeight="1">
      <c r="B133" s="36" t="s">
        <v>127</v>
      </c>
      <c r="C133" s="36" t="s">
        <v>73</v>
      </c>
      <c r="D133" s="36" t="s">
        <v>603</v>
      </c>
      <c r="E133" s="36" t="s">
        <v>105</v>
      </c>
      <c r="F133" s="21">
        <v>194337.0</v>
      </c>
      <c r="G133" s="21">
        <v>4243.0</v>
      </c>
      <c r="H133" s="21">
        <v>312232.0</v>
      </c>
      <c r="I133" s="21">
        <v>77310.0</v>
      </c>
      <c r="J133" s="69">
        <v>0.978633</v>
      </c>
      <c r="K133" s="69">
        <v>0.715403</v>
      </c>
      <c r="L133" s="69">
        <v>0.826567</v>
      </c>
      <c r="M133" s="69">
        <v>0.986593</v>
      </c>
      <c r="N133" s="70">
        <v>7014.0</v>
      </c>
      <c r="O133" s="70">
        <v>7014.0</v>
      </c>
      <c r="P133" s="69">
        <v>0.861333</v>
      </c>
    </row>
    <row r="134" ht="15.75" customHeight="1">
      <c r="B134" s="36" t="s">
        <v>127</v>
      </c>
      <c r="C134" s="36" t="s">
        <v>73</v>
      </c>
      <c r="D134" s="36" t="s">
        <v>604</v>
      </c>
      <c r="E134" s="36" t="s">
        <v>105</v>
      </c>
      <c r="F134" s="21">
        <v>210786.0</v>
      </c>
      <c r="G134" s="21">
        <v>4144.0</v>
      </c>
      <c r="H134" s="21">
        <v>320861.0</v>
      </c>
      <c r="I134" s="21">
        <v>74954.0</v>
      </c>
      <c r="J134" s="69">
        <v>0.980719</v>
      </c>
      <c r="K134" s="69">
        <v>0.737685</v>
      </c>
      <c r="L134" s="69">
        <v>0.842016</v>
      </c>
      <c r="M134" s="69">
        <v>0.987249</v>
      </c>
      <c r="N134" s="70">
        <v>7140.0</v>
      </c>
      <c r="O134" s="70">
        <v>7140.0</v>
      </c>
      <c r="P134" s="69">
        <v>0.870489</v>
      </c>
    </row>
    <row r="135" ht="15.75" customHeight="1">
      <c r="B135" s="36" t="s">
        <v>127</v>
      </c>
      <c r="C135" s="36" t="s">
        <v>73</v>
      </c>
      <c r="D135" s="36" t="s">
        <v>605</v>
      </c>
      <c r="E135" s="36" t="s">
        <v>105</v>
      </c>
      <c r="F135" s="21">
        <v>99324.0</v>
      </c>
      <c r="G135" s="21">
        <v>64.0</v>
      </c>
      <c r="H135" s="21">
        <v>212543.0</v>
      </c>
      <c r="I135" s="21">
        <v>67141.0</v>
      </c>
      <c r="J135" s="69">
        <v>0.999356059081579</v>
      </c>
      <c r="K135" s="69">
        <v>0.596665965818641</v>
      </c>
      <c r="L135" s="69">
        <v>0.747209924281464</v>
      </c>
      <c r="M135" s="69">
        <v>0.9996989751043</v>
      </c>
      <c r="N135" s="70">
        <v>4648.0</v>
      </c>
      <c r="O135" s="70">
        <v>4648.0</v>
      </c>
      <c r="P135" s="69">
        <v>0.822711780347797</v>
      </c>
    </row>
    <row r="136" ht="15.75" customHeight="1">
      <c r="A136" s="34" t="s">
        <v>606</v>
      </c>
      <c r="B136" s="36" t="s">
        <v>127</v>
      </c>
      <c r="C136" s="36" t="s">
        <v>54</v>
      </c>
      <c r="D136" s="36" t="s">
        <v>592</v>
      </c>
      <c r="E136" s="36" t="s">
        <v>105</v>
      </c>
      <c r="F136" s="21">
        <v>1935422.0</v>
      </c>
      <c r="G136" s="21">
        <v>47419.0</v>
      </c>
      <c r="H136" s="21">
        <v>1987161.0</v>
      </c>
      <c r="I136" s="21">
        <v>122759.0</v>
      </c>
      <c r="J136" s="69">
        <v>0.976085</v>
      </c>
      <c r="K136" s="69">
        <v>0.940356</v>
      </c>
      <c r="L136" s="69">
        <v>0.957887</v>
      </c>
      <c r="M136" s="69">
        <v>0.976693</v>
      </c>
      <c r="N136" s="70">
        <v>45480.0</v>
      </c>
      <c r="O136" s="70">
        <v>45480.0</v>
      </c>
      <c r="P136" s="69">
        <v>0.95842</v>
      </c>
    </row>
    <row r="137" ht="15.75" customHeight="1">
      <c r="B137" s="36" t="s">
        <v>127</v>
      </c>
      <c r="C137" s="36" t="s">
        <v>54</v>
      </c>
      <c r="D137" s="36" t="s">
        <v>593</v>
      </c>
      <c r="E137" s="36" t="s">
        <v>105</v>
      </c>
      <c r="F137" s="21">
        <v>1861107.0</v>
      </c>
      <c r="G137" s="21">
        <v>34229.0</v>
      </c>
      <c r="H137" s="21">
        <v>2011039.0</v>
      </c>
      <c r="I137" s="21">
        <v>143694.0</v>
      </c>
      <c r="J137" s="69">
        <v>0.98194</v>
      </c>
      <c r="K137" s="69">
        <v>0.928325</v>
      </c>
      <c r="L137" s="69">
        <v>0.95438</v>
      </c>
      <c r="M137" s="69">
        <v>0.983264</v>
      </c>
      <c r="N137" s="70">
        <v>45183.0</v>
      </c>
      <c r="O137" s="70">
        <v>45183.0</v>
      </c>
      <c r="P137" s="69">
        <v>0.956069</v>
      </c>
    </row>
    <row r="138" ht="15.75" customHeight="1">
      <c r="B138" s="36" t="s">
        <v>127</v>
      </c>
      <c r="C138" s="36" t="s">
        <v>54</v>
      </c>
      <c r="D138" s="36" t="s">
        <v>594</v>
      </c>
      <c r="E138" s="36" t="s">
        <v>105</v>
      </c>
      <c r="F138" s="21">
        <v>1852837.0</v>
      </c>
      <c r="G138" s="21">
        <v>62892.0</v>
      </c>
      <c r="H138" s="21">
        <v>1989317.0</v>
      </c>
      <c r="I138" s="21">
        <v>177794.0</v>
      </c>
      <c r="J138" s="69">
        <v>0.967171</v>
      </c>
      <c r="K138" s="69">
        <v>0.912444</v>
      </c>
      <c r="L138" s="69">
        <v>0.939011</v>
      </c>
      <c r="M138" s="69">
        <v>0.969354</v>
      </c>
      <c r="N138" s="70">
        <v>46052.0</v>
      </c>
      <c r="O138" s="70">
        <v>46052.0</v>
      </c>
      <c r="P138" s="69">
        <v>0.941049</v>
      </c>
    </row>
    <row r="139" ht="15.75" customHeight="1">
      <c r="B139" s="36" t="s">
        <v>127</v>
      </c>
      <c r="C139" s="36" t="s">
        <v>54</v>
      </c>
      <c r="D139" s="36" t="s">
        <v>595</v>
      </c>
      <c r="E139" s="36" t="s">
        <v>105</v>
      </c>
      <c r="F139" s="21">
        <v>1657079.0</v>
      </c>
      <c r="G139" s="21">
        <v>31304.0</v>
      </c>
      <c r="H139" s="21">
        <v>2094884.0</v>
      </c>
      <c r="I139" s="21">
        <v>253084.0</v>
      </c>
      <c r="J139" s="69">
        <v>0.981459</v>
      </c>
      <c r="K139" s="69">
        <v>0.867507</v>
      </c>
      <c r="L139" s="69">
        <v>0.920971</v>
      </c>
      <c r="M139" s="69">
        <v>0.985277</v>
      </c>
      <c r="N139" s="70">
        <v>45927.0</v>
      </c>
      <c r="O139" s="70">
        <v>45927.0</v>
      </c>
      <c r="P139" s="69">
        <v>0.929543</v>
      </c>
    </row>
    <row r="140" ht="15.75" customHeight="1">
      <c r="B140" s="36" t="s">
        <v>127</v>
      </c>
      <c r="C140" s="36" t="s">
        <v>54</v>
      </c>
      <c r="D140" s="36" t="s">
        <v>596</v>
      </c>
      <c r="E140" s="36" t="s">
        <v>105</v>
      </c>
      <c r="F140" s="21">
        <v>1577509.0</v>
      </c>
      <c r="G140" s="21">
        <v>5770.0</v>
      </c>
      <c r="H140" s="21">
        <v>1918903.0</v>
      </c>
      <c r="I140" s="21">
        <v>179409.0</v>
      </c>
      <c r="J140" s="69">
        <v>0.996356</v>
      </c>
      <c r="K140" s="69">
        <v>0.897884</v>
      </c>
      <c r="L140" s="69">
        <v>0.94456</v>
      </c>
      <c r="M140" s="69">
        <v>0.997002</v>
      </c>
      <c r="N140" s="70">
        <v>44490.0</v>
      </c>
      <c r="O140" s="70">
        <v>44490.0</v>
      </c>
      <c r="P140" s="69">
        <v>0.949701</v>
      </c>
    </row>
    <row r="141" ht="15.75" customHeight="1">
      <c r="A141" s="34" t="s">
        <v>607</v>
      </c>
      <c r="B141" s="36" t="s">
        <v>127</v>
      </c>
      <c r="C141" s="36" t="s">
        <v>54</v>
      </c>
      <c r="D141" s="36" t="s">
        <v>592</v>
      </c>
      <c r="E141" s="36" t="s">
        <v>105</v>
      </c>
      <c r="F141" s="21">
        <v>2322400.0</v>
      </c>
      <c r="G141" s="21">
        <v>39700.0</v>
      </c>
      <c r="H141" s="21">
        <v>2316108.0</v>
      </c>
      <c r="I141" s="21">
        <v>107156.0</v>
      </c>
      <c r="J141" s="69">
        <v>0.983193</v>
      </c>
      <c r="K141" s="69">
        <v>0.955895</v>
      </c>
      <c r="L141" s="69">
        <v>0.969352</v>
      </c>
      <c r="M141" s="69">
        <v>0.983148</v>
      </c>
      <c r="N141" s="70">
        <v>47446.0</v>
      </c>
      <c r="O141" s="70">
        <v>47446.0</v>
      </c>
      <c r="P141" s="69">
        <v>0.969311</v>
      </c>
    </row>
    <row r="142" ht="15.75" customHeight="1">
      <c r="B142" s="36" t="s">
        <v>127</v>
      </c>
      <c r="C142" s="36" t="s">
        <v>54</v>
      </c>
      <c r="D142" s="36" t="s">
        <v>593</v>
      </c>
      <c r="E142" s="36" t="s">
        <v>105</v>
      </c>
      <c r="F142" s="21">
        <v>2284390.0</v>
      </c>
      <c r="G142" s="21">
        <v>30938.0</v>
      </c>
      <c r="H142" s="21">
        <v>2329801.0</v>
      </c>
      <c r="I142" s="21">
        <v>115647.0</v>
      </c>
      <c r="J142" s="69">
        <v>0.986638</v>
      </c>
      <c r="K142" s="69">
        <v>0.951814</v>
      </c>
      <c r="L142" s="69">
        <v>0.968913</v>
      </c>
      <c r="M142" s="69">
        <v>0.986895</v>
      </c>
      <c r="N142" s="70">
        <v>47393.0</v>
      </c>
      <c r="O142" s="70">
        <v>47393.0</v>
      </c>
      <c r="P142" s="69">
        <v>0.96921</v>
      </c>
    </row>
    <row r="143" ht="15.75" customHeight="1">
      <c r="B143" s="36" t="s">
        <v>127</v>
      </c>
      <c r="C143" s="36" t="s">
        <v>54</v>
      </c>
      <c r="D143" s="36" t="s">
        <v>594</v>
      </c>
      <c r="E143" s="36" t="s">
        <v>105</v>
      </c>
      <c r="F143" s="21">
        <v>2225519.0</v>
      </c>
      <c r="G143" s="21">
        <v>31136.0</v>
      </c>
      <c r="H143" s="21">
        <v>2314181.0</v>
      </c>
      <c r="I143" s="21">
        <v>129121.0</v>
      </c>
      <c r="J143" s="69">
        <v>0.986203</v>
      </c>
      <c r="K143" s="69">
        <v>0.945163</v>
      </c>
      <c r="L143" s="69">
        <v>0.965247</v>
      </c>
      <c r="M143" s="69">
        <v>0.986724</v>
      </c>
      <c r="N143" s="70">
        <v>47280.0</v>
      </c>
      <c r="O143" s="70">
        <v>47280.0</v>
      </c>
      <c r="P143" s="69">
        <v>0.965902</v>
      </c>
    </row>
    <row r="144" ht="15.75" customHeight="1">
      <c r="B144" s="36" t="s">
        <v>127</v>
      </c>
      <c r="C144" s="36" t="s">
        <v>54</v>
      </c>
      <c r="D144" s="36" t="s">
        <v>595</v>
      </c>
      <c r="E144" s="36" t="s">
        <v>105</v>
      </c>
      <c r="F144" s="21">
        <v>2079472.0</v>
      </c>
      <c r="G144" s="21">
        <v>14686.0</v>
      </c>
      <c r="H144" s="21">
        <v>2314717.0</v>
      </c>
      <c r="I144" s="21">
        <v>156484.0</v>
      </c>
      <c r="J144" s="69">
        <v>0.992987</v>
      </c>
      <c r="K144" s="69">
        <v>0.930015</v>
      </c>
      <c r="L144" s="69">
        <v>0.96047</v>
      </c>
      <c r="M144" s="69">
        <v>0.993695</v>
      </c>
      <c r="N144" s="70">
        <v>46949.0</v>
      </c>
      <c r="O144" s="70">
        <v>46949.0</v>
      </c>
      <c r="P144" s="69">
        <v>0.962507</v>
      </c>
    </row>
    <row r="145" ht="15.75" customHeight="1">
      <c r="B145" s="36" t="s">
        <v>127</v>
      </c>
      <c r="C145" s="36" t="s">
        <v>54</v>
      </c>
      <c r="D145" s="36" t="s">
        <v>596</v>
      </c>
      <c r="E145" s="36" t="s">
        <v>105</v>
      </c>
      <c r="F145" s="21">
        <v>1824221.0</v>
      </c>
      <c r="G145" s="21">
        <v>2157.0</v>
      </c>
      <c r="H145" s="21">
        <v>2284455.0</v>
      </c>
      <c r="I145" s="21">
        <v>130041.0</v>
      </c>
      <c r="J145" s="69">
        <v>0.998818973947343</v>
      </c>
      <c r="K145" s="69">
        <v>0.933457745174393</v>
      </c>
      <c r="L145" s="69">
        <v>0.965032904481781</v>
      </c>
      <c r="M145" s="69">
        <v>0.999056682987757</v>
      </c>
      <c r="N145" s="70">
        <v>44585.0</v>
      </c>
      <c r="O145" s="70">
        <v>44585.0</v>
      </c>
      <c r="P145" s="69">
        <v>0.968827652035877</v>
      </c>
    </row>
    <row r="146" ht="15.75" customHeight="1">
      <c r="B146" s="36" t="s">
        <v>127</v>
      </c>
      <c r="C146" s="36" t="s">
        <v>73</v>
      </c>
      <c r="D146" s="36" t="s">
        <v>602</v>
      </c>
      <c r="E146" s="36" t="s">
        <v>105</v>
      </c>
      <c r="F146" s="21">
        <v>217568.0</v>
      </c>
      <c r="G146" s="21">
        <v>8482.0</v>
      </c>
      <c r="H146" s="21">
        <v>275173.0</v>
      </c>
      <c r="I146" s="21">
        <v>42340.0</v>
      </c>
      <c r="J146" s="69">
        <v>0.962477</v>
      </c>
      <c r="K146" s="69">
        <v>0.837096</v>
      </c>
      <c r="L146" s="69">
        <v>0.895419</v>
      </c>
      <c r="M146" s="69">
        <v>0.970097</v>
      </c>
      <c r="N146" s="70">
        <v>5854.0</v>
      </c>
      <c r="O146" s="70">
        <v>5854.0</v>
      </c>
      <c r="P146" s="69">
        <v>0.906502</v>
      </c>
    </row>
    <row r="147" ht="15.75" customHeight="1">
      <c r="B147" s="36" t="s">
        <v>127</v>
      </c>
      <c r="C147" s="36" t="s">
        <v>73</v>
      </c>
      <c r="D147" s="36" t="s">
        <v>603</v>
      </c>
      <c r="E147" s="36" t="s">
        <v>105</v>
      </c>
      <c r="F147" s="21">
        <v>190532.0</v>
      </c>
      <c r="G147" s="21">
        <v>5608.0</v>
      </c>
      <c r="H147" s="21">
        <v>278219.0</v>
      </c>
      <c r="I147" s="21">
        <v>63867.0</v>
      </c>
      <c r="J147" s="69">
        <v>0.971408</v>
      </c>
      <c r="K147" s="69">
        <v>0.748949</v>
      </c>
      <c r="L147" s="69">
        <v>0.845796</v>
      </c>
      <c r="M147" s="69">
        <v>0.980241</v>
      </c>
      <c r="N147" s="70">
        <v>5843.0</v>
      </c>
      <c r="O147" s="70">
        <v>5843.0</v>
      </c>
      <c r="P147" s="69">
        <v>0.870919</v>
      </c>
    </row>
    <row r="148" ht="15.75" customHeight="1">
      <c r="B148" s="36" t="s">
        <v>127</v>
      </c>
      <c r="C148" s="36" t="s">
        <v>73</v>
      </c>
      <c r="D148" s="36" t="s">
        <v>604</v>
      </c>
      <c r="E148" s="36" t="s">
        <v>105</v>
      </c>
      <c r="F148" s="21">
        <v>206321.0</v>
      </c>
      <c r="G148" s="21">
        <v>4932.0</v>
      </c>
      <c r="H148" s="21">
        <v>280237.0</v>
      </c>
      <c r="I148" s="21">
        <v>52966.0</v>
      </c>
      <c r="J148" s="69">
        <v>0.976654</v>
      </c>
      <c r="K148" s="69">
        <v>0.795724</v>
      </c>
      <c r="L148" s="69">
        <v>0.876954</v>
      </c>
      <c r="M148" s="69">
        <v>0.982705</v>
      </c>
      <c r="N148" s="70">
        <v>5863.0</v>
      </c>
      <c r="O148" s="70">
        <v>5863.0</v>
      </c>
      <c r="P148" s="69">
        <v>0.893659</v>
      </c>
    </row>
    <row r="149" ht="15.75" customHeight="1">
      <c r="B149" s="36" t="s">
        <v>127</v>
      </c>
      <c r="C149" s="36" t="s">
        <v>73</v>
      </c>
      <c r="D149" s="36" t="s">
        <v>605</v>
      </c>
      <c r="E149" s="36" t="s">
        <v>105</v>
      </c>
      <c r="F149" s="21">
        <v>114173.0</v>
      </c>
      <c r="G149" s="21">
        <v>103.0</v>
      </c>
      <c r="H149" s="21">
        <v>214075.0</v>
      </c>
      <c r="I149" s="21">
        <v>39958.0</v>
      </c>
      <c r="J149" s="69">
        <v>0.999098673387238</v>
      </c>
      <c r="K149" s="69">
        <v>0.740752995828224</v>
      </c>
      <c r="L149" s="69">
        <v>0.850745323333594</v>
      </c>
      <c r="M149" s="69">
        <v>0.999519091596709</v>
      </c>
      <c r="N149" s="70">
        <v>4309.0</v>
      </c>
      <c r="O149" s="70">
        <v>4309.0</v>
      </c>
      <c r="P149" s="69">
        <v>0.891229918356597</v>
      </c>
    </row>
    <row r="150" ht="15.75" customHeight="1">
      <c r="A150" s="34" t="s">
        <v>608</v>
      </c>
      <c r="B150" s="36" t="s">
        <v>127</v>
      </c>
      <c r="C150" s="36" t="s">
        <v>54</v>
      </c>
      <c r="D150" s="36" t="s">
        <v>592</v>
      </c>
      <c r="E150" s="36" t="s">
        <v>105</v>
      </c>
      <c r="F150" s="21">
        <v>971612.0</v>
      </c>
      <c r="G150" s="21">
        <v>44525.0</v>
      </c>
      <c r="H150" s="21">
        <v>1358151.0</v>
      </c>
      <c r="I150" s="21">
        <v>289160.0</v>
      </c>
      <c r="J150" s="69">
        <v>0.956182</v>
      </c>
      <c r="K150" s="69">
        <v>0.770648</v>
      </c>
      <c r="L150" s="69">
        <v>0.853448</v>
      </c>
      <c r="M150" s="69">
        <v>0.968257</v>
      </c>
      <c r="N150" s="70">
        <v>31974.0</v>
      </c>
      <c r="O150" s="70">
        <v>31974.0</v>
      </c>
      <c r="P150" s="69">
        <v>0.874717</v>
      </c>
    </row>
    <row r="151" ht="15.75" customHeight="1">
      <c r="B151" s="36" t="s">
        <v>127</v>
      </c>
      <c r="C151" s="36" t="s">
        <v>54</v>
      </c>
      <c r="D151" s="36" t="s">
        <v>593</v>
      </c>
      <c r="E151" s="36" t="s">
        <v>105</v>
      </c>
      <c r="F151" s="21">
        <v>967196.0</v>
      </c>
      <c r="G151" s="21">
        <v>44730.0</v>
      </c>
      <c r="H151" s="21">
        <v>1367441.0</v>
      </c>
      <c r="I151" s="21">
        <v>304743.0</v>
      </c>
      <c r="J151" s="69">
        <v>0.955797</v>
      </c>
      <c r="K151" s="69">
        <v>0.760411</v>
      </c>
      <c r="L151" s="69">
        <v>0.846982</v>
      </c>
      <c r="M151" s="69">
        <v>0.968325</v>
      </c>
      <c r="N151" s="70">
        <v>32201.0</v>
      </c>
      <c r="O151" s="70">
        <v>32201.0</v>
      </c>
      <c r="P151" s="69">
        <v>0.869799</v>
      </c>
    </row>
    <row r="152" ht="15.75" customHeight="1">
      <c r="B152" s="36" t="s">
        <v>127</v>
      </c>
      <c r="C152" s="36" t="s">
        <v>54</v>
      </c>
      <c r="D152" s="36" t="s">
        <v>594</v>
      </c>
      <c r="E152" s="36" t="s">
        <v>105</v>
      </c>
      <c r="F152" s="21">
        <v>1129728.0</v>
      </c>
      <c r="G152" s="21">
        <v>46927.0</v>
      </c>
      <c r="H152" s="21">
        <v>1329435.0</v>
      </c>
      <c r="I152" s="21">
        <v>143869.0</v>
      </c>
      <c r="J152" s="69">
        <v>0.960118</v>
      </c>
      <c r="K152" s="69">
        <v>0.887037</v>
      </c>
      <c r="L152" s="69">
        <v>0.922132</v>
      </c>
      <c r="M152" s="69">
        <v>0.965905</v>
      </c>
      <c r="N152" s="70">
        <v>32148.0</v>
      </c>
      <c r="O152" s="70">
        <v>32148.0</v>
      </c>
      <c r="P152" s="69">
        <v>0.928</v>
      </c>
    </row>
    <row r="153" ht="15.75" customHeight="1">
      <c r="B153" s="36" t="s">
        <v>127</v>
      </c>
      <c r="C153" s="36" t="s">
        <v>54</v>
      </c>
      <c r="D153" s="36" t="s">
        <v>595</v>
      </c>
      <c r="E153" s="36" t="s">
        <v>105</v>
      </c>
      <c r="F153" s="21">
        <v>954308.0</v>
      </c>
      <c r="G153" s="21">
        <v>39030.0</v>
      </c>
      <c r="H153" s="21">
        <v>1220312.0</v>
      </c>
      <c r="I153" s="21">
        <v>179719.0</v>
      </c>
      <c r="J153" s="69">
        <v>0.960708</v>
      </c>
      <c r="K153" s="69">
        <v>0.841521</v>
      </c>
      <c r="L153" s="69">
        <v>0.897174</v>
      </c>
      <c r="M153" s="69">
        <v>0.969008</v>
      </c>
      <c r="N153" s="70">
        <v>29435.0</v>
      </c>
      <c r="O153" s="70">
        <v>29435.0</v>
      </c>
      <c r="P153" s="69">
        <v>0.908602</v>
      </c>
    </row>
    <row r="154" ht="15.75" customHeight="1">
      <c r="B154" s="36" t="s">
        <v>127</v>
      </c>
      <c r="C154" s="36" t="s">
        <v>73</v>
      </c>
      <c r="D154" s="36" t="s">
        <v>602</v>
      </c>
      <c r="E154" s="36" t="s">
        <v>105</v>
      </c>
      <c r="F154" s="21">
        <v>393469.0</v>
      </c>
      <c r="G154" s="21">
        <v>6491.0</v>
      </c>
      <c r="H154" s="21">
        <v>513970.0</v>
      </c>
      <c r="I154" s="21">
        <v>47701.0</v>
      </c>
      <c r="J154" s="69">
        <v>0.983771</v>
      </c>
      <c r="K154" s="69">
        <v>0.891876</v>
      </c>
      <c r="L154" s="69">
        <v>0.935572</v>
      </c>
      <c r="M154" s="69">
        <v>0.987528</v>
      </c>
      <c r="N154" s="70">
        <v>12174.0</v>
      </c>
      <c r="O154" s="70">
        <v>12174.0</v>
      </c>
      <c r="P154" s="69">
        <v>0.943646</v>
      </c>
    </row>
    <row r="155" ht="15.75" customHeight="1">
      <c r="B155" s="36" t="s">
        <v>127</v>
      </c>
      <c r="C155" s="36" t="s">
        <v>73</v>
      </c>
      <c r="D155" s="36" t="s">
        <v>603</v>
      </c>
      <c r="E155" s="36" t="s">
        <v>105</v>
      </c>
      <c r="F155" s="21">
        <v>400017.0</v>
      </c>
      <c r="G155" s="21">
        <v>5299.0</v>
      </c>
      <c r="H155" s="21">
        <v>525874.0</v>
      </c>
      <c r="I155" s="21">
        <v>50592.0</v>
      </c>
      <c r="J155" s="69">
        <v>0.986926</v>
      </c>
      <c r="K155" s="69">
        <v>0.887725</v>
      </c>
      <c r="L155" s="69">
        <v>0.934701</v>
      </c>
      <c r="M155" s="69">
        <v>0.990024</v>
      </c>
      <c r="N155" s="70">
        <v>12233.0</v>
      </c>
      <c r="O155" s="70">
        <v>12233.0</v>
      </c>
      <c r="P155" s="69">
        <v>0.943072</v>
      </c>
    </row>
    <row r="156" ht="15.75" customHeight="1">
      <c r="B156" s="36" t="s">
        <v>127</v>
      </c>
      <c r="C156" s="36" t="s">
        <v>73</v>
      </c>
      <c r="D156" s="36" t="s">
        <v>604</v>
      </c>
      <c r="E156" s="36" t="s">
        <v>105</v>
      </c>
      <c r="F156" s="21">
        <v>419228.0</v>
      </c>
      <c r="G156" s="21">
        <v>5762.0</v>
      </c>
      <c r="H156" s="21">
        <v>528894.0</v>
      </c>
      <c r="I156" s="21">
        <v>45094.0</v>
      </c>
      <c r="J156" s="69">
        <v>0.986442</v>
      </c>
      <c r="K156" s="69">
        <v>0.902882</v>
      </c>
      <c r="L156" s="69">
        <v>0.942814</v>
      </c>
      <c r="M156" s="69">
        <v>0.989223</v>
      </c>
      <c r="N156" s="70">
        <v>12365.0</v>
      </c>
      <c r="O156" s="70">
        <v>12365.0</v>
      </c>
      <c r="P156" s="69">
        <v>0.949092</v>
      </c>
    </row>
    <row r="157" ht="15.75" customHeight="1">
      <c r="B157" s="36" t="s">
        <v>127</v>
      </c>
      <c r="C157" s="36" t="s">
        <v>73</v>
      </c>
      <c r="D157" s="36" t="s">
        <v>605</v>
      </c>
      <c r="E157" s="36" t="s">
        <v>105</v>
      </c>
      <c r="F157" s="21">
        <v>263987.0</v>
      </c>
      <c r="G157" s="21">
        <v>80.0</v>
      </c>
      <c r="H157" s="21">
        <v>349018.0</v>
      </c>
      <c r="I157" s="21">
        <v>34187.0</v>
      </c>
      <c r="J157" s="69">
        <v>0.999697046582875</v>
      </c>
      <c r="K157" s="69">
        <v>0.885345469423893</v>
      </c>
      <c r="L157" s="69">
        <v>0.939052826101263</v>
      </c>
      <c r="M157" s="69">
        <v>0.999770837988187</v>
      </c>
      <c r="N157" s="70">
        <v>9726.0</v>
      </c>
      <c r="O157" s="70">
        <v>9726.0</v>
      </c>
      <c r="P157" s="69">
        <v>0.947059350628484</v>
      </c>
    </row>
    <row r="158" ht="15.75" customHeight="1">
      <c r="A158" s="77"/>
      <c r="B158" s="36"/>
      <c r="C158" s="36"/>
      <c r="D158" s="36"/>
      <c r="E158" s="36"/>
      <c r="F158" s="21"/>
      <c r="G158" s="21"/>
      <c r="H158" s="21"/>
      <c r="I158" s="21"/>
      <c r="J158" s="69"/>
      <c r="K158" s="69"/>
      <c r="L158" s="69"/>
      <c r="M158" s="69"/>
      <c r="N158" s="70"/>
      <c r="O158" s="70"/>
      <c r="P158" s="69"/>
    </row>
    <row r="159" ht="15.75" customHeight="1">
      <c r="A159" s="77"/>
      <c r="B159" s="36"/>
      <c r="C159" s="36"/>
      <c r="D159" s="36"/>
      <c r="E159" s="36"/>
      <c r="F159" s="21"/>
      <c r="G159" s="21"/>
      <c r="H159" s="21"/>
      <c r="I159" s="21"/>
      <c r="J159" s="69"/>
      <c r="K159" s="69"/>
      <c r="L159" s="69"/>
      <c r="M159" s="69"/>
      <c r="N159" s="70"/>
      <c r="O159" s="70"/>
      <c r="P159" s="69"/>
    </row>
    <row r="160" ht="15.75" customHeight="1">
      <c r="A160" s="77"/>
      <c r="B160" s="36"/>
      <c r="C160" s="36"/>
      <c r="D160" s="36"/>
      <c r="E160" s="36"/>
      <c r="F160" s="21"/>
      <c r="G160" s="21"/>
      <c r="H160" s="21"/>
      <c r="I160" s="21"/>
      <c r="J160" s="69"/>
      <c r="K160" s="69"/>
      <c r="L160" s="69"/>
      <c r="M160" s="69"/>
      <c r="N160" s="70"/>
      <c r="O160" s="70"/>
      <c r="P160" s="69"/>
    </row>
    <row r="161" ht="15.75" customHeight="1">
      <c r="A161" s="77"/>
      <c r="B161" s="36"/>
      <c r="C161" s="36"/>
      <c r="D161" s="36"/>
      <c r="E161" s="36"/>
      <c r="F161" s="21"/>
      <c r="G161" s="21"/>
      <c r="H161" s="21"/>
      <c r="I161" s="21"/>
      <c r="J161" s="69"/>
      <c r="K161" s="69"/>
      <c r="L161" s="69"/>
      <c r="M161" s="69"/>
      <c r="N161" s="70"/>
      <c r="O161" s="70"/>
      <c r="P161" s="69"/>
    </row>
    <row r="162" ht="15.75" customHeight="1">
      <c r="A162" s="77"/>
      <c r="B162" s="36"/>
      <c r="C162" s="36"/>
      <c r="D162" s="36"/>
      <c r="E162" s="36"/>
      <c r="F162" s="21"/>
      <c r="G162" s="21"/>
      <c r="H162" s="21"/>
      <c r="I162" s="21"/>
      <c r="J162" s="69"/>
      <c r="K162" s="69"/>
      <c r="L162" s="69"/>
      <c r="M162" s="69"/>
      <c r="N162" s="70"/>
      <c r="O162" s="70"/>
      <c r="P162" s="69"/>
    </row>
    <row r="163" ht="15.75" customHeight="1">
      <c r="A163" s="77"/>
      <c r="B163" s="36"/>
      <c r="C163" s="36"/>
      <c r="D163" s="36"/>
      <c r="E163" s="36"/>
      <c r="F163" s="21"/>
      <c r="G163" s="21"/>
      <c r="H163" s="21"/>
      <c r="I163" s="21"/>
      <c r="J163" s="69"/>
      <c r="K163" s="69"/>
      <c r="L163" s="69"/>
      <c r="M163" s="69"/>
      <c r="N163" s="70"/>
      <c r="O163" s="70"/>
      <c r="P163" s="69"/>
    </row>
    <row r="164" ht="15.75" customHeight="1">
      <c r="A164" s="77"/>
      <c r="B164" s="36"/>
      <c r="C164" s="36"/>
      <c r="D164" s="36"/>
      <c r="E164" s="36"/>
      <c r="F164" s="21"/>
      <c r="G164" s="21"/>
      <c r="H164" s="21"/>
      <c r="I164" s="21"/>
      <c r="J164" s="69"/>
      <c r="K164" s="69"/>
      <c r="L164" s="69"/>
      <c r="M164" s="69"/>
      <c r="N164" s="70"/>
      <c r="O164" s="70"/>
      <c r="P164" s="69"/>
    </row>
    <row r="165" ht="15.75" customHeight="1">
      <c r="A165" s="77"/>
      <c r="B165" s="36"/>
      <c r="C165" s="36"/>
      <c r="D165" s="36"/>
      <c r="E165" s="36"/>
      <c r="F165" s="21"/>
      <c r="G165" s="21"/>
      <c r="H165" s="21"/>
      <c r="I165" s="21"/>
      <c r="J165" s="69"/>
      <c r="K165" s="69"/>
      <c r="L165" s="69"/>
      <c r="M165" s="69"/>
      <c r="N165" s="70"/>
      <c r="O165" s="70"/>
      <c r="P165" s="69"/>
    </row>
    <row r="166" ht="15.75" customHeight="1">
      <c r="A166" s="77"/>
      <c r="B166" s="36"/>
      <c r="C166" s="36"/>
      <c r="D166" s="36"/>
      <c r="E166" s="36"/>
      <c r="F166" s="21"/>
      <c r="G166" s="21"/>
      <c r="H166" s="21"/>
      <c r="I166" s="21"/>
      <c r="J166" s="69"/>
      <c r="K166" s="69"/>
      <c r="L166" s="69"/>
      <c r="M166" s="69"/>
      <c r="N166" s="70"/>
      <c r="O166" s="70"/>
      <c r="P166" s="69"/>
    </row>
    <row r="167" ht="15.75" customHeight="1">
      <c r="A167" s="77"/>
      <c r="B167" s="36"/>
      <c r="C167" s="36"/>
      <c r="D167" s="36"/>
      <c r="E167" s="36"/>
      <c r="F167" s="21"/>
      <c r="G167" s="21"/>
      <c r="H167" s="21"/>
      <c r="I167" s="21"/>
      <c r="J167" s="69"/>
      <c r="K167" s="69"/>
      <c r="L167" s="69"/>
      <c r="M167" s="69"/>
      <c r="N167" s="70"/>
      <c r="O167" s="70"/>
      <c r="P167" s="69"/>
    </row>
    <row r="168" ht="15.75" customHeight="1">
      <c r="A168" s="77"/>
      <c r="B168" s="36"/>
      <c r="C168" s="36"/>
      <c r="D168" s="36"/>
      <c r="E168" s="36"/>
      <c r="F168" s="21"/>
      <c r="G168" s="21"/>
      <c r="H168" s="21"/>
      <c r="I168" s="21"/>
      <c r="J168" s="69"/>
      <c r="K168" s="69"/>
      <c r="L168" s="69"/>
      <c r="M168" s="69"/>
      <c r="N168" s="70"/>
      <c r="O168" s="70"/>
      <c r="P168" s="69"/>
    </row>
    <row r="169" ht="15.75" customHeight="1">
      <c r="A169" s="77"/>
      <c r="B169" s="36"/>
      <c r="C169" s="36"/>
      <c r="D169" s="36"/>
      <c r="E169" s="36"/>
      <c r="F169" s="21"/>
      <c r="G169" s="21"/>
      <c r="H169" s="21"/>
      <c r="I169" s="21"/>
      <c r="J169" s="69"/>
      <c r="K169" s="69"/>
      <c r="L169" s="69"/>
      <c r="M169" s="69"/>
      <c r="N169" s="70"/>
      <c r="O169" s="70"/>
      <c r="P169" s="69"/>
    </row>
    <row r="170" ht="15.75" customHeight="1">
      <c r="A170" s="77"/>
      <c r="J170" s="78"/>
      <c r="K170" s="78"/>
      <c r="L170" s="78"/>
      <c r="M170" s="78"/>
      <c r="N170" s="79"/>
      <c r="O170" s="79"/>
      <c r="P170" s="78"/>
    </row>
    <row r="171" ht="15.75" customHeight="1">
      <c r="J171" s="78"/>
      <c r="K171" s="78"/>
      <c r="L171" s="78"/>
      <c r="M171" s="78"/>
      <c r="N171" s="79"/>
      <c r="O171" s="79"/>
      <c r="P171" s="78"/>
    </row>
    <row r="172" ht="15.75" customHeight="1">
      <c r="J172" s="78"/>
      <c r="K172" s="78"/>
      <c r="L172" s="78"/>
      <c r="M172" s="78"/>
      <c r="N172" s="79"/>
      <c r="O172" s="79"/>
      <c r="P172" s="78"/>
    </row>
    <row r="173" ht="15.75" customHeight="1">
      <c r="J173" s="78"/>
      <c r="K173" s="78"/>
      <c r="L173" s="78"/>
      <c r="M173" s="78"/>
      <c r="N173" s="79"/>
      <c r="O173" s="79"/>
      <c r="P173" s="78"/>
    </row>
    <row r="174" ht="15.75" customHeight="1">
      <c r="J174" s="78"/>
      <c r="K174" s="78"/>
      <c r="L174" s="78"/>
      <c r="M174" s="78"/>
      <c r="N174" s="79"/>
      <c r="O174" s="79"/>
      <c r="P174" s="78"/>
    </row>
    <row r="175" ht="15.75" customHeight="1">
      <c r="J175" s="78"/>
      <c r="K175" s="78"/>
      <c r="L175" s="78"/>
      <c r="M175" s="78"/>
      <c r="N175" s="79"/>
      <c r="O175" s="79"/>
      <c r="P175" s="78"/>
    </row>
    <row r="176" ht="15.75" customHeight="1">
      <c r="J176" s="78"/>
      <c r="K176" s="78"/>
      <c r="L176" s="78"/>
      <c r="M176" s="78"/>
      <c r="N176" s="79"/>
      <c r="O176" s="79"/>
      <c r="P176" s="78"/>
    </row>
    <row r="177" ht="15.75" customHeight="1">
      <c r="J177" s="78"/>
      <c r="K177" s="78"/>
      <c r="L177" s="78"/>
      <c r="M177" s="78"/>
      <c r="N177" s="79"/>
      <c r="O177" s="79"/>
      <c r="P177" s="78"/>
    </row>
    <row r="178" ht="15.75" customHeight="1">
      <c r="J178" s="78"/>
      <c r="K178" s="78"/>
      <c r="L178" s="78"/>
      <c r="M178" s="78"/>
      <c r="N178" s="79"/>
      <c r="O178" s="79"/>
      <c r="P178" s="78"/>
    </row>
    <row r="179" ht="15.75" customHeight="1">
      <c r="J179" s="78"/>
      <c r="K179" s="78"/>
      <c r="L179" s="78"/>
      <c r="M179" s="78"/>
      <c r="N179" s="79"/>
      <c r="O179" s="79"/>
      <c r="P179" s="78"/>
    </row>
    <row r="180" ht="15.75" customHeight="1"/>
    <row r="181" ht="15.75" customHeight="1"/>
    <row r="182" ht="15.75" customHeight="1"/>
    <row r="183" ht="15.75" customHeight="1">
      <c r="J183" s="78"/>
      <c r="K183" s="78"/>
      <c r="L183" s="78"/>
      <c r="M183" s="78"/>
      <c r="N183" s="79"/>
      <c r="O183" s="79"/>
      <c r="P183" s="78"/>
    </row>
    <row r="184" ht="15.75" customHeight="1">
      <c r="J184" s="78"/>
      <c r="K184" s="78"/>
      <c r="L184" s="78"/>
      <c r="M184" s="78"/>
      <c r="N184" s="79"/>
      <c r="O184" s="79"/>
      <c r="P184" s="78"/>
    </row>
    <row r="185" ht="15.75" customHeight="1">
      <c r="J185" s="78"/>
      <c r="K185" s="78"/>
      <c r="L185" s="78"/>
      <c r="M185" s="78"/>
      <c r="N185" s="79"/>
      <c r="O185" s="79"/>
      <c r="P185" s="78"/>
    </row>
    <row r="186" ht="15.75" customHeight="1">
      <c r="J186" s="78"/>
      <c r="K186" s="78"/>
      <c r="L186" s="78"/>
      <c r="M186" s="78"/>
      <c r="N186" s="79"/>
      <c r="O186" s="79"/>
      <c r="P186" s="78"/>
    </row>
    <row r="187" ht="15.75" customHeight="1">
      <c r="A187" s="77"/>
      <c r="J187" s="78"/>
      <c r="K187" s="78"/>
      <c r="L187" s="78"/>
      <c r="M187" s="78"/>
      <c r="N187" s="79"/>
      <c r="O187" s="79"/>
      <c r="P187" s="78"/>
    </row>
    <row r="188" ht="15.75" customHeight="1">
      <c r="J188" s="78"/>
      <c r="K188" s="78"/>
      <c r="L188" s="78"/>
      <c r="M188" s="78"/>
      <c r="N188" s="79"/>
      <c r="O188" s="79"/>
      <c r="P188" s="78"/>
    </row>
    <row r="189" ht="15.75" customHeight="1">
      <c r="J189" s="78"/>
      <c r="K189" s="78"/>
      <c r="L189" s="78"/>
      <c r="M189" s="78"/>
      <c r="N189" s="79"/>
      <c r="O189" s="79"/>
      <c r="P189" s="78"/>
    </row>
    <row r="190" ht="15.75" customHeight="1">
      <c r="J190" s="78"/>
      <c r="K190" s="78"/>
      <c r="L190" s="78"/>
      <c r="M190" s="78"/>
      <c r="N190" s="79"/>
      <c r="O190" s="79"/>
      <c r="P190" s="78"/>
    </row>
    <row r="191" ht="15.75" customHeight="1">
      <c r="J191" s="78"/>
      <c r="K191" s="78"/>
      <c r="L191" s="78"/>
      <c r="M191" s="78"/>
      <c r="N191" s="79"/>
      <c r="O191" s="79"/>
      <c r="P191" s="78"/>
    </row>
    <row r="192" ht="15.75" customHeight="1">
      <c r="J192" s="78"/>
      <c r="K192" s="78"/>
      <c r="L192" s="78"/>
      <c r="M192" s="78"/>
      <c r="N192" s="79"/>
      <c r="O192" s="79"/>
      <c r="P192" s="78"/>
    </row>
    <row r="193" ht="15.75" customHeight="1">
      <c r="J193" s="78"/>
      <c r="K193" s="78"/>
      <c r="L193" s="78"/>
      <c r="M193" s="78"/>
      <c r="N193" s="79"/>
      <c r="O193" s="79"/>
      <c r="P193" s="78"/>
    </row>
    <row r="194" ht="15.75" customHeight="1">
      <c r="J194" s="78"/>
      <c r="K194" s="78"/>
      <c r="L194" s="78"/>
      <c r="M194" s="78"/>
      <c r="N194" s="79"/>
      <c r="O194" s="79"/>
      <c r="P194" s="78"/>
    </row>
    <row r="195" ht="15.75" customHeight="1">
      <c r="J195" s="78"/>
      <c r="K195" s="78"/>
      <c r="L195" s="78"/>
      <c r="M195" s="78"/>
      <c r="N195" s="79"/>
      <c r="O195" s="79"/>
      <c r="P195" s="78"/>
    </row>
    <row r="196" ht="15.75" customHeight="1">
      <c r="J196" s="78"/>
      <c r="K196" s="78"/>
      <c r="L196" s="78"/>
      <c r="M196" s="78"/>
      <c r="N196" s="79"/>
      <c r="O196" s="79"/>
      <c r="P196" s="78"/>
    </row>
    <row r="197" ht="15.75" customHeight="1">
      <c r="A197" s="77"/>
      <c r="J197" s="78"/>
      <c r="K197" s="78"/>
      <c r="L197" s="78"/>
      <c r="M197" s="78"/>
      <c r="N197" s="79"/>
      <c r="O197" s="79"/>
      <c r="P197" s="78"/>
    </row>
    <row r="198" ht="15.75" customHeight="1">
      <c r="J198" s="78"/>
      <c r="K198" s="78"/>
      <c r="L198" s="78"/>
      <c r="M198" s="78"/>
      <c r="N198" s="79"/>
      <c r="O198" s="79"/>
      <c r="P198" s="78"/>
    </row>
    <row r="199" ht="15.75" customHeight="1">
      <c r="J199" s="78"/>
      <c r="K199" s="78"/>
      <c r="L199" s="78"/>
      <c r="M199" s="78"/>
      <c r="N199" s="79"/>
      <c r="O199" s="79"/>
      <c r="P199" s="78"/>
    </row>
    <row r="200" ht="15.75" customHeight="1">
      <c r="J200" s="78"/>
      <c r="K200" s="78"/>
      <c r="L200" s="78"/>
      <c r="M200" s="78"/>
      <c r="N200" s="79"/>
      <c r="O200" s="79"/>
      <c r="P200" s="78"/>
    </row>
    <row r="201" ht="15.75" customHeight="1">
      <c r="J201" s="78"/>
      <c r="K201" s="78"/>
      <c r="L201" s="78"/>
      <c r="M201" s="78"/>
      <c r="N201" s="79"/>
      <c r="O201" s="79"/>
      <c r="P201" s="78"/>
    </row>
    <row r="202" ht="15.75" customHeight="1">
      <c r="J202" s="78"/>
      <c r="K202" s="78"/>
      <c r="L202" s="78"/>
      <c r="M202" s="78"/>
      <c r="N202" s="79"/>
      <c r="O202" s="79"/>
      <c r="P202" s="78"/>
    </row>
    <row r="203" ht="15.75" customHeight="1">
      <c r="J203" s="78"/>
      <c r="K203" s="78"/>
      <c r="L203" s="78"/>
      <c r="M203" s="78"/>
      <c r="N203" s="79"/>
      <c r="O203" s="79"/>
      <c r="P203" s="78"/>
    </row>
    <row r="204" ht="15.75" customHeight="1">
      <c r="J204" s="78"/>
      <c r="K204" s="78"/>
      <c r="L204" s="78"/>
      <c r="M204" s="78"/>
      <c r="N204" s="79"/>
      <c r="O204" s="79"/>
      <c r="P204" s="78"/>
    </row>
    <row r="205" ht="15.75" customHeight="1">
      <c r="J205" s="78"/>
      <c r="K205" s="78"/>
      <c r="L205" s="78"/>
      <c r="M205" s="78"/>
      <c r="N205" s="79"/>
      <c r="O205" s="79"/>
      <c r="P205" s="78"/>
    </row>
    <row r="206" ht="15.75" customHeight="1">
      <c r="J206" s="78"/>
      <c r="K206" s="78"/>
      <c r="L206" s="78"/>
      <c r="M206" s="78"/>
      <c r="N206" s="79"/>
      <c r="O206" s="79"/>
      <c r="P206" s="78"/>
    </row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>
      <c r="A214" s="77"/>
      <c r="J214" s="78"/>
      <c r="K214" s="78"/>
      <c r="L214" s="78"/>
      <c r="M214" s="78"/>
      <c r="N214" s="79"/>
      <c r="O214" s="79"/>
      <c r="P214" s="78"/>
    </row>
    <row r="215" ht="15.75" customHeight="1">
      <c r="J215" s="78"/>
      <c r="K215" s="78"/>
      <c r="L215" s="78"/>
      <c r="M215" s="78"/>
      <c r="N215" s="79"/>
      <c r="O215" s="79"/>
      <c r="P215" s="78"/>
    </row>
    <row r="216" ht="15.75" customHeight="1">
      <c r="J216" s="78"/>
      <c r="K216" s="78"/>
      <c r="L216" s="78"/>
      <c r="M216" s="78"/>
      <c r="N216" s="79"/>
      <c r="O216" s="79"/>
      <c r="P216" s="78"/>
    </row>
    <row r="217" ht="15.75" customHeight="1">
      <c r="J217" s="78"/>
      <c r="K217" s="78"/>
      <c r="L217" s="78"/>
      <c r="M217" s="78"/>
      <c r="N217" s="79"/>
      <c r="O217" s="79"/>
      <c r="P217" s="78"/>
    </row>
    <row r="218" ht="15.75" customHeight="1">
      <c r="J218" s="78"/>
      <c r="K218" s="78"/>
      <c r="L218" s="78"/>
      <c r="M218" s="78"/>
      <c r="N218" s="79"/>
      <c r="O218" s="79"/>
      <c r="P218" s="78"/>
    </row>
    <row r="219" ht="15.75" customHeight="1">
      <c r="J219" s="78"/>
      <c r="K219" s="78"/>
      <c r="L219" s="78"/>
      <c r="M219" s="78"/>
      <c r="N219" s="79"/>
      <c r="O219" s="79"/>
      <c r="P219" s="78"/>
    </row>
    <row r="220" ht="15.75" customHeight="1">
      <c r="J220" s="78"/>
      <c r="K220" s="78"/>
      <c r="L220" s="78"/>
      <c r="M220" s="78"/>
      <c r="N220" s="79"/>
      <c r="O220" s="79"/>
      <c r="P220" s="78"/>
    </row>
    <row r="221" ht="15.75" customHeight="1">
      <c r="J221" s="78"/>
      <c r="K221" s="78"/>
      <c r="L221" s="78"/>
      <c r="M221" s="78"/>
      <c r="N221" s="79"/>
      <c r="O221" s="79"/>
      <c r="P221" s="78"/>
    </row>
    <row r="222" ht="15.75" customHeight="1">
      <c r="J222" s="78"/>
      <c r="K222" s="78"/>
      <c r="L222" s="78"/>
      <c r="M222" s="78"/>
      <c r="N222" s="79"/>
      <c r="O222" s="79"/>
      <c r="P222" s="78"/>
    </row>
    <row r="223" ht="15.75" customHeight="1">
      <c r="J223" s="78"/>
      <c r="K223" s="78"/>
      <c r="L223" s="78"/>
      <c r="M223" s="78"/>
      <c r="N223" s="79"/>
      <c r="O223" s="79"/>
      <c r="P223" s="78"/>
    </row>
    <row r="224" ht="15.75" customHeight="1">
      <c r="J224" s="78"/>
      <c r="K224" s="78"/>
      <c r="L224" s="78"/>
      <c r="M224" s="78"/>
      <c r="N224" s="79"/>
      <c r="O224" s="79"/>
      <c r="P224" s="78"/>
    </row>
    <row r="225" ht="15.75" customHeight="1">
      <c r="J225" s="78"/>
      <c r="K225" s="78"/>
      <c r="L225" s="78"/>
      <c r="M225" s="78"/>
      <c r="N225" s="79"/>
      <c r="O225" s="79"/>
      <c r="P225" s="78"/>
    </row>
    <row r="226" ht="15.75" customHeight="1">
      <c r="J226" s="78"/>
      <c r="K226" s="78"/>
      <c r="L226" s="78"/>
      <c r="M226" s="78"/>
      <c r="N226" s="79"/>
      <c r="O226" s="79"/>
      <c r="P226" s="78"/>
    </row>
    <row r="227" ht="15.75" customHeight="1">
      <c r="J227" s="78"/>
      <c r="K227" s="78"/>
      <c r="L227" s="78"/>
      <c r="M227" s="78"/>
      <c r="N227" s="79"/>
      <c r="O227" s="79"/>
      <c r="P227" s="78"/>
    </row>
    <row r="228" ht="15.75" customHeight="1">
      <c r="J228" s="78"/>
      <c r="K228" s="78"/>
      <c r="L228" s="78"/>
      <c r="M228" s="78"/>
      <c r="N228" s="79"/>
      <c r="O228" s="79"/>
      <c r="P228" s="78"/>
    </row>
    <row r="229" ht="15.75" customHeight="1">
      <c r="J229" s="78"/>
      <c r="K229" s="78"/>
      <c r="L229" s="78"/>
      <c r="M229" s="78"/>
      <c r="N229" s="79"/>
      <c r="O229" s="79"/>
      <c r="P229" s="78"/>
    </row>
    <row r="230" ht="15.75" customHeight="1">
      <c r="J230" s="78"/>
      <c r="K230" s="78"/>
      <c r="L230" s="78"/>
      <c r="M230" s="78"/>
      <c r="N230" s="79"/>
      <c r="O230" s="79"/>
      <c r="P230" s="78"/>
    </row>
    <row r="231" ht="15.75" customHeight="1">
      <c r="A231" s="35"/>
      <c r="J231" s="78"/>
      <c r="K231" s="78"/>
      <c r="L231" s="78"/>
      <c r="M231" s="78"/>
      <c r="N231" s="79"/>
      <c r="O231" s="79"/>
      <c r="P231" s="78"/>
    </row>
    <row r="232" ht="15.75" customHeight="1">
      <c r="A232" s="35"/>
      <c r="J232" s="78"/>
      <c r="K232" s="78"/>
      <c r="L232" s="78"/>
      <c r="M232" s="78"/>
      <c r="N232" s="79"/>
      <c r="O232" s="79"/>
      <c r="P232" s="78"/>
    </row>
    <row r="233" ht="15.75" customHeight="1">
      <c r="A233" s="80"/>
      <c r="J233" s="78"/>
      <c r="K233" s="78"/>
      <c r="L233" s="78"/>
      <c r="M233" s="78"/>
      <c r="N233" s="79"/>
      <c r="O233" s="79"/>
      <c r="P233" s="78"/>
    </row>
    <row r="234" ht="15.75" customHeight="1">
      <c r="A234" s="35"/>
      <c r="J234" s="78"/>
      <c r="K234" s="78"/>
      <c r="L234" s="78"/>
      <c r="M234" s="78"/>
      <c r="N234" s="79"/>
      <c r="O234" s="79"/>
      <c r="P234" s="78"/>
    </row>
    <row r="235" ht="15.75" customHeight="1">
      <c r="A235" s="35"/>
      <c r="J235" s="78"/>
      <c r="K235" s="78"/>
      <c r="L235" s="78"/>
      <c r="M235" s="78"/>
      <c r="N235" s="79"/>
      <c r="O235" s="79"/>
      <c r="P235" s="78"/>
    </row>
    <row r="236" ht="15.75" customHeight="1">
      <c r="A236" s="35"/>
      <c r="J236" s="78"/>
      <c r="K236" s="78"/>
      <c r="L236" s="78"/>
      <c r="M236" s="78"/>
      <c r="N236" s="79"/>
      <c r="O236" s="79"/>
      <c r="P236" s="78"/>
    </row>
    <row r="237" ht="15.75" customHeight="1">
      <c r="A237" s="35"/>
      <c r="J237" s="78"/>
      <c r="K237" s="78"/>
      <c r="L237" s="78"/>
      <c r="M237" s="78"/>
      <c r="N237" s="79"/>
      <c r="O237" s="79"/>
      <c r="P237" s="78"/>
    </row>
    <row r="238" ht="15.75" customHeight="1">
      <c r="A238" s="35"/>
      <c r="J238" s="78"/>
      <c r="K238" s="78"/>
      <c r="L238" s="78"/>
      <c r="M238" s="78"/>
      <c r="N238" s="79"/>
      <c r="O238" s="79"/>
      <c r="P238" s="78"/>
    </row>
    <row r="239" ht="15.75" customHeight="1">
      <c r="A239" s="35"/>
      <c r="J239" s="78"/>
      <c r="K239" s="78"/>
      <c r="L239" s="78"/>
      <c r="M239" s="78"/>
      <c r="N239" s="79"/>
      <c r="O239" s="79"/>
      <c r="P239" s="78"/>
    </row>
    <row r="240" ht="15.75" customHeight="1">
      <c r="A240" s="35"/>
      <c r="J240" s="78"/>
      <c r="K240" s="78"/>
      <c r="L240" s="78"/>
      <c r="M240" s="78"/>
      <c r="N240" s="79"/>
      <c r="O240" s="79"/>
      <c r="P240" s="78"/>
    </row>
    <row r="241" ht="15.75" customHeight="1">
      <c r="A241" s="35"/>
      <c r="J241" s="78"/>
      <c r="K241" s="78"/>
      <c r="L241" s="78"/>
      <c r="M241" s="78"/>
      <c r="N241" s="79"/>
      <c r="O241" s="79"/>
      <c r="P241" s="78"/>
    </row>
    <row r="242" ht="15.75" customHeight="1">
      <c r="A242" s="35"/>
      <c r="J242" s="78"/>
      <c r="K242" s="78"/>
      <c r="L242" s="78"/>
      <c r="M242" s="78"/>
      <c r="N242" s="79"/>
      <c r="O242" s="79"/>
      <c r="P242" s="78"/>
    </row>
    <row r="243" ht="15.75" customHeight="1">
      <c r="A243" s="35"/>
      <c r="J243" s="78"/>
      <c r="K243" s="78"/>
      <c r="L243" s="78"/>
      <c r="M243" s="78"/>
      <c r="N243" s="79"/>
      <c r="O243" s="79"/>
      <c r="P243" s="78"/>
    </row>
    <row r="244" ht="15.75" customHeight="1">
      <c r="A244" s="35"/>
      <c r="J244" s="78"/>
      <c r="K244" s="78"/>
      <c r="L244" s="78"/>
      <c r="M244" s="78"/>
      <c r="N244" s="79"/>
      <c r="O244" s="79"/>
      <c r="P244" s="78"/>
    </row>
    <row r="245" ht="15.75" customHeight="1">
      <c r="A245" s="35"/>
      <c r="J245" s="78"/>
      <c r="K245" s="78"/>
      <c r="L245" s="78"/>
      <c r="M245" s="78"/>
      <c r="N245" s="79"/>
      <c r="O245" s="79"/>
      <c r="P245" s="78"/>
    </row>
    <row r="246" ht="15.75" customHeight="1">
      <c r="A246" s="35"/>
      <c r="J246" s="78"/>
      <c r="K246" s="78"/>
      <c r="L246" s="78"/>
      <c r="M246" s="78"/>
      <c r="N246" s="79"/>
      <c r="O246" s="79"/>
      <c r="P246" s="78"/>
    </row>
    <row r="247" ht="15.75" customHeight="1">
      <c r="A247" s="35"/>
      <c r="J247" s="78"/>
      <c r="K247" s="78"/>
      <c r="L247" s="78"/>
      <c r="M247" s="78"/>
      <c r="N247" s="79"/>
      <c r="O247" s="79"/>
      <c r="P247" s="78"/>
    </row>
    <row r="248" ht="15.75" customHeight="1">
      <c r="A248" s="35"/>
      <c r="J248" s="78"/>
      <c r="K248" s="78"/>
      <c r="L248" s="78"/>
      <c r="M248" s="78"/>
      <c r="N248" s="79"/>
      <c r="O248" s="79"/>
      <c r="P248" s="78"/>
    </row>
    <row r="249" ht="15.75" customHeight="1">
      <c r="A249" s="35"/>
      <c r="J249" s="78"/>
      <c r="K249" s="78"/>
      <c r="L249" s="78"/>
      <c r="M249" s="78"/>
      <c r="N249" s="79"/>
      <c r="O249" s="79"/>
      <c r="P249" s="78"/>
    </row>
    <row r="250" ht="15.75" customHeight="1">
      <c r="A250" s="35"/>
      <c r="J250" s="78"/>
      <c r="K250" s="78"/>
      <c r="L250" s="78"/>
      <c r="M250" s="78"/>
      <c r="N250" s="79"/>
      <c r="O250" s="79"/>
      <c r="P250" s="78"/>
    </row>
    <row r="251" ht="15.75" customHeight="1">
      <c r="A251" s="35"/>
      <c r="J251" s="78"/>
      <c r="K251" s="78"/>
      <c r="L251" s="78"/>
      <c r="M251" s="78"/>
      <c r="N251" s="79"/>
      <c r="O251" s="79"/>
      <c r="P251" s="78"/>
    </row>
    <row r="252" ht="15.75" customHeight="1">
      <c r="A252" s="35"/>
      <c r="J252" s="78"/>
      <c r="K252" s="78"/>
      <c r="L252" s="78"/>
      <c r="M252" s="78"/>
      <c r="N252" s="79"/>
      <c r="O252" s="79"/>
      <c r="P252" s="78"/>
    </row>
    <row r="253" ht="15.75" customHeight="1">
      <c r="A253" s="35"/>
      <c r="J253" s="78"/>
      <c r="K253" s="78"/>
      <c r="L253" s="78"/>
      <c r="M253" s="78"/>
      <c r="N253" s="79"/>
      <c r="O253" s="79"/>
      <c r="P253" s="78"/>
    </row>
    <row r="254" ht="15.75" customHeight="1">
      <c r="A254" s="35"/>
      <c r="J254" s="78"/>
      <c r="K254" s="78"/>
      <c r="L254" s="78"/>
      <c r="M254" s="78"/>
      <c r="N254" s="79"/>
      <c r="O254" s="79"/>
      <c r="P254" s="78"/>
    </row>
    <row r="255" ht="15.75" customHeight="1">
      <c r="A255" s="35"/>
      <c r="J255" s="78"/>
      <c r="K255" s="78"/>
      <c r="L255" s="78"/>
      <c r="M255" s="78"/>
      <c r="N255" s="79"/>
      <c r="O255" s="79"/>
      <c r="P255" s="78"/>
    </row>
    <row r="256" ht="15.75" customHeight="1">
      <c r="A256" s="35"/>
      <c r="J256" s="78"/>
      <c r="K256" s="78"/>
      <c r="L256" s="78"/>
      <c r="M256" s="78"/>
      <c r="N256" s="79"/>
      <c r="O256" s="79"/>
      <c r="P256" s="78"/>
    </row>
    <row r="257" ht="15.75" customHeight="1">
      <c r="A257" s="35"/>
      <c r="J257" s="78"/>
      <c r="K257" s="78"/>
      <c r="L257" s="78"/>
      <c r="M257" s="78"/>
      <c r="N257" s="79"/>
      <c r="O257" s="79"/>
      <c r="P257" s="78"/>
    </row>
    <row r="258" ht="15.75" customHeight="1">
      <c r="A258" s="35"/>
      <c r="J258" s="78"/>
      <c r="K258" s="78"/>
      <c r="L258" s="78"/>
      <c r="M258" s="78"/>
      <c r="N258" s="79"/>
      <c r="O258" s="79"/>
      <c r="P258" s="78"/>
    </row>
    <row r="259" ht="15.75" customHeight="1">
      <c r="A259" s="35"/>
      <c r="J259" s="78"/>
      <c r="K259" s="78"/>
      <c r="L259" s="78"/>
      <c r="M259" s="78"/>
      <c r="N259" s="79"/>
      <c r="O259" s="79"/>
      <c r="P259" s="78"/>
    </row>
    <row r="260" ht="15.75" customHeight="1">
      <c r="A260" s="35"/>
      <c r="J260" s="78"/>
      <c r="K260" s="78"/>
      <c r="L260" s="78"/>
      <c r="M260" s="78"/>
      <c r="N260" s="79"/>
      <c r="O260" s="79"/>
      <c r="P260" s="78"/>
    </row>
    <row r="261" ht="15.75" customHeight="1">
      <c r="A261" s="35"/>
      <c r="J261" s="78"/>
      <c r="K261" s="78"/>
      <c r="L261" s="78"/>
      <c r="M261" s="78"/>
      <c r="N261" s="79"/>
      <c r="O261" s="79"/>
      <c r="P261" s="78"/>
    </row>
    <row r="262" ht="15.75" customHeight="1">
      <c r="A262" s="35"/>
      <c r="J262" s="78"/>
      <c r="K262" s="78"/>
      <c r="L262" s="78"/>
      <c r="M262" s="78"/>
      <c r="N262" s="79"/>
      <c r="O262" s="79"/>
      <c r="P262" s="78"/>
    </row>
    <row r="263" ht="15.75" customHeight="1">
      <c r="A263" s="35"/>
      <c r="J263" s="78"/>
      <c r="K263" s="78"/>
      <c r="L263" s="78"/>
      <c r="M263" s="78"/>
      <c r="N263" s="79"/>
      <c r="O263" s="79"/>
      <c r="P263" s="78"/>
    </row>
    <row r="264" ht="15.75" customHeight="1">
      <c r="A264" s="35"/>
      <c r="J264" s="78"/>
      <c r="K264" s="78"/>
      <c r="L264" s="78"/>
      <c r="M264" s="78"/>
      <c r="N264" s="79"/>
      <c r="O264" s="79"/>
      <c r="P264" s="78"/>
    </row>
    <row r="265" ht="15.75" customHeight="1">
      <c r="A265" s="35"/>
      <c r="J265" s="78"/>
      <c r="K265" s="78"/>
      <c r="L265" s="78"/>
      <c r="M265" s="78"/>
      <c r="N265" s="79"/>
      <c r="O265" s="79"/>
      <c r="P265" s="78"/>
    </row>
    <row r="266" ht="15.75" customHeight="1">
      <c r="A266" s="35"/>
      <c r="J266" s="78"/>
      <c r="K266" s="78"/>
      <c r="L266" s="78"/>
      <c r="M266" s="78"/>
      <c r="N266" s="79"/>
      <c r="O266" s="79"/>
      <c r="P266" s="78"/>
    </row>
    <row r="267" ht="15.75" customHeight="1">
      <c r="A267" s="35"/>
      <c r="J267" s="78"/>
      <c r="K267" s="78"/>
      <c r="L267" s="78"/>
      <c r="M267" s="78"/>
      <c r="N267" s="79"/>
      <c r="O267" s="79"/>
      <c r="P267" s="78"/>
    </row>
    <row r="268" ht="15.75" customHeight="1">
      <c r="A268" s="35"/>
      <c r="J268" s="78"/>
      <c r="K268" s="78"/>
      <c r="L268" s="78"/>
      <c r="M268" s="78"/>
      <c r="N268" s="79"/>
      <c r="O268" s="79"/>
      <c r="P268" s="78"/>
    </row>
    <row r="269" ht="15.75" customHeight="1">
      <c r="A269" s="35"/>
      <c r="J269" s="78"/>
      <c r="K269" s="78"/>
      <c r="L269" s="78"/>
      <c r="M269" s="78"/>
      <c r="N269" s="79"/>
      <c r="O269" s="79"/>
      <c r="P269" s="78"/>
    </row>
    <row r="270" ht="15.75" customHeight="1">
      <c r="A270" s="35"/>
      <c r="J270" s="78"/>
      <c r="K270" s="78"/>
      <c r="L270" s="78"/>
      <c r="M270" s="78"/>
      <c r="N270" s="79"/>
      <c r="O270" s="79"/>
      <c r="P270" s="78"/>
    </row>
    <row r="271" ht="15.75" customHeight="1">
      <c r="A271" s="35"/>
      <c r="J271" s="78"/>
      <c r="K271" s="78"/>
      <c r="L271" s="78"/>
      <c r="M271" s="78"/>
      <c r="N271" s="79"/>
      <c r="O271" s="79"/>
      <c r="P271" s="78"/>
    </row>
    <row r="272" ht="15.75" customHeight="1">
      <c r="A272" s="35"/>
      <c r="J272" s="78"/>
      <c r="K272" s="78"/>
      <c r="L272" s="78"/>
      <c r="M272" s="78"/>
      <c r="N272" s="79"/>
      <c r="O272" s="79"/>
      <c r="P272" s="78"/>
    </row>
    <row r="273" ht="15.75" customHeight="1">
      <c r="A273" s="35"/>
      <c r="J273" s="78"/>
      <c r="K273" s="78"/>
      <c r="L273" s="78"/>
      <c r="M273" s="78"/>
      <c r="N273" s="79"/>
      <c r="O273" s="79"/>
      <c r="P273" s="78"/>
    </row>
    <row r="274" ht="15.75" customHeight="1">
      <c r="A274" s="35"/>
      <c r="J274" s="78"/>
      <c r="K274" s="78"/>
      <c r="L274" s="78"/>
      <c r="M274" s="78"/>
      <c r="N274" s="79"/>
      <c r="O274" s="79"/>
      <c r="P274" s="78"/>
    </row>
    <row r="275" ht="15.75" customHeight="1">
      <c r="A275" s="35"/>
      <c r="J275" s="78"/>
      <c r="K275" s="78"/>
      <c r="L275" s="78"/>
      <c r="M275" s="78"/>
      <c r="N275" s="79"/>
      <c r="O275" s="79"/>
      <c r="P275" s="78"/>
    </row>
    <row r="276" ht="15.75" customHeight="1">
      <c r="A276" s="35"/>
      <c r="J276" s="78"/>
      <c r="K276" s="78"/>
      <c r="L276" s="78"/>
      <c r="M276" s="78"/>
      <c r="N276" s="79"/>
      <c r="O276" s="79"/>
      <c r="P276" s="78"/>
    </row>
    <row r="277" ht="15.75" customHeight="1">
      <c r="A277" s="35"/>
      <c r="J277" s="78"/>
      <c r="K277" s="78"/>
      <c r="L277" s="78"/>
      <c r="M277" s="78"/>
      <c r="N277" s="79"/>
      <c r="O277" s="79"/>
      <c r="P277" s="78"/>
    </row>
    <row r="278" ht="15.75" customHeight="1">
      <c r="A278" s="35"/>
      <c r="J278" s="78"/>
      <c r="K278" s="78"/>
      <c r="L278" s="78"/>
      <c r="M278" s="78"/>
      <c r="N278" s="79"/>
      <c r="O278" s="79"/>
      <c r="P278" s="78"/>
    </row>
    <row r="279" ht="15.75" customHeight="1">
      <c r="A279" s="35"/>
      <c r="J279" s="78"/>
      <c r="K279" s="78"/>
      <c r="L279" s="78"/>
      <c r="M279" s="78"/>
      <c r="N279" s="79"/>
      <c r="O279" s="79"/>
      <c r="P279" s="78"/>
    </row>
    <row r="280" ht="15.75" customHeight="1">
      <c r="A280" s="35"/>
      <c r="J280" s="78"/>
      <c r="K280" s="78"/>
      <c r="L280" s="78"/>
      <c r="M280" s="78"/>
      <c r="N280" s="79"/>
      <c r="O280" s="79"/>
      <c r="P280" s="78"/>
    </row>
    <row r="281" ht="15.75" customHeight="1">
      <c r="A281" s="35"/>
      <c r="J281" s="78"/>
      <c r="K281" s="78"/>
      <c r="L281" s="78"/>
      <c r="M281" s="78"/>
      <c r="N281" s="79"/>
      <c r="O281" s="79"/>
      <c r="P281" s="78"/>
    </row>
    <row r="282" ht="15.75" customHeight="1">
      <c r="A282" s="35"/>
      <c r="J282" s="78"/>
      <c r="K282" s="78"/>
      <c r="L282" s="78"/>
      <c r="M282" s="78"/>
      <c r="N282" s="79"/>
      <c r="O282" s="79"/>
      <c r="P282" s="78"/>
    </row>
    <row r="283" ht="15.75" customHeight="1">
      <c r="A283" s="35"/>
      <c r="J283" s="78"/>
      <c r="K283" s="78"/>
      <c r="L283" s="78"/>
      <c r="M283" s="78"/>
      <c r="N283" s="79"/>
      <c r="O283" s="79"/>
      <c r="P283" s="78"/>
    </row>
    <row r="284" ht="15.75" customHeight="1">
      <c r="A284" s="35"/>
      <c r="J284" s="78"/>
      <c r="K284" s="78"/>
      <c r="L284" s="78"/>
      <c r="M284" s="78"/>
      <c r="N284" s="79"/>
      <c r="O284" s="79"/>
      <c r="P284" s="78"/>
    </row>
    <row r="285" ht="15.75" customHeight="1">
      <c r="A285" s="35"/>
      <c r="J285" s="78"/>
      <c r="K285" s="78"/>
      <c r="L285" s="78"/>
      <c r="M285" s="78"/>
      <c r="N285" s="79"/>
      <c r="O285" s="79"/>
      <c r="P285" s="78"/>
    </row>
    <row r="286" ht="15.75" customHeight="1">
      <c r="A286" s="35"/>
      <c r="J286" s="78"/>
      <c r="K286" s="78"/>
      <c r="L286" s="78"/>
      <c r="M286" s="78"/>
      <c r="N286" s="79"/>
      <c r="O286" s="79"/>
      <c r="P286" s="78"/>
    </row>
    <row r="287" ht="15.75" customHeight="1">
      <c r="A287" s="35"/>
      <c r="J287" s="78"/>
      <c r="K287" s="78"/>
      <c r="L287" s="78"/>
      <c r="M287" s="78"/>
      <c r="N287" s="79"/>
      <c r="O287" s="79"/>
      <c r="P287" s="78"/>
    </row>
    <row r="288" ht="15.75" customHeight="1">
      <c r="A288" s="35"/>
      <c r="J288" s="78"/>
      <c r="K288" s="78"/>
      <c r="L288" s="78"/>
      <c r="M288" s="78"/>
      <c r="N288" s="79"/>
      <c r="O288" s="79"/>
      <c r="P288" s="78"/>
    </row>
    <row r="289" ht="15.75" customHeight="1">
      <c r="A289" s="35"/>
      <c r="J289" s="78"/>
      <c r="K289" s="78"/>
      <c r="L289" s="78"/>
      <c r="M289" s="78"/>
      <c r="N289" s="79"/>
      <c r="O289" s="79"/>
      <c r="P289" s="78"/>
    </row>
    <row r="290" ht="15.75" customHeight="1">
      <c r="A290" s="35"/>
      <c r="J290" s="78"/>
      <c r="K290" s="78"/>
      <c r="L290" s="78"/>
      <c r="M290" s="78"/>
      <c r="N290" s="79"/>
      <c r="O290" s="79"/>
      <c r="P290" s="78"/>
    </row>
    <row r="291" ht="15.75" customHeight="1">
      <c r="A291" s="35"/>
      <c r="J291" s="78"/>
      <c r="K291" s="78"/>
      <c r="L291" s="78"/>
      <c r="M291" s="78"/>
      <c r="N291" s="79"/>
      <c r="O291" s="79"/>
      <c r="P291" s="78"/>
    </row>
    <row r="292" ht="15.75" customHeight="1">
      <c r="A292" s="35"/>
      <c r="J292" s="78"/>
      <c r="K292" s="78"/>
      <c r="L292" s="78"/>
      <c r="M292" s="78"/>
      <c r="N292" s="79"/>
      <c r="O292" s="79"/>
      <c r="P292" s="78"/>
    </row>
    <row r="293" ht="15.75" customHeight="1">
      <c r="A293" s="35"/>
      <c r="J293" s="78"/>
      <c r="K293" s="78"/>
      <c r="L293" s="78"/>
      <c r="M293" s="78"/>
      <c r="N293" s="79"/>
      <c r="O293" s="79"/>
      <c r="P293" s="78"/>
    </row>
    <row r="294" ht="15.75" customHeight="1">
      <c r="A294" s="35"/>
      <c r="J294" s="78"/>
      <c r="K294" s="78"/>
      <c r="L294" s="78"/>
      <c r="M294" s="78"/>
      <c r="N294" s="79"/>
      <c r="O294" s="79"/>
      <c r="P294" s="78"/>
    </row>
    <row r="295" ht="15.75" customHeight="1">
      <c r="A295" s="35"/>
      <c r="J295" s="78"/>
      <c r="K295" s="78"/>
      <c r="L295" s="78"/>
      <c r="M295" s="78"/>
      <c r="N295" s="79"/>
      <c r="O295" s="79"/>
      <c r="P295" s="78"/>
    </row>
    <row r="296" ht="15.75" customHeight="1">
      <c r="A296" s="35"/>
      <c r="J296" s="78"/>
      <c r="K296" s="78"/>
      <c r="L296" s="78"/>
      <c r="M296" s="78"/>
      <c r="N296" s="79"/>
      <c r="O296" s="79"/>
      <c r="P296" s="78"/>
    </row>
    <row r="297" ht="15.75" customHeight="1">
      <c r="A297" s="35"/>
      <c r="J297" s="78"/>
      <c r="K297" s="78"/>
      <c r="L297" s="78"/>
      <c r="M297" s="78"/>
      <c r="N297" s="79"/>
      <c r="O297" s="79"/>
      <c r="P297" s="78"/>
    </row>
    <row r="298" ht="15.75" customHeight="1">
      <c r="A298" s="35"/>
      <c r="J298" s="78"/>
      <c r="K298" s="78"/>
      <c r="L298" s="78"/>
      <c r="M298" s="78"/>
      <c r="N298" s="79"/>
      <c r="O298" s="79"/>
      <c r="P298" s="78"/>
    </row>
    <row r="299" ht="15.75" customHeight="1">
      <c r="A299" s="35"/>
      <c r="J299" s="78"/>
      <c r="K299" s="78"/>
      <c r="L299" s="78"/>
      <c r="M299" s="78"/>
      <c r="N299" s="79"/>
      <c r="O299" s="79"/>
      <c r="P299" s="78"/>
    </row>
    <row r="300" ht="15.75" customHeight="1">
      <c r="A300" s="35"/>
      <c r="J300" s="78"/>
      <c r="K300" s="78"/>
      <c r="L300" s="78"/>
      <c r="M300" s="78"/>
      <c r="N300" s="79"/>
      <c r="O300" s="79"/>
      <c r="P300" s="78"/>
    </row>
    <row r="301" ht="15.75" customHeight="1">
      <c r="A301" s="35"/>
      <c r="J301" s="78"/>
      <c r="K301" s="78"/>
      <c r="L301" s="78"/>
      <c r="M301" s="78"/>
      <c r="N301" s="79"/>
      <c r="O301" s="79"/>
      <c r="P301" s="78"/>
    </row>
    <row r="302" ht="15.75" customHeight="1">
      <c r="A302" s="35"/>
      <c r="J302" s="78"/>
      <c r="K302" s="78"/>
      <c r="L302" s="78"/>
      <c r="M302" s="78"/>
      <c r="N302" s="79"/>
      <c r="O302" s="79"/>
      <c r="P302" s="78"/>
    </row>
    <row r="303" ht="15.75" customHeight="1">
      <c r="A303" s="35"/>
      <c r="J303" s="78"/>
      <c r="K303" s="78"/>
      <c r="L303" s="78"/>
      <c r="M303" s="78"/>
      <c r="N303" s="79"/>
      <c r="O303" s="79"/>
      <c r="P303" s="78"/>
    </row>
    <row r="304" ht="15.75" customHeight="1">
      <c r="A304" s="35"/>
      <c r="J304" s="78"/>
      <c r="K304" s="78"/>
      <c r="L304" s="78"/>
      <c r="M304" s="78"/>
      <c r="N304" s="79"/>
      <c r="O304" s="79"/>
      <c r="P304" s="78"/>
    </row>
    <row r="305" ht="15.75" customHeight="1">
      <c r="A305" s="35"/>
      <c r="J305" s="78"/>
      <c r="K305" s="78"/>
      <c r="L305" s="78"/>
      <c r="M305" s="78"/>
      <c r="N305" s="79"/>
      <c r="O305" s="79"/>
      <c r="P305" s="78"/>
    </row>
    <row r="306" ht="15.75" customHeight="1">
      <c r="A306" s="35"/>
      <c r="J306" s="78"/>
      <c r="K306" s="78"/>
      <c r="L306" s="78"/>
      <c r="M306" s="78"/>
      <c r="N306" s="79"/>
      <c r="O306" s="79"/>
      <c r="P306" s="78"/>
    </row>
    <row r="307" ht="15.75" customHeight="1">
      <c r="A307" s="35"/>
      <c r="J307" s="78"/>
      <c r="K307" s="78"/>
      <c r="L307" s="78"/>
      <c r="M307" s="78"/>
      <c r="N307" s="79"/>
      <c r="O307" s="79"/>
      <c r="P307" s="78"/>
    </row>
    <row r="308" ht="15.75" customHeight="1">
      <c r="A308" s="35"/>
      <c r="J308" s="78"/>
      <c r="K308" s="78"/>
      <c r="L308" s="78"/>
      <c r="M308" s="78"/>
      <c r="N308" s="79"/>
      <c r="O308" s="79"/>
      <c r="P308" s="78"/>
    </row>
    <row r="309" ht="15.75" customHeight="1">
      <c r="A309" s="35"/>
      <c r="J309" s="78"/>
      <c r="K309" s="78"/>
      <c r="L309" s="78"/>
      <c r="M309" s="78"/>
      <c r="N309" s="79"/>
      <c r="O309" s="79"/>
      <c r="P309" s="78"/>
    </row>
    <row r="310" ht="15.75" customHeight="1">
      <c r="A310" s="35"/>
      <c r="J310" s="78"/>
      <c r="K310" s="78"/>
      <c r="L310" s="78"/>
      <c r="M310" s="78"/>
      <c r="N310" s="79"/>
      <c r="O310" s="79"/>
      <c r="P310" s="78"/>
    </row>
    <row r="311" ht="15.75" customHeight="1">
      <c r="A311" s="35"/>
      <c r="J311" s="78"/>
      <c r="K311" s="78"/>
      <c r="L311" s="78"/>
      <c r="M311" s="78"/>
      <c r="N311" s="79"/>
      <c r="O311" s="79"/>
      <c r="P311" s="78"/>
    </row>
    <row r="312" ht="15.75" customHeight="1">
      <c r="A312" s="35"/>
      <c r="J312" s="78"/>
      <c r="K312" s="78"/>
      <c r="L312" s="78"/>
      <c r="M312" s="78"/>
      <c r="N312" s="79"/>
      <c r="O312" s="79"/>
      <c r="P312" s="78"/>
    </row>
    <row r="313" ht="15.75" customHeight="1">
      <c r="A313" s="35"/>
      <c r="J313" s="78"/>
      <c r="K313" s="78"/>
      <c r="L313" s="78"/>
      <c r="M313" s="78"/>
      <c r="N313" s="79"/>
      <c r="O313" s="79"/>
      <c r="P313" s="78"/>
    </row>
    <row r="314" ht="15.75" customHeight="1">
      <c r="A314" s="35"/>
      <c r="J314" s="78"/>
      <c r="K314" s="78"/>
      <c r="L314" s="78"/>
      <c r="M314" s="78"/>
      <c r="N314" s="79"/>
      <c r="O314" s="79"/>
      <c r="P314" s="78"/>
    </row>
    <row r="315" ht="15.75" customHeight="1">
      <c r="A315" s="35"/>
      <c r="J315" s="78"/>
      <c r="K315" s="78"/>
      <c r="L315" s="78"/>
      <c r="M315" s="78"/>
      <c r="N315" s="79"/>
      <c r="O315" s="79"/>
      <c r="P315" s="78"/>
    </row>
    <row r="316" ht="15.75" customHeight="1">
      <c r="A316" s="35"/>
      <c r="J316" s="78"/>
      <c r="K316" s="78"/>
      <c r="L316" s="78"/>
      <c r="M316" s="78"/>
      <c r="N316" s="79"/>
      <c r="O316" s="79"/>
      <c r="P316" s="78"/>
    </row>
    <row r="317" ht="15.75" customHeight="1">
      <c r="A317" s="35"/>
      <c r="J317" s="78"/>
      <c r="K317" s="78"/>
      <c r="L317" s="78"/>
      <c r="M317" s="78"/>
      <c r="N317" s="79"/>
      <c r="O317" s="79"/>
      <c r="P317" s="78"/>
    </row>
    <row r="318" ht="15.75" customHeight="1">
      <c r="A318" s="35"/>
      <c r="J318" s="78"/>
      <c r="K318" s="78"/>
      <c r="L318" s="78"/>
      <c r="M318" s="78"/>
      <c r="N318" s="79"/>
      <c r="O318" s="79"/>
      <c r="P318" s="78"/>
    </row>
    <row r="319" ht="15.75" customHeight="1">
      <c r="A319" s="35"/>
      <c r="J319" s="78"/>
      <c r="K319" s="78"/>
      <c r="L319" s="78"/>
      <c r="M319" s="78"/>
      <c r="N319" s="79"/>
      <c r="O319" s="79"/>
      <c r="P319" s="78"/>
    </row>
    <row r="320" ht="15.75" customHeight="1">
      <c r="A320" s="35"/>
      <c r="J320" s="78"/>
      <c r="K320" s="78"/>
      <c r="L320" s="78"/>
      <c r="M320" s="78"/>
      <c r="N320" s="79"/>
      <c r="O320" s="79"/>
      <c r="P320" s="78"/>
    </row>
    <row r="321" ht="15.75" customHeight="1">
      <c r="A321" s="35"/>
      <c r="J321" s="78"/>
      <c r="K321" s="78"/>
      <c r="L321" s="78"/>
      <c r="M321" s="78"/>
      <c r="N321" s="79"/>
      <c r="O321" s="79"/>
      <c r="P321" s="78"/>
    </row>
    <row r="322" ht="15.75" customHeight="1">
      <c r="A322" s="35"/>
      <c r="J322" s="78"/>
      <c r="K322" s="78"/>
      <c r="L322" s="78"/>
      <c r="M322" s="78"/>
      <c r="N322" s="79"/>
      <c r="O322" s="79"/>
      <c r="P322" s="78"/>
    </row>
    <row r="323" ht="15.75" customHeight="1">
      <c r="A323" s="35"/>
      <c r="J323" s="78"/>
      <c r="K323" s="78"/>
      <c r="L323" s="78"/>
      <c r="M323" s="78"/>
      <c r="N323" s="79"/>
      <c r="O323" s="79"/>
      <c r="P323" s="78"/>
    </row>
    <row r="324" ht="15.75" customHeight="1">
      <c r="A324" s="35"/>
      <c r="J324" s="78"/>
      <c r="K324" s="78"/>
      <c r="L324" s="78"/>
      <c r="M324" s="78"/>
      <c r="N324" s="79"/>
      <c r="O324" s="79"/>
      <c r="P324" s="78"/>
    </row>
    <row r="325" ht="15.75" customHeight="1">
      <c r="A325" s="35"/>
      <c r="J325" s="78"/>
      <c r="K325" s="78"/>
      <c r="L325" s="78"/>
      <c r="M325" s="78"/>
      <c r="N325" s="79"/>
      <c r="O325" s="79"/>
      <c r="P325" s="78"/>
    </row>
    <row r="326" ht="15.75" customHeight="1">
      <c r="A326" s="35"/>
      <c r="J326" s="78"/>
      <c r="K326" s="78"/>
      <c r="L326" s="78"/>
      <c r="M326" s="78"/>
      <c r="N326" s="79"/>
      <c r="O326" s="79"/>
      <c r="P326" s="78"/>
    </row>
    <row r="327" ht="15.75" customHeight="1">
      <c r="A327" s="35"/>
      <c r="J327" s="78"/>
      <c r="K327" s="78"/>
      <c r="L327" s="78"/>
      <c r="M327" s="78"/>
      <c r="N327" s="79"/>
      <c r="O327" s="79"/>
      <c r="P327" s="78"/>
    </row>
    <row r="328" ht="15.75" customHeight="1">
      <c r="A328" s="35"/>
      <c r="J328" s="78"/>
      <c r="K328" s="78"/>
      <c r="L328" s="78"/>
      <c r="M328" s="78"/>
      <c r="N328" s="79"/>
      <c r="O328" s="79"/>
      <c r="P328" s="78"/>
    </row>
    <row r="329" ht="15.75" customHeight="1">
      <c r="A329" s="35"/>
      <c r="J329" s="78"/>
      <c r="K329" s="78"/>
      <c r="L329" s="78"/>
      <c r="M329" s="78"/>
      <c r="N329" s="79"/>
      <c r="O329" s="79"/>
      <c r="P329" s="78"/>
    </row>
    <row r="330" ht="15.75" customHeight="1">
      <c r="A330" s="35"/>
      <c r="J330" s="78"/>
      <c r="K330" s="78"/>
      <c r="L330" s="78"/>
      <c r="M330" s="78"/>
      <c r="N330" s="79"/>
      <c r="O330" s="79"/>
      <c r="P330" s="78"/>
    </row>
    <row r="331" ht="15.75" customHeight="1">
      <c r="A331" s="35"/>
      <c r="J331" s="78"/>
      <c r="K331" s="78"/>
      <c r="L331" s="78"/>
      <c r="M331" s="78"/>
      <c r="N331" s="79"/>
      <c r="O331" s="79"/>
      <c r="P331" s="78"/>
    </row>
    <row r="332" ht="15.75" customHeight="1">
      <c r="A332" s="35"/>
      <c r="J332" s="78"/>
      <c r="K332" s="78"/>
      <c r="L332" s="78"/>
      <c r="M332" s="78"/>
      <c r="N332" s="79"/>
      <c r="O332" s="79"/>
      <c r="P332" s="78"/>
    </row>
    <row r="333" ht="15.75" customHeight="1">
      <c r="A333" s="35"/>
      <c r="J333" s="78"/>
      <c r="K333" s="78"/>
      <c r="L333" s="78"/>
      <c r="M333" s="78"/>
      <c r="N333" s="79"/>
      <c r="O333" s="79"/>
      <c r="P333" s="78"/>
    </row>
    <row r="334" ht="15.75" customHeight="1">
      <c r="A334" s="35"/>
      <c r="J334" s="78"/>
      <c r="K334" s="78"/>
      <c r="L334" s="78"/>
      <c r="M334" s="78"/>
      <c r="N334" s="79"/>
      <c r="O334" s="79"/>
      <c r="P334" s="78"/>
    </row>
    <row r="335" ht="15.75" customHeight="1">
      <c r="A335" s="35"/>
      <c r="J335" s="78"/>
      <c r="K335" s="78"/>
      <c r="L335" s="78"/>
      <c r="M335" s="78"/>
      <c r="N335" s="79"/>
      <c r="O335" s="79"/>
      <c r="P335" s="78"/>
    </row>
    <row r="336" ht="15.75" customHeight="1">
      <c r="A336" s="35"/>
      <c r="J336" s="78"/>
      <c r="K336" s="78"/>
      <c r="L336" s="78"/>
      <c r="M336" s="78"/>
      <c r="N336" s="79"/>
      <c r="O336" s="79"/>
      <c r="P336" s="78"/>
    </row>
    <row r="337" ht="15.75" customHeight="1">
      <c r="A337" s="35"/>
      <c r="J337" s="78"/>
      <c r="K337" s="78"/>
      <c r="L337" s="78"/>
      <c r="M337" s="78"/>
      <c r="N337" s="79"/>
      <c r="O337" s="79"/>
      <c r="P337" s="78"/>
    </row>
    <row r="338" ht="15.75" customHeight="1">
      <c r="A338" s="35"/>
      <c r="J338" s="78"/>
      <c r="K338" s="78"/>
      <c r="L338" s="78"/>
      <c r="M338" s="78"/>
      <c r="N338" s="79"/>
      <c r="O338" s="79"/>
      <c r="P338" s="78"/>
    </row>
    <row r="339" ht="15.75" customHeight="1">
      <c r="A339" s="35"/>
      <c r="J339" s="78"/>
      <c r="K339" s="78"/>
      <c r="L339" s="78"/>
      <c r="M339" s="78"/>
      <c r="N339" s="79"/>
      <c r="O339" s="79"/>
      <c r="P339" s="78"/>
    </row>
    <row r="340" ht="15.75" customHeight="1">
      <c r="A340" s="35"/>
      <c r="J340" s="78"/>
      <c r="K340" s="78"/>
      <c r="L340" s="78"/>
      <c r="M340" s="78"/>
      <c r="N340" s="79"/>
      <c r="O340" s="79"/>
      <c r="P340" s="78"/>
    </row>
    <row r="341" ht="15.75" customHeight="1">
      <c r="A341" s="35"/>
      <c r="J341" s="78"/>
      <c r="K341" s="78"/>
      <c r="L341" s="78"/>
      <c r="M341" s="78"/>
      <c r="N341" s="79"/>
      <c r="O341" s="79"/>
      <c r="P341" s="78"/>
    </row>
    <row r="342" ht="15.75" customHeight="1">
      <c r="A342" s="35"/>
      <c r="J342" s="78"/>
      <c r="K342" s="78"/>
      <c r="L342" s="78"/>
      <c r="M342" s="78"/>
      <c r="N342" s="79"/>
      <c r="O342" s="79"/>
      <c r="P342" s="78"/>
    </row>
    <row r="343" ht="15.75" customHeight="1">
      <c r="A343" s="35"/>
      <c r="J343" s="78"/>
      <c r="K343" s="78"/>
      <c r="L343" s="78"/>
      <c r="M343" s="78"/>
      <c r="N343" s="79"/>
      <c r="O343" s="79"/>
      <c r="P343" s="78"/>
    </row>
    <row r="344" ht="15.75" customHeight="1">
      <c r="A344" s="35"/>
      <c r="J344" s="78"/>
      <c r="K344" s="78"/>
      <c r="L344" s="78"/>
      <c r="M344" s="78"/>
      <c r="N344" s="79"/>
      <c r="O344" s="79"/>
      <c r="P344" s="78"/>
    </row>
    <row r="345" ht="15.75" customHeight="1">
      <c r="A345" s="35"/>
      <c r="J345" s="78"/>
      <c r="K345" s="78"/>
      <c r="L345" s="78"/>
      <c r="M345" s="78"/>
      <c r="N345" s="79"/>
      <c r="O345" s="79"/>
      <c r="P345" s="78"/>
    </row>
    <row r="346" ht="15.75" customHeight="1">
      <c r="A346" s="35"/>
      <c r="J346" s="78"/>
      <c r="K346" s="78"/>
      <c r="L346" s="78"/>
      <c r="M346" s="78"/>
      <c r="N346" s="79"/>
      <c r="O346" s="79"/>
      <c r="P346" s="78"/>
    </row>
    <row r="347" ht="15.75" customHeight="1">
      <c r="A347" s="35"/>
      <c r="J347" s="78"/>
      <c r="K347" s="78"/>
      <c r="L347" s="78"/>
      <c r="M347" s="78"/>
      <c r="N347" s="79"/>
      <c r="O347" s="79"/>
      <c r="P347" s="78"/>
    </row>
    <row r="348" ht="15.75" customHeight="1">
      <c r="A348" s="35"/>
      <c r="J348" s="78"/>
      <c r="K348" s="78"/>
      <c r="L348" s="78"/>
      <c r="M348" s="78"/>
      <c r="N348" s="79"/>
      <c r="O348" s="79"/>
      <c r="P348" s="78"/>
    </row>
    <row r="349" ht="15.75" customHeight="1">
      <c r="A349" s="35"/>
      <c r="J349" s="78"/>
      <c r="K349" s="78"/>
      <c r="L349" s="78"/>
      <c r="M349" s="78"/>
      <c r="N349" s="79"/>
      <c r="O349" s="79"/>
      <c r="P349" s="78"/>
    </row>
    <row r="350" ht="15.75" customHeight="1">
      <c r="A350" s="35"/>
      <c r="J350" s="78"/>
      <c r="K350" s="78"/>
      <c r="L350" s="78"/>
      <c r="M350" s="78"/>
      <c r="N350" s="79"/>
      <c r="O350" s="79"/>
      <c r="P350" s="78"/>
    </row>
    <row r="351" ht="15.75" customHeight="1">
      <c r="A351" s="35"/>
      <c r="J351" s="78"/>
      <c r="K351" s="78"/>
      <c r="L351" s="78"/>
      <c r="M351" s="78"/>
      <c r="N351" s="79"/>
      <c r="O351" s="79"/>
      <c r="P351" s="78"/>
    </row>
    <row r="352" ht="15.75" customHeight="1">
      <c r="A352" s="35"/>
      <c r="J352" s="78"/>
      <c r="K352" s="78"/>
      <c r="L352" s="78"/>
      <c r="M352" s="78"/>
      <c r="N352" s="79"/>
      <c r="O352" s="79"/>
      <c r="P352" s="78"/>
    </row>
    <row r="353" ht="15.75" customHeight="1">
      <c r="A353" s="35"/>
      <c r="J353" s="78"/>
      <c r="K353" s="78"/>
      <c r="L353" s="78"/>
      <c r="M353" s="78"/>
      <c r="N353" s="79"/>
      <c r="O353" s="79"/>
      <c r="P353" s="78"/>
    </row>
    <row r="354" ht="15.75" customHeight="1">
      <c r="A354" s="35"/>
      <c r="J354" s="78"/>
      <c r="K354" s="78"/>
      <c r="L354" s="78"/>
      <c r="M354" s="78"/>
      <c r="N354" s="79"/>
      <c r="O354" s="79"/>
      <c r="P354" s="78"/>
    </row>
    <row r="355" ht="15.75" customHeight="1">
      <c r="A355" s="35"/>
      <c r="J355" s="78"/>
      <c r="K355" s="78"/>
      <c r="L355" s="78"/>
      <c r="M355" s="78"/>
      <c r="N355" s="79"/>
      <c r="O355" s="79"/>
      <c r="P355" s="78"/>
    </row>
    <row r="356" ht="15.75" customHeight="1">
      <c r="A356" s="35"/>
      <c r="J356" s="78"/>
      <c r="K356" s="78"/>
      <c r="L356" s="78"/>
      <c r="M356" s="78"/>
      <c r="N356" s="79"/>
      <c r="O356" s="79"/>
      <c r="P356" s="78"/>
    </row>
    <row r="357" ht="15.75" customHeight="1">
      <c r="A357" s="35"/>
      <c r="J357" s="78"/>
      <c r="K357" s="78"/>
      <c r="L357" s="78"/>
      <c r="M357" s="78"/>
      <c r="N357" s="79"/>
      <c r="O357" s="79"/>
      <c r="P357" s="78"/>
    </row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136:A140"/>
    <mergeCell ref="A141:A149"/>
    <mergeCell ref="A150:A157"/>
    <mergeCell ref="A170:A186"/>
    <mergeCell ref="A187:A196"/>
    <mergeCell ref="A197:A213"/>
    <mergeCell ref="A214:A230"/>
    <mergeCell ref="A2:A22"/>
    <mergeCell ref="A23:A45"/>
    <mergeCell ref="A46:A66"/>
    <mergeCell ref="A67:A82"/>
    <mergeCell ref="A83:A104"/>
    <mergeCell ref="A105:A126"/>
    <mergeCell ref="A127:A135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0"/>
  <cols>
    <col customWidth="1" min="1" max="1" width="21.25"/>
    <col customWidth="1" min="2" max="2" width="12.63"/>
    <col customWidth="1" min="3" max="3" width="28.38"/>
    <col customWidth="1" min="4" max="6" width="12.63"/>
    <col customWidth="1" min="13" max="13" width="13.38"/>
    <col customWidth="1" min="14" max="14" width="15.75"/>
    <col customWidth="1" min="15" max="17" width="16.75"/>
    <col customWidth="1" min="18" max="18" width="16.63"/>
    <col customWidth="1" min="19" max="19" width="17.38"/>
  </cols>
  <sheetData>
    <row r="1" ht="15.75" customHeight="1">
      <c r="A1" s="81" t="s">
        <v>46</v>
      </c>
      <c r="B1" s="66" t="s">
        <v>121</v>
      </c>
      <c r="C1" s="66" t="s">
        <v>566</v>
      </c>
      <c r="D1" s="66" t="s">
        <v>47</v>
      </c>
      <c r="E1" s="66" t="s">
        <v>567</v>
      </c>
      <c r="F1" s="66" t="s">
        <v>609</v>
      </c>
      <c r="G1" s="66" t="s">
        <v>569</v>
      </c>
      <c r="H1" s="66" t="s">
        <v>610</v>
      </c>
      <c r="I1" s="82" t="s">
        <v>611</v>
      </c>
      <c r="J1" s="82" t="s">
        <v>612</v>
      </c>
      <c r="K1" s="82" t="s">
        <v>613</v>
      </c>
      <c r="L1" s="82" t="s">
        <v>574</v>
      </c>
      <c r="M1" s="81" t="s">
        <v>614</v>
      </c>
      <c r="N1" s="66" t="s">
        <v>615</v>
      </c>
      <c r="O1" s="83" t="s">
        <v>616</v>
      </c>
      <c r="P1" s="83" t="s">
        <v>617</v>
      </c>
      <c r="Q1" s="83" t="s">
        <v>618</v>
      </c>
      <c r="R1" s="83" t="s">
        <v>619</v>
      </c>
      <c r="S1" s="84" t="s">
        <v>620</v>
      </c>
      <c r="T1" s="84" t="s">
        <v>621</v>
      </c>
    </row>
    <row r="2" ht="15.75" customHeight="1">
      <c r="A2" s="85" t="s">
        <v>109</v>
      </c>
      <c r="B2" s="16" t="s">
        <v>127</v>
      </c>
      <c r="C2" s="16" t="s">
        <v>586</v>
      </c>
      <c r="D2" s="16" t="s">
        <v>622</v>
      </c>
      <c r="E2" s="16">
        <v>2.33374368E8</v>
      </c>
      <c r="F2" s="16">
        <v>1.1135104E7</v>
      </c>
      <c r="G2" s="16">
        <v>2.29144293E8</v>
      </c>
      <c r="H2" s="16">
        <v>1.0130864E7</v>
      </c>
      <c r="I2" s="78">
        <v>0.954459</v>
      </c>
      <c r="J2" s="78">
        <v>0.958396</v>
      </c>
      <c r="K2" s="78">
        <v>0.956423</v>
      </c>
      <c r="L2" s="78">
        <v>0.953658</v>
      </c>
      <c r="M2" s="16">
        <v>0.5</v>
      </c>
      <c r="N2" s="16" t="s">
        <v>43</v>
      </c>
      <c r="O2" s="16">
        <v>2.43505232E8</v>
      </c>
      <c r="P2" s="16">
        <v>2.40279397E8</v>
      </c>
      <c r="Q2" s="16">
        <v>0.0</v>
      </c>
      <c r="R2" s="16">
        <v>0.0</v>
      </c>
      <c r="S2" s="78">
        <f t="shared" ref="S2:S11" si="1">(O2-Q2)/243505232</f>
        <v>1</v>
      </c>
      <c r="T2" s="78">
        <f t="shared" ref="T2:T11" si="2">(P2-R2)/240279397</f>
        <v>1</v>
      </c>
    </row>
    <row r="3" ht="15.75" customHeight="1">
      <c r="B3" s="16" t="s">
        <v>127</v>
      </c>
      <c r="C3" s="16" t="s">
        <v>586</v>
      </c>
      <c r="D3" s="16" t="s">
        <v>622</v>
      </c>
      <c r="E3" s="16">
        <v>2.30972206E8</v>
      </c>
      <c r="F3" s="16">
        <v>6004558.0</v>
      </c>
      <c r="G3" s="16">
        <v>2.2191981E8</v>
      </c>
      <c r="H3" s="16">
        <v>8928281.0</v>
      </c>
      <c r="I3" s="78">
        <v>0.974662</v>
      </c>
      <c r="J3" s="78">
        <v>0.962783</v>
      </c>
      <c r="K3" s="78">
        <v>0.968686</v>
      </c>
      <c r="L3" s="78">
        <v>0.973655</v>
      </c>
      <c r="M3" s="16">
        <v>0.55</v>
      </c>
      <c r="N3" s="16" t="s">
        <v>43</v>
      </c>
      <c r="O3" s="16">
        <v>2.43504289E8</v>
      </c>
      <c r="P3" s="16">
        <v>2.40085301E8</v>
      </c>
      <c r="Q3" s="16">
        <v>3603802.0</v>
      </c>
      <c r="R3" s="16">
        <v>1.2160933E7</v>
      </c>
      <c r="S3" s="78">
        <f t="shared" si="1"/>
        <v>0.9851964372</v>
      </c>
      <c r="T3" s="78">
        <f t="shared" si="2"/>
        <v>0.9485805726</v>
      </c>
    </row>
    <row r="4" ht="15.75" customHeight="1">
      <c r="B4" s="16" t="s">
        <v>127</v>
      </c>
      <c r="C4" s="16" t="s">
        <v>586</v>
      </c>
      <c r="D4" s="16" t="s">
        <v>622</v>
      </c>
      <c r="E4" s="16">
        <v>2.28504561E8</v>
      </c>
      <c r="F4" s="16">
        <v>2436132.0</v>
      </c>
      <c r="G4" s="16">
        <v>2.11393152E8</v>
      </c>
      <c r="H4" s="16">
        <v>7991529.0</v>
      </c>
      <c r="I4" s="78">
        <v>0.989451</v>
      </c>
      <c r="J4" s="78">
        <v>0.966209</v>
      </c>
      <c r="K4" s="78">
        <v>0.977692</v>
      </c>
      <c r="L4" s="78">
        <v>0.988607</v>
      </c>
      <c r="M4" s="16">
        <v>0.6</v>
      </c>
      <c r="N4" s="16" t="s">
        <v>43</v>
      </c>
      <c r="O4" s="16">
        <v>2.4349868E8</v>
      </c>
      <c r="P4" s="16">
        <v>2.32138995E8</v>
      </c>
      <c r="Q4" s="16">
        <v>7002590.0</v>
      </c>
      <c r="R4" s="16">
        <v>1.8309711E7</v>
      </c>
      <c r="S4" s="78">
        <f t="shared" si="1"/>
        <v>0.9712156411</v>
      </c>
      <c r="T4" s="78">
        <f t="shared" si="2"/>
        <v>0.8899193467</v>
      </c>
    </row>
    <row r="5" ht="15.75" customHeight="1">
      <c r="B5" s="16" t="s">
        <v>127</v>
      </c>
      <c r="C5" s="16" t="s">
        <v>586</v>
      </c>
      <c r="D5" s="16" t="s">
        <v>622</v>
      </c>
      <c r="E5" s="16">
        <v>2.25631762E8</v>
      </c>
      <c r="F5" s="16">
        <v>1154759.0</v>
      </c>
      <c r="G5" s="16">
        <v>1.97183579E8</v>
      </c>
      <c r="H5" s="16">
        <v>7132961.0</v>
      </c>
      <c r="I5" s="78">
        <v>0.994908</v>
      </c>
      <c r="J5" s="78">
        <v>0.969355</v>
      </c>
      <c r="K5" s="78">
        <v>0.981965</v>
      </c>
      <c r="L5" s="78">
        <v>0.994178</v>
      </c>
      <c r="M5" s="16">
        <v>0.65</v>
      </c>
      <c r="N5" s="16" t="s">
        <v>43</v>
      </c>
      <c r="O5" s="16">
        <v>2.43476329E8</v>
      </c>
      <c r="P5" s="16">
        <v>2.1984377E8</v>
      </c>
      <c r="Q5" s="16">
        <v>1.0711606E7</v>
      </c>
      <c r="R5" s="16">
        <v>2.1505432E7</v>
      </c>
      <c r="S5" s="78">
        <f t="shared" si="1"/>
        <v>0.9558920812</v>
      </c>
      <c r="T5" s="78">
        <f t="shared" si="2"/>
        <v>0.825448792</v>
      </c>
    </row>
    <row r="6" ht="15.75" customHeight="1">
      <c r="B6" s="16" t="s">
        <v>127</v>
      </c>
      <c r="C6" s="16" t="s">
        <v>586</v>
      </c>
      <c r="D6" s="16" t="s">
        <v>622</v>
      </c>
      <c r="E6" s="16">
        <v>2.22458929E8</v>
      </c>
      <c r="F6" s="16">
        <v>826790.0</v>
      </c>
      <c r="G6" s="16">
        <v>1.8061638E8</v>
      </c>
      <c r="H6" s="16">
        <v>6380633.0</v>
      </c>
      <c r="I6" s="78">
        <v>0.996297</v>
      </c>
      <c r="J6" s="78">
        <v>0.972117</v>
      </c>
      <c r="K6" s="78">
        <v>0.984058</v>
      </c>
      <c r="L6" s="78">
        <v>0.995443</v>
      </c>
      <c r="M6" s="16">
        <v>0.7</v>
      </c>
      <c r="N6" s="16" t="s">
        <v>43</v>
      </c>
      <c r="O6" s="16">
        <v>2.43401368E8</v>
      </c>
      <c r="P6" s="16">
        <v>2.06080048E8</v>
      </c>
      <c r="Q6" s="16">
        <v>1.4561806E7</v>
      </c>
      <c r="R6" s="16">
        <v>2.4636878E7</v>
      </c>
      <c r="S6" s="78">
        <f t="shared" si="1"/>
        <v>0.9397726699</v>
      </c>
      <c r="T6" s="78">
        <f t="shared" si="2"/>
        <v>0.7551341158</v>
      </c>
    </row>
    <row r="7" ht="15.75" customHeight="1">
      <c r="B7" s="16" t="s">
        <v>127</v>
      </c>
      <c r="C7" s="16" t="s">
        <v>586</v>
      </c>
      <c r="D7" s="16" t="s">
        <v>622</v>
      </c>
      <c r="E7" s="16">
        <v>2.18529482E8</v>
      </c>
      <c r="F7" s="16">
        <v>596479.0</v>
      </c>
      <c r="G7" s="16">
        <v>1.60299007E8</v>
      </c>
      <c r="H7" s="16">
        <v>5647430.0</v>
      </c>
      <c r="I7" s="78">
        <v>0.997278</v>
      </c>
      <c r="J7" s="78">
        <v>0.974808</v>
      </c>
      <c r="K7" s="78">
        <v>0.985915</v>
      </c>
      <c r="L7" s="78">
        <v>0.996293</v>
      </c>
      <c r="M7" s="16">
        <v>0.75</v>
      </c>
      <c r="N7" s="16" t="s">
        <v>43</v>
      </c>
      <c r="O7" s="16">
        <v>2.43186813E8</v>
      </c>
      <c r="P7" s="16">
        <v>1.86450332E8</v>
      </c>
      <c r="Q7" s="16">
        <v>1.9009901E7</v>
      </c>
      <c r="R7" s="16">
        <v>2.5554846E7</v>
      </c>
      <c r="S7" s="78">
        <f t="shared" si="1"/>
        <v>0.9206246213</v>
      </c>
      <c r="T7" s="78">
        <f t="shared" si="2"/>
        <v>0.6696183194</v>
      </c>
    </row>
    <row r="8" ht="15.75" customHeight="1">
      <c r="B8" s="16" t="s">
        <v>127</v>
      </c>
      <c r="C8" s="16" t="s">
        <v>586</v>
      </c>
      <c r="D8" s="16" t="s">
        <v>622</v>
      </c>
      <c r="E8" s="16">
        <v>2.1358327E8</v>
      </c>
      <c r="F8" s="16">
        <v>417798.0</v>
      </c>
      <c r="G8" s="16">
        <v>1.35821282E8</v>
      </c>
      <c r="H8" s="16">
        <v>4934421.0</v>
      </c>
      <c r="I8" s="78">
        <v>0.998048</v>
      </c>
      <c r="J8" s="78">
        <v>0.977419</v>
      </c>
      <c r="K8" s="78">
        <v>0.987626</v>
      </c>
      <c r="L8" s="78">
        <v>0.996933</v>
      </c>
      <c r="M8" s="16">
        <v>0.8</v>
      </c>
      <c r="N8" s="16" t="s">
        <v>43</v>
      </c>
      <c r="O8" s="16">
        <v>2.42643369E8</v>
      </c>
      <c r="P8" s="16">
        <v>1.59803924E8</v>
      </c>
      <c r="Q8" s="16">
        <v>2.4125678E7</v>
      </c>
      <c r="R8" s="16">
        <v>2.3564844E7</v>
      </c>
      <c r="S8" s="78">
        <f t="shared" si="1"/>
        <v>0.8973839667</v>
      </c>
      <c r="T8" s="78">
        <f t="shared" si="2"/>
        <v>0.5670027547</v>
      </c>
    </row>
    <row r="9" ht="15.75" customHeight="1">
      <c r="B9" s="16" t="s">
        <v>127</v>
      </c>
      <c r="C9" s="16" t="s">
        <v>586</v>
      </c>
      <c r="D9" s="16" t="s">
        <v>622</v>
      </c>
      <c r="E9" s="16">
        <v>2.07198534E8</v>
      </c>
      <c r="F9" s="16">
        <v>311499.0</v>
      </c>
      <c r="G9" s="16">
        <v>1.14849075E8</v>
      </c>
      <c r="H9" s="16">
        <v>4233001.0</v>
      </c>
      <c r="I9" s="78">
        <v>0.998499</v>
      </c>
      <c r="J9" s="78">
        <v>0.979979</v>
      </c>
      <c r="K9" s="78">
        <v>0.989152</v>
      </c>
      <c r="L9" s="78">
        <v>0.997295</v>
      </c>
      <c r="M9" s="16">
        <v>0.85</v>
      </c>
      <c r="N9" s="16" t="s">
        <v>43</v>
      </c>
      <c r="O9" s="16">
        <v>2.41547992E8</v>
      </c>
      <c r="P9" s="16">
        <v>1.36288661E8</v>
      </c>
      <c r="Q9" s="16">
        <v>3.0116457E7</v>
      </c>
      <c r="R9" s="16">
        <v>2.1128087E7</v>
      </c>
      <c r="S9" s="78">
        <f t="shared" si="1"/>
        <v>0.8682833353</v>
      </c>
      <c r="T9" s="78">
        <f t="shared" si="2"/>
        <v>0.4792777718</v>
      </c>
    </row>
    <row r="10" ht="15.75" customHeight="1">
      <c r="B10" s="16" t="s">
        <v>127</v>
      </c>
      <c r="C10" s="16" t="s">
        <v>586</v>
      </c>
      <c r="D10" s="16" t="s">
        <v>622</v>
      </c>
      <c r="E10" s="16">
        <v>1.97078741E8</v>
      </c>
      <c r="F10" s="16">
        <v>235574.0</v>
      </c>
      <c r="G10" s="16">
        <v>8.8510025E7</v>
      </c>
      <c r="H10" s="16">
        <v>3413360.0</v>
      </c>
      <c r="I10" s="78">
        <v>0.998806</v>
      </c>
      <c r="J10" s="78">
        <v>0.982975</v>
      </c>
      <c r="K10" s="78">
        <v>0.990827</v>
      </c>
      <c r="L10" s="78">
        <v>0.997346</v>
      </c>
      <c r="M10" s="16">
        <v>0.9</v>
      </c>
      <c r="N10" s="16" t="s">
        <v>43</v>
      </c>
      <c r="O10" s="16">
        <v>2.38908182E8</v>
      </c>
      <c r="P10" s="16">
        <v>1.07170256E8</v>
      </c>
      <c r="Q10" s="16">
        <v>3.8416081E7</v>
      </c>
      <c r="R10" s="16">
        <v>1.8424657E7</v>
      </c>
      <c r="S10" s="78">
        <f t="shared" si="1"/>
        <v>0.8233584936</v>
      </c>
      <c r="T10" s="78">
        <f t="shared" si="2"/>
        <v>0.3693433566</v>
      </c>
    </row>
    <row r="11" ht="15.75" customHeight="1">
      <c r="B11" s="16" t="s">
        <v>127</v>
      </c>
      <c r="C11" s="16" t="s">
        <v>586</v>
      </c>
      <c r="D11" s="16" t="s">
        <v>622</v>
      </c>
      <c r="E11" s="16">
        <v>1.77885646E8</v>
      </c>
      <c r="F11" s="16">
        <v>90192.0</v>
      </c>
      <c r="G11" s="16">
        <v>2.8539334E7</v>
      </c>
      <c r="H11" s="16">
        <v>2448462.0</v>
      </c>
      <c r="I11" s="78">
        <v>0.999493</v>
      </c>
      <c r="J11" s="78">
        <v>0.986423</v>
      </c>
      <c r="K11" s="78">
        <v>0.992915</v>
      </c>
      <c r="L11" s="78">
        <v>0.99685</v>
      </c>
      <c r="M11" s="16">
        <v>0.95</v>
      </c>
      <c r="N11" s="16" t="s">
        <v>43</v>
      </c>
      <c r="O11" s="16">
        <v>2.3128953E8</v>
      </c>
      <c r="P11" s="16">
        <v>3.621257E7</v>
      </c>
      <c r="Q11" s="16">
        <v>5.0955422E7</v>
      </c>
      <c r="R11" s="16">
        <v>7583044.0</v>
      </c>
      <c r="S11" s="78">
        <f t="shared" si="1"/>
        <v>0.7405759068</v>
      </c>
      <c r="T11" s="78">
        <f t="shared" si="2"/>
        <v>0.1191509816</v>
      </c>
    </row>
    <row r="12" ht="15.75" customHeight="1">
      <c r="B12" s="16" t="s">
        <v>581</v>
      </c>
      <c r="C12" s="16" t="s">
        <v>583</v>
      </c>
      <c r="D12" s="16" t="s">
        <v>622</v>
      </c>
      <c r="E12" s="16">
        <v>2.33526853E8</v>
      </c>
      <c r="F12" s="16">
        <v>9051492.0</v>
      </c>
      <c r="G12" s="16">
        <v>2.28281299E8</v>
      </c>
      <c r="H12" s="16">
        <v>6482568.0</v>
      </c>
      <c r="I12" s="78">
        <v>0.962686</v>
      </c>
      <c r="J12" s="78">
        <v>0.97299</v>
      </c>
      <c r="K12" s="78">
        <v>0.967811</v>
      </c>
      <c r="L12" s="78">
        <v>0.961862</v>
      </c>
      <c r="M12" s="16">
        <v>0.5</v>
      </c>
      <c r="N12" s="16">
        <v>0.5</v>
      </c>
      <c r="O12" s="16">
        <v>2.40009421E8</v>
      </c>
      <c r="P12" s="16">
        <v>2.37332791E8</v>
      </c>
      <c r="Q12" s="16">
        <v>0.0</v>
      </c>
      <c r="R12" s="16">
        <v>0.0</v>
      </c>
      <c r="S12" s="78">
        <f t="shared" ref="S12:S31" si="3">(O12-Q12)/240009421</f>
        <v>1</v>
      </c>
      <c r="T12" s="78">
        <f t="shared" ref="T12:T21" si="4">(P12-R12)/237332791</f>
        <v>1</v>
      </c>
    </row>
    <row r="13" ht="15.75" customHeight="1">
      <c r="B13" s="16" t="s">
        <v>581</v>
      </c>
      <c r="C13" s="16" t="s">
        <v>583</v>
      </c>
      <c r="D13" s="16" t="s">
        <v>622</v>
      </c>
      <c r="E13" s="16">
        <v>2.32976371E8</v>
      </c>
      <c r="F13" s="16">
        <v>8159542.0</v>
      </c>
      <c r="G13" s="16">
        <v>2.27247659E8</v>
      </c>
      <c r="H13" s="16">
        <v>5975474.0</v>
      </c>
      <c r="I13" s="78">
        <v>0.966162</v>
      </c>
      <c r="J13" s="78">
        <v>0.974993</v>
      </c>
      <c r="K13" s="78">
        <v>0.970557</v>
      </c>
      <c r="L13" s="78">
        <v>0.965339</v>
      </c>
      <c r="M13" s="16">
        <v>0.55</v>
      </c>
      <c r="N13" s="16">
        <v>0.45</v>
      </c>
      <c r="O13" s="16">
        <v>2.38951845E8</v>
      </c>
      <c r="P13" s="16">
        <v>2.35407201E8</v>
      </c>
      <c r="Q13" s="16">
        <v>0.0</v>
      </c>
      <c r="R13" s="16">
        <v>0.0</v>
      </c>
      <c r="S13" s="78">
        <f t="shared" si="3"/>
        <v>0.9955936063</v>
      </c>
      <c r="T13" s="78">
        <f t="shared" si="4"/>
        <v>0.9918865404</v>
      </c>
    </row>
    <row r="14" ht="15.75" customHeight="1">
      <c r="B14" s="16" t="s">
        <v>581</v>
      </c>
      <c r="C14" s="16" t="s">
        <v>583</v>
      </c>
      <c r="D14" s="16" t="s">
        <v>622</v>
      </c>
      <c r="E14" s="16">
        <v>2.3236186E8</v>
      </c>
      <c r="F14" s="16">
        <v>7348507.0</v>
      </c>
      <c r="G14" s="16">
        <v>2.25969719E8</v>
      </c>
      <c r="H14" s="16">
        <v>5493682.0</v>
      </c>
      <c r="I14" s="78">
        <v>0.969344</v>
      </c>
      <c r="J14" s="78">
        <v>0.976903</v>
      </c>
      <c r="K14" s="78">
        <v>0.973109</v>
      </c>
      <c r="L14" s="78">
        <v>0.968504</v>
      </c>
      <c r="M14" s="16">
        <v>0.6</v>
      </c>
      <c r="N14" s="16">
        <v>0.4</v>
      </c>
      <c r="O14" s="16">
        <v>2.37855542E8</v>
      </c>
      <c r="P14" s="16">
        <v>2.33318226E8</v>
      </c>
      <c r="Q14" s="16">
        <v>0.0</v>
      </c>
      <c r="R14" s="16">
        <v>0.0</v>
      </c>
      <c r="S14" s="78">
        <f t="shared" si="3"/>
        <v>0.9910258564</v>
      </c>
      <c r="T14" s="78">
        <f t="shared" si="4"/>
        <v>0.9830846594</v>
      </c>
    </row>
    <row r="15" ht="15.75" customHeight="1">
      <c r="B15" s="16" t="s">
        <v>581</v>
      </c>
      <c r="C15" s="16" t="s">
        <v>583</v>
      </c>
      <c r="D15" s="16" t="s">
        <v>622</v>
      </c>
      <c r="E15" s="16">
        <v>2.31655037E8</v>
      </c>
      <c r="F15" s="16">
        <v>6587573.0</v>
      </c>
      <c r="G15" s="16">
        <v>2.24335386E8</v>
      </c>
      <c r="H15" s="16">
        <v>5025930.0</v>
      </c>
      <c r="I15" s="78">
        <v>0.972349</v>
      </c>
      <c r="J15" s="78">
        <v>0.978765</v>
      </c>
      <c r="K15" s="78">
        <v>0.975546</v>
      </c>
      <c r="L15" s="78">
        <v>0.971473</v>
      </c>
      <c r="M15" s="16">
        <v>0.65</v>
      </c>
      <c r="N15" s="16">
        <v>0.35</v>
      </c>
      <c r="O15" s="16">
        <v>2.36680967E8</v>
      </c>
      <c r="P15" s="16">
        <v>2.30922959E8</v>
      </c>
      <c r="Q15" s="16">
        <v>0.0</v>
      </c>
      <c r="R15" s="16">
        <v>0.0</v>
      </c>
      <c r="S15" s="78">
        <f t="shared" si="3"/>
        <v>0.986131986</v>
      </c>
      <c r="T15" s="78">
        <f t="shared" si="4"/>
        <v>0.9729922192</v>
      </c>
    </row>
    <row r="16" ht="15.75" customHeight="1">
      <c r="B16" s="16" t="s">
        <v>581</v>
      </c>
      <c r="C16" s="16" t="s">
        <v>583</v>
      </c>
      <c r="D16" s="16" t="s">
        <v>622</v>
      </c>
      <c r="E16" s="16">
        <v>2.30812188E8</v>
      </c>
      <c r="F16" s="16">
        <v>5843789.0</v>
      </c>
      <c r="G16" s="16">
        <v>2.22107321E8</v>
      </c>
      <c r="H16" s="16">
        <v>4557463.0</v>
      </c>
      <c r="I16" s="78">
        <v>0.975307</v>
      </c>
      <c r="J16" s="78">
        <v>0.980637</v>
      </c>
      <c r="K16" s="78">
        <v>0.977965</v>
      </c>
      <c r="L16" s="78">
        <v>0.974364</v>
      </c>
      <c r="M16" s="16">
        <v>0.7</v>
      </c>
      <c r="N16" s="16">
        <v>0.3</v>
      </c>
      <c r="O16" s="16">
        <v>2.35369651E8</v>
      </c>
      <c r="P16" s="16">
        <v>2.2795111E8</v>
      </c>
      <c r="Q16" s="16">
        <v>0.0</v>
      </c>
      <c r="R16" s="16">
        <v>0.0</v>
      </c>
      <c r="S16" s="78">
        <f t="shared" si="3"/>
        <v>0.9806683838</v>
      </c>
      <c r="T16" s="78">
        <f t="shared" si="4"/>
        <v>0.9604703549</v>
      </c>
    </row>
    <row r="17" ht="15.75" customHeight="1">
      <c r="B17" s="16" t="s">
        <v>581</v>
      </c>
      <c r="C17" s="16" t="s">
        <v>583</v>
      </c>
      <c r="D17" s="16" t="s">
        <v>622</v>
      </c>
      <c r="E17" s="16">
        <v>2.29746359E8</v>
      </c>
      <c r="F17" s="16">
        <v>5078860.0</v>
      </c>
      <c r="G17" s="16">
        <v>2.18876441E8</v>
      </c>
      <c r="H17" s="16">
        <v>4071509.0</v>
      </c>
      <c r="I17" s="78">
        <v>0.978372</v>
      </c>
      <c r="J17" s="78">
        <v>0.982587</v>
      </c>
      <c r="K17" s="78">
        <v>0.980475</v>
      </c>
      <c r="L17" s="78">
        <v>0.977322</v>
      </c>
      <c r="M17" s="16">
        <v>0.75</v>
      </c>
      <c r="N17" s="16">
        <v>0.25</v>
      </c>
      <c r="O17" s="16">
        <v>2.33817868E8</v>
      </c>
      <c r="P17" s="16">
        <v>2.23955301E8</v>
      </c>
      <c r="Q17" s="16">
        <v>0.0</v>
      </c>
      <c r="R17" s="16">
        <v>0.0</v>
      </c>
      <c r="S17" s="78">
        <f t="shared" si="3"/>
        <v>0.9742028751</v>
      </c>
      <c r="T17" s="78">
        <f t="shared" si="4"/>
        <v>0.9436340425</v>
      </c>
    </row>
    <row r="18" ht="15.75" customHeight="1">
      <c r="B18" s="16" t="s">
        <v>581</v>
      </c>
      <c r="C18" s="16" t="s">
        <v>583</v>
      </c>
      <c r="D18" s="16" t="s">
        <v>622</v>
      </c>
      <c r="E18" s="16">
        <v>2.28301227E8</v>
      </c>
      <c r="F18" s="16">
        <v>4249162.0</v>
      </c>
      <c r="G18" s="16">
        <v>2.13860124E8</v>
      </c>
      <c r="H18" s="16">
        <v>3540560.0</v>
      </c>
      <c r="I18" s="78">
        <v>0.981728</v>
      </c>
      <c r="J18" s="78">
        <v>0.984729</v>
      </c>
      <c r="K18" s="78">
        <v>0.983226</v>
      </c>
      <c r="L18" s="78">
        <v>0.980518</v>
      </c>
      <c r="M18" s="16">
        <v>0.8</v>
      </c>
      <c r="N18" s="16">
        <v>0.2</v>
      </c>
      <c r="O18" s="16">
        <v>2.31841787E8</v>
      </c>
      <c r="P18" s="16">
        <v>2.18109286E8</v>
      </c>
      <c r="Q18" s="16">
        <v>0.0</v>
      </c>
      <c r="R18" s="16">
        <v>0.0</v>
      </c>
      <c r="S18" s="78">
        <f t="shared" si="3"/>
        <v>0.9659695275</v>
      </c>
      <c r="T18" s="78">
        <f t="shared" si="4"/>
        <v>0.9190019006</v>
      </c>
    </row>
    <row r="19" ht="15.75" customHeight="1">
      <c r="B19" s="16" t="s">
        <v>581</v>
      </c>
      <c r="C19" s="16" t="s">
        <v>583</v>
      </c>
      <c r="D19" s="16" t="s">
        <v>622</v>
      </c>
      <c r="E19" s="16">
        <v>2.26132218E8</v>
      </c>
      <c r="F19" s="16">
        <v>3298175.0</v>
      </c>
      <c r="G19" s="16">
        <v>2.0550663E8</v>
      </c>
      <c r="H19" s="16">
        <v>2924331.0</v>
      </c>
      <c r="I19" s="78">
        <v>0.985625</v>
      </c>
      <c r="J19" s="78">
        <v>0.987233</v>
      </c>
      <c r="K19" s="78">
        <v>0.986428</v>
      </c>
      <c r="L19" s="78">
        <v>0.984205</v>
      </c>
      <c r="M19" s="16">
        <v>0.85</v>
      </c>
      <c r="N19" s="16">
        <v>0.15</v>
      </c>
      <c r="O19" s="16">
        <v>2.29056549E8</v>
      </c>
      <c r="P19" s="16">
        <v>2.08804805E8</v>
      </c>
      <c r="Q19" s="16">
        <v>0.0</v>
      </c>
      <c r="R19" s="16">
        <v>0.0</v>
      </c>
      <c r="S19" s="78">
        <f t="shared" si="3"/>
        <v>0.9543648247</v>
      </c>
      <c r="T19" s="78">
        <f t="shared" si="4"/>
        <v>0.8797975371</v>
      </c>
    </row>
    <row r="20" ht="15.75" customHeight="1">
      <c r="B20" s="16" t="s">
        <v>581</v>
      </c>
      <c r="C20" s="16" t="s">
        <v>583</v>
      </c>
      <c r="D20" s="16" t="s">
        <v>622</v>
      </c>
      <c r="E20" s="16">
        <v>2.22273391E8</v>
      </c>
      <c r="F20" s="16">
        <v>2178130.0</v>
      </c>
      <c r="G20" s="16">
        <v>1.90223031E8</v>
      </c>
      <c r="H20" s="16">
        <v>2160620.0</v>
      </c>
      <c r="I20" s="78">
        <v>0.990296</v>
      </c>
      <c r="J20" s="78">
        <v>0.990373</v>
      </c>
      <c r="K20" s="78">
        <v>0.990334</v>
      </c>
      <c r="L20" s="78">
        <v>0.988679</v>
      </c>
      <c r="M20" s="16">
        <v>0.9</v>
      </c>
      <c r="N20" s="16">
        <v>0.1</v>
      </c>
      <c r="O20" s="16">
        <v>2.24434011E8</v>
      </c>
      <c r="P20" s="16">
        <v>1.92401161E8</v>
      </c>
      <c r="Q20" s="16">
        <v>0.0</v>
      </c>
      <c r="R20" s="16">
        <v>0.0</v>
      </c>
      <c r="S20" s="78">
        <f t="shared" si="3"/>
        <v>0.9351050057</v>
      </c>
      <c r="T20" s="78">
        <f t="shared" si="4"/>
        <v>0.8106809017</v>
      </c>
    </row>
    <row r="21" ht="15.75" customHeight="1">
      <c r="B21" s="16" t="s">
        <v>581</v>
      </c>
      <c r="C21" s="16" t="s">
        <v>583</v>
      </c>
      <c r="D21" s="16" t="s">
        <v>622</v>
      </c>
      <c r="E21" s="16">
        <v>2.12494983E8</v>
      </c>
      <c r="F21" s="16">
        <v>894043.0</v>
      </c>
      <c r="G21" s="16">
        <v>1.56802774E8</v>
      </c>
      <c r="H21" s="16">
        <v>1103152.0</v>
      </c>
      <c r="I21" s="78">
        <v>0.99581</v>
      </c>
      <c r="J21" s="78">
        <v>0.994835</v>
      </c>
      <c r="K21" s="78">
        <v>0.995322</v>
      </c>
      <c r="L21" s="78">
        <v>0.994331</v>
      </c>
      <c r="M21" s="16">
        <v>0.95</v>
      </c>
      <c r="N21" s="16">
        <v>0.05</v>
      </c>
      <c r="O21" s="16">
        <v>2.13598135E8</v>
      </c>
      <c r="P21" s="16">
        <v>1.57696817E8</v>
      </c>
      <c r="Q21" s="16">
        <v>0.0</v>
      </c>
      <c r="R21" s="16">
        <v>0.0</v>
      </c>
      <c r="S21" s="78">
        <f t="shared" si="3"/>
        <v>0.8899572946</v>
      </c>
      <c r="T21" s="78">
        <f t="shared" si="4"/>
        <v>0.664454399</v>
      </c>
    </row>
    <row r="22" ht="15.75" customHeight="1">
      <c r="B22" s="16" t="s">
        <v>581</v>
      </c>
      <c r="C22" s="16" t="s">
        <v>582</v>
      </c>
      <c r="D22" s="16" t="s">
        <v>622</v>
      </c>
      <c r="E22" s="16">
        <v>2.33588022E8</v>
      </c>
      <c r="F22" s="16">
        <v>1.1635293E7</v>
      </c>
      <c r="G22" s="16">
        <v>2.2567513E8</v>
      </c>
      <c r="H22" s="16">
        <v>6421399.0</v>
      </c>
      <c r="I22" s="78">
        <v>0.952552</v>
      </c>
      <c r="J22" s="78">
        <v>0.973245</v>
      </c>
      <c r="K22" s="78">
        <v>0.962787</v>
      </c>
      <c r="L22" s="78">
        <v>0.95097</v>
      </c>
      <c r="M22" s="16">
        <v>0.5</v>
      </c>
      <c r="N22" s="16">
        <v>0.5</v>
      </c>
      <c r="O22" s="16">
        <v>2.40009421E8</v>
      </c>
      <c r="P22" s="16">
        <v>2.37310423E8</v>
      </c>
      <c r="Q22" s="16">
        <v>0.0</v>
      </c>
      <c r="R22" s="16">
        <v>0.0</v>
      </c>
      <c r="S22" s="78">
        <f t="shared" si="3"/>
        <v>1</v>
      </c>
      <c r="T22" s="78">
        <f t="shared" ref="T22:T31" si="5">(P22-R22)/237310423</f>
        <v>1</v>
      </c>
    </row>
    <row r="23" ht="15.75" customHeight="1">
      <c r="B23" s="16" t="s">
        <v>581</v>
      </c>
      <c r="C23" s="16" t="s">
        <v>582</v>
      </c>
      <c r="D23" s="16" t="s">
        <v>622</v>
      </c>
      <c r="E23" s="16">
        <v>2.33024605E8</v>
      </c>
      <c r="F23" s="16">
        <v>1.0571654E7</v>
      </c>
      <c r="G23" s="16">
        <v>2.24470859E8</v>
      </c>
      <c r="H23" s="16">
        <v>5907081.0</v>
      </c>
      <c r="I23" s="78">
        <v>0.956602</v>
      </c>
      <c r="J23" s="78">
        <v>0.975277</v>
      </c>
      <c r="K23" s="78">
        <v>0.965849</v>
      </c>
      <c r="L23" s="78">
        <v>0.955022</v>
      </c>
      <c r="M23" s="16">
        <v>0.55</v>
      </c>
      <c r="N23" s="16">
        <v>0.45</v>
      </c>
      <c r="O23" s="16">
        <v>2.38931686E8</v>
      </c>
      <c r="P23" s="16">
        <v>2.35042513E8</v>
      </c>
      <c r="Q23" s="16">
        <v>0.0</v>
      </c>
      <c r="R23" s="16">
        <v>0.0</v>
      </c>
      <c r="S23" s="78">
        <f t="shared" si="3"/>
        <v>0.9955096138</v>
      </c>
      <c r="T23" s="78">
        <f t="shared" si="5"/>
        <v>0.9904432769</v>
      </c>
    </row>
    <row r="24" ht="15.75" customHeight="1">
      <c r="B24" s="16" t="s">
        <v>581</v>
      </c>
      <c r="C24" s="16" t="s">
        <v>582</v>
      </c>
      <c r="D24" s="16" t="s">
        <v>622</v>
      </c>
      <c r="E24" s="16">
        <v>2.32390843E8</v>
      </c>
      <c r="F24" s="16">
        <v>9594937.0</v>
      </c>
      <c r="G24" s="16">
        <v>2.23037666E8</v>
      </c>
      <c r="H24" s="16">
        <v>5424731.0</v>
      </c>
      <c r="I24" s="78">
        <v>0.960349</v>
      </c>
      <c r="J24" s="78">
        <v>0.977189</v>
      </c>
      <c r="K24" s="78">
        <v>0.968696</v>
      </c>
      <c r="L24" s="78">
        <v>0.958755</v>
      </c>
      <c r="M24" s="16">
        <v>0.6</v>
      </c>
      <c r="N24" s="16">
        <v>0.4</v>
      </c>
      <c r="O24" s="16">
        <v>2.37815574E8</v>
      </c>
      <c r="P24" s="16">
        <v>2.32632603E8</v>
      </c>
      <c r="Q24" s="16">
        <v>0.0</v>
      </c>
      <c r="R24" s="16">
        <v>0.0</v>
      </c>
      <c r="S24" s="78">
        <f t="shared" si="3"/>
        <v>0.9908593296</v>
      </c>
      <c r="T24" s="78">
        <f t="shared" si="5"/>
        <v>0.9802881814</v>
      </c>
    </row>
    <row r="25" ht="15.75" customHeight="1">
      <c r="B25" s="16" t="s">
        <v>581</v>
      </c>
      <c r="C25" s="16" t="s">
        <v>582</v>
      </c>
      <c r="D25" s="16" t="s">
        <v>622</v>
      </c>
      <c r="E25" s="16">
        <v>2.31653869E8</v>
      </c>
      <c r="F25" s="16">
        <v>8668484.0</v>
      </c>
      <c r="G25" s="16">
        <v>2.21250263E8</v>
      </c>
      <c r="H25" s="16">
        <v>4962930.0</v>
      </c>
      <c r="I25" s="78">
        <v>0.96393</v>
      </c>
      <c r="J25" s="78">
        <v>0.979025</v>
      </c>
      <c r="K25" s="78">
        <v>0.971419</v>
      </c>
      <c r="L25" s="78">
        <v>0.962298</v>
      </c>
      <c r="M25" s="16">
        <v>0.65</v>
      </c>
      <c r="N25" s="16">
        <v>0.35</v>
      </c>
      <c r="O25" s="16">
        <v>2.36616799E8</v>
      </c>
      <c r="P25" s="16">
        <v>2.29918747E8</v>
      </c>
      <c r="Q25" s="16">
        <v>0.0</v>
      </c>
      <c r="R25" s="16">
        <v>0.0</v>
      </c>
      <c r="S25" s="78">
        <f t="shared" si="3"/>
        <v>0.9858646299</v>
      </c>
      <c r="T25" s="78">
        <f t="shared" si="5"/>
        <v>0.968852291</v>
      </c>
    </row>
    <row r="26" ht="15.75" customHeight="1">
      <c r="B26" s="16" t="s">
        <v>581</v>
      </c>
      <c r="C26" s="16" t="s">
        <v>582</v>
      </c>
      <c r="D26" s="16" t="s">
        <v>622</v>
      </c>
      <c r="E26" s="16">
        <v>2.30756395E8</v>
      </c>
      <c r="F26" s="16">
        <v>7755497.0</v>
      </c>
      <c r="G26" s="16">
        <v>2.18859218E8</v>
      </c>
      <c r="H26" s="16">
        <v>4505277.0</v>
      </c>
      <c r="I26" s="78">
        <v>0.967484</v>
      </c>
      <c r="J26" s="78">
        <v>0.98085</v>
      </c>
      <c r="K26" s="78">
        <v>0.974121</v>
      </c>
      <c r="L26" s="78">
        <v>0.965777</v>
      </c>
      <c r="M26" s="16">
        <v>0.7</v>
      </c>
      <c r="N26" s="16">
        <v>0.3</v>
      </c>
      <c r="O26" s="16">
        <v>2.35261672E8</v>
      </c>
      <c r="P26" s="16">
        <v>2.26614715E8</v>
      </c>
      <c r="Q26" s="16">
        <v>0.0</v>
      </c>
      <c r="R26" s="16">
        <v>0.0</v>
      </c>
      <c r="S26" s="78">
        <f t="shared" si="3"/>
        <v>0.980218489</v>
      </c>
      <c r="T26" s="78">
        <f t="shared" si="5"/>
        <v>0.9549294638</v>
      </c>
    </row>
    <row r="27" ht="15.75" customHeight="1">
      <c r="B27" s="16" t="s">
        <v>581</v>
      </c>
      <c r="C27" s="16" t="s">
        <v>582</v>
      </c>
      <c r="D27" s="16" t="s">
        <v>622</v>
      </c>
      <c r="E27" s="16">
        <v>2.29598262E8</v>
      </c>
      <c r="F27" s="16">
        <v>6813282.0</v>
      </c>
      <c r="G27" s="16">
        <v>2.15406817E8</v>
      </c>
      <c r="H27" s="16">
        <v>4038465.0</v>
      </c>
      <c r="I27" s="78">
        <v>0.97118</v>
      </c>
      <c r="J27" s="78">
        <v>0.982715</v>
      </c>
      <c r="K27" s="78">
        <v>0.976913</v>
      </c>
      <c r="L27" s="78">
        <v>0.96934</v>
      </c>
      <c r="M27" s="16">
        <v>0.75</v>
      </c>
      <c r="N27" s="16">
        <v>0.25</v>
      </c>
      <c r="O27" s="16">
        <v>2.33636727E8</v>
      </c>
      <c r="P27" s="16">
        <v>2.22220099E8</v>
      </c>
      <c r="Q27" s="16">
        <v>0.0</v>
      </c>
      <c r="R27" s="16">
        <v>0.0</v>
      </c>
      <c r="S27" s="78">
        <f t="shared" si="3"/>
        <v>0.9734481506</v>
      </c>
      <c r="T27" s="78">
        <f t="shared" si="5"/>
        <v>0.9364110358</v>
      </c>
    </row>
    <row r="28" ht="15.75" customHeight="1">
      <c r="B28" s="16" t="s">
        <v>581</v>
      </c>
      <c r="C28" s="16" t="s">
        <v>582</v>
      </c>
      <c r="D28" s="16" t="s">
        <v>622</v>
      </c>
      <c r="E28" s="16">
        <v>2.27987539E8</v>
      </c>
      <c r="F28" s="16">
        <v>5777658.0</v>
      </c>
      <c r="G28" s="16">
        <v>2.09989782E8</v>
      </c>
      <c r="H28" s="16">
        <v>3533280.0</v>
      </c>
      <c r="I28" s="78">
        <v>0.975284</v>
      </c>
      <c r="J28" s="78">
        <v>0.984739</v>
      </c>
      <c r="K28" s="78">
        <v>0.979989</v>
      </c>
      <c r="L28" s="78">
        <v>0.973223</v>
      </c>
      <c r="M28" s="16">
        <v>0.8</v>
      </c>
      <c r="N28" s="16">
        <v>0.2</v>
      </c>
      <c r="O28" s="16">
        <v>2.31520819E8</v>
      </c>
      <c r="P28" s="16">
        <v>2.1576744E8</v>
      </c>
      <c r="Q28" s="16">
        <v>0.0</v>
      </c>
      <c r="R28" s="16">
        <v>0.0</v>
      </c>
      <c r="S28" s="78">
        <f t="shared" si="3"/>
        <v>0.9646322133</v>
      </c>
      <c r="T28" s="78">
        <f t="shared" si="5"/>
        <v>0.909220241</v>
      </c>
    </row>
    <row r="29" ht="15.75" customHeight="1">
      <c r="B29" s="16" t="s">
        <v>581</v>
      </c>
      <c r="C29" s="16" t="s">
        <v>582</v>
      </c>
      <c r="D29" s="16" t="s">
        <v>622</v>
      </c>
      <c r="E29" s="16">
        <v>2.25495468E8</v>
      </c>
      <c r="F29" s="16">
        <v>4557855.0</v>
      </c>
      <c r="G29" s="16">
        <v>2.00822156E8</v>
      </c>
      <c r="H29" s="16">
        <v>2944408.0</v>
      </c>
      <c r="I29" s="78">
        <v>0.980188</v>
      </c>
      <c r="J29" s="78">
        <v>0.987111</v>
      </c>
      <c r="K29" s="78">
        <v>0.983637</v>
      </c>
      <c r="L29" s="78">
        <v>0.977808</v>
      </c>
      <c r="M29" s="16">
        <v>0.85</v>
      </c>
      <c r="N29" s="16">
        <v>0.15</v>
      </c>
      <c r="O29" s="16">
        <v>2.28439876E8</v>
      </c>
      <c r="P29" s="16">
        <v>2.05380011E8</v>
      </c>
      <c r="Q29" s="16">
        <v>0.0</v>
      </c>
      <c r="R29" s="16">
        <v>0.0</v>
      </c>
      <c r="S29" s="78">
        <f t="shared" si="3"/>
        <v>0.9517954547</v>
      </c>
      <c r="T29" s="78">
        <f t="shared" si="5"/>
        <v>0.8654487586</v>
      </c>
    </row>
    <row r="30" ht="15.75" customHeight="1">
      <c r="B30" s="16" t="s">
        <v>581</v>
      </c>
      <c r="C30" s="16" t="s">
        <v>582</v>
      </c>
      <c r="D30" s="16" t="s">
        <v>622</v>
      </c>
      <c r="E30" s="16">
        <v>2.20928766E8</v>
      </c>
      <c r="F30" s="16">
        <v>3036362.0</v>
      </c>
      <c r="G30" s="16">
        <v>1.84029284E8</v>
      </c>
      <c r="H30" s="16">
        <v>2189404.0</v>
      </c>
      <c r="I30" s="78">
        <v>0.986443</v>
      </c>
      <c r="J30" s="78">
        <v>0.990187</v>
      </c>
      <c r="K30" s="78">
        <v>0.988311</v>
      </c>
      <c r="L30" s="78">
        <v>0.983768</v>
      </c>
      <c r="M30" s="16">
        <v>0.9</v>
      </c>
      <c r="N30" s="16">
        <v>0.1</v>
      </c>
      <c r="O30" s="16">
        <v>2.2311817E8</v>
      </c>
      <c r="P30" s="16">
        <v>1.87065646E8</v>
      </c>
      <c r="Q30" s="16">
        <v>0.0</v>
      </c>
      <c r="R30" s="16">
        <v>0.0</v>
      </c>
      <c r="S30" s="78">
        <f t="shared" si="3"/>
        <v>0.9296225501</v>
      </c>
      <c r="T30" s="78">
        <f t="shared" si="5"/>
        <v>0.7882740405</v>
      </c>
    </row>
    <row r="31" ht="15.75" customHeight="1">
      <c r="B31" s="16" t="s">
        <v>581</v>
      </c>
      <c r="C31" s="16" t="s">
        <v>582</v>
      </c>
      <c r="D31" s="16" t="s">
        <v>622</v>
      </c>
      <c r="E31" s="16">
        <v>2.09279956E8</v>
      </c>
      <c r="F31" s="16">
        <v>1237601.0</v>
      </c>
      <c r="G31" s="16">
        <v>1.490377E8</v>
      </c>
      <c r="H31" s="16">
        <v>1103312.0</v>
      </c>
      <c r="I31" s="78">
        <v>0.994121</v>
      </c>
      <c r="J31" s="78">
        <v>0.994756</v>
      </c>
      <c r="K31" s="78">
        <v>0.994438</v>
      </c>
      <c r="L31" s="78">
        <v>0.991764</v>
      </c>
      <c r="M31" s="16">
        <v>0.95</v>
      </c>
      <c r="N31" s="16">
        <v>0.05</v>
      </c>
      <c r="O31" s="16">
        <v>2.10383268E8</v>
      </c>
      <c r="P31" s="16">
        <v>1.50275301E8</v>
      </c>
      <c r="Q31" s="16">
        <v>0.0</v>
      </c>
      <c r="R31" s="16">
        <v>0.0</v>
      </c>
      <c r="S31" s="78">
        <f t="shared" si="3"/>
        <v>0.8765625413</v>
      </c>
      <c r="T31" s="78">
        <f t="shared" si="5"/>
        <v>0.6332435765</v>
      </c>
    </row>
    <row r="32" ht="15.75" customHeight="1">
      <c r="B32" s="16" t="s">
        <v>332</v>
      </c>
      <c r="C32" s="16" t="s">
        <v>579</v>
      </c>
      <c r="D32" s="16" t="s">
        <v>622</v>
      </c>
      <c r="E32" s="16">
        <v>1.9230224E8</v>
      </c>
      <c r="F32" s="16">
        <v>1.6184727E7</v>
      </c>
      <c r="G32" s="16">
        <v>2.16954622E8</v>
      </c>
      <c r="H32" s="16">
        <v>4.3110969E7</v>
      </c>
      <c r="I32" s="78">
        <v>0.922371</v>
      </c>
      <c r="J32" s="78">
        <v>0.816871</v>
      </c>
      <c r="K32" s="78">
        <v>0.866421</v>
      </c>
      <c r="L32" s="78">
        <v>0.930579</v>
      </c>
      <c r="M32" s="16">
        <v>0.0</v>
      </c>
      <c r="N32" s="16" t="s">
        <v>43</v>
      </c>
      <c r="O32" s="16">
        <v>2.35413209E8</v>
      </c>
      <c r="P32" s="16">
        <v>2.33139349E8</v>
      </c>
      <c r="Q32" s="16">
        <v>0.0</v>
      </c>
      <c r="R32" s="16">
        <v>0.0</v>
      </c>
      <c r="S32" s="78">
        <f t="shared" ref="S32:S43" si="6">(O32-Q32)/235413209</f>
        <v>1</v>
      </c>
      <c r="T32" s="78">
        <f t="shared" ref="T32:T43" si="7">(P32-R32)/233139349</f>
        <v>1</v>
      </c>
    </row>
    <row r="33" ht="15.75" customHeight="1">
      <c r="B33" s="16" t="s">
        <v>332</v>
      </c>
      <c r="C33" s="16" t="s">
        <v>579</v>
      </c>
      <c r="D33" s="16" t="s">
        <v>622</v>
      </c>
      <c r="E33" s="16">
        <v>1.23376391E8</v>
      </c>
      <c r="F33" s="16">
        <v>2987385.0</v>
      </c>
      <c r="G33" s="16">
        <v>1.61842236E8</v>
      </c>
      <c r="H33" s="16">
        <v>9180060.0</v>
      </c>
      <c r="I33" s="78">
        <v>0.976359</v>
      </c>
      <c r="J33" s="78">
        <v>0.930746</v>
      </c>
      <c r="K33" s="78">
        <v>0.953007</v>
      </c>
      <c r="L33" s="78">
        <v>0.981876</v>
      </c>
      <c r="M33" s="16">
        <v>1.0</v>
      </c>
      <c r="N33" s="16" t="s">
        <v>43</v>
      </c>
      <c r="O33" s="16">
        <v>1.32556451E8</v>
      </c>
      <c r="P33" s="16">
        <v>1.64829621E8</v>
      </c>
      <c r="Q33" s="16">
        <v>0.0</v>
      </c>
      <c r="R33" s="16">
        <v>0.0</v>
      </c>
      <c r="S33" s="78">
        <f t="shared" si="6"/>
        <v>0.5630799205</v>
      </c>
      <c r="T33" s="78">
        <f t="shared" si="7"/>
        <v>0.7070004343</v>
      </c>
    </row>
    <row r="34" ht="15.75" customHeight="1">
      <c r="B34" s="16" t="s">
        <v>332</v>
      </c>
      <c r="C34" s="16" t="s">
        <v>579</v>
      </c>
      <c r="D34" s="16" t="s">
        <v>622</v>
      </c>
      <c r="E34" s="16">
        <v>7.8855698E7</v>
      </c>
      <c r="F34" s="16">
        <v>751260.0</v>
      </c>
      <c r="G34" s="16">
        <v>1.06821415E8</v>
      </c>
      <c r="H34" s="16">
        <v>2854091.0</v>
      </c>
      <c r="I34" s="78">
        <v>0.990563</v>
      </c>
      <c r="J34" s="78">
        <v>0.96507</v>
      </c>
      <c r="K34" s="78">
        <v>0.97765</v>
      </c>
      <c r="L34" s="78">
        <v>0.993016</v>
      </c>
      <c r="M34" s="16">
        <v>2.0</v>
      </c>
      <c r="N34" s="16" t="s">
        <v>43</v>
      </c>
      <c r="O34" s="16">
        <v>8.1709789E7</v>
      </c>
      <c r="P34" s="16">
        <v>1.07572675E8</v>
      </c>
      <c r="Q34" s="16">
        <v>0.0</v>
      </c>
      <c r="R34" s="16">
        <v>0.0</v>
      </c>
      <c r="S34" s="78">
        <f t="shared" si="6"/>
        <v>0.3470909273</v>
      </c>
      <c r="T34" s="78">
        <f t="shared" si="7"/>
        <v>0.4614093479</v>
      </c>
    </row>
    <row r="35" ht="15.75" customHeight="1">
      <c r="B35" s="16" t="s">
        <v>332</v>
      </c>
      <c r="C35" s="16" t="s">
        <v>579</v>
      </c>
      <c r="D35" s="16" t="s">
        <v>622</v>
      </c>
      <c r="E35" s="16">
        <v>6.2620171E7</v>
      </c>
      <c r="F35" s="16">
        <v>420660.0</v>
      </c>
      <c r="G35" s="16">
        <v>8.5888389E7</v>
      </c>
      <c r="H35" s="16">
        <v>1710742.0</v>
      </c>
      <c r="I35" s="78">
        <v>0.993327</v>
      </c>
      <c r="J35" s="78">
        <v>0.973407</v>
      </c>
      <c r="K35" s="78">
        <v>0.983266</v>
      </c>
      <c r="L35" s="78">
        <v>0.995126</v>
      </c>
      <c r="M35" s="16">
        <v>2.5</v>
      </c>
      <c r="N35" s="16" t="s">
        <v>43</v>
      </c>
      <c r="O35" s="16">
        <v>6.4330913E7</v>
      </c>
      <c r="P35" s="16">
        <v>8.6309049E7</v>
      </c>
      <c r="Q35" s="16">
        <v>0.0</v>
      </c>
      <c r="R35" s="16">
        <v>0.0</v>
      </c>
      <c r="S35" s="78">
        <f t="shared" si="6"/>
        <v>0.2732680688</v>
      </c>
      <c r="T35" s="78">
        <f t="shared" si="7"/>
        <v>0.3702036974</v>
      </c>
    </row>
    <row r="36" ht="15.75" customHeight="1">
      <c r="B36" s="16" t="s">
        <v>332</v>
      </c>
      <c r="C36" s="16" t="s">
        <v>579</v>
      </c>
      <c r="D36" s="16" t="s">
        <v>622</v>
      </c>
      <c r="E36" s="16">
        <v>4.9628678E7</v>
      </c>
      <c r="F36" s="16">
        <v>249649.0</v>
      </c>
      <c r="G36" s="16">
        <v>6.877126E7</v>
      </c>
      <c r="H36" s="16">
        <v>1067270.0</v>
      </c>
      <c r="I36" s="78">
        <v>0.994995</v>
      </c>
      <c r="J36" s="78">
        <v>0.978948</v>
      </c>
      <c r="K36" s="78">
        <v>0.986906</v>
      </c>
      <c r="L36" s="78">
        <v>0.996383</v>
      </c>
      <c r="M36" s="16">
        <v>3.0</v>
      </c>
      <c r="N36" s="16" t="s">
        <v>43</v>
      </c>
      <c r="O36" s="16">
        <v>5.0695948E7</v>
      </c>
      <c r="P36" s="16">
        <v>6.9020909E7</v>
      </c>
      <c r="Q36" s="16">
        <v>0.0</v>
      </c>
      <c r="R36" s="16">
        <v>0.0</v>
      </c>
      <c r="S36" s="78">
        <f t="shared" si="6"/>
        <v>0.2153487827</v>
      </c>
      <c r="T36" s="78">
        <f t="shared" si="7"/>
        <v>0.2960500203</v>
      </c>
    </row>
    <row r="37" ht="15.75" customHeight="1">
      <c r="B37" s="16" t="s">
        <v>332</v>
      </c>
      <c r="C37" s="16" t="s">
        <v>579</v>
      </c>
      <c r="D37" s="16" t="s">
        <v>622</v>
      </c>
      <c r="E37" s="16">
        <v>3.1215112E7</v>
      </c>
      <c r="F37" s="16">
        <v>101428.0</v>
      </c>
      <c r="G37" s="16">
        <v>4.3964634E7</v>
      </c>
      <c r="H37" s="16">
        <v>456339.0</v>
      </c>
      <c r="I37" s="78">
        <v>0.996761</v>
      </c>
      <c r="J37" s="78">
        <v>0.985591</v>
      </c>
      <c r="K37" s="78">
        <v>0.991145</v>
      </c>
      <c r="L37" s="78">
        <v>0.997698</v>
      </c>
      <c r="M37" s="16">
        <v>4.0</v>
      </c>
      <c r="N37" s="16" t="s">
        <v>43</v>
      </c>
      <c r="O37" s="16">
        <v>3.1671451E7</v>
      </c>
      <c r="P37" s="16">
        <v>4.4066062E7</v>
      </c>
      <c r="Q37" s="16">
        <v>0.0</v>
      </c>
      <c r="R37" s="16">
        <v>0.0</v>
      </c>
      <c r="S37" s="78">
        <f t="shared" si="6"/>
        <v>0.1345355732</v>
      </c>
      <c r="T37" s="78">
        <f t="shared" si="7"/>
        <v>0.1890116885</v>
      </c>
    </row>
    <row r="38" ht="15.75" customHeight="1">
      <c r="B38" s="16" t="s">
        <v>332</v>
      </c>
      <c r="C38" s="16" t="s">
        <v>579</v>
      </c>
      <c r="D38" s="16" t="s">
        <v>622</v>
      </c>
      <c r="E38" s="16">
        <v>1.9904177E7</v>
      </c>
      <c r="F38" s="16">
        <v>45837.0</v>
      </c>
      <c r="G38" s="16">
        <v>2.8469837E7</v>
      </c>
      <c r="H38" s="16">
        <v>212913.0</v>
      </c>
      <c r="I38" s="78">
        <v>0.997702</v>
      </c>
      <c r="J38" s="78">
        <v>0.989416</v>
      </c>
      <c r="K38" s="78">
        <v>0.993542</v>
      </c>
      <c r="L38" s="78">
        <v>0.998393</v>
      </c>
      <c r="M38" s="16">
        <v>5.0</v>
      </c>
      <c r="N38" s="16" t="s">
        <v>43</v>
      </c>
      <c r="O38" s="16">
        <v>2.011709E7</v>
      </c>
      <c r="P38" s="16">
        <v>2.8515674E7</v>
      </c>
      <c r="Q38" s="16">
        <v>0.0</v>
      </c>
      <c r="R38" s="16">
        <v>0.0</v>
      </c>
      <c r="S38" s="78">
        <f t="shared" si="6"/>
        <v>0.08545438077</v>
      </c>
      <c r="T38" s="78">
        <f t="shared" si="7"/>
        <v>0.1223117167</v>
      </c>
    </row>
    <row r="39" ht="15.75" customHeight="1">
      <c r="B39" s="16" t="s">
        <v>332</v>
      </c>
      <c r="C39" s="16" t="s">
        <v>579</v>
      </c>
      <c r="D39" s="16" t="s">
        <v>622</v>
      </c>
      <c r="E39" s="16">
        <v>1.2925801E7</v>
      </c>
      <c r="F39" s="16">
        <v>22449.0</v>
      </c>
      <c r="G39" s="16">
        <v>1.8561258E7</v>
      </c>
      <c r="H39" s="16">
        <v>106729.0</v>
      </c>
      <c r="I39" s="78">
        <v>0.998266</v>
      </c>
      <c r="J39" s="78">
        <v>0.991811</v>
      </c>
      <c r="K39" s="78">
        <v>0.995028</v>
      </c>
      <c r="L39" s="78">
        <v>0.998792</v>
      </c>
      <c r="M39" s="16">
        <v>6.0</v>
      </c>
      <c r="N39" s="16" t="s">
        <v>43</v>
      </c>
      <c r="O39" s="16">
        <v>1.303253E7</v>
      </c>
      <c r="P39" s="16">
        <v>1.8583707E7</v>
      </c>
      <c r="Q39" s="16">
        <v>0.0</v>
      </c>
      <c r="R39" s="16">
        <v>0.0</v>
      </c>
      <c r="S39" s="78">
        <f t="shared" si="6"/>
        <v>0.05536023257</v>
      </c>
      <c r="T39" s="78">
        <f t="shared" si="7"/>
        <v>0.079710727</v>
      </c>
    </row>
    <row r="40" ht="15.75" customHeight="1">
      <c r="B40" s="16" t="s">
        <v>332</v>
      </c>
      <c r="C40" s="16" t="s">
        <v>579</v>
      </c>
      <c r="D40" s="16" t="s">
        <v>622</v>
      </c>
      <c r="E40" s="16">
        <v>8547062.0</v>
      </c>
      <c r="F40" s="16">
        <v>11717.0</v>
      </c>
      <c r="G40" s="16">
        <v>1.2307652E7</v>
      </c>
      <c r="H40" s="16">
        <v>57524.0</v>
      </c>
      <c r="I40" s="78">
        <v>0.998631</v>
      </c>
      <c r="J40" s="78">
        <v>0.993315</v>
      </c>
      <c r="K40" s="78">
        <v>0.995966</v>
      </c>
      <c r="L40" s="78">
        <v>0.999049</v>
      </c>
      <c r="M40" s="16">
        <v>7.0</v>
      </c>
      <c r="N40" s="16" t="s">
        <v>43</v>
      </c>
      <c r="O40" s="16">
        <v>8604586.0</v>
      </c>
      <c r="P40" s="16">
        <v>1.2319369E7</v>
      </c>
      <c r="Q40" s="16">
        <v>0.0</v>
      </c>
      <c r="R40" s="16">
        <v>0.0</v>
      </c>
      <c r="S40" s="78">
        <f t="shared" si="6"/>
        <v>0.03655099065</v>
      </c>
      <c r="T40" s="78">
        <f t="shared" si="7"/>
        <v>0.05284122587</v>
      </c>
    </row>
    <row r="41" ht="15.75" customHeight="1">
      <c r="B41" s="16" t="s">
        <v>332</v>
      </c>
      <c r="C41" s="16" t="s">
        <v>579</v>
      </c>
      <c r="D41" s="16" t="s">
        <v>622</v>
      </c>
      <c r="E41" s="16">
        <v>5736702.0</v>
      </c>
      <c r="F41" s="16">
        <v>6591.0</v>
      </c>
      <c r="G41" s="16">
        <v>8248713.0</v>
      </c>
      <c r="H41" s="16">
        <v>32910.0</v>
      </c>
      <c r="I41" s="78">
        <v>0.998852</v>
      </c>
      <c r="J41" s="78">
        <v>0.994296</v>
      </c>
      <c r="K41" s="78">
        <v>0.996569</v>
      </c>
      <c r="L41" s="78">
        <v>0.999202</v>
      </c>
      <c r="M41" s="16">
        <v>8.0</v>
      </c>
      <c r="N41" s="16" t="s">
        <v>43</v>
      </c>
      <c r="O41" s="16">
        <v>5769612.0</v>
      </c>
      <c r="P41" s="16">
        <v>8255304.0</v>
      </c>
      <c r="Q41" s="16">
        <v>0.0</v>
      </c>
      <c r="R41" s="16">
        <v>0.0</v>
      </c>
      <c r="S41" s="78">
        <f t="shared" si="6"/>
        <v>0.02450844634</v>
      </c>
      <c r="T41" s="78">
        <f t="shared" si="7"/>
        <v>0.03540931222</v>
      </c>
    </row>
    <row r="42" ht="15.75" customHeight="1">
      <c r="B42" s="16" t="s">
        <v>332</v>
      </c>
      <c r="C42" s="16" t="s">
        <v>579</v>
      </c>
      <c r="D42" s="16" t="s">
        <v>622</v>
      </c>
      <c r="E42" s="16">
        <v>3924869.0</v>
      </c>
      <c r="F42" s="16">
        <v>3705.0</v>
      </c>
      <c r="G42" s="16">
        <v>5682581.0</v>
      </c>
      <c r="H42" s="16">
        <v>19387.0</v>
      </c>
      <c r="I42" s="78">
        <v>0.999057</v>
      </c>
      <c r="J42" s="78">
        <v>0.995085</v>
      </c>
      <c r="K42" s="78">
        <v>0.997067</v>
      </c>
      <c r="L42" s="78">
        <v>0.999348</v>
      </c>
      <c r="M42" s="16">
        <v>9.0</v>
      </c>
      <c r="N42" s="16" t="s">
        <v>43</v>
      </c>
      <c r="O42" s="16">
        <v>3944256.0</v>
      </c>
      <c r="P42" s="16">
        <v>5686286.0</v>
      </c>
      <c r="Q42" s="16">
        <v>0.0</v>
      </c>
      <c r="R42" s="16">
        <v>0.0</v>
      </c>
      <c r="S42" s="78">
        <f t="shared" si="6"/>
        <v>0.01675460785</v>
      </c>
      <c r="T42" s="78">
        <f t="shared" si="7"/>
        <v>0.02439007411</v>
      </c>
    </row>
    <row r="43" ht="15.75" customHeight="1">
      <c r="B43" s="16" t="s">
        <v>332</v>
      </c>
      <c r="C43" s="16" t="s">
        <v>579</v>
      </c>
      <c r="D43" s="16" t="s">
        <v>622</v>
      </c>
      <c r="E43" s="16">
        <v>2720307.0</v>
      </c>
      <c r="F43" s="16">
        <v>2211.0</v>
      </c>
      <c r="G43" s="16">
        <v>3899356.0</v>
      </c>
      <c r="H43" s="16">
        <v>12387.0</v>
      </c>
      <c r="I43" s="78">
        <v>0.999188</v>
      </c>
      <c r="J43" s="78">
        <v>0.995467</v>
      </c>
      <c r="K43" s="78">
        <v>0.997324</v>
      </c>
      <c r="L43" s="78">
        <v>0.999433</v>
      </c>
      <c r="M43" s="16">
        <v>10.0</v>
      </c>
      <c r="N43" s="16" t="s">
        <v>43</v>
      </c>
      <c r="O43" s="16">
        <v>2732694.0</v>
      </c>
      <c r="P43" s="16">
        <v>3901567.0</v>
      </c>
      <c r="Q43" s="16">
        <v>0.0</v>
      </c>
      <c r="R43" s="16">
        <v>0.0</v>
      </c>
      <c r="S43" s="78">
        <f t="shared" si="6"/>
        <v>0.01160807421</v>
      </c>
      <c r="T43" s="78">
        <f t="shared" si="7"/>
        <v>0.01673491419</v>
      </c>
    </row>
    <row r="44" ht="15.75" customHeight="1">
      <c r="B44" s="16" t="s">
        <v>297</v>
      </c>
      <c r="C44" s="16" t="s">
        <v>579</v>
      </c>
      <c r="D44" s="16" t="s">
        <v>622</v>
      </c>
      <c r="E44" s="36">
        <v>2.3645175E8</v>
      </c>
      <c r="F44" s="36">
        <v>598144.0</v>
      </c>
      <c r="G44" s="36">
        <v>2.36080497E8</v>
      </c>
      <c r="H44" s="36">
        <v>4261657.0</v>
      </c>
      <c r="I44" s="86">
        <v>0.997477</v>
      </c>
      <c r="J44" s="86">
        <v>0.982296</v>
      </c>
      <c r="K44" s="86">
        <v>0.989828</v>
      </c>
      <c r="L44" s="86">
        <v>0.997473</v>
      </c>
      <c r="M44" s="16">
        <v>0.5</v>
      </c>
      <c r="N44" s="16">
        <v>0.5</v>
      </c>
      <c r="O44" s="36">
        <v>2.40713407E8</v>
      </c>
      <c r="P44" s="36">
        <v>2.36678641E8</v>
      </c>
      <c r="Q44" s="36">
        <v>0.0</v>
      </c>
      <c r="R44" s="36">
        <v>0.0</v>
      </c>
      <c r="S44" s="78">
        <f t="shared" ref="S44:S53" si="8">(O44-Q44)/240713407</f>
        <v>1</v>
      </c>
      <c r="T44" s="78">
        <f t="shared" ref="T44:T53" si="9">(P44-R44)/236678641</f>
        <v>1</v>
      </c>
    </row>
    <row r="45" ht="15.75" customHeight="1">
      <c r="B45" s="16" t="s">
        <v>297</v>
      </c>
      <c r="C45" s="16" t="s">
        <v>579</v>
      </c>
      <c r="D45" s="16" t="s">
        <v>622</v>
      </c>
      <c r="E45" s="36">
        <v>2.36131473E8</v>
      </c>
      <c r="F45" s="36">
        <v>547517.0</v>
      </c>
      <c r="G45" s="36">
        <v>2.36022049E8</v>
      </c>
      <c r="H45" s="36">
        <v>3974639.0</v>
      </c>
      <c r="I45" s="86">
        <v>0.997687</v>
      </c>
      <c r="J45" s="86">
        <v>0.983446</v>
      </c>
      <c r="K45" s="86">
        <v>0.990515</v>
      </c>
      <c r="L45" s="86">
        <v>0.997686</v>
      </c>
      <c r="M45" s="16">
        <v>0.55</v>
      </c>
      <c r="N45" s="16">
        <v>0.45</v>
      </c>
      <c r="O45" s="36">
        <v>2.40106112E8</v>
      </c>
      <c r="P45" s="36">
        <v>2.36569566E8</v>
      </c>
      <c r="Q45" s="36">
        <v>0.0</v>
      </c>
      <c r="R45" s="36">
        <v>0.0</v>
      </c>
      <c r="S45" s="78">
        <f t="shared" si="8"/>
        <v>0.9974771035</v>
      </c>
      <c r="T45" s="78">
        <f t="shared" si="9"/>
        <v>0.999539143</v>
      </c>
    </row>
    <row r="46" ht="15.75" customHeight="1">
      <c r="B46" s="16" t="s">
        <v>297</v>
      </c>
      <c r="C46" s="16" t="s">
        <v>579</v>
      </c>
      <c r="D46" s="16" t="s">
        <v>622</v>
      </c>
      <c r="E46" s="36">
        <v>2.35759679E8</v>
      </c>
      <c r="F46" s="36">
        <v>501260.0</v>
      </c>
      <c r="G46" s="36">
        <v>2.35949823E8</v>
      </c>
      <c r="H46" s="36">
        <v>3711893.0</v>
      </c>
      <c r="I46" s="86">
        <v>0.997878</v>
      </c>
      <c r="J46" s="86">
        <v>0.9845</v>
      </c>
      <c r="K46" s="86">
        <v>0.991144</v>
      </c>
      <c r="L46" s="86">
        <v>0.99788</v>
      </c>
      <c r="M46" s="16">
        <v>0.6</v>
      </c>
      <c r="N46" s="16">
        <v>0.4</v>
      </c>
      <c r="O46" s="36">
        <v>2.39471572E8</v>
      </c>
      <c r="P46" s="36">
        <v>2.36451083E8</v>
      </c>
      <c r="Q46" s="36">
        <v>0.0</v>
      </c>
      <c r="R46" s="36">
        <v>0.0</v>
      </c>
      <c r="S46" s="78">
        <f t="shared" si="8"/>
        <v>0.9948410227</v>
      </c>
      <c r="T46" s="78">
        <f t="shared" si="9"/>
        <v>0.999038536</v>
      </c>
    </row>
    <row r="47" ht="15.75" customHeight="1">
      <c r="B47" s="16" t="s">
        <v>297</v>
      </c>
      <c r="C47" s="16" t="s">
        <v>579</v>
      </c>
      <c r="D47" s="16" t="s">
        <v>622</v>
      </c>
      <c r="E47" s="36">
        <v>2.35306858E8</v>
      </c>
      <c r="F47" s="36">
        <v>457792.0</v>
      </c>
      <c r="G47" s="36">
        <v>2.35842321E8</v>
      </c>
      <c r="H47" s="36">
        <v>3463435.0</v>
      </c>
      <c r="I47" s="86">
        <v>0.998058</v>
      </c>
      <c r="J47" s="86">
        <v>0.985495</v>
      </c>
      <c r="K47" s="86">
        <v>0.991737</v>
      </c>
      <c r="L47" s="86">
        <v>0.998063</v>
      </c>
      <c r="M47" s="16">
        <v>0.65</v>
      </c>
      <c r="N47" s="16">
        <v>0.35</v>
      </c>
      <c r="O47" s="36">
        <v>2.38770293E8</v>
      </c>
      <c r="P47" s="36">
        <v>2.36300113E8</v>
      </c>
      <c r="Q47" s="36">
        <v>0.0</v>
      </c>
      <c r="R47" s="36">
        <v>0.0</v>
      </c>
      <c r="S47" s="78">
        <f t="shared" si="8"/>
        <v>0.9919276869</v>
      </c>
      <c r="T47" s="78">
        <f t="shared" si="9"/>
        <v>0.9984006668</v>
      </c>
    </row>
    <row r="48" ht="15.75" customHeight="1">
      <c r="B48" s="16" t="s">
        <v>297</v>
      </c>
      <c r="C48" s="16" t="s">
        <v>579</v>
      </c>
      <c r="D48" s="16" t="s">
        <v>622</v>
      </c>
      <c r="E48" s="36">
        <v>2.34744835E8</v>
      </c>
      <c r="F48" s="36">
        <v>416625.0</v>
      </c>
      <c r="G48" s="36">
        <v>2.35696056E8</v>
      </c>
      <c r="H48" s="36">
        <v>3226896.0</v>
      </c>
      <c r="I48" s="86">
        <v>0.998228</v>
      </c>
      <c r="J48" s="86">
        <v>0.98644</v>
      </c>
      <c r="K48" s="86">
        <v>0.992299</v>
      </c>
      <c r="L48" s="86">
        <v>0.998235</v>
      </c>
      <c r="M48" s="16">
        <v>0.7</v>
      </c>
      <c r="N48" s="16">
        <v>0.3</v>
      </c>
      <c r="O48" s="36">
        <v>2.37971731E8</v>
      </c>
      <c r="P48" s="36">
        <v>2.36112681E8</v>
      </c>
      <c r="Q48" s="36">
        <v>0.0</v>
      </c>
      <c r="R48" s="36">
        <v>0.0</v>
      </c>
      <c r="S48" s="78">
        <f t="shared" si="8"/>
        <v>0.9886102065</v>
      </c>
      <c r="T48" s="78">
        <f t="shared" si="9"/>
        <v>0.9976087407</v>
      </c>
    </row>
    <row r="49" ht="15.75" customHeight="1">
      <c r="B49" s="16" t="s">
        <v>297</v>
      </c>
      <c r="C49" s="16" t="s">
        <v>579</v>
      </c>
      <c r="D49" s="16" t="s">
        <v>622</v>
      </c>
      <c r="E49" s="36">
        <v>2.33987223E8</v>
      </c>
      <c r="F49" s="36">
        <v>376630.0</v>
      </c>
      <c r="G49" s="36">
        <v>2.35468727E8</v>
      </c>
      <c r="H49" s="36">
        <v>2993388.0</v>
      </c>
      <c r="I49" s="86">
        <v>0.998393</v>
      </c>
      <c r="J49" s="86">
        <v>0.987369</v>
      </c>
      <c r="K49" s="86">
        <v>0.99285</v>
      </c>
      <c r="L49" s="86">
        <v>0.998403</v>
      </c>
      <c r="M49" s="16">
        <v>0.75</v>
      </c>
      <c r="N49" s="16">
        <v>0.25</v>
      </c>
      <c r="O49" s="36">
        <v>2.36980611E8</v>
      </c>
      <c r="P49" s="36">
        <v>2.35845357E8</v>
      </c>
      <c r="Q49" s="36">
        <v>0.0</v>
      </c>
      <c r="R49" s="36">
        <v>0.0</v>
      </c>
      <c r="S49" s="78">
        <f t="shared" si="8"/>
        <v>0.984492779</v>
      </c>
      <c r="T49" s="78">
        <f t="shared" si="9"/>
        <v>0.9964792598</v>
      </c>
    </row>
    <row r="50" ht="15.75" customHeight="1">
      <c r="B50" s="16" t="s">
        <v>297</v>
      </c>
      <c r="C50" s="16" t="s">
        <v>579</v>
      </c>
      <c r="D50" s="16" t="s">
        <v>622</v>
      </c>
      <c r="E50" s="36">
        <v>2.3291447E8</v>
      </c>
      <c r="F50" s="36">
        <v>337312.0</v>
      </c>
      <c r="G50" s="36">
        <v>2.35078999E8</v>
      </c>
      <c r="H50" s="36">
        <v>2753450.0</v>
      </c>
      <c r="I50" s="86">
        <v>0.998554</v>
      </c>
      <c r="J50" s="86">
        <v>0.988316</v>
      </c>
      <c r="K50" s="86">
        <v>0.993409</v>
      </c>
      <c r="L50" s="86">
        <v>0.998567</v>
      </c>
      <c r="M50" s="16">
        <v>0.8</v>
      </c>
      <c r="N50" s="16">
        <v>0.2</v>
      </c>
      <c r="O50" s="36">
        <v>2.3566792E8</v>
      </c>
      <c r="P50" s="36">
        <v>2.35416311E8</v>
      </c>
      <c r="Q50" s="36">
        <v>0.0</v>
      </c>
      <c r="R50" s="36">
        <v>0.0</v>
      </c>
      <c r="S50" s="78">
        <f t="shared" si="8"/>
        <v>0.9790394434</v>
      </c>
      <c r="T50" s="78">
        <f t="shared" si="9"/>
        <v>0.9946664811</v>
      </c>
    </row>
    <row r="51" ht="15.75" customHeight="1">
      <c r="B51" s="16" t="s">
        <v>297</v>
      </c>
      <c r="C51" s="16" t="s">
        <v>579</v>
      </c>
      <c r="D51" s="16" t="s">
        <v>622</v>
      </c>
      <c r="E51" s="36">
        <v>2.31197198E8</v>
      </c>
      <c r="F51" s="36">
        <v>295185.0</v>
      </c>
      <c r="G51" s="36">
        <v>2.34304467E8</v>
      </c>
      <c r="H51" s="36">
        <v>2490969.0</v>
      </c>
      <c r="I51" s="86">
        <v>0.998725</v>
      </c>
      <c r="J51" s="86">
        <v>0.989341</v>
      </c>
      <c r="K51" s="86">
        <v>0.994011</v>
      </c>
      <c r="L51" s="86">
        <v>0.998742</v>
      </c>
      <c r="M51" s="16">
        <v>0.85</v>
      </c>
      <c r="N51" s="16">
        <v>0.15</v>
      </c>
      <c r="O51" s="36">
        <v>2.33688167E8</v>
      </c>
      <c r="P51" s="36">
        <v>2.34599652E8</v>
      </c>
      <c r="Q51" s="36">
        <v>0.0</v>
      </c>
      <c r="R51" s="36">
        <v>0.0</v>
      </c>
      <c r="S51" s="78">
        <f t="shared" si="8"/>
        <v>0.9708149202</v>
      </c>
      <c r="T51" s="78">
        <f t="shared" si="9"/>
        <v>0.9912159839</v>
      </c>
    </row>
    <row r="52" ht="15.75" customHeight="1">
      <c r="B52" s="16" t="s">
        <v>297</v>
      </c>
      <c r="C52" s="16" t="s">
        <v>579</v>
      </c>
      <c r="D52" s="16" t="s">
        <v>622</v>
      </c>
      <c r="E52" s="36">
        <v>2.27964061E8</v>
      </c>
      <c r="F52" s="36">
        <v>245166.0</v>
      </c>
      <c r="G52" s="36">
        <v>2.32483299E8</v>
      </c>
      <c r="H52" s="36">
        <v>2165721.0</v>
      </c>
      <c r="I52" s="86">
        <v>0.998926</v>
      </c>
      <c r="J52" s="86">
        <v>0.990589</v>
      </c>
      <c r="K52" s="86">
        <v>0.99474</v>
      </c>
      <c r="L52" s="86">
        <v>0.998947</v>
      </c>
      <c r="M52" s="16">
        <v>0.9</v>
      </c>
      <c r="N52" s="16">
        <v>0.1</v>
      </c>
      <c r="O52" s="36">
        <v>2.30129782E8</v>
      </c>
      <c r="P52" s="36">
        <v>2.32728465E8</v>
      </c>
      <c r="Q52" s="36">
        <v>0.0</v>
      </c>
      <c r="R52" s="36">
        <v>0.0</v>
      </c>
      <c r="S52" s="78">
        <f t="shared" si="8"/>
        <v>0.9560322579</v>
      </c>
      <c r="T52" s="78">
        <f t="shared" si="9"/>
        <v>0.9833099599</v>
      </c>
    </row>
    <row r="53" ht="15.75" customHeight="1">
      <c r="B53" s="16" t="s">
        <v>297</v>
      </c>
      <c r="C53" s="16" t="s">
        <v>579</v>
      </c>
      <c r="D53" s="16" t="s">
        <v>622</v>
      </c>
      <c r="E53" s="36">
        <v>2.19739407E8</v>
      </c>
      <c r="F53" s="36">
        <v>172086.0</v>
      </c>
      <c r="G53" s="36">
        <v>2.26601781E8</v>
      </c>
      <c r="H53" s="36">
        <v>1624926.0</v>
      </c>
      <c r="I53" s="86">
        <v>0.999217</v>
      </c>
      <c r="J53" s="86">
        <v>0.992659</v>
      </c>
      <c r="K53" s="86">
        <v>0.995927</v>
      </c>
      <c r="L53" s="86">
        <v>0.999241</v>
      </c>
      <c r="M53" s="16">
        <v>0.95</v>
      </c>
      <c r="N53" s="16">
        <v>0.05</v>
      </c>
      <c r="O53" s="36">
        <v>2.21364333E8</v>
      </c>
      <c r="P53" s="36">
        <v>2.26773867E8</v>
      </c>
      <c r="Q53" s="36">
        <v>0.0</v>
      </c>
      <c r="R53" s="36">
        <v>0.0</v>
      </c>
      <c r="S53" s="78">
        <f t="shared" si="8"/>
        <v>0.9196177968</v>
      </c>
      <c r="T53" s="78">
        <f t="shared" si="9"/>
        <v>0.9581509596</v>
      </c>
    </row>
    <row r="54" ht="15.75" customHeight="1">
      <c r="B54" s="16" t="s">
        <v>365</v>
      </c>
      <c r="C54" s="16" t="s">
        <v>579</v>
      </c>
      <c r="D54" s="16" t="s">
        <v>622</v>
      </c>
      <c r="E54" s="16">
        <v>2.35652806E8</v>
      </c>
      <c r="F54" s="16">
        <v>1.37260469E8</v>
      </c>
      <c r="G54" s="16">
        <v>9.6903854E7</v>
      </c>
      <c r="H54" s="16">
        <v>310458.0</v>
      </c>
      <c r="I54" s="78">
        <v>0.6319</v>
      </c>
      <c r="J54" s="78">
        <v>0.9987</v>
      </c>
      <c r="K54" s="78">
        <v>0.774</v>
      </c>
      <c r="L54" s="78">
        <v>0.4138</v>
      </c>
      <c r="M54" s="16">
        <v>0.1</v>
      </c>
      <c r="N54" s="16" t="s">
        <v>43</v>
      </c>
      <c r="O54" s="16">
        <v>2.35963264E8</v>
      </c>
      <c r="P54" s="16">
        <v>2.34164323E8</v>
      </c>
      <c r="Q54" s="16">
        <v>0.0</v>
      </c>
      <c r="R54" s="16">
        <v>0.0</v>
      </c>
      <c r="S54" s="78">
        <f t="shared" ref="S54:S62" si="10">(O54-Q54)/235963264</f>
        <v>1</v>
      </c>
      <c r="T54" s="78">
        <f t="shared" ref="T54:T62" si="11">(P54-R54)/234164323</f>
        <v>1</v>
      </c>
    </row>
    <row r="55" ht="15.75" customHeight="1">
      <c r="B55" s="16" t="s">
        <v>365</v>
      </c>
      <c r="C55" s="16" t="s">
        <v>579</v>
      </c>
      <c r="D55" s="16" t="s">
        <v>622</v>
      </c>
      <c r="E55" s="16">
        <v>2.35219208E8</v>
      </c>
      <c r="F55" s="16">
        <v>9.3546012E7</v>
      </c>
      <c r="G55" s="16">
        <v>1.40618311E8</v>
      </c>
      <c r="H55" s="16">
        <v>744056.0</v>
      </c>
      <c r="I55" s="78">
        <v>0.7155</v>
      </c>
      <c r="J55" s="78">
        <v>0.9968</v>
      </c>
      <c r="K55" s="78">
        <v>0.833</v>
      </c>
      <c r="L55" s="78">
        <v>0.6005</v>
      </c>
      <c r="M55" s="16">
        <v>0.2</v>
      </c>
      <c r="N55" s="16" t="s">
        <v>43</v>
      </c>
      <c r="O55" s="16">
        <v>2.35963264E8</v>
      </c>
      <c r="P55" s="16">
        <v>2.34164323E8</v>
      </c>
      <c r="Q55" s="16">
        <v>0.0</v>
      </c>
      <c r="R55" s="16">
        <v>0.0</v>
      </c>
      <c r="S55" s="78">
        <f t="shared" si="10"/>
        <v>1</v>
      </c>
      <c r="T55" s="78">
        <f t="shared" si="11"/>
        <v>1</v>
      </c>
    </row>
    <row r="56" ht="15.75" customHeight="1">
      <c r="B56" s="16" t="s">
        <v>365</v>
      </c>
      <c r="C56" s="16" t="s">
        <v>579</v>
      </c>
      <c r="D56" s="16" t="s">
        <v>622</v>
      </c>
      <c r="E56" s="16">
        <v>2.34622872E8</v>
      </c>
      <c r="F56" s="16">
        <v>6.9270553E7</v>
      </c>
      <c r="G56" s="16">
        <v>1.6489377E8</v>
      </c>
      <c r="H56" s="16">
        <v>1340392.0</v>
      </c>
      <c r="I56" s="78">
        <v>0.7721</v>
      </c>
      <c r="J56" s="78">
        <v>0.9943</v>
      </c>
      <c r="K56" s="78">
        <v>0.8692</v>
      </c>
      <c r="L56" s="78">
        <v>0.7042</v>
      </c>
      <c r="M56" s="16">
        <v>0.3</v>
      </c>
      <c r="N56" s="16" t="s">
        <v>43</v>
      </c>
      <c r="O56" s="16">
        <v>2.35963264E8</v>
      </c>
      <c r="P56" s="16">
        <v>2.34164323E8</v>
      </c>
      <c r="Q56" s="16">
        <v>0.0</v>
      </c>
      <c r="R56" s="16">
        <v>0.0</v>
      </c>
      <c r="S56" s="78">
        <f t="shared" si="10"/>
        <v>1</v>
      </c>
      <c r="T56" s="78">
        <f t="shared" si="11"/>
        <v>1</v>
      </c>
    </row>
    <row r="57" ht="15.75" customHeight="1">
      <c r="B57" s="16" t="s">
        <v>365</v>
      </c>
      <c r="C57" s="16" t="s">
        <v>579</v>
      </c>
      <c r="D57" s="16" t="s">
        <v>622</v>
      </c>
      <c r="E57" s="16">
        <v>2.3378709E8</v>
      </c>
      <c r="F57" s="16">
        <v>5.254937E7</v>
      </c>
      <c r="G57" s="16">
        <v>1.81614953E8</v>
      </c>
      <c r="H57" s="16">
        <v>2176174.0</v>
      </c>
      <c r="I57" s="78">
        <v>0.8165</v>
      </c>
      <c r="J57" s="78">
        <v>0.9908</v>
      </c>
      <c r="K57" s="78">
        <v>0.8952</v>
      </c>
      <c r="L57" s="78">
        <v>0.7756</v>
      </c>
      <c r="M57" s="16">
        <v>0.4</v>
      </c>
      <c r="N57" s="16" t="s">
        <v>43</v>
      </c>
      <c r="O57" s="16">
        <v>2.35963264E8</v>
      </c>
      <c r="P57" s="16">
        <v>2.34164323E8</v>
      </c>
      <c r="Q57" s="16">
        <v>0.0</v>
      </c>
      <c r="R57" s="16">
        <v>0.0</v>
      </c>
      <c r="S57" s="78">
        <f t="shared" si="10"/>
        <v>1</v>
      </c>
      <c r="T57" s="78">
        <f t="shared" si="11"/>
        <v>1</v>
      </c>
    </row>
    <row r="58" ht="15.75" customHeight="1">
      <c r="B58" s="16" t="s">
        <v>365</v>
      </c>
      <c r="C58" s="16" t="s">
        <v>579</v>
      </c>
      <c r="D58" s="16" t="s">
        <v>622</v>
      </c>
      <c r="E58" s="16">
        <v>2.32410879E8</v>
      </c>
      <c r="F58" s="16">
        <v>3.9358961E7</v>
      </c>
      <c r="G58" s="16">
        <v>1.94805362E8</v>
      </c>
      <c r="H58" s="16">
        <v>3552385.0</v>
      </c>
      <c r="I58" s="78">
        <v>0.8552</v>
      </c>
      <c r="J58" s="78">
        <v>0.9849</v>
      </c>
      <c r="K58" s="78">
        <v>0.9155</v>
      </c>
      <c r="L58" s="78">
        <v>0.8319</v>
      </c>
      <c r="M58" s="16">
        <v>0.5</v>
      </c>
      <c r="N58" s="16" t="s">
        <v>43</v>
      </c>
      <c r="O58" s="16">
        <v>2.35963264E8</v>
      </c>
      <c r="P58" s="16">
        <v>2.34164323E8</v>
      </c>
      <c r="Q58" s="16">
        <v>0.0</v>
      </c>
      <c r="R58" s="16">
        <v>0.0</v>
      </c>
      <c r="S58" s="78">
        <f t="shared" si="10"/>
        <v>1</v>
      </c>
      <c r="T58" s="78">
        <f t="shared" si="11"/>
        <v>1</v>
      </c>
    </row>
    <row r="59" ht="15.75" customHeight="1">
      <c r="B59" s="16" t="s">
        <v>365</v>
      </c>
      <c r="C59" s="16" t="s">
        <v>579</v>
      </c>
      <c r="D59" s="16" t="s">
        <v>622</v>
      </c>
      <c r="E59" s="16">
        <v>2.29789005E8</v>
      </c>
      <c r="F59" s="16">
        <v>2.8202811E7</v>
      </c>
      <c r="G59" s="16">
        <v>2.05961512E8</v>
      </c>
      <c r="H59" s="16">
        <v>6174259.0</v>
      </c>
      <c r="I59" s="78">
        <v>0.8907</v>
      </c>
      <c r="J59" s="78">
        <v>0.9738</v>
      </c>
      <c r="K59" s="78">
        <v>0.9304</v>
      </c>
      <c r="L59" s="78">
        <v>0.8796</v>
      </c>
      <c r="M59" s="16">
        <v>0.6</v>
      </c>
      <c r="N59" s="16" t="s">
        <v>43</v>
      </c>
      <c r="O59" s="16">
        <v>2.35963264E8</v>
      </c>
      <c r="P59" s="16">
        <v>2.34164323E8</v>
      </c>
      <c r="Q59" s="16">
        <v>0.0</v>
      </c>
      <c r="R59" s="16">
        <v>0.0</v>
      </c>
      <c r="S59" s="78">
        <f t="shared" si="10"/>
        <v>1</v>
      </c>
      <c r="T59" s="78">
        <f t="shared" si="11"/>
        <v>1</v>
      </c>
    </row>
    <row r="60" ht="15.75" customHeight="1">
      <c r="B60" s="16" t="s">
        <v>365</v>
      </c>
      <c r="C60" s="16" t="s">
        <v>579</v>
      </c>
      <c r="D60" s="16" t="s">
        <v>622</v>
      </c>
      <c r="E60" s="16">
        <v>2.24099106E8</v>
      </c>
      <c r="F60" s="16">
        <v>1.8227123E7</v>
      </c>
      <c r="G60" s="16">
        <v>2.159372E8</v>
      </c>
      <c r="H60" s="16">
        <v>1.1864158E7</v>
      </c>
      <c r="I60" s="78">
        <v>0.9248</v>
      </c>
      <c r="J60" s="78">
        <v>0.9497</v>
      </c>
      <c r="K60" s="78">
        <v>0.9371</v>
      </c>
      <c r="L60" s="78">
        <v>0.9222</v>
      </c>
      <c r="M60" s="16">
        <v>0.7</v>
      </c>
      <c r="N60" s="16" t="s">
        <v>43</v>
      </c>
      <c r="O60" s="16">
        <v>2.35963264E8</v>
      </c>
      <c r="P60" s="16">
        <v>2.34164323E8</v>
      </c>
      <c r="Q60" s="16">
        <v>0.0</v>
      </c>
      <c r="R60" s="16">
        <v>0.0</v>
      </c>
      <c r="S60" s="78">
        <f t="shared" si="10"/>
        <v>1</v>
      </c>
      <c r="T60" s="78">
        <f t="shared" si="11"/>
        <v>1</v>
      </c>
    </row>
    <row r="61" ht="15.75" customHeight="1">
      <c r="B61" s="16" t="s">
        <v>365</v>
      </c>
      <c r="C61" s="16" t="s">
        <v>579</v>
      </c>
      <c r="D61" s="16" t="s">
        <v>622</v>
      </c>
      <c r="E61" s="16">
        <v>2.0935364E8</v>
      </c>
      <c r="F61" s="16">
        <v>9213290.0</v>
      </c>
      <c r="G61" s="16">
        <v>2.24951033E8</v>
      </c>
      <c r="H61" s="16">
        <v>2.6609624E7</v>
      </c>
      <c r="I61" s="78">
        <v>0.9578</v>
      </c>
      <c r="J61" s="78">
        <v>0.8872</v>
      </c>
      <c r="K61" s="78">
        <v>0.9211</v>
      </c>
      <c r="L61" s="78">
        <v>0.9607</v>
      </c>
      <c r="M61" s="16">
        <v>0.8</v>
      </c>
      <c r="N61" s="16" t="s">
        <v>43</v>
      </c>
      <c r="O61" s="16">
        <v>2.35963264E8</v>
      </c>
      <c r="P61" s="16">
        <v>2.34164323E8</v>
      </c>
      <c r="Q61" s="16">
        <v>0.0</v>
      </c>
      <c r="R61" s="16">
        <v>0.0</v>
      </c>
      <c r="S61" s="78">
        <f t="shared" si="10"/>
        <v>1</v>
      </c>
      <c r="T61" s="78">
        <f t="shared" si="11"/>
        <v>1</v>
      </c>
    </row>
    <row r="62" ht="15.75" customHeight="1">
      <c r="B62" s="16" t="s">
        <v>365</v>
      </c>
      <c r="C62" s="16" t="s">
        <v>579</v>
      </c>
      <c r="D62" s="16" t="s">
        <v>622</v>
      </c>
      <c r="E62" s="16">
        <v>1.5589557E8</v>
      </c>
      <c r="F62" s="16">
        <v>2454950.0</v>
      </c>
      <c r="G62" s="16">
        <v>2.31709373E8</v>
      </c>
      <c r="H62" s="16">
        <v>8.0067694E7</v>
      </c>
      <c r="I62" s="78">
        <v>0.9845</v>
      </c>
      <c r="J62" s="78">
        <v>0.6607</v>
      </c>
      <c r="K62" s="78">
        <v>0.7907</v>
      </c>
      <c r="L62" s="78">
        <v>0.9895</v>
      </c>
      <c r="M62" s="16">
        <v>0.9</v>
      </c>
      <c r="N62" s="16" t="s">
        <v>43</v>
      </c>
      <c r="O62" s="16">
        <v>2.35963264E8</v>
      </c>
      <c r="P62" s="16">
        <v>2.34164323E8</v>
      </c>
      <c r="Q62" s="16">
        <v>0.0</v>
      </c>
      <c r="R62" s="16">
        <v>0.0</v>
      </c>
      <c r="S62" s="78">
        <f t="shared" si="10"/>
        <v>1</v>
      </c>
      <c r="T62" s="78">
        <f t="shared" si="11"/>
        <v>1</v>
      </c>
    </row>
    <row r="63" ht="15.75" customHeight="1">
      <c r="B63" s="16" t="s">
        <v>127</v>
      </c>
      <c r="C63" s="16" t="s">
        <v>586</v>
      </c>
      <c r="D63" s="16" t="s">
        <v>623</v>
      </c>
      <c r="E63" s="16">
        <v>2.0283214E7</v>
      </c>
      <c r="F63" s="16">
        <v>1109799.0</v>
      </c>
      <c r="G63" s="16">
        <v>2.2166621E7</v>
      </c>
      <c r="H63" s="16">
        <v>2832926.0</v>
      </c>
      <c r="I63" s="78">
        <v>0.948123</v>
      </c>
      <c r="J63" s="78">
        <v>0.877448</v>
      </c>
      <c r="K63" s="78">
        <v>0.911417</v>
      </c>
      <c r="L63" s="78">
        <v>0.952321</v>
      </c>
      <c r="M63" s="16">
        <v>0.5</v>
      </c>
      <c r="N63" s="16" t="s">
        <v>43</v>
      </c>
      <c r="O63" s="16">
        <v>2.311614E7</v>
      </c>
      <c r="P63" s="16">
        <v>2.327642E7</v>
      </c>
      <c r="Q63" s="16">
        <v>0.0</v>
      </c>
      <c r="R63" s="16">
        <v>0.0</v>
      </c>
      <c r="S63" s="78">
        <f t="shared" ref="S63:S72" si="12">(O63-Q63)/23116140</f>
        <v>1</v>
      </c>
      <c r="T63" s="78">
        <f t="shared" ref="T63:T72" si="13">(P63-R63)/23276420</f>
        <v>1</v>
      </c>
    </row>
    <row r="64" ht="15.75" customHeight="1">
      <c r="B64" s="16" t="s">
        <v>127</v>
      </c>
      <c r="C64" s="16" t="s">
        <v>586</v>
      </c>
      <c r="D64" s="16" t="s">
        <v>623</v>
      </c>
      <c r="E64" s="16">
        <v>1.9937313E7</v>
      </c>
      <c r="F64" s="16">
        <v>736059.0</v>
      </c>
      <c r="G64" s="16">
        <v>2.1666627E7</v>
      </c>
      <c r="H64" s="16">
        <v>2567548.0</v>
      </c>
      <c r="I64" s="78">
        <v>0.964396</v>
      </c>
      <c r="J64" s="78">
        <v>0.885911</v>
      </c>
      <c r="K64" s="78">
        <v>0.923489</v>
      </c>
      <c r="L64" s="78">
        <v>0.967144</v>
      </c>
      <c r="M64" s="16">
        <v>0.55</v>
      </c>
      <c r="N64" s="16" t="s">
        <v>43</v>
      </c>
      <c r="O64" s="16">
        <v>2.3116056E7</v>
      </c>
      <c r="P64" s="16">
        <v>2.3274067E7</v>
      </c>
      <c r="Q64" s="16">
        <v>611195.0</v>
      </c>
      <c r="R64" s="16">
        <v>871381.0</v>
      </c>
      <c r="S64" s="78">
        <f t="shared" si="12"/>
        <v>0.973556182</v>
      </c>
      <c r="T64" s="78">
        <f t="shared" si="13"/>
        <v>0.9624626983</v>
      </c>
    </row>
    <row r="65" ht="15.75" customHeight="1">
      <c r="B65" s="16" t="s">
        <v>127</v>
      </c>
      <c r="C65" s="16" t="s">
        <v>586</v>
      </c>
      <c r="D65" s="16" t="s">
        <v>623</v>
      </c>
      <c r="E65" s="16">
        <v>1.9576405E7</v>
      </c>
      <c r="F65" s="16">
        <v>324831.0</v>
      </c>
      <c r="G65" s="16">
        <v>1.4790705E7</v>
      </c>
      <c r="H65" s="16">
        <v>2338717.0</v>
      </c>
      <c r="I65" s="78">
        <v>0.983678</v>
      </c>
      <c r="J65" s="78">
        <v>0.893283</v>
      </c>
      <c r="K65" s="78">
        <v>0.936304</v>
      </c>
      <c r="L65" s="78">
        <v>0.97851</v>
      </c>
      <c r="M65" s="16">
        <v>0.6</v>
      </c>
      <c r="N65" s="16" t="s">
        <v>43</v>
      </c>
      <c r="O65" s="16">
        <v>2.3115905E7</v>
      </c>
      <c r="P65" s="16">
        <v>1.6160241E7</v>
      </c>
      <c r="Q65" s="16">
        <v>1200783.0</v>
      </c>
      <c r="R65" s="16">
        <v>1044705.0</v>
      </c>
      <c r="S65" s="78">
        <f t="shared" si="12"/>
        <v>0.9480441804</v>
      </c>
      <c r="T65" s="78">
        <f t="shared" si="13"/>
        <v>0.6493926472</v>
      </c>
    </row>
    <row r="66" ht="15.75" customHeight="1">
      <c r="B66" s="16" t="s">
        <v>127</v>
      </c>
      <c r="C66" s="16" t="s">
        <v>586</v>
      </c>
      <c r="D66" s="16" t="s">
        <v>623</v>
      </c>
      <c r="E66" s="16">
        <v>1.9158634E7</v>
      </c>
      <c r="F66" s="16">
        <v>178436.0</v>
      </c>
      <c r="G66" s="16">
        <v>1.3870513E7</v>
      </c>
      <c r="H66" s="16">
        <v>2115645.0</v>
      </c>
      <c r="I66" s="78">
        <v>0.990772</v>
      </c>
      <c r="J66" s="78">
        <v>0.900554</v>
      </c>
      <c r="K66" s="78">
        <v>0.943511</v>
      </c>
      <c r="L66" s="78">
        <v>0.987299</v>
      </c>
      <c r="M66" s="16">
        <v>0.65</v>
      </c>
      <c r="N66" s="16" t="s">
        <v>43</v>
      </c>
      <c r="O66" s="16">
        <v>2.3113826E7</v>
      </c>
      <c r="P66" s="16">
        <v>1.5161874E7</v>
      </c>
      <c r="Q66" s="16">
        <v>1839547.0</v>
      </c>
      <c r="R66" s="16">
        <v>1112925.0</v>
      </c>
      <c r="S66" s="78">
        <f t="shared" si="12"/>
        <v>0.9203214291</v>
      </c>
      <c r="T66" s="78">
        <f t="shared" si="13"/>
        <v>0.6035700078</v>
      </c>
    </row>
    <row r="67" ht="15.75" customHeight="1">
      <c r="B67" s="16" t="s">
        <v>127</v>
      </c>
      <c r="C67" s="16" t="s">
        <v>586</v>
      </c>
      <c r="D67" s="16" t="s">
        <v>623</v>
      </c>
      <c r="E67" s="16">
        <v>1.8700659E7</v>
      </c>
      <c r="F67" s="16">
        <v>119709.0</v>
      </c>
      <c r="G67" s="16">
        <v>1.3175188E7</v>
      </c>
      <c r="H67" s="16">
        <v>1910963.0</v>
      </c>
      <c r="I67" s="78">
        <v>0.993639</v>
      </c>
      <c r="J67" s="78">
        <v>0.907287</v>
      </c>
      <c r="K67" s="78">
        <v>0.948502</v>
      </c>
      <c r="L67" s="78">
        <v>0.990996</v>
      </c>
      <c r="M67" s="16">
        <v>0.7</v>
      </c>
      <c r="N67" s="16" t="s">
        <v>43</v>
      </c>
      <c r="O67" s="16">
        <v>2.3103581E7</v>
      </c>
      <c r="P67" s="16">
        <v>1.4429211E7</v>
      </c>
      <c r="Q67" s="16">
        <v>2491959.0</v>
      </c>
      <c r="R67" s="16">
        <v>1134314.0</v>
      </c>
      <c r="S67" s="78">
        <f t="shared" si="12"/>
        <v>0.8916550081</v>
      </c>
      <c r="T67" s="78">
        <f t="shared" si="13"/>
        <v>0.5711744761</v>
      </c>
    </row>
    <row r="68" ht="15.75" customHeight="1">
      <c r="B68" s="16" t="s">
        <v>127</v>
      </c>
      <c r="C68" s="16" t="s">
        <v>586</v>
      </c>
      <c r="D68" s="16" t="s">
        <v>623</v>
      </c>
      <c r="E68" s="16">
        <v>1.8137628E7</v>
      </c>
      <c r="F68" s="16">
        <v>122911.0</v>
      </c>
      <c r="G68" s="16">
        <v>1.8081244E7</v>
      </c>
      <c r="H68" s="16">
        <v>1700730.0</v>
      </c>
      <c r="I68" s="78">
        <v>0.993269</v>
      </c>
      <c r="J68" s="78">
        <v>0.914271</v>
      </c>
      <c r="K68" s="78">
        <v>0.952134</v>
      </c>
      <c r="L68" s="78">
        <v>0.993248</v>
      </c>
      <c r="M68" s="16">
        <v>0.75</v>
      </c>
      <c r="N68" s="16" t="s">
        <v>43</v>
      </c>
      <c r="O68" s="16">
        <v>2.3062456E7</v>
      </c>
      <c r="P68" s="16">
        <v>1.9897998E7</v>
      </c>
      <c r="Q68" s="16">
        <v>3224098.0</v>
      </c>
      <c r="R68" s="16">
        <v>1693843.0</v>
      </c>
      <c r="S68" s="78">
        <f t="shared" si="12"/>
        <v>0.8582037485</v>
      </c>
      <c r="T68" s="78">
        <f t="shared" si="13"/>
        <v>0.7820856902</v>
      </c>
    </row>
    <row r="69" ht="15.75" customHeight="1">
      <c r="B69" s="16" t="s">
        <v>127</v>
      </c>
      <c r="C69" s="16" t="s">
        <v>586</v>
      </c>
      <c r="D69" s="16" t="s">
        <v>623</v>
      </c>
      <c r="E69" s="16">
        <v>1.7433932E7</v>
      </c>
      <c r="F69" s="16">
        <v>92579.0</v>
      </c>
      <c r="G69" s="16">
        <v>1.6877693E7</v>
      </c>
      <c r="H69" s="16">
        <v>1480686.0</v>
      </c>
      <c r="I69" s="78">
        <v>0.994718</v>
      </c>
      <c r="J69" s="78">
        <v>0.921717</v>
      </c>
      <c r="K69" s="78">
        <v>0.956827</v>
      </c>
      <c r="L69" s="78">
        <v>0.994545</v>
      </c>
      <c r="M69" s="16">
        <v>0.8</v>
      </c>
      <c r="N69" s="16" t="s">
        <v>43</v>
      </c>
      <c r="O69" s="16">
        <v>2.2931103E7</v>
      </c>
      <c r="P69" s="16">
        <v>1.874924E7</v>
      </c>
      <c r="Q69" s="16">
        <v>4016485.0</v>
      </c>
      <c r="R69" s="16">
        <v>1778968.0</v>
      </c>
      <c r="S69" s="78">
        <f t="shared" si="12"/>
        <v>0.8182429246</v>
      </c>
      <c r="T69" s="78">
        <f t="shared" si="13"/>
        <v>0.7290756912</v>
      </c>
    </row>
    <row r="70" ht="15.75" customHeight="1">
      <c r="B70" s="16" t="s">
        <v>127</v>
      </c>
      <c r="C70" s="16" t="s">
        <v>586</v>
      </c>
      <c r="D70" s="16" t="s">
        <v>623</v>
      </c>
      <c r="E70" s="16">
        <v>1.6528328E7</v>
      </c>
      <c r="F70" s="16">
        <v>70879.0</v>
      </c>
      <c r="G70" s="16">
        <v>1.5443787E7</v>
      </c>
      <c r="H70" s="16">
        <v>1238975.0</v>
      </c>
      <c r="I70" s="78">
        <v>0.99573</v>
      </c>
      <c r="J70" s="78">
        <v>0.930267</v>
      </c>
      <c r="K70" s="78">
        <v>0.961886</v>
      </c>
      <c r="L70" s="78">
        <v>0.995431</v>
      </c>
      <c r="M70" s="16">
        <v>0.85</v>
      </c>
      <c r="N70" s="16" t="s">
        <v>43</v>
      </c>
      <c r="O70" s="16">
        <v>2.256634E7</v>
      </c>
      <c r="P70" s="16">
        <v>1.7493168E7</v>
      </c>
      <c r="Q70" s="16">
        <v>4799037.0</v>
      </c>
      <c r="R70" s="16">
        <v>1978502.0</v>
      </c>
      <c r="S70" s="78">
        <f t="shared" si="12"/>
        <v>0.768610287</v>
      </c>
      <c r="T70" s="78">
        <f t="shared" si="13"/>
        <v>0.6665400435</v>
      </c>
    </row>
    <row r="71" ht="15.75" customHeight="1">
      <c r="B71" s="16" t="s">
        <v>127</v>
      </c>
      <c r="C71" s="16" t="s">
        <v>586</v>
      </c>
      <c r="D71" s="16" t="s">
        <v>623</v>
      </c>
      <c r="E71" s="16">
        <v>1.5117711E7</v>
      </c>
      <c r="F71" s="16">
        <v>51363.0</v>
      </c>
      <c r="G71" s="16">
        <v>1.3247437E7</v>
      </c>
      <c r="H71" s="16">
        <v>928481.0</v>
      </c>
      <c r="I71" s="78">
        <v>0.996614</v>
      </c>
      <c r="J71" s="78">
        <v>0.942137</v>
      </c>
      <c r="K71" s="78">
        <v>0.96861</v>
      </c>
      <c r="L71" s="78">
        <v>0.996138</v>
      </c>
      <c r="M71" s="16">
        <v>0.9</v>
      </c>
      <c r="N71" s="16" t="s">
        <v>43</v>
      </c>
      <c r="O71" s="16">
        <v>2.1589473E7</v>
      </c>
      <c r="P71" s="16">
        <v>1.5653736E7</v>
      </c>
      <c r="Q71" s="16">
        <v>5543281.0</v>
      </c>
      <c r="R71" s="16">
        <v>2354936.0</v>
      </c>
      <c r="S71" s="78">
        <f t="shared" si="12"/>
        <v>0.6941553391</v>
      </c>
      <c r="T71" s="78">
        <f t="shared" si="13"/>
        <v>0.5713421566</v>
      </c>
    </row>
    <row r="72" ht="15.75" customHeight="1">
      <c r="B72" s="16" t="s">
        <v>127</v>
      </c>
      <c r="C72" s="16" t="s">
        <v>586</v>
      </c>
      <c r="D72" s="16" t="s">
        <v>623</v>
      </c>
      <c r="E72" s="16">
        <v>1.2698365E7</v>
      </c>
      <c r="F72" s="16">
        <v>33211.0</v>
      </c>
      <c r="G72" s="16">
        <v>9721264.0</v>
      </c>
      <c r="H72" s="16">
        <v>559630.0</v>
      </c>
      <c r="I72" s="78">
        <v>0.997391</v>
      </c>
      <c r="J72" s="78">
        <v>0.957789</v>
      </c>
      <c r="K72" s="78">
        <v>0.977189</v>
      </c>
      <c r="L72" s="78">
        <v>0.996595</v>
      </c>
      <c r="M72" s="16">
        <v>0.95</v>
      </c>
      <c r="N72" s="16" t="s">
        <v>43</v>
      </c>
      <c r="O72" s="16">
        <v>1.9293109E7</v>
      </c>
      <c r="P72" s="16">
        <v>1.2488678E7</v>
      </c>
      <c r="Q72" s="16">
        <v>6035114.0</v>
      </c>
      <c r="R72" s="16">
        <v>2734203.0</v>
      </c>
      <c r="S72" s="78">
        <f t="shared" si="12"/>
        <v>0.5735384454</v>
      </c>
      <c r="T72" s="78">
        <f t="shared" si="13"/>
        <v>0.4190711029</v>
      </c>
    </row>
    <row r="73" ht="15.75" customHeight="1">
      <c r="B73" s="16" t="s">
        <v>365</v>
      </c>
      <c r="C73" s="16" t="s">
        <v>579</v>
      </c>
      <c r="D73" s="16" t="s">
        <v>623</v>
      </c>
      <c r="E73" s="16">
        <v>2.1713584E7</v>
      </c>
      <c r="F73" s="16">
        <v>1718243.0</v>
      </c>
      <c r="G73" s="16">
        <v>2.090379E7</v>
      </c>
      <c r="H73" s="16">
        <v>738030.0</v>
      </c>
      <c r="I73" s="16">
        <v>0.9267</v>
      </c>
      <c r="J73" s="16">
        <v>0.9671</v>
      </c>
      <c r="K73" s="16">
        <v>0.9465</v>
      </c>
      <c r="L73" s="16">
        <v>0.924</v>
      </c>
      <c r="M73" s="16">
        <v>0.1</v>
      </c>
      <c r="N73" s="16" t="s">
        <v>43</v>
      </c>
      <c r="O73" s="16">
        <v>2.2451614E7</v>
      </c>
      <c r="P73" s="16">
        <v>2.2622033E7</v>
      </c>
      <c r="Q73" s="16">
        <v>0.0</v>
      </c>
      <c r="R73" s="16">
        <v>0.0</v>
      </c>
      <c r="S73" s="78">
        <f t="shared" ref="S73:S81" si="14">(O73-Q73)/22451614</f>
        <v>1</v>
      </c>
      <c r="T73" s="78">
        <f t="shared" ref="T73:T81" si="15">(P73-R73)/22622033</f>
        <v>1</v>
      </c>
    </row>
    <row r="74" ht="15.75" customHeight="1">
      <c r="B74" s="16" t="s">
        <v>365</v>
      </c>
      <c r="C74" s="16" t="s">
        <v>579</v>
      </c>
      <c r="D74" s="16" t="s">
        <v>623</v>
      </c>
      <c r="E74" s="16">
        <v>2.1461775E7</v>
      </c>
      <c r="F74" s="16">
        <v>772814.0</v>
      </c>
      <c r="G74" s="16">
        <v>2.1849219E7</v>
      </c>
      <c r="H74" s="16">
        <v>989839.0</v>
      </c>
      <c r="I74" s="16">
        <v>0.9652</v>
      </c>
      <c r="J74" s="16">
        <v>0.9559</v>
      </c>
      <c r="K74" s="16">
        <v>0.9605</v>
      </c>
      <c r="L74" s="16">
        <v>0.9658</v>
      </c>
      <c r="M74" s="16">
        <v>0.2</v>
      </c>
      <c r="N74" s="16" t="s">
        <v>43</v>
      </c>
      <c r="O74" s="16">
        <v>2.2451614E7</v>
      </c>
      <c r="P74" s="16">
        <v>2.2622033E7</v>
      </c>
      <c r="Q74" s="16">
        <v>0.0</v>
      </c>
      <c r="R74" s="16">
        <v>0.0</v>
      </c>
      <c r="S74" s="78">
        <f t="shared" si="14"/>
        <v>1</v>
      </c>
      <c r="T74" s="78">
        <f t="shared" si="15"/>
        <v>1</v>
      </c>
    </row>
    <row r="75" ht="15.75" customHeight="1">
      <c r="B75" s="16" t="s">
        <v>365</v>
      </c>
      <c r="C75" s="16" t="s">
        <v>579</v>
      </c>
      <c r="D75" s="16" t="s">
        <v>623</v>
      </c>
      <c r="E75" s="16">
        <v>2.1247792E7</v>
      </c>
      <c r="F75" s="16">
        <v>467623.0</v>
      </c>
      <c r="G75" s="16">
        <v>2.215441E7</v>
      </c>
      <c r="H75" s="16">
        <v>1203822.0</v>
      </c>
      <c r="I75" s="16">
        <v>0.9785</v>
      </c>
      <c r="J75" s="16">
        <v>0.9464</v>
      </c>
      <c r="K75" s="16">
        <v>0.9622</v>
      </c>
      <c r="L75" s="16">
        <v>0.9793</v>
      </c>
      <c r="M75" s="16">
        <v>0.3</v>
      </c>
      <c r="N75" s="16" t="s">
        <v>43</v>
      </c>
      <c r="O75" s="16">
        <v>2.2451614E7</v>
      </c>
      <c r="P75" s="16">
        <v>2.2622033E7</v>
      </c>
      <c r="Q75" s="16">
        <v>0.0</v>
      </c>
      <c r="R75" s="16">
        <v>0.0</v>
      </c>
      <c r="S75" s="78">
        <f t="shared" si="14"/>
        <v>1</v>
      </c>
      <c r="T75" s="78">
        <f t="shared" si="15"/>
        <v>1</v>
      </c>
    </row>
    <row r="76" ht="15.75" customHeight="1">
      <c r="B76" s="16" t="s">
        <v>365</v>
      </c>
      <c r="C76" s="16" t="s">
        <v>579</v>
      </c>
      <c r="D76" s="16" t="s">
        <v>623</v>
      </c>
      <c r="E76" s="16">
        <v>2.1038382E7</v>
      </c>
      <c r="F76" s="16">
        <v>318063.0</v>
      </c>
      <c r="G76" s="16">
        <v>2.230397E7</v>
      </c>
      <c r="H76" s="16">
        <v>1413232.0</v>
      </c>
      <c r="I76" s="16">
        <v>0.9851</v>
      </c>
      <c r="J76" s="16">
        <v>0.9371</v>
      </c>
      <c r="K76" s="16">
        <v>0.9605</v>
      </c>
      <c r="L76" s="16">
        <v>0.9859</v>
      </c>
      <c r="M76" s="16">
        <v>0.4</v>
      </c>
      <c r="N76" s="16" t="s">
        <v>43</v>
      </c>
      <c r="O76" s="16">
        <v>2.2451614E7</v>
      </c>
      <c r="P76" s="16">
        <v>2.2622033E7</v>
      </c>
      <c r="Q76" s="16">
        <v>0.0</v>
      </c>
      <c r="R76" s="16">
        <v>0.0</v>
      </c>
      <c r="S76" s="78">
        <f t="shared" si="14"/>
        <v>1</v>
      </c>
      <c r="T76" s="78">
        <f t="shared" si="15"/>
        <v>1</v>
      </c>
    </row>
    <row r="77" ht="15.75" customHeight="1">
      <c r="B77" s="16" t="s">
        <v>365</v>
      </c>
      <c r="C77" s="16" t="s">
        <v>579</v>
      </c>
      <c r="D77" s="16" t="s">
        <v>623</v>
      </c>
      <c r="E77" s="16">
        <v>2.0814772E7</v>
      </c>
      <c r="F77" s="16">
        <v>228903.0</v>
      </c>
      <c r="G77" s="16">
        <v>2.239313E7</v>
      </c>
      <c r="H77" s="16">
        <v>1636842.0</v>
      </c>
      <c r="I77" s="16">
        <v>0.9891</v>
      </c>
      <c r="J77" s="16">
        <v>0.9271</v>
      </c>
      <c r="K77" s="16">
        <v>0.9571</v>
      </c>
      <c r="L77" s="16">
        <v>0.9899</v>
      </c>
      <c r="M77" s="16">
        <v>0.5</v>
      </c>
      <c r="N77" s="16" t="s">
        <v>43</v>
      </c>
      <c r="O77" s="16">
        <v>2.2451614E7</v>
      </c>
      <c r="P77" s="16">
        <v>2.2622033E7</v>
      </c>
      <c r="Q77" s="16">
        <v>0.0</v>
      </c>
      <c r="R77" s="16">
        <v>0.0</v>
      </c>
      <c r="S77" s="78">
        <f t="shared" si="14"/>
        <v>1</v>
      </c>
      <c r="T77" s="78">
        <f t="shared" si="15"/>
        <v>1</v>
      </c>
    </row>
    <row r="78" ht="15.75" customHeight="1">
      <c r="B78" s="16" t="s">
        <v>365</v>
      </c>
      <c r="C78" s="16" t="s">
        <v>579</v>
      </c>
      <c r="D78" s="16" t="s">
        <v>623</v>
      </c>
      <c r="E78" s="16">
        <v>2.0558004E7</v>
      </c>
      <c r="F78" s="16">
        <v>168049.0</v>
      </c>
      <c r="G78" s="16">
        <v>2.2453984E7</v>
      </c>
      <c r="H78" s="16">
        <v>1893610.0</v>
      </c>
      <c r="I78" s="16">
        <v>0.9919</v>
      </c>
      <c r="J78" s="16">
        <v>0.9157</v>
      </c>
      <c r="K78" s="16">
        <v>0.9523</v>
      </c>
      <c r="L78" s="16">
        <v>0.9926</v>
      </c>
      <c r="M78" s="16">
        <v>0.6</v>
      </c>
      <c r="N78" s="16" t="s">
        <v>43</v>
      </c>
      <c r="O78" s="16">
        <v>2.2451614E7</v>
      </c>
      <c r="P78" s="16">
        <v>2.2622033E7</v>
      </c>
      <c r="Q78" s="16">
        <v>0.0</v>
      </c>
      <c r="R78" s="16">
        <v>0.0</v>
      </c>
      <c r="S78" s="78">
        <f t="shared" si="14"/>
        <v>1</v>
      </c>
      <c r="T78" s="78">
        <f t="shared" si="15"/>
        <v>1</v>
      </c>
    </row>
    <row r="79" ht="15.75" customHeight="1">
      <c r="B79" s="16" t="s">
        <v>365</v>
      </c>
      <c r="C79" s="16" t="s">
        <v>579</v>
      </c>
      <c r="D79" s="16" t="s">
        <v>623</v>
      </c>
      <c r="E79" s="16">
        <v>2.0238203E7</v>
      </c>
      <c r="F79" s="16">
        <v>122392.0</v>
      </c>
      <c r="G79" s="16">
        <v>2.2499641E7</v>
      </c>
      <c r="H79" s="16">
        <v>2213411.0</v>
      </c>
      <c r="I79" s="16">
        <v>0.994</v>
      </c>
      <c r="J79" s="16">
        <v>0.9014</v>
      </c>
      <c r="K79" s="16">
        <v>0.9454</v>
      </c>
      <c r="L79" s="16">
        <v>0.9946</v>
      </c>
      <c r="M79" s="16">
        <v>0.7</v>
      </c>
      <c r="N79" s="16" t="s">
        <v>43</v>
      </c>
      <c r="O79" s="16">
        <v>2.2451614E7</v>
      </c>
      <c r="P79" s="16">
        <v>2.2622033E7</v>
      </c>
      <c r="Q79" s="16">
        <v>0.0</v>
      </c>
      <c r="R79" s="16">
        <v>0.0</v>
      </c>
      <c r="S79" s="78">
        <f t="shared" si="14"/>
        <v>1</v>
      </c>
      <c r="T79" s="78">
        <f t="shared" si="15"/>
        <v>1</v>
      </c>
    </row>
    <row r="80" ht="15.75" customHeight="1">
      <c r="B80" s="16" t="s">
        <v>365</v>
      </c>
      <c r="C80" s="16" t="s">
        <v>579</v>
      </c>
      <c r="D80" s="16" t="s">
        <v>623</v>
      </c>
      <c r="E80" s="16">
        <v>1.9781329E7</v>
      </c>
      <c r="F80" s="16">
        <v>84807.0</v>
      </c>
      <c r="G80" s="16">
        <v>2.2537226E7</v>
      </c>
      <c r="H80" s="16">
        <v>2670285.0</v>
      </c>
      <c r="I80" s="16">
        <v>0.9957</v>
      </c>
      <c r="J80" s="16">
        <v>0.8811</v>
      </c>
      <c r="K80" s="16">
        <v>0.9349</v>
      </c>
      <c r="L80" s="16">
        <v>0.9963</v>
      </c>
      <c r="M80" s="16">
        <v>0.8</v>
      </c>
      <c r="N80" s="16" t="s">
        <v>43</v>
      </c>
      <c r="O80" s="16">
        <v>2.2451614E7</v>
      </c>
      <c r="P80" s="16">
        <v>2.2622033E7</v>
      </c>
      <c r="Q80" s="16">
        <v>0.0</v>
      </c>
      <c r="R80" s="16">
        <v>0.0</v>
      </c>
      <c r="S80" s="78">
        <f t="shared" si="14"/>
        <v>1</v>
      </c>
      <c r="T80" s="78">
        <f t="shared" si="15"/>
        <v>1</v>
      </c>
    </row>
    <row r="81" ht="15.75" customHeight="1">
      <c r="B81" s="16" t="s">
        <v>365</v>
      </c>
      <c r="C81" s="16" t="s">
        <v>579</v>
      </c>
      <c r="D81" s="16" t="s">
        <v>623</v>
      </c>
      <c r="E81" s="16">
        <v>1.8904325E7</v>
      </c>
      <c r="F81" s="16">
        <v>49687.0</v>
      </c>
      <c r="G81" s="16">
        <v>2.2572346E7</v>
      </c>
      <c r="H81" s="16">
        <v>3547289.0</v>
      </c>
      <c r="I81" s="16">
        <v>0.9974</v>
      </c>
      <c r="J81" s="16">
        <v>0.842</v>
      </c>
      <c r="K81" s="16">
        <v>0.9131</v>
      </c>
      <c r="L81" s="16">
        <v>0.9978</v>
      </c>
      <c r="M81" s="16">
        <v>0.9</v>
      </c>
      <c r="N81" s="16" t="s">
        <v>43</v>
      </c>
      <c r="O81" s="16">
        <v>2.2451614E7</v>
      </c>
      <c r="P81" s="16">
        <v>2.2622033E7</v>
      </c>
      <c r="Q81" s="16">
        <v>0.0</v>
      </c>
      <c r="R81" s="16">
        <v>0.0</v>
      </c>
      <c r="S81" s="78">
        <f t="shared" si="14"/>
        <v>1</v>
      </c>
      <c r="T81" s="78">
        <f t="shared" si="15"/>
        <v>1</v>
      </c>
    </row>
    <row r="82" ht="15.75" customHeight="1">
      <c r="B82" s="16" t="s">
        <v>127</v>
      </c>
      <c r="C82" s="16" t="s">
        <v>586</v>
      </c>
      <c r="D82" s="16" t="s">
        <v>624</v>
      </c>
      <c r="E82" s="16">
        <v>663907.0</v>
      </c>
      <c r="F82" s="16">
        <v>21557.0</v>
      </c>
      <c r="G82" s="16">
        <v>800602.0</v>
      </c>
      <c r="H82" s="16">
        <v>130028.0</v>
      </c>
      <c r="I82" s="78">
        <v>0.968551</v>
      </c>
      <c r="J82" s="78">
        <v>0.836223</v>
      </c>
      <c r="K82" s="78">
        <v>0.897536</v>
      </c>
      <c r="L82" s="78">
        <v>0.97378</v>
      </c>
      <c r="M82" s="16">
        <v>0.5</v>
      </c>
      <c r="N82" s="16" t="s">
        <v>43</v>
      </c>
      <c r="O82" s="16">
        <v>793935.0</v>
      </c>
      <c r="P82" s="16">
        <v>822159.0</v>
      </c>
      <c r="Q82" s="16">
        <v>0.0</v>
      </c>
      <c r="R82" s="16">
        <v>0.0</v>
      </c>
      <c r="S82" s="78">
        <f t="shared" ref="S82:S91" si="16">(O82-Q82)/793935</f>
        <v>1</v>
      </c>
      <c r="T82" s="78">
        <f t="shared" ref="T82:T91" si="17">(P82-R82)/822159</f>
        <v>1</v>
      </c>
    </row>
    <row r="83" ht="15.75" customHeight="1">
      <c r="B83" s="16" t="s">
        <v>127</v>
      </c>
      <c r="C83" s="16" t="s">
        <v>586</v>
      </c>
      <c r="D83" s="16" t="s">
        <v>624</v>
      </c>
      <c r="E83" s="16">
        <v>649780.0</v>
      </c>
      <c r="F83" s="16">
        <v>16797.0</v>
      </c>
      <c r="G83" s="16">
        <v>793902.0</v>
      </c>
      <c r="H83" s="16">
        <v>118144.0</v>
      </c>
      <c r="I83" s="78">
        <v>0.974801</v>
      </c>
      <c r="J83" s="78">
        <v>0.846151</v>
      </c>
      <c r="K83" s="78">
        <v>0.905931</v>
      </c>
      <c r="L83" s="78">
        <v>0.979281</v>
      </c>
      <c r="M83" s="16">
        <v>0.55</v>
      </c>
      <c r="N83" s="16" t="s">
        <v>43</v>
      </c>
      <c r="O83" s="16">
        <v>793888.0</v>
      </c>
      <c r="P83" s="16">
        <v>822041.0</v>
      </c>
      <c r="Q83" s="16">
        <v>25964.0</v>
      </c>
      <c r="R83" s="16">
        <v>11342.0</v>
      </c>
      <c r="S83" s="78">
        <f t="shared" si="16"/>
        <v>0.9672378721</v>
      </c>
      <c r="T83" s="78">
        <f t="shared" si="17"/>
        <v>0.9860610904</v>
      </c>
    </row>
    <row r="84" ht="15.75" customHeight="1">
      <c r="B84" s="16" t="s">
        <v>127</v>
      </c>
      <c r="C84" s="16" t="s">
        <v>586</v>
      </c>
      <c r="D84" s="16" t="s">
        <v>624</v>
      </c>
      <c r="E84" s="16">
        <v>634786.0</v>
      </c>
      <c r="F84" s="16">
        <v>13344.0</v>
      </c>
      <c r="G84" s="16">
        <v>785237.0</v>
      </c>
      <c r="H84" s="16">
        <v>108010.0</v>
      </c>
      <c r="I84" s="78">
        <v>0.979412</v>
      </c>
      <c r="J84" s="78">
        <v>0.85459</v>
      </c>
      <c r="K84" s="78">
        <v>0.912753</v>
      </c>
      <c r="L84" s="78">
        <v>0.98329</v>
      </c>
      <c r="M84" s="16">
        <v>0.6</v>
      </c>
      <c r="N84" s="16" t="s">
        <v>43</v>
      </c>
      <c r="O84" s="16">
        <v>793859.0</v>
      </c>
      <c r="P84" s="16">
        <v>820616.0</v>
      </c>
      <c r="Q84" s="16">
        <v>51063.0</v>
      </c>
      <c r="R84" s="16">
        <v>22035.0</v>
      </c>
      <c r="S84" s="78">
        <f t="shared" si="16"/>
        <v>0.935587926</v>
      </c>
      <c r="T84" s="78">
        <f t="shared" si="17"/>
        <v>0.9713218489</v>
      </c>
    </row>
    <row r="85" ht="15.75" customHeight="1">
      <c r="B85" s="16" t="s">
        <v>127</v>
      </c>
      <c r="C85" s="16" t="s">
        <v>586</v>
      </c>
      <c r="D85" s="16" t="s">
        <v>624</v>
      </c>
      <c r="E85" s="16">
        <v>617296.0</v>
      </c>
      <c r="F85" s="16">
        <v>10691.0</v>
      </c>
      <c r="G85" s="16">
        <v>773116.0</v>
      </c>
      <c r="H85" s="16">
        <v>98229.0</v>
      </c>
      <c r="I85" s="78">
        <v>0.982976</v>
      </c>
      <c r="J85" s="78">
        <v>0.862718</v>
      </c>
      <c r="K85" s="78">
        <v>0.918929</v>
      </c>
      <c r="L85" s="78">
        <v>0.98636</v>
      </c>
      <c r="M85" s="16">
        <v>0.65</v>
      </c>
      <c r="N85" s="16" t="s">
        <v>43</v>
      </c>
      <c r="O85" s="16">
        <v>793441.0</v>
      </c>
      <c r="P85" s="16">
        <v>815169.0</v>
      </c>
      <c r="Q85" s="16">
        <v>77916.0</v>
      </c>
      <c r="R85" s="16">
        <v>31362.0</v>
      </c>
      <c r="S85" s="78">
        <f t="shared" si="16"/>
        <v>0.9012387664</v>
      </c>
      <c r="T85" s="78">
        <f t="shared" si="17"/>
        <v>0.9533520888</v>
      </c>
    </row>
    <row r="86" ht="15.75" customHeight="1">
      <c r="B86" s="16" t="s">
        <v>127</v>
      </c>
      <c r="C86" s="16" t="s">
        <v>586</v>
      </c>
      <c r="D86" s="16" t="s">
        <v>624</v>
      </c>
      <c r="E86" s="16">
        <v>597811.0</v>
      </c>
      <c r="F86" s="16">
        <v>8739.0</v>
      </c>
      <c r="G86" s="16">
        <v>757988.0</v>
      </c>
      <c r="H86" s="16">
        <v>89073.0</v>
      </c>
      <c r="I86" s="78">
        <v>0.985592</v>
      </c>
      <c r="J86" s="78">
        <v>0.870323</v>
      </c>
      <c r="K86" s="78">
        <v>0.924378</v>
      </c>
      <c r="L86" s="78">
        <v>0.988602</v>
      </c>
      <c r="M86" s="16">
        <v>0.7</v>
      </c>
      <c r="N86" s="16" t="s">
        <v>43</v>
      </c>
      <c r="O86" s="16">
        <v>791238.0</v>
      </c>
      <c r="P86" s="16">
        <v>805934.0</v>
      </c>
      <c r="Q86" s="16">
        <v>104354.0</v>
      </c>
      <c r="R86" s="16">
        <v>39207.0</v>
      </c>
      <c r="S86" s="78">
        <f t="shared" si="16"/>
        <v>0.8651640248</v>
      </c>
      <c r="T86" s="78">
        <f t="shared" si="17"/>
        <v>0.9325775185</v>
      </c>
    </row>
    <row r="87" ht="15.75" customHeight="1">
      <c r="B87" s="16" t="s">
        <v>127</v>
      </c>
      <c r="C87" s="16" t="s">
        <v>586</v>
      </c>
      <c r="D87" s="16" t="s">
        <v>624</v>
      </c>
      <c r="E87" s="16">
        <v>573658.0</v>
      </c>
      <c r="F87" s="16">
        <v>7023.0</v>
      </c>
      <c r="G87" s="16">
        <v>738288.0</v>
      </c>
      <c r="H87" s="16">
        <v>79721.0</v>
      </c>
      <c r="I87" s="78">
        <v>0.987906</v>
      </c>
      <c r="J87" s="78">
        <v>0.877987</v>
      </c>
      <c r="K87" s="78">
        <v>0.929709</v>
      </c>
      <c r="L87" s="78">
        <v>0.990577</v>
      </c>
      <c r="M87" s="16">
        <v>0.75</v>
      </c>
      <c r="N87" s="16" t="s">
        <v>43</v>
      </c>
      <c r="O87" s="16">
        <v>784666.0</v>
      </c>
      <c r="P87" s="16">
        <v>791815.0</v>
      </c>
      <c r="Q87" s="16">
        <v>131287.0</v>
      </c>
      <c r="R87" s="16">
        <v>46504.0</v>
      </c>
      <c r="S87" s="78">
        <f t="shared" si="16"/>
        <v>0.822962837</v>
      </c>
      <c r="T87" s="78">
        <f t="shared" si="17"/>
        <v>0.9065290291</v>
      </c>
    </row>
    <row r="88" ht="15.75" customHeight="1">
      <c r="B88" s="16" t="s">
        <v>127</v>
      </c>
      <c r="C88" s="16" t="s">
        <v>586</v>
      </c>
      <c r="D88" s="16" t="s">
        <v>624</v>
      </c>
      <c r="E88" s="16">
        <v>543645.0</v>
      </c>
      <c r="F88" s="16">
        <v>5465.0</v>
      </c>
      <c r="G88" s="16">
        <v>712701.0</v>
      </c>
      <c r="H88" s="16">
        <v>69516.0</v>
      </c>
      <c r="I88" s="78">
        <v>0.990048</v>
      </c>
      <c r="J88" s="78">
        <v>0.886627</v>
      </c>
      <c r="K88" s="78">
        <v>0.935488</v>
      </c>
      <c r="L88" s="78">
        <v>0.99239</v>
      </c>
      <c r="M88" s="16">
        <v>0.8</v>
      </c>
      <c r="N88" s="16" t="s">
        <v>43</v>
      </c>
      <c r="O88" s="16">
        <v>767225.0</v>
      </c>
      <c r="P88" s="16">
        <v>771845.0</v>
      </c>
      <c r="Q88" s="16">
        <v>154064.0</v>
      </c>
      <c r="R88" s="16">
        <v>53679.0</v>
      </c>
      <c r="S88" s="78">
        <f t="shared" si="16"/>
        <v>0.7723062971</v>
      </c>
      <c r="T88" s="78">
        <f t="shared" si="17"/>
        <v>0.8735123011</v>
      </c>
    </row>
    <row r="89" ht="15.75" customHeight="1">
      <c r="B89" s="16" t="s">
        <v>127</v>
      </c>
      <c r="C89" s="16" t="s">
        <v>586</v>
      </c>
      <c r="D89" s="16" t="s">
        <v>624</v>
      </c>
      <c r="E89" s="16">
        <v>506344.0</v>
      </c>
      <c r="F89" s="16">
        <v>4182.0</v>
      </c>
      <c r="G89" s="16">
        <v>678552.0</v>
      </c>
      <c r="H89" s="16">
        <v>59028.0</v>
      </c>
      <c r="I89" s="78">
        <v>0.991808</v>
      </c>
      <c r="J89" s="78">
        <v>0.895594</v>
      </c>
      <c r="K89" s="78">
        <v>0.941249</v>
      </c>
      <c r="L89" s="78">
        <v>0.993875</v>
      </c>
      <c r="M89" s="16">
        <v>0.85</v>
      </c>
      <c r="N89" s="16" t="s">
        <v>43</v>
      </c>
      <c r="O89" s="16">
        <v>738921.0</v>
      </c>
      <c r="P89" s="16">
        <v>748774.0</v>
      </c>
      <c r="Q89" s="16">
        <v>173549.0</v>
      </c>
      <c r="R89" s="16">
        <v>66040.0</v>
      </c>
      <c r="S89" s="78">
        <f t="shared" si="16"/>
        <v>0.7121137121</v>
      </c>
      <c r="T89" s="78">
        <f t="shared" si="17"/>
        <v>0.8304160144</v>
      </c>
    </row>
    <row r="90" ht="15.75" customHeight="1">
      <c r="B90" s="16" t="s">
        <v>127</v>
      </c>
      <c r="C90" s="16" t="s">
        <v>586</v>
      </c>
      <c r="D90" s="16" t="s">
        <v>624</v>
      </c>
      <c r="E90" s="16">
        <v>451164.0</v>
      </c>
      <c r="F90" s="16">
        <v>3067.0</v>
      </c>
      <c r="G90" s="16">
        <v>610652.0</v>
      </c>
      <c r="H90" s="16">
        <v>46179.0</v>
      </c>
      <c r="I90" s="78">
        <v>0.993248</v>
      </c>
      <c r="J90" s="78">
        <v>0.907149</v>
      </c>
      <c r="K90" s="78">
        <v>0.948248</v>
      </c>
      <c r="L90" s="78">
        <v>0.995003</v>
      </c>
      <c r="M90" s="16">
        <v>0.9</v>
      </c>
      <c r="N90" s="16" t="s">
        <v>43</v>
      </c>
      <c r="O90" s="16">
        <v>679613.0</v>
      </c>
      <c r="P90" s="16">
        <v>700164.0</v>
      </c>
      <c r="Q90" s="16">
        <v>182270.0</v>
      </c>
      <c r="R90" s="16">
        <v>86445.0</v>
      </c>
      <c r="S90" s="78">
        <f t="shared" si="16"/>
        <v>0.6264278562</v>
      </c>
      <c r="T90" s="78">
        <f t="shared" si="17"/>
        <v>0.7464723977</v>
      </c>
    </row>
    <row r="91" ht="15.75" customHeight="1">
      <c r="B91" s="16" t="s">
        <v>127</v>
      </c>
      <c r="C91" s="16" t="s">
        <v>586</v>
      </c>
      <c r="D91" s="16" t="s">
        <v>624</v>
      </c>
      <c r="E91" s="16">
        <v>367706.0</v>
      </c>
      <c r="F91" s="16">
        <v>1972.0</v>
      </c>
      <c r="G91" s="16">
        <v>485116.0</v>
      </c>
      <c r="H91" s="16">
        <v>31302.0</v>
      </c>
      <c r="I91" s="78">
        <v>0.994666</v>
      </c>
      <c r="J91" s="78">
        <v>0.92155</v>
      </c>
      <c r="K91" s="78">
        <v>0.956713</v>
      </c>
      <c r="L91" s="78">
        <v>0.995951</v>
      </c>
      <c r="M91" s="16">
        <v>0.95</v>
      </c>
      <c r="N91" s="16" t="s">
        <v>43</v>
      </c>
      <c r="O91" s="16">
        <v>581048.0</v>
      </c>
      <c r="P91" s="16">
        <v>597776.0</v>
      </c>
      <c r="Q91" s="16">
        <v>182040.0</v>
      </c>
      <c r="R91" s="16">
        <v>110688.0</v>
      </c>
      <c r="S91" s="78">
        <f t="shared" si="16"/>
        <v>0.5025701096</v>
      </c>
      <c r="T91" s="78">
        <f t="shared" si="17"/>
        <v>0.5924498789</v>
      </c>
    </row>
    <row r="92" ht="15.75" customHeight="1">
      <c r="B92" s="16" t="s">
        <v>365</v>
      </c>
      <c r="C92" s="16" t="s">
        <v>579</v>
      </c>
      <c r="D92" s="16" t="s">
        <v>624</v>
      </c>
      <c r="E92" s="16">
        <v>733567.0</v>
      </c>
      <c r="F92" s="16">
        <v>276664.0</v>
      </c>
      <c r="G92" s="16">
        <v>520387.0</v>
      </c>
      <c r="H92" s="16">
        <v>44553.0</v>
      </c>
      <c r="I92" s="16">
        <v>0.7261</v>
      </c>
      <c r="J92" s="16">
        <v>0.9427</v>
      </c>
      <c r="K92" s="16">
        <v>0.8203</v>
      </c>
      <c r="L92" s="16">
        <v>0.6529</v>
      </c>
      <c r="M92" s="16">
        <v>0.1</v>
      </c>
      <c r="N92" s="16" t="s">
        <v>43</v>
      </c>
      <c r="O92" s="16">
        <v>778120.0</v>
      </c>
      <c r="P92" s="16">
        <v>797051.0</v>
      </c>
      <c r="Q92" s="16">
        <v>0.0</v>
      </c>
      <c r="R92" s="16">
        <v>0.0</v>
      </c>
      <c r="S92" s="78">
        <f t="shared" ref="S92:S100" si="18">(O92-Q92)/778120</f>
        <v>1</v>
      </c>
      <c r="T92" s="78">
        <f t="shared" ref="T92:T100" si="19">(P92-R92)/797051</f>
        <v>1</v>
      </c>
    </row>
    <row r="93" ht="15.75" customHeight="1">
      <c r="B93" s="16" t="s">
        <v>365</v>
      </c>
      <c r="C93" s="16" t="s">
        <v>579</v>
      </c>
      <c r="D93" s="16" t="s">
        <v>624</v>
      </c>
      <c r="E93" s="16">
        <v>688566.0</v>
      </c>
      <c r="F93" s="16">
        <v>110931.0</v>
      </c>
      <c r="G93" s="16">
        <v>686120.0</v>
      </c>
      <c r="H93" s="16">
        <v>89554.0</v>
      </c>
      <c r="I93" s="16">
        <v>0.8612</v>
      </c>
      <c r="J93" s="16">
        <v>0.8849</v>
      </c>
      <c r="K93" s="16">
        <v>0.8729</v>
      </c>
      <c r="L93" s="16">
        <v>0.8608</v>
      </c>
      <c r="M93" s="16">
        <v>0.2</v>
      </c>
      <c r="N93" s="16" t="s">
        <v>43</v>
      </c>
      <c r="O93" s="16">
        <v>778120.0</v>
      </c>
      <c r="P93" s="16">
        <v>797051.0</v>
      </c>
      <c r="Q93" s="16">
        <v>0.0</v>
      </c>
      <c r="R93" s="16">
        <v>0.0</v>
      </c>
      <c r="S93" s="78">
        <f t="shared" si="18"/>
        <v>1</v>
      </c>
      <c r="T93" s="78">
        <f t="shared" si="19"/>
        <v>1</v>
      </c>
    </row>
    <row r="94" ht="15.75" customHeight="1">
      <c r="B94" s="16" t="s">
        <v>365</v>
      </c>
      <c r="C94" s="16" t="s">
        <v>579</v>
      </c>
      <c r="D94" s="16" t="s">
        <v>624</v>
      </c>
      <c r="E94" s="16">
        <v>660412.0</v>
      </c>
      <c r="F94" s="16">
        <v>61738.0</v>
      </c>
      <c r="G94" s="16">
        <v>735313.0</v>
      </c>
      <c r="H94" s="16">
        <v>117708.0</v>
      </c>
      <c r="I94" s="16">
        <v>0.9145</v>
      </c>
      <c r="J94" s="16">
        <v>0.8487</v>
      </c>
      <c r="K94" s="16">
        <v>0.8804</v>
      </c>
      <c r="L94" s="16">
        <v>0.9225</v>
      </c>
      <c r="M94" s="16">
        <v>0.3</v>
      </c>
      <c r="N94" s="16" t="s">
        <v>43</v>
      </c>
      <c r="O94" s="16">
        <v>778120.0</v>
      </c>
      <c r="P94" s="16">
        <v>797051.0</v>
      </c>
      <c r="Q94" s="16">
        <v>0.0</v>
      </c>
      <c r="R94" s="16">
        <v>0.0</v>
      </c>
      <c r="S94" s="78">
        <f t="shared" si="18"/>
        <v>1</v>
      </c>
      <c r="T94" s="78">
        <f t="shared" si="19"/>
        <v>1</v>
      </c>
    </row>
    <row r="95" ht="15.75" customHeight="1">
      <c r="B95" s="16" t="s">
        <v>365</v>
      </c>
      <c r="C95" s="16" t="s">
        <v>579</v>
      </c>
      <c r="D95" s="16" t="s">
        <v>624</v>
      </c>
      <c r="E95" s="16">
        <v>637906.0</v>
      </c>
      <c r="F95" s="16">
        <v>38211.0</v>
      </c>
      <c r="G95" s="16">
        <v>758840.0</v>
      </c>
      <c r="H95" s="16">
        <v>140214.0</v>
      </c>
      <c r="I95" s="16">
        <v>0.9435</v>
      </c>
      <c r="J95" s="16">
        <v>0.8198</v>
      </c>
      <c r="K95" s="16">
        <v>0.8773</v>
      </c>
      <c r="L95" s="16">
        <v>0.9521</v>
      </c>
      <c r="M95" s="16">
        <v>0.4</v>
      </c>
      <c r="N95" s="16" t="s">
        <v>43</v>
      </c>
      <c r="O95" s="16">
        <v>778120.0</v>
      </c>
      <c r="P95" s="16">
        <v>797051.0</v>
      </c>
      <c r="Q95" s="16">
        <v>0.0</v>
      </c>
      <c r="R95" s="16">
        <v>0.0</v>
      </c>
      <c r="S95" s="78">
        <f t="shared" si="18"/>
        <v>1</v>
      </c>
      <c r="T95" s="78">
        <f t="shared" si="19"/>
        <v>1</v>
      </c>
    </row>
    <row r="96" ht="15.75" customHeight="1">
      <c r="B96" s="16" t="s">
        <v>365</v>
      </c>
      <c r="C96" s="16" t="s">
        <v>579</v>
      </c>
      <c r="D96" s="16" t="s">
        <v>624</v>
      </c>
      <c r="E96" s="16">
        <v>616681.0</v>
      </c>
      <c r="F96" s="16">
        <v>24361.0</v>
      </c>
      <c r="G96" s="16">
        <v>772690.0</v>
      </c>
      <c r="H96" s="16">
        <v>161439.0</v>
      </c>
      <c r="I96" s="16">
        <v>0.962</v>
      </c>
      <c r="J96" s="16">
        <v>0.7925</v>
      </c>
      <c r="K96" s="16">
        <v>0.8691</v>
      </c>
      <c r="L96" s="16">
        <v>0.9694</v>
      </c>
      <c r="M96" s="16">
        <v>0.5</v>
      </c>
      <c r="N96" s="16" t="s">
        <v>43</v>
      </c>
      <c r="O96" s="16">
        <v>778120.0</v>
      </c>
      <c r="P96" s="16">
        <v>797051.0</v>
      </c>
      <c r="Q96" s="16">
        <v>0.0</v>
      </c>
      <c r="R96" s="16">
        <v>0.0</v>
      </c>
      <c r="S96" s="78">
        <f t="shared" si="18"/>
        <v>1</v>
      </c>
      <c r="T96" s="78">
        <f t="shared" si="19"/>
        <v>1</v>
      </c>
    </row>
    <row r="97" ht="15.75" customHeight="1">
      <c r="B97" s="16" t="s">
        <v>365</v>
      </c>
      <c r="C97" s="16" t="s">
        <v>579</v>
      </c>
      <c r="D97" s="16" t="s">
        <v>624</v>
      </c>
      <c r="E97" s="16">
        <v>594710.0</v>
      </c>
      <c r="F97" s="16">
        <v>15605.0</v>
      </c>
      <c r="G97" s="16">
        <v>781446.0</v>
      </c>
      <c r="H97" s="16">
        <v>183410.0</v>
      </c>
      <c r="I97" s="16">
        <v>0.9744</v>
      </c>
      <c r="J97" s="16">
        <v>0.7643</v>
      </c>
      <c r="K97" s="16">
        <v>0.8567</v>
      </c>
      <c r="L97" s="16">
        <v>0.9804</v>
      </c>
      <c r="M97" s="16">
        <v>0.6</v>
      </c>
      <c r="N97" s="16" t="s">
        <v>43</v>
      </c>
      <c r="O97" s="16">
        <v>778120.0</v>
      </c>
      <c r="P97" s="16">
        <v>797051.0</v>
      </c>
      <c r="Q97" s="16">
        <v>0.0</v>
      </c>
      <c r="R97" s="16">
        <v>0.0</v>
      </c>
      <c r="S97" s="78">
        <f t="shared" si="18"/>
        <v>1</v>
      </c>
      <c r="T97" s="78">
        <f t="shared" si="19"/>
        <v>1</v>
      </c>
    </row>
    <row r="98" ht="15.75" customHeight="1">
      <c r="B98" s="16" t="s">
        <v>365</v>
      </c>
      <c r="C98" s="16" t="s">
        <v>579</v>
      </c>
      <c r="D98" s="16" t="s">
        <v>624</v>
      </c>
      <c r="E98" s="16">
        <v>568880.0</v>
      </c>
      <c r="F98" s="16">
        <v>9928.0</v>
      </c>
      <c r="G98" s="16">
        <v>787123.0</v>
      </c>
      <c r="H98" s="16">
        <v>209240.0</v>
      </c>
      <c r="I98" s="16">
        <v>0.9828</v>
      </c>
      <c r="J98" s="16">
        <v>0.7311</v>
      </c>
      <c r="K98" s="16">
        <v>0.8385</v>
      </c>
      <c r="L98" s="16">
        <v>0.9875</v>
      </c>
      <c r="M98" s="16">
        <v>0.7</v>
      </c>
      <c r="N98" s="16" t="s">
        <v>43</v>
      </c>
      <c r="O98" s="16">
        <v>778120.0</v>
      </c>
      <c r="P98" s="16">
        <v>797051.0</v>
      </c>
      <c r="Q98" s="16">
        <v>0.0</v>
      </c>
      <c r="R98" s="16">
        <v>0.0</v>
      </c>
      <c r="S98" s="78">
        <f t="shared" si="18"/>
        <v>1</v>
      </c>
      <c r="T98" s="78">
        <f t="shared" si="19"/>
        <v>1</v>
      </c>
    </row>
    <row r="99" ht="15.75" customHeight="1">
      <c r="B99" s="16" t="s">
        <v>365</v>
      </c>
      <c r="C99" s="16" t="s">
        <v>579</v>
      </c>
      <c r="D99" s="16" t="s">
        <v>624</v>
      </c>
      <c r="E99" s="16">
        <v>531995.0</v>
      </c>
      <c r="F99" s="16">
        <v>5809.0</v>
      </c>
      <c r="G99" s="16">
        <v>791242.0</v>
      </c>
      <c r="H99" s="16">
        <v>246125.0</v>
      </c>
      <c r="I99" s="16">
        <v>0.9892</v>
      </c>
      <c r="J99" s="16">
        <v>0.6837</v>
      </c>
      <c r="K99" s="16">
        <v>0.8086</v>
      </c>
      <c r="L99" s="16">
        <v>0.9927</v>
      </c>
      <c r="M99" s="16">
        <v>0.8</v>
      </c>
      <c r="N99" s="16" t="s">
        <v>43</v>
      </c>
      <c r="O99" s="16">
        <v>778120.0</v>
      </c>
      <c r="P99" s="16">
        <v>797051.0</v>
      </c>
      <c r="Q99" s="16">
        <v>0.0</v>
      </c>
      <c r="R99" s="16">
        <v>0.0</v>
      </c>
      <c r="S99" s="78">
        <f t="shared" si="18"/>
        <v>1</v>
      </c>
      <c r="T99" s="78">
        <f t="shared" si="19"/>
        <v>1</v>
      </c>
    </row>
    <row r="100" ht="15.75" customHeight="1">
      <c r="B100" s="16" t="s">
        <v>365</v>
      </c>
      <c r="C100" s="16" t="s">
        <v>579</v>
      </c>
      <c r="D100" s="16" t="s">
        <v>624</v>
      </c>
      <c r="E100" s="16">
        <v>455485.0</v>
      </c>
      <c r="F100" s="16">
        <v>2802.0</v>
      </c>
      <c r="G100" s="16">
        <v>794249.0</v>
      </c>
      <c r="H100" s="16">
        <v>322635.0</v>
      </c>
      <c r="I100" s="16">
        <v>0.9939</v>
      </c>
      <c r="J100" s="16">
        <v>0.5854</v>
      </c>
      <c r="K100" s="16">
        <v>0.7368</v>
      </c>
      <c r="L100" s="16">
        <v>0.9965</v>
      </c>
      <c r="M100" s="16">
        <v>0.9</v>
      </c>
      <c r="N100" s="16" t="s">
        <v>43</v>
      </c>
      <c r="O100" s="16">
        <v>778120.0</v>
      </c>
      <c r="P100" s="16">
        <v>797051.0</v>
      </c>
      <c r="Q100" s="16">
        <v>0.0</v>
      </c>
      <c r="R100" s="16">
        <v>0.0</v>
      </c>
      <c r="S100" s="78">
        <f t="shared" si="18"/>
        <v>1</v>
      </c>
      <c r="T100" s="78">
        <f t="shared" si="19"/>
        <v>1</v>
      </c>
    </row>
    <row r="101" ht="15.75" customHeight="1">
      <c r="A101" s="85" t="s">
        <v>108</v>
      </c>
      <c r="B101" s="16" t="s">
        <v>365</v>
      </c>
      <c r="C101" s="16" t="s">
        <v>579</v>
      </c>
      <c r="D101" s="16" t="s">
        <v>622</v>
      </c>
      <c r="E101" s="16">
        <v>3330304.0</v>
      </c>
      <c r="F101" s="16">
        <v>2219319.0</v>
      </c>
      <c r="G101" s="16">
        <v>1217173.0</v>
      </c>
      <c r="H101" s="16">
        <v>46432.0</v>
      </c>
      <c r="I101" s="78">
        <v>0.600095538021231</v>
      </c>
      <c r="J101" s="78">
        <v>0.986249443249339</v>
      </c>
      <c r="K101" s="78">
        <v>0.746172991697959</v>
      </c>
      <c r="L101" s="78">
        <v>0.354190552458728</v>
      </c>
      <c r="M101" s="16">
        <v>0.1</v>
      </c>
      <c r="N101" s="16" t="s">
        <v>43</v>
      </c>
      <c r="O101" s="16">
        <v>3376736.0</v>
      </c>
      <c r="P101" s="16">
        <v>3436492.0</v>
      </c>
      <c r="Q101" s="16">
        <v>0.0</v>
      </c>
      <c r="R101" s="16">
        <v>0.0</v>
      </c>
      <c r="S101" s="78">
        <f t="shared" ref="S101:S109" si="20">(O101-Q101)/3376736</f>
        <v>1</v>
      </c>
      <c r="T101" s="78">
        <f t="shared" ref="T101:T109" si="21">(P101-R101)/3436492</f>
        <v>1</v>
      </c>
    </row>
    <row r="102" ht="15.75" customHeight="1">
      <c r="B102" s="16" t="s">
        <v>365</v>
      </c>
      <c r="C102" s="16" t="s">
        <v>579</v>
      </c>
      <c r="D102" s="16" t="s">
        <v>622</v>
      </c>
      <c r="E102" s="16">
        <v>3287568.0</v>
      </c>
      <c r="F102" s="16">
        <v>1380741.0</v>
      </c>
      <c r="G102" s="16">
        <v>2055751.0</v>
      </c>
      <c r="H102" s="16">
        <v>89168.0</v>
      </c>
      <c r="I102" s="78">
        <v>0.704231018126692</v>
      </c>
      <c r="J102" s="78">
        <v>0.973593434606673</v>
      </c>
      <c r="K102" s="78">
        <v>0.817290145673517</v>
      </c>
      <c r="L102" s="78">
        <v>0.598212072078154</v>
      </c>
      <c r="M102" s="16">
        <v>0.2</v>
      </c>
      <c r="N102" s="16" t="s">
        <v>43</v>
      </c>
      <c r="O102" s="16">
        <v>3376736.0</v>
      </c>
      <c r="P102" s="16">
        <v>3436492.0</v>
      </c>
      <c r="Q102" s="16">
        <v>0.0</v>
      </c>
      <c r="R102" s="16">
        <v>0.0</v>
      </c>
      <c r="S102" s="78">
        <f t="shared" si="20"/>
        <v>1</v>
      </c>
      <c r="T102" s="78">
        <f t="shared" si="21"/>
        <v>1</v>
      </c>
    </row>
    <row r="103" ht="15.75" customHeight="1">
      <c r="B103" s="16" t="s">
        <v>365</v>
      </c>
      <c r="C103" s="16" t="s">
        <v>579</v>
      </c>
      <c r="D103" s="16" t="s">
        <v>622</v>
      </c>
      <c r="E103" s="16">
        <v>3252588.0</v>
      </c>
      <c r="F103" s="16">
        <v>937749.0</v>
      </c>
      <c r="G103" s="16">
        <v>2498743.0</v>
      </c>
      <c r="H103" s="16">
        <v>124148.0</v>
      </c>
      <c r="I103" s="78">
        <v>0.776211555299729</v>
      </c>
      <c r="J103" s="78">
        <v>0.963234318584574</v>
      </c>
      <c r="K103" s="78">
        <v>0.859668725278585</v>
      </c>
      <c r="L103" s="78">
        <v>0.727120272650133</v>
      </c>
      <c r="M103" s="16">
        <v>0.3</v>
      </c>
      <c r="N103" s="16" t="s">
        <v>43</v>
      </c>
      <c r="O103" s="16">
        <v>3376736.0</v>
      </c>
      <c r="P103" s="16">
        <v>3436492.0</v>
      </c>
      <c r="Q103" s="16">
        <v>0.0</v>
      </c>
      <c r="R103" s="16">
        <v>0.0</v>
      </c>
      <c r="S103" s="78">
        <f t="shared" si="20"/>
        <v>1</v>
      </c>
      <c r="T103" s="78">
        <f t="shared" si="21"/>
        <v>1</v>
      </c>
    </row>
    <row r="104" ht="15.75" customHeight="1">
      <c r="B104" s="16" t="s">
        <v>365</v>
      </c>
      <c r="C104" s="16" t="s">
        <v>579</v>
      </c>
      <c r="D104" s="16" t="s">
        <v>622</v>
      </c>
      <c r="E104" s="16">
        <v>3216061.0</v>
      </c>
      <c r="F104" s="16">
        <v>659306.0</v>
      </c>
      <c r="G104" s="16">
        <v>2777186.0</v>
      </c>
      <c r="H104" s="16">
        <v>160675.0</v>
      </c>
      <c r="I104" s="78">
        <v>0.829872628837475</v>
      </c>
      <c r="J104" s="78">
        <v>0.952417067843029</v>
      </c>
      <c r="K104" s="78">
        <v>0.886931969940306</v>
      </c>
      <c r="L104" s="78">
        <v>0.808145632231939</v>
      </c>
      <c r="M104" s="16">
        <v>0.4</v>
      </c>
      <c r="N104" s="16" t="s">
        <v>43</v>
      </c>
      <c r="O104" s="16">
        <v>3376736.0</v>
      </c>
      <c r="P104" s="16">
        <v>3436492.0</v>
      </c>
      <c r="Q104" s="16">
        <v>0.0</v>
      </c>
      <c r="R104" s="16">
        <v>0.0</v>
      </c>
      <c r="S104" s="78">
        <f t="shared" si="20"/>
        <v>1</v>
      </c>
      <c r="T104" s="78">
        <f t="shared" si="21"/>
        <v>1</v>
      </c>
    </row>
    <row r="105" ht="15.75" customHeight="1">
      <c r="B105" s="16" t="s">
        <v>365</v>
      </c>
      <c r="C105" s="16" t="s">
        <v>579</v>
      </c>
      <c r="D105" s="16" t="s">
        <v>622</v>
      </c>
      <c r="E105" s="16">
        <v>3167930.0</v>
      </c>
      <c r="F105" s="16">
        <v>460156.0</v>
      </c>
      <c r="G105" s="16">
        <v>2976336.0</v>
      </c>
      <c r="H105" s="16">
        <v>208806.0</v>
      </c>
      <c r="I105" s="78">
        <v>0.873168386857423</v>
      </c>
      <c r="J105" s="78">
        <v>0.938163362489694</v>
      </c>
      <c r="K105" s="78">
        <v>0.904499786004555</v>
      </c>
      <c r="L105" s="78">
        <v>0.866097171185034</v>
      </c>
      <c r="M105" s="16">
        <v>0.5</v>
      </c>
      <c r="N105" s="16" t="s">
        <v>43</v>
      </c>
      <c r="O105" s="16">
        <v>3376736.0</v>
      </c>
      <c r="P105" s="16">
        <v>3436492.0</v>
      </c>
      <c r="Q105" s="16">
        <v>0.0</v>
      </c>
      <c r="R105" s="16">
        <v>0.0</v>
      </c>
      <c r="S105" s="78">
        <f t="shared" si="20"/>
        <v>1</v>
      </c>
      <c r="T105" s="78">
        <f t="shared" si="21"/>
        <v>1</v>
      </c>
    </row>
    <row r="106" ht="15.75" customHeight="1">
      <c r="B106" s="16" t="s">
        <v>365</v>
      </c>
      <c r="C106" s="16" t="s">
        <v>579</v>
      </c>
      <c r="D106" s="16" t="s">
        <v>622</v>
      </c>
      <c r="E106" s="16">
        <v>3088554.0</v>
      </c>
      <c r="F106" s="16">
        <v>307141.0</v>
      </c>
      <c r="G106" s="16">
        <v>3129351.0</v>
      </c>
      <c r="H106" s="16">
        <v>288182.0</v>
      </c>
      <c r="I106" s="78">
        <v>0.909549885958545</v>
      </c>
      <c r="J106" s="78">
        <v>0.914656638837031</v>
      </c>
      <c r="K106" s="78">
        <v>0.912096114379017</v>
      </c>
      <c r="L106" s="78">
        <v>0.910623682522759</v>
      </c>
      <c r="M106" s="16">
        <v>0.6</v>
      </c>
      <c r="N106" s="16" t="s">
        <v>43</v>
      </c>
      <c r="O106" s="16">
        <v>3376736.0</v>
      </c>
      <c r="P106" s="16">
        <v>3436492.0</v>
      </c>
      <c r="Q106" s="16">
        <v>0.0</v>
      </c>
      <c r="R106" s="16">
        <v>0.0</v>
      </c>
      <c r="S106" s="78">
        <f t="shared" si="20"/>
        <v>1</v>
      </c>
      <c r="T106" s="78">
        <f t="shared" si="21"/>
        <v>1</v>
      </c>
    </row>
    <row r="107" ht="15.75" customHeight="1">
      <c r="B107" s="16" t="s">
        <v>365</v>
      </c>
      <c r="C107" s="16" t="s">
        <v>579</v>
      </c>
      <c r="D107" s="16" t="s">
        <v>622</v>
      </c>
      <c r="E107" s="16">
        <v>2926250.0</v>
      </c>
      <c r="F107" s="16">
        <v>184895.0</v>
      </c>
      <c r="G107" s="16">
        <v>3251597.0</v>
      </c>
      <c r="H107" s="16">
        <v>450486.0</v>
      </c>
      <c r="I107" s="78">
        <v>0.940570111646998</v>
      </c>
      <c r="J107" s="78">
        <v>0.866591288155189</v>
      </c>
      <c r="K107" s="78">
        <v>0.902066483648513</v>
      </c>
      <c r="L107" s="78">
        <v>0.946196586519043</v>
      </c>
      <c r="M107" s="16">
        <v>0.7</v>
      </c>
      <c r="N107" s="16" t="s">
        <v>43</v>
      </c>
      <c r="O107" s="16">
        <v>3376736.0</v>
      </c>
      <c r="P107" s="16">
        <v>3436492.0</v>
      </c>
      <c r="Q107" s="16">
        <v>0.0</v>
      </c>
      <c r="R107" s="16">
        <v>0.0</v>
      </c>
      <c r="S107" s="78">
        <f t="shared" si="20"/>
        <v>1</v>
      </c>
      <c r="T107" s="78">
        <f t="shared" si="21"/>
        <v>1</v>
      </c>
    </row>
    <row r="108" ht="15.75" customHeight="1">
      <c r="B108" s="16" t="s">
        <v>365</v>
      </c>
      <c r="C108" s="16" t="s">
        <v>579</v>
      </c>
      <c r="D108" s="16" t="s">
        <v>622</v>
      </c>
      <c r="E108" s="16">
        <v>2538050.0</v>
      </c>
      <c r="F108" s="16">
        <v>86791.0</v>
      </c>
      <c r="G108" s="16">
        <v>3349701.0</v>
      </c>
      <c r="H108" s="16">
        <v>838686.0</v>
      </c>
      <c r="I108" s="78">
        <v>0.966934759095884</v>
      </c>
      <c r="J108" s="78">
        <v>0.751628199539437</v>
      </c>
      <c r="K108" s="78">
        <v>0.845794363714737</v>
      </c>
      <c r="L108" s="78">
        <v>0.974744303202219</v>
      </c>
      <c r="M108" s="16">
        <v>0.8</v>
      </c>
      <c r="N108" s="16" t="s">
        <v>43</v>
      </c>
      <c r="O108" s="16">
        <v>3376736.0</v>
      </c>
      <c r="P108" s="16">
        <v>3436492.0</v>
      </c>
      <c r="Q108" s="16">
        <v>0.0</v>
      </c>
      <c r="R108" s="16">
        <v>0.0</v>
      </c>
      <c r="S108" s="78">
        <f t="shared" si="20"/>
        <v>1</v>
      </c>
      <c r="T108" s="78">
        <f t="shared" si="21"/>
        <v>1</v>
      </c>
    </row>
    <row r="109" ht="15.75" customHeight="1">
      <c r="B109" s="16" t="s">
        <v>365</v>
      </c>
      <c r="C109" s="16" t="s">
        <v>579</v>
      </c>
      <c r="D109" s="16" t="s">
        <v>622</v>
      </c>
      <c r="E109" s="16">
        <v>1598212.0</v>
      </c>
      <c r="F109" s="16">
        <v>22789.0</v>
      </c>
      <c r="G109" s="16">
        <v>3413703.0</v>
      </c>
      <c r="H109" s="16">
        <v>1778524.0</v>
      </c>
      <c r="I109" s="78">
        <v>0.985941402873903</v>
      </c>
      <c r="J109" s="78">
        <v>0.473300844365683</v>
      </c>
      <c r="K109" s="78">
        <v>0.639574271315197</v>
      </c>
      <c r="L109" s="78">
        <v>0.993368528138579</v>
      </c>
      <c r="M109" s="16">
        <v>0.9</v>
      </c>
      <c r="N109" s="16" t="s">
        <v>43</v>
      </c>
      <c r="O109" s="16">
        <v>3376736.0</v>
      </c>
      <c r="P109" s="16">
        <v>3436492.0</v>
      </c>
      <c r="Q109" s="16">
        <v>0.0</v>
      </c>
      <c r="R109" s="16">
        <v>0.0</v>
      </c>
      <c r="S109" s="78">
        <f t="shared" si="20"/>
        <v>1</v>
      </c>
      <c r="T109" s="78">
        <f t="shared" si="21"/>
        <v>1</v>
      </c>
    </row>
    <row r="110" ht="15.75" customHeight="1">
      <c r="B110" s="16" t="s">
        <v>365</v>
      </c>
      <c r="C110" s="16" t="s">
        <v>579</v>
      </c>
      <c r="D110" s="16" t="s">
        <v>623</v>
      </c>
      <c r="E110" s="16">
        <v>39299.0</v>
      </c>
      <c r="F110" s="16">
        <v>1984.0</v>
      </c>
      <c r="G110" s="16">
        <v>41650.0</v>
      </c>
      <c r="H110" s="16">
        <v>3111.0</v>
      </c>
      <c r="I110" s="78">
        <v>0.951941477121333</v>
      </c>
      <c r="J110" s="78">
        <v>0.926644659278472</v>
      </c>
      <c r="K110" s="78">
        <v>0.939122746227283</v>
      </c>
      <c r="L110" s="78">
        <v>0.954530870422148</v>
      </c>
      <c r="M110" s="16">
        <v>0.1</v>
      </c>
      <c r="N110" s="16" t="s">
        <v>43</v>
      </c>
      <c r="O110" s="16">
        <v>42410.0</v>
      </c>
      <c r="P110" s="16">
        <v>43634.0</v>
      </c>
      <c r="Q110" s="16">
        <v>0.0</v>
      </c>
      <c r="R110" s="16">
        <v>0.0</v>
      </c>
      <c r="S110" s="78">
        <f t="shared" ref="S110:S118" si="22">(O110-Q110)/42410</f>
        <v>1</v>
      </c>
      <c r="T110" s="78">
        <f t="shared" ref="T110:T118" si="23">(P110-R110)/43634</f>
        <v>1</v>
      </c>
    </row>
    <row r="111" ht="15.75" customHeight="1">
      <c r="B111" s="16" t="s">
        <v>365</v>
      </c>
      <c r="C111" s="16" t="s">
        <v>579</v>
      </c>
      <c r="D111" s="16" t="s">
        <v>623</v>
      </c>
      <c r="E111" s="16">
        <v>38595.0</v>
      </c>
      <c r="F111" s="16">
        <v>795.0</v>
      </c>
      <c r="G111" s="16">
        <v>42839.0</v>
      </c>
      <c r="H111" s="16">
        <v>3815.0</v>
      </c>
      <c r="I111" s="78">
        <v>0.97981721249048</v>
      </c>
      <c r="J111" s="78">
        <v>0.910044800754539</v>
      </c>
      <c r="K111" s="78">
        <v>0.943643031784841</v>
      </c>
      <c r="L111" s="78">
        <v>0.981780263097584</v>
      </c>
      <c r="M111" s="16">
        <v>0.2</v>
      </c>
      <c r="N111" s="16" t="s">
        <v>43</v>
      </c>
      <c r="O111" s="16">
        <v>42410.0</v>
      </c>
      <c r="P111" s="16">
        <v>43634.0</v>
      </c>
      <c r="Q111" s="16">
        <v>0.0</v>
      </c>
      <c r="R111" s="16">
        <v>0.0</v>
      </c>
      <c r="S111" s="78">
        <f t="shared" si="22"/>
        <v>1</v>
      </c>
      <c r="T111" s="78">
        <f t="shared" si="23"/>
        <v>1</v>
      </c>
    </row>
    <row r="112" ht="15.75" customHeight="1">
      <c r="B112" s="16" t="s">
        <v>365</v>
      </c>
      <c r="C112" s="16" t="s">
        <v>579</v>
      </c>
      <c r="D112" s="16" t="s">
        <v>623</v>
      </c>
      <c r="E112" s="16">
        <v>38028.0</v>
      </c>
      <c r="F112" s="16">
        <v>518.0</v>
      </c>
      <c r="G112" s="16">
        <v>43116.0</v>
      </c>
      <c r="H112" s="16">
        <v>4382.0</v>
      </c>
      <c r="I112" s="78">
        <v>0.986561510922015</v>
      </c>
      <c r="J112" s="78">
        <v>0.896675312426315</v>
      </c>
      <c r="K112" s="78">
        <v>0.939473294135086</v>
      </c>
      <c r="L112" s="78">
        <v>0.988128523628363</v>
      </c>
      <c r="M112" s="16">
        <v>0.3</v>
      </c>
      <c r="N112" s="16" t="s">
        <v>43</v>
      </c>
      <c r="O112" s="16">
        <v>42410.0</v>
      </c>
      <c r="P112" s="16">
        <v>43634.0</v>
      </c>
      <c r="Q112" s="16">
        <v>0.0</v>
      </c>
      <c r="R112" s="16">
        <v>0.0</v>
      </c>
      <c r="S112" s="78">
        <f t="shared" si="22"/>
        <v>1</v>
      </c>
      <c r="T112" s="78">
        <f t="shared" si="23"/>
        <v>1</v>
      </c>
    </row>
    <row r="113" ht="15.75" customHeight="1">
      <c r="B113" s="16" t="s">
        <v>365</v>
      </c>
      <c r="C113" s="16" t="s">
        <v>579</v>
      </c>
      <c r="D113" s="16" t="s">
        <v>623</v>
      </c>
      <c r="E113" s="16">
        <v>37520.0</v>
      </c>
      <c r="F113" s="16">
        <v>371.0</v>
      </c>
      <c r="G113" s="16">
        <v>43263.0</v>
      </c>
      <c r="H113" s="16">
        <v>4890.0</v>
      </c>
      <c r="I113" s="78">
        <v>0.990208756696841</v>
      </c>
      <c r="J113" s="78">
        <v>0.884697005423249</v>
      </c>
      <c r="K113" s="78">
        <v>0.934484003935194</v>
      </c>
      <c r="L113" s="78">
        <v>0.991497456112206</v>
      </c>
      <c r="M113" s="16">
        <v>0.4</v>
      </c>
      <c r="N113" s="16" t="s">
        <v>43</v>
      </c>
      <c r="O113" s="16">
        <v>42410.0</v>
      </c>
      <c r="P113" s="16">
        <v>43634.0</v>
      </c>
      <c r="Q113" s="16">
        <v>0.0</v>
      </c>
      <c r="R113" s="16">
        <v>0.0</v>
      </c>
      <c r="S113" s="78">
        <f t="shared" si="22"/>
        <v>1</v>
      </c>
      <c r="T113" s="78">
        <f t="shared" si="23"/>
        <v>1</v>
      </c>
    </row>
    <row r="114" ht="15.75" customHeight="1">
      <c r="B114" s="16" t="s">
        <v>365</v>
      </c>
      <c r="C114" s="16" t="s">
        <v>579</v>
      </c>
      <c r="D114" s="16" t="s">
        <v>623</v>
      </c>
      <c r="E114" s="16">
        <v>37049.0</v>
      </c>
      <c r="F114" s="16">
        <v>252.0</v>
      </c>
      <c r="G114" s="16">
        <v>43382.0</v>
      </c>
      <c r="H114" s="16">
        <v>5361.0</v>
      </c>
      <c r="I114" s="78">
        <v>0.99324414895043</v>
      </c>
      <c r="J114" s="78">
        <v>0.87359113416647</v>
      </c>
      <c r="K114" s="78">
        <v>0.92958311901745</v>
      </c>
      <c r="L114" s="78">
        <v>0.994224687170555</v>
      </c>
      <c r="M114" s="16">
        <v>0.5</v>
      </c>
      <c r="N114" s="16" t="s">
        <v>43</v>
      </c>
      <c r="O114" s="16">
        <v>42410.0</v>
      </c>
      <c r="P114" s="16">
        <v>43634.0</v>
      </c>
      <c r="Q114" s="16">
        <v>0.0</v>
      </c>
      <c r="R114" s="16">
        <v>0.0</v>
      </c>
      <c r="S114" s="78">
        <f t="shared" si="22"/>
        <v>1</v>
      </c>
      <c r="T114" s="78">
        <f t="shared" si="23"/>
        <v>1</v>
      </c>
    </row>
    <row r="115" ht="15.75" customHeight="1">
      <c r="B115" s="16" t="s">
        <v>365</v>
      </c>
      <c r="C115" s="16" t="s">
        <v>579</v>
      </c>
      <c r="D115" s="16" t="s">
        <v>623</v>
      </c>
      <c r="E115" s="16">
        <v>36480.0</v>
      </c>
      <c r="F115" s="16">
        <v>186.0</v>
      </c>
      <c r="G115" s="16">
        <v>43448.0</v>
      </c>
      <c r="H115" s="16">
        <v>5930.0</v>
      </c>
      <c r="I115" s="78">
        <v>0.994927180494191</v>
      </c>
      <c r="J115" s="78">
        <v>0.860174487149257</v>
      </c>
      <c r="K115" s="78">
        <v>0.922656684708382</v>
      </c>
      <c r="L115" s="78">
        <v>0.995737269102076</v>
      </c>
      <c r="M115" s="16">
        <v>0.6</v>
      </c>
      <c r="N115" s="16" t="s">
        <v>43</v>
      </c>
      <c r="O115" s="16">
        <v>42410.0</v>
      </c>
      <c r="P115" s="16">
        <v>43634.0</v>
      </c>
      <c r="Q115" s="16">
        <v>0.0</v>
      </c>
      <c r="R115" s="16">
        <v>0.0</v>
      </c>
      <c r="S115" s="78">
        <f t="shared" si="22"/>
        <v>1</v>
      </c>
      <c r="T115" s="78">
        <f t="shared" si="23"/>
        <v>1</v>
      </c>
    </row>
    <row r="116" ht="15.75" customHeight="1">
      <c r="B116" s="16" t="s">
        <v>365</v>
      </c>
      <c r="C116" s="16" t="s">
        <v>579</v>
      </c>
      <c r="D116" s="16" t="s">
        <v>623</v>
      </c>
      <c r="E116" s="16">
        <v>35791.0</v>
      </c>
      <c r="F116" s="16">
        <v>139.0</v>
      </c>
      <c r="G116" s="16">
        <v>43495.0</v>
      </c>
      <c r="H116" s="16">
        <v>6619.0</v>
      </c>
      <c r="I116" s="78">
        <v>0.996131366546062</v>
      </c>
      <c r="J116" s="78">
        <v>0.843928318792738</v>
      </c>
      <c r="K116" s="78">
        <v>0.913735001276487</v>
      </c>
      <c r="L116" s="78">
        <v>0.996814410780584</v>
      </c>
      <c r="M116" s="16">
        <v>0.7</v>
      </c>
      <c r="N116" s="16" t="s">
        <v>43</v>
      </c>
      <c r="O116" s="16">
        <v>42410.0</v>
      </c>
      <c r="P116" s="16">
        <v>43634.0</v>
      </c>
      <c r="Q116" s="16">
        <v>0.0</v>
      </c>
      <c r="R116" s="16">
        <v>0.0</v>
      </c>
      <c r="S116" s="78">
        <f t="shared" si="22"/>
        <v>1</v>
      </c>
      <c r="T116" s="78">
        <f t="shared" si="23"/>
        <v>1</v>
      </c>
    </row>
    <row r="117" ht="15.75" customHeight="1">
      <c r="B117" s="16" t="s">
        <v>365</v>
      </c>
      <c r="C117" s="16" t="s">
        <v>579</v>
      </c>
      <c r="D117" s="16" t="s">
        <v>623</v>
      </c>
      <c r="E117" s="16">
        <v>34861.0</v>
      </c>
      <c r="F117" s="16">
        <v>96.0</v>
      </c>
      <c r="G117" s="16">
        <v>43538.0</v>
      </c>
      <c r="H117" s="16">
        <v>7549.0</v>
      </c>
      <c r="I117" s="78">
        <v>0.997253768916097</v>
      </c>
      <c r="J117" s="78">
        <v>0.82199952841311</v>
      </c>
      <c r="K117" s="78">
        <v>0.901185259865317</v>
      </c>
      <c r="L117" s="78">
        <v>0.997799880826878</v>
      </c>
      <c r="M117" s="16">
        <v>0.8</v>
      </c>
      <c r="N117" s="16" t="s">
        <v>43</v>
      </c>
      <c r="O117" s="16">
        <v>42410.0</v>
      </c>
      <c r="P117" s="16">
        <v>43634.0</v>
      </c>
      <c r="Q117" s="16">
        <v>0.0</v>
      </c>
      <c r="R117" s="16">
        <v>0.0</v>
      </c>
      <c r="S117" s="78">
        <f t="shared" si="22"/>
        <v>1</v>
      </c>
      <c r="T117" s="78">
        <f t="shared" si="23"/>
        <v>1</v>
      </c>
    </row>
    <row r="118" ht="15.75" customHeight="1">
      <c r="B118" s="16" t="s">
        <v>365</v>
      </c>
      <c r="C118" s="16" t="s">
        <v>579</v>
      </c>
      <c r="D118" s="16" t="s">
        <v>623</v>
      </c>
      <c r="E118" s="16">
        <v>33090.0</v>
      </c>
      <c r="F118" s="16">
        <v>54.0</v>
      </c>
      <c r="G118" s="16">
        <v>43580.0</v>
      </c>
      <c r="H118" s="16">
        <v>9320.0</v>
      </c>
      <c r="I118" s="78">
        <v>0.99837074583635</v>
      </c>
      <c r="J118" s="78">
        <v>0.780240509313841</v>
      </c>
      <c r="K118" s="78">
        <v>0.875929798554676</v>
      </c>
      <c r="L118" s="78">
        <v>0.998762432965119</v>
      </c>
      <c r="M118" s="16">
        <v>0.9</v>
      </c>
      <c r="N118" s="16" t="s">
        <v>43</v>
      </c>
      <c r="O118" s="16">
        <v>42410.0</v>
      </c>
      <c r="P118" s="16">
        <v>43634.0</v>
      </c>
      <c r="Q118" s="16">
        <v>0.0</v>
      </c>
      <c r="R118" s="16">
        <v>0.0</v>
      </c>
      <c r="S118" s="78">
        <f t="shared" si="22"/>
        <v>1</v>
      </c>
      <c r="T118" s="78">
        <f t="shared" si="23"/>
        <v>1</v>
      </c>
    </row>
    <row r="119" ht="15.75" customHeight="1">
      <c r="B119" s="16" t="s">
        <v>365</v>
      </c>
      <c r="C119" s="16" t="s">
        <v>579</v>
      </c>
      <c r="D119" s="16" t="s">
        <v>624</v>
      </c>
      <c r="E119" s="16">
        <v>1211.0</v>
      </c>
      <c r="F119" s="16">
        <v>182.0</v>
      </c>
      <c r="G119" s="16">
        <v>1093.0</v>
      </c>
      <c r="H119" s="16">
        <v>173.0</v>
      </c>
      <c r="I119" s="78">
        <v>0.869346733668342</v>
      </c>
      <c r="J119" s="78">
        <v>0.875</v>
      </c>
      <c r="K119" s="78">
        <v>0.872164205977674</v>
      </c>
      <c r="L119" s="78">
        <v>0.857254901960784</v>
      </c>
      <c r="M119" s="16">
        <v>0.1</v>
      </c>
      <c r="N119" s="16" t="s">
        <v>43</v>
      </c>
      <c r="O119" s="16">
        <v>1384.0</v>
      </c>
      <c r="P119" s="16">
        <v>1275.0</v>
      </c>
      <c r="Q119" s="16">
        <v>0.0</v>
      </c>
      <c r="R119" s="16">
        <v>0.0</v>
      </c>
      <c r="S119" s="78">
        <f t="shared" ref="S119:S127" si="24">(O119-Q119)/1384</f>
        <v>1</v>
      </c>
      <c r="T119" s="78">
        <f t="shared" ref="T119:T127" si="25">(P119-R119)/1275</f>
        <v>1</v>
      </c>
    </row>
    <row r="120" ht="15.75" customHeight="1">
      <c r="B120" s="16" t="s">
        <v>365</v>
      </c>
      <c r="C120" s="16" t="s">
        <v>579</v>
      </c>
      <c r="D120" s="16" t="s">
        <v>624</v>
      </c>
      <c r="E120" s="16">
        <v>1106.0</v>
      </c>
      <c r="F120" s="16">
        <v>47.0</v>
      </c>
      <c r="G120" s="16">
        <v>1228.0</v>
      </c>
      <c r="H120" s="16">
        <v>278.0</v>
      </c>
      <c r="I120" s="78">
        <v>0.959236773633998</v>
      </c>
      <c r="J120" s="78">
        <v>0.799132947976879</v>
      </c>
      <c r="K120" s="78">
        <v>0.871895940086717</v>
      </c>
      <c r="L120" s="78">
        <v>0.963137254901961</v>
      </c>
      <c r="M120" s="16">
        <v>0.2</v>
      </c>
      <c r="N120" s="16" t="s">
        <v>43</v>
      </c>
      <c r="O120" s="16">
        <v>1384.0</v>
      </c>
      <c r="P120" s="16">
        <v>1275.0</v>
      </c>
      <c r="Q120" s="16">
        <v>0.0</v>
      </c>
      <c r="R120" s="16">
        <v>0.0</v>
      </c>
      <c r="S120" s="78">
        <f t="shared" si="24"/>
        <v>1</v>
      </c>
      <c r="T120" s="78">
        <f t="shared" si="25"/>
        <v>1</v>
      </c>
    </row>
    <row r="121" ht="15.75" customHeight="1">
      <c r="B121" s="16" t="s">
        <v>365</v>
      </c>
      <c r="C121" s="16" t="s">
        <v>579</v>
      </c>
      <c r="D121" s="16" t="s">
        <v>624</v>
      </c>
      <c r="E121" s="16">
        <v>1040.0</v>
      </c>
      <c r="F121" s="16">
        <v>25.0</v>
      </c>
      <c r="G121" s="16">
        <v>1250.0</v>
      </c>
      <c r="H121" s="16">
        <v>344.0</v>
      </c>
      <c r="I121" s="78">
        <v>0.976525821596244</v>
      </c>
      <c r="J121" s="78">
        <v>0.751445086705202</v>
      </c>
      <c r="K121" s="78">
        <v>0.849326255614536</v>
      </c>
      <c r="L121" s="78">
        <v>0.980392156862745</v>
      </c>
      <c r="M121" s="16">
        <v>0.3</v>
      </c>
      <c r="N121" s="16" t="s">
        <v>43</v>
      </c>
      <c r="O121" s="16">
        <v>1384.0</v>
      </c>
      <c r="P121" s="16">
        <v>1275.0</v>
      </c>
      <c r="Q121" s="16">
        <v>0.0</v>
      </c>
      <c r="R121" s="16">
        <v>0.0</v>
      </c>
      <c r="S121" s="78">
        <f t="shared" si="24"/>
        <v>1</v>
      </c>
      <c r="T121" s="78">
        <f t="shared" si="25"/>
        <v>1</v>
      </c>
    </row>
    <row r="122" ht="15.75" customHeight="1">
      <c r="B122" s="16" t="s">
        <v>365</v>
      </c>
      <c r="C122" s="16" t="s">
        <v>579</v>
      </c>
      <c r="D122" s="16" t="s">
        <v>624</v>
      </c>
      <c r="E122" s="16">
        <v>1000.0</v>
      </c>
      <c r="F122" s="16">
        <v>14.0</v>
      </c>
      <c r="G122" s="16">
        <v>1261.0</v>
      </c>
      <c r="H122" s="16">
        <v>384.0</v>
      </c>
      <c r="I122" s="78">
        <v>0.986193293885602</v>
      </c>
      <c r="J122" s="78">
        <v>0.722543352601156</v>
      </c>
      <c r="K122" s="78">
        <v>0.834028356964137</v>
      </c>
      <c r="L122" s="78">
        <v>0.989019607843137</v>
      </c>
      <c r="M122" s="16">
        <v>0.4</v>
      </c>
      <c r="N122" s="16" t="s">
        <v>43</v>
      </c>
      <c r="O122" s="16">
        <v>1384.0</v>
      </c>
      <c r="P122" s="16">
        <v>1275.0</v>
      </c>
      <c r="Q122" s="16">
        <v>0.0</v>
      </c>
      <c r="R122" s="16">
        <v>0.0</v>
      </c>
      <c r="S122" s="78">
        <f t="shared" si="24"/>
        <v>1</v>
      </c>
      <c r="T122" s="78">
        <f t="shared" si="25"/>
        <v>1</v>
      </c>
    </row>
    <row r="123" ht="15.75" customHeight="1">
      <c r="B123" s="16" t="s">
        <v>365</v>
      </c>
      <c r="C123" s="16" t="s">
        <v>579</v>
      </c>
      <c r="D123" s="16" t="s">
        <v>624</v>
      </c>
      <c r="E123" s="16">
        <v>956.0</v>
      </c>
      <c r="F123" s="16">
        <v>10.0</v>
      </c>
      <c r="G123" s="16">
        <v>1265.0</v>
      </c>
      <c r="H123" s="16">
        <v>428.0</v>
      </c>
      <c r="I123" s="78">
        <v>0.989648033126294</v>
      </c>
      <c r="J123" s="78">
        <v>0.690751445086705</v>
      </c>
      <c r="K123" s="78">
        <v>0.813617021276596</v>
      </c>
      <c r="L123" s="78">
        <v>0.992156862745098</v>
      </c>
      <c r="M123" s="16">
        <v>0.5</v>
      </c>
      <c r="N123" s="16" t="s">
        <v>43</v>
      </c>
      <c r="O123" s="16">
        <v>1384.0</v>
      </c>
      <c r="P123" s="16">
        <v>1275.0</v>
      </c>
      <c r="Q123" s="16">
        <v>0.0</v>
      </c>
      <c r="R123" s="16">
        <v>0.0</v>
      </c>
      <c r="S123" s="78">
        <f t="shared" si="24"/>
        <v>1</v>
      </c>
      <c r="T123" s="78">
        <f t="shared" si="25"/>
        <v>1</v>
      </c>
    </row>
    <row r="124" ht="15.75" customHeight="1">
      <c r="B124" s="16" t="s">
        <v>365</v>
      </c>
      <c r="C124" s="16" t="s">
        <v>579</v>
      </c>
      <c r="D124" s="16" t="s">
        <v>624</v>
      </c>
      <c r="E124" s="16">
        <v>926.0</v>
      </c>
      <c r="F124" s="16">
        <v>7.0</v>
      </c>
      <c r="G124" s="16">
        <v>1268.0</v>
      </c>
      <c r="H124" s="16">
        <v>458.0</v>
      </c>
      <c r="I124" s="78">
        <v>0.992497320471597</v>
      </c>
      <c r="J124" s="78">
        <v>0.669075144508671</v>
      </c>
      <c r="K124" s="78">
        <v>0.799309451877428</v>
      </c>
      <c r="L124" s="78">
        <v>0.994509803921569</v>
      </c>
      <c r="M124" s="16">
        <v>0.6</v>
      </c>
      <c r="N124" s="16" t="s">
        <v>43</v>
      </c>
      <c r="O124" s="16">
        <v>1384.0</v>
      </c>
      <c r="P124" s="16">
        <v>1275.0</v>
      </c>
      <c r="Q124" s="16">
        <v>0.0</v>
      </c>
      <c r="R124" s="16">
        <v>0.0</v>
      </c>
      <c r="S124" s="78">
        <f t="shared" si="24"/>
        <v>1</v>
      </c>
      <c r="T124" s="78">
        <f t="shared" si="25"/>
        <v>1</v>
      </c>
    </row>
    <row r="125" ht="15.75" customHeight="1">
      <c r="B125" s="16" t="s">
        <v>365</v>
      </c>
      <c r="C125" s="16" t="s">
        <v>579</v>
      </c>
      <c r="D125" s="16" t="s">
        <v>624</v>
      </c>
      <c r="E125" s="16">
        <v>886.0</v>
      </c>
      <c r="F125" s="16">
        <v>4.0</v>
      </c>
      <c r="G125" s="16">
        <v>1271.0</v>
      </c>
      <c r="H125" s="16">
        <v>498.0</v>
      </c>
      <c r="I125" s="78">
        <v>0.995505617977528</v>
      </c>
      <c r="J125" s="78">
        <v>0.640173410404624</v>
      </c>
      <c r="K125" s="78">
        <v>0.7792436235708</v>
      </c>
      <c r="L125" s="78">
        <v>0.996862745098039</v>
      </c>
      <c r="M125" s="16">
        <v>0.7</v>
      </c>
      <c r="N125" s="16" t="s">
        <v>43</v>
      </c>
      <c r="O125" s="16">
        <v>1384.0</v>
      </c>
      <c r="P125" s="16">
        <v>1275.0</v>
      </c>
      <c r="Q125" s="16">
        <v>0.0</v>
      </c>
      <c r="R125" s="16">
        <v>0.0</v>
      </c>
      <c r="S125" s="78">
        <f t="shared" si="24"/>
        <v>1</v>
      </c>
      <c r="T125" s="78">
        <f t="shared" si="25"/>
        <v>1</v>
      </c>
    </row>
    <row r="126" ht="15.75" customHeight="1">
      <c r="B126" s="16" t="s">
        <v>365</v>
      </c>
      <c r="C126" s="16" t="s">
        <v>579</v>
      </c>
      <c r="D126" s="16" t="s">
        <v>624</v>
      </c>
      <c r="E126" s="16">
        <v>831.0</v>
      </c>
      <c r="F126" s="16">
        <v>3.0</v>
      </c>
      <c r="G126" s="16">
        <v>1272.0</v>
      </c>
      <c r="H126" s="16">
        <v>553.0</v>
      </c>
      <c r="I126" s="78">
        <v>0.996402877697842</v>
      </c>
      <c r="J126" s="78">
        <v>0.600433526011561</v>
      </c>
      <c r="K126" s="78">
        <v>0.749323715058611</v>
      </c>
      <c r="L126" s="78">
        <v>0.997647058823529</v>
      </c>
      <c r="M126" s="16">
        <v>0.8</v>
      </c>
      <c r="N126" s="16" t="s">
        <v>43</v>
      </c>
      <c r="O126" s="16">
        <v>1384.0</v>
      </c>
      <c r="P126" s="16">
        <v>1275.0</v>
      </c>
      <c r="Q126" s="16">
        <v>0.0</v>
      </c>
      <c r="R126" s="16">
        <v>0.0</v>
      </c>
      <c r="S126" s="78">
        <f t="shared" si="24"/>
        <v>1</v>
      </c>
      <c r="T126" s="78">
        <f t="shared" si="25"/>
        <v>1</v>
      </c>
    </row>
    <row r="127" ht="15.75" customHeight="1">
      <c r="B127" s="16" t="s">
        <v>365</v>
      </c>
      <c r="C127" s="16" t="s">
        <v>579</v>
      </c>
      <c r="D127" s="16" t="s">
        <v>624</v>
      </c>
      <c r="E127" s="16">
        <v>734.0</v>
      </c>
      <c r="F127" s="16">
        <v>1.0</v>
      </c>
      <c r="G127" s="16">
        <v>1274.0</v>
      </c>
      <c r="H127" s="16">
        <v>650.0</v>
      </c>
      <c r="I127" s="78">
        <v>0.998639455782313</v>
      </c>
      <c r="J127" s="78">
        <v>0.530346820809249</v>
      </c>
      <c r="K127" s="78">
        <v>0.692779613025012</v>
      </c>
      <c r="L127" s="78">
        <v>0.99921568627451</v>
      </c>
      <c r="M127" s="16">
        <v>0.9</v>
      </c>
      <c r="N127" s="16" t="s">
        <v>43</v>
      </c>
      <c r="O127" s="16">
        <v>1384.0</v>
      </c>
      <c r="P127" s="16">
        <v>1275.0</v>
      </c>
      <c r="Q127" s="16">
        <v>0.0</v>
      </c>
      <c r="R127" s="16">
        <v>0.0</v>
      </c>
      <c r="S127" s="78">
        <f t="shared" si="24"/>
        <v>1</v>
      </c>
      <c r="T127" s="78">
        <f t="shared" si="25"/>
        <v>1</v>
      </c>
    </row>
    <row r="128" ht="15.75" customHeight="1">
      <c r="A128" s="77" t="s">
        <v>599</v>
      </c>
      <c r="B128" s="16" t="s">
        <v>127</v>
      </c>
      <c r="C128" s="16" t="s">
        <v>586</v>
      </c>
      <c r="D128" s="16" t="s">
        <v>622</v>
      </c>
      <c r="E128" s="16">
        <v>3447023.0</v>
      </c>
      <c r="F128" s="16">
        <v>46577.0</v>
      </c>
      <c r="G128" s="16">
        <v>820773.0</v>
      </c>
      <c r="H128" s="16">
        <v>205809.0</v>
      </c>
      <c r="I128" s="78">
        <v>0.986668</v>
      </c>
      <c r="J128" s="78">
        <v>0.943658</v>
      </c>
      <c r="K128" s="78">
        <v>0.964684</v>
      </c>
      <c r="L128" s="78">
        <v>0.9463</v>
      </c>
      <c r="M128" s="16">
        <v>0.5</v>
      </c>
      <c r="N128" s="16" t="s">
        <v>43</v>
      </c>
      <c r="O128" s="16">
        <v>3652832.0</v>
      </c>
      <c r="P128" s="16">
        <v>867350.0</v>
      </c>
      <c r="Q128" s="16">
        <v>0.0</v>
      </c>
      <c r="R128" s="16">
        <v>0.0</v>
      </c>
      <c r="S128" s="78">
        <f t="shared" ref="S128:S137" si="26">(O128-Q128)/3652832</f>
        <v>1</v>
      </c>
      <c r="T128" s="78">
        <f t="shared" ref="T128:T137" si="27">(P128-R128)/867350</f>
        <v>1</v>
      </c>
    </row>
    <row r="129" ht="15.75" customHeight="1">
      <c r="B129" s="16" t="s">
        <v>127</v>
      </c>
      <c r="C129" s="16" t="s">
        <v>586</v>
      </c>
      <c r="D129" s="16" t="s">
        <v>622</v>
      </c>
      <c r="E129" s="16">
        <v>2313010.0</v>
      </c>
      <c r="F129" s="16">
        <v>12945.0</v>
      </c>
      <c r="G129" s="16">
        <v>721085.0</v>
      </c>
      <c r="H129" s="16">
        <v>134006.0</v>
      </c>
      <c r="I129" s="78">
        <v>0.994435</v>
      </c>
      <c r="J129" s="78">
        <v>0.945237</v>
      </c>
      <c r="K129" s="78">
        <v>0.969212</v>
      </c>
      <c r="L129" s="78">
        <v>0.982364</v>
      </c>
      <c r="M129" s="16">
        <v>0.55</v>
      </c>
      <c r="N129" s="16" t="s">
        <v>43</v>
      </c>
      <c r="O129" s="16">
        <v>2656290.0</v>
      </c>
      <c r="P129" s="16">
        <v>747067.0</v>
      </c>
      <c r="Q129" s="16">
        <v>209274.0</v>
      </c>
      <c r="R129" s="16">
        <v>13037.0</v>
      </c>
      <c r="S129" s="78">
        <f t="shared" si="26"/>
        <v>0.6698955769</v>
      </c>
      <c r="T129" s="78">
        <f t="shared" si="27"/>
        <v>0.8462904249</v>
      </c>
    </row>
    <row r="130" ht="15.75" customHeight="1">
      <c r="B130" s="16" t="s">
        <v>127</v>
      </c>
      <c r="C130" s="16" t="s">
        <v>586</v>
      </c>
      <c r="D130" s="16" t="s">
        <v>622</v>
      </c>
      <c r="E130" s="16">
        <v>2177879.0</v>
      </c>
      <c r="F130" s="16">
        <v>6732.0</v>
      </c>
      <c r="G130" s="16">
        <v>652272.0</v>
      </c>
      <c r="H130" s="16">
        <v>122910.0</v>
      </c>
      <c r="I130" s="78">
        <v>0.996918</v>
      </c>
      <c r="J130" s="78">
        <v>0.946579</v>
      </c>
      <c r="K130" s="78">
        <v>0.971097</v>
      </c>
      <c r="L130" s="78">
        <v>0.989785</v>
      </c>
      <c r="M130" s="16">
        <v>0.6</v>
      </c>
      <c r="N130" s="16" t="s">
        <v>43</v>
      </c>
      <c r="O130" s="16">
        <v>2523796.0</v>
      </c>
      <c r="P130" s="16">
        <v>674251.0</v>
      </c>
      <c r="Q130" s="16">
        <v>223007.0</v>
      </c>
      <c r="R130" s="16">
        <v>15247.0</v>
      </c>
      <c r="S130" s="78">
        <f t="shared" si="26"/>
        <v>0.6298644449</v>
      </c>
      <c r="T130" s="78">
        <f t="shared" si="27"/>
        <v>0.7597901654</v>
      </c>
    </row>
    <row r="131" ht="15.75" customHeight="1">
      <c r="B131" s="16" t="s">
        <v>127</v>
      </c>
      <c r="C131" s="16" t="s">
        <v>586</v>
      </c>
      <c r="D131" s="16" t="s">
        <v>622</v>
      </c>
      <c r="E131" s="16">
        <v>2071554.0</v>
      </c>
      <c r="F131" s="16">
        <v>4775.0</v>
      </c>
      <c r="G131" s="16">
        <v>580817.0</v>
      </c>
      <c r="H131" s="16">
        <v>113916.0</v>
      </c>
      <c r="I131" s="78">
        <v>0.9977</v>
      </c>
      <c r="J131" s="78">
        <v>0.947876</v>
      </c>
      <c r="K131" s="78">
        <v>0.97215</v>
      </c>
      <c r="L131" s="78">
        <v>0.991846</v>
      </c>
      <c r="M131" s="16">
        <v>0.65</v>
      </c>
      <c r="N131" s="16" t="s">
        <v>43</v>
      </c>
      <c r="O131" s="16">
        <v>2417903.0</v>
      </c>
      <c r="P131" s="16">
        <v>602106.0</v>
      </c>
      <c r="Q131" s="16">
        <v>232433.0</v>
      </c>
      <c r="R131" s="16">
        <v>16514.0</v>
      </c>
      <c r="S131" s="78">
        <f t="shared" si="26"/>
        <v>0.598294693</v>
      </c>
      <c r="T131" s="78">
        <f t="shared" si="27"/>
        <v>0.6751507465</v>
      </c>
    </row>
    <row r="132" ht="15.75" customHeight="1">
      <c r="B132" s="16" t="s">
        <v>127</v>
      </c>
      <c r="C132" s="16" t="s">
        <v>586</v>
      </c>
      <c r="D132" s="16" t="s">
        <v>622</v>
      </c>
      <c r="E132" s="16">
        <v>1975583.0</v>
      </c>
      <c r="F132" s="16">
        <v>3721.0</v>
      </c>
      <c r="G132" s="16">
        <v>510261.0</v>
      </c>
      <c r="H132" s="16">
        <v>105735.0</v>
      </c>
      <c r="I132" s="78">
        <v>0.99812</v>
      </c>
      <c r="J132" s="78">
        <v>0.949198</v>
      </c>
      <c r="K132" s="78">
        <v>0.973044</v>
      </c>
      <c r="L132" s="78">
        <v>0.99276</v>
      </c>
      <c r="M132" s="16">
        <v>0.7</v>
      </c>
      <c r="N132" s="16" t="s">
        <v>43</v>
      </c>
      <c r="O132" s="16">
        <v>2320248.0</v>
      </c>
      <c r="P132" s="16">
        <v>530353.0</v>
      </c>
      <c r="Q132" s="16">
        <v>238930.0</v>
      </c>
      <c r="R132" s="16">
        <v>16371.0</v>
      </c>
      <c r="S132" s="78">
        <f t="shared" si="26"/>
        <v>0.5697820212</v>
      </c>
      <c r="T132" s="78">
        <f t="shared" si="27"/>
        <v>0.5925889203</v>
      </c>
    </row>
    <row r="133" ht="15.75" customHeight="1">
      <c r="B133" s="16" t="s">
        <v>127</v>
      </c>
      <c r="C133" s="16" t="s">
        <v>586</v>
      </c>
      <c r="D133" s="16" t="s">
        <v>622</v>
      </c>
      <c r="E133" s="16">
        <v>1875947.0</v>
      </c>
      <c r="F133" s="16">
        <v>2984.0</v>
      </c>
      <c r="G133" s="16">
        <v>437649.0</v>
      </c>
      <c r="H133" s="16">
        <v>97414.0</v>
      </c>
      <c r="I133" s="78">
        <v>0.998412</v>
      </c>
      <c r="J133" s="78">
        <v>0.950635</v>
      </c>
      <c r="K133" s="78">
        <v>0.973938</v>
      </c>
      <c r="L133" s="78">
        <v>0.993228</v>
      </c>
      <c r="M133" s="16">
        <v>0.75</v>
      </c>
      <c r="N133" s="16" t="s">
        <v>43</v>
      </c>
      <c r="O133" s="16">
        <v>2216502.0</v>
      </c>
      <c r="P133" s="16">
        <v>457049.0</v>
      </c>
      <c r="Q133" s="16">
        <v>243141.0</v>
      </c>
      <c r="R133" s="16">
        <v>16416.0</v>
      </c>
      <c r="S133" s="78">
        <f t="shared" si="26"/>
        <v>0.5402276918</v>
      </c>
      <c r="T133" s="78">
        <f t="shared" si="27"/>
        <v>0.5080221364</v>
      </c>
    </row>
    <row r="134" ht="15.75" customHeight="1">
      <c r="B134" s="16" t="s">
        <v>127</v>
      </c>
      <c r="C134" s="16" t="s">
        <v>586</v>
      </c>
      <c r="D134" s="16" t="s">
        <v>622</v>
      </c>
      <c r="E134" s="16">
        <v>1763832.0</v>
      </c>
      <c r="F134" s="16">
        <v>2402.0</v>
      </c>
      <c r="G134" s="16">
        <v>362815.0</v>
      </c>
      <c r="H134" s="16">
        <v>88289.0</v>
      </c>
      <c r="I134" s="78">
        <v>0.99864</v>
      </c>
      <c r="J134" s="78">
        <v>0.952331</v>
      </c>
      <c r="K134" s="78">
        <v>0.974936</v>
      </c>
      <c r="L134" s="78">
        <v>0.993423</v>
      </c>
      <c r="M134" s="16">
        <v>0.8</v>
      </c>
      <c r="N134" s="16" t="s">
        <v>43</v>
      </c>
      <c r="O134" s="16">
        <v>2097457.0</v>
      </c>
      <c r="P134" s="16">
        <v>380701.0</v>
      </c>
      <c r="Q134" s="16">
        <v>245336.0</v>
      </c>
      <c r="R134" s="16">
        <v>15484.0</v>
      </c>
      <c r="S134" s="78">
        <f t="shared" si="26"/>
        <v>0.5070370058</v>
      </c>
      <c r="T134" s="78">
        <f t="shared" si="27"/>
        <v>0.4210722315</v>
      </c>
    </row>
    <row r="135" ht="15.75" customHeight="1">
      <c r="B135" s="16" t="s">
        <v>127</v>
      </c>
      <c r="C135" s="16" t="s">
        <v>586</v>
      </c>
      <c r="D135" s="16" t="s">
        <v>622</v>
      </c>
      <c r="E135" s="16">
        <v>1637040.0</v>
      </c>
      <c r="F135" s="16">
        <v>1906.0</v>
      </c>
      <c r="G135" s="16">
        <v>290737.0</v>
      </c>
      <c r="H135" s="16">
        <v>77772.0</v>
      </c>
      <c r="I135" s="78">
        <v>0.998837</v>
      </c>
      <c r="J135" s="78">
        <v>0.954647</v>
      </c>
      <c r="K135" s="78">
        <v>0.976242</v>
      </c>
      <c r="L135" s="78">
        <v>0.993487</v>
      </c>
      <c r="M135" s="16">
        <v>0.85</v>
      </c>
      <c r="N135" s="16" t="s">
        <v>43</v>
      </c>
      <c r="O135" s="16">
        <v>1960958.0</v>
      </c>
      <c r="P135" s="16">
        <v>306778.0</v>
      </c>
      <c r="Q135" s="16">
        <v>246146.0</v>
      </c>
      <c r="R135" s="16">
        <v>14135.0</v>
      </c>
      <c r="S135" s="78">
        <f t="shared" si="26"/>
        <v>0.4694472672</v>
      </c>
      <c r="T135" s="78">
        <f t="shared" si="27"/>
        <v>0.3373989739</v>
      </c>
    </row>
    <row r="136" ht="15.75" customHeight="1">
      <c r="B136" s="16" t="s">
        <v>127</v>
      </c>
      <c r="C136" s="16" t="s">
        <v>586</v>
      </c>
      <c r="D136" s="16" t="s">
        <v>622</v>
      </c>
      <c r="E136" s="16">
        <v>1453344.0</v>
      </c>
      <c r="F136" s="16">
        <v>1378.0</v>
      </c>
      <c r="G136" s="16">
        <v>210971.0</v>
      </c>
      <c r="H136" s="16">
        <v>61980.0</v>
      </c>
      <c r="I136" s="78">
        <v>0.999053</v>
      </c>
      <c r="J136" s="78">
        <v>0.959098</v>
      </c>
      <c r="K136" s="78">
        <v>0.978668</v>
      </c>
      <c r="L136" s="78">
        <v>0.993511</v>
      </c>
      <c r="M136" s="16">
        <v>0.9</v>
      </c>
      <c r="N136" s="16" t="s">
        <v>43</v>
      </c>
      <c r="O136" s="16">
        <v>1757391.0</v>
      </c>
      <c r="P136" s="16">
        <v>225369.0</v>
      </c>
      <c r="Q136" s="16">
        <v>242067.0</v>
      </c>
      <c r="R136" s="16">
        <v>13020.0</v>
      </c>
      <c r="S136" s="78">
        <f t="shared" si="26"/>
        <v>0.4148353935</v>
      </c>
      <c r="T136" s="78">
        <f t="shared" si="27"/>
        <v>0.2448250418</v>
      </c>
    </row>
    <row r="137" ht="15.75" customHeight="1">
      <c r="B137" s="16" t="s">
        <v>127</v>
      </c>
      <c r="C137" s="16" t="s">
        <v>586</v>
      </c>
      <c r="D137" s="16" t="s">
        <v>622</v>
      </c>
      <c r="E137" s="16">
        <v>1148536.0</v>
      </c>
      <c r="F137" s="16">
        <v>795.0</v>
      </c>
      <c r="G137" s="16">
        <v>125038.0</v>
      </c>
      <c r="H137" s="16">
        <v>38914.0</v>
      </c>
      <c r="I137" s="78">
        <v>0.999308</v>
      </c>
      <c r="J137" s="78">
        <v>0.967229</v>
      </c>
      <c r="K137" s="78">
        <v>0.983007</v>
      </c>
      <c r="L137" s="78">
        <v>0.993682</v>
      </c>
      <c r="M137" s="16">
        <v>0.95</v>
      </c>
      <c r="N137" s="16" t="s">
        <v>43</v>
      </c>
      <c r="O137" s="16">
        <v>1413587.0</v>
      </c>
      <c r="P137" s="16">
        <v>136634.0</v>
      </c>
      <c r="Q137" s="16">
        <v>226137.0</v>
      </c>
      <c r="R137" s="16">
        <v>10801.0</v>
      </c>
      <c r="S137" s="78">
        <f t="shared" si="26"/>
        <v>0.3250765434</v>
      </c>
      <c r="T137" s="78">
        <f t="shared" si="27"/>
        <v>0.145077535</v>
      </c>
    </row>
    <row r="138" ht="15.75" customHeight="1">
      <c r="B138" s="16" t="s">
        <v>581</v>
      </c>
      <c r="C138" s="16" t="s">
        <v>583</v>
      </c>
      <c r="D138" s="16" t="s">
        <v>622</v>
      </c>
      <c r="E138" s="16">
        <v>3375308.0</v>
      </c>
      <c r="F138" s="16">
        <v>30333.0</v>
      </c>
      <c r="G138" s="16">
        <v>1055074.0</v>
      </c>
      <c r="H138" s="16">
        <v>206603.0</v>
      </c>
      <c r="I138" s="78">
        <v>0.991093</v>
      </c>
      <c r="J138" s="78">
        <v>0.94232</v>
      </c>
      <c r="K138" s="78">
        <v>0.966091</v>
      </c>
      <c r="L138" s="78">
        <v>0.972054</v>
      </c>
      <c r="M138" s="16">
        <v>0.5</v>
      </c>
      <c r="N138" s="16">
        <v>0.5</v>
      </c>
      <c r="O138" s="16">
        <v>3581911.0</v>
      </c>
      <c r="P138" s="16">
        <v>1085407.0</v>
      </c>
      <c r="Q138" s="16">
        <v>0.0</v>
      </c>
      <c r="R138" s="16">
        <v>0.0</v>
      </c>
      <c r="S138" s="78">
        <f t="shared" ref="S138:S147" si="28">(O138-Q138)/3581911</f>
        <v>1</v>
      </c>
      <c r="T138" s="78">
        <f t="shared" ref="T138:T147" si="29">(P138-R138)/1085407</f>
        <v>1</v>
      </c>
    </row>
    <row r="139" ht="15.75" customHeight="1">
      <c r="B139" s="16" t="s">
        <v>581</v>
      </c>
      <c r="C139" s="16" t="s">
        <v>583</v>
      </c>
      <c r="D139" s="16" t="s">
        <v>622</v>
      </c>
      <c r="E139" s="16">
        <v>3322080.0</v>
      </c>
      <c r="F139" s="16">
        <v>25783.0</v>
      </c>
      <c r="G139" s="16">
        <v>1038566.0</v>
      </c>
      <c r="H139" s="16">
        <v>189264.0</v>
      </c>
      <c r="I139" s="78">
        <v>0.992299</v>
      </c>
      <c r="J139" s="78">
        <v>0.946099</v>
      </c>
      <c r="K139" s="78">
        <v>0.968648</v>
      </c>
      <c r="L139" s="78">
        <v>0.975776</v>
      </c>
      <c r="M139" s="16">
        <v>0.55</v>
      </c>
      <c r="N139" s="16">
        <v>0.45</v>
      </c>
      <c r="O139" s="16">
        <v>3511344.0</v>
      </c>
      <c r="P139" s="16">
        <v>1064349.0</v>
      </c>
      <c r="Q139" s="16">
        <v>0.0</v>
      </c>
      <c r="R139" s="16">
        <v>0.0</v>
      </c>
      <c r="S139" s="78">
        <f t="shared" si="28"/>
        <v>0.9802990638</v>
      </c>
      <c r="T139" s="78">
        <f t="shared" si="29"/>
        <v>0.9805989827</v>
      </c>
    </row>
    <row r="140" ht="15.75" customHeight="1">
      <c r="B140" s="16" t="s">
        <v>581</v>
      </c>
      <c r="C140" s="16" t="s">
        <v>583</v>
      </c>
      <c r="D140" s="16" t="s">
        <v>622</v>
      </c>
      <c r="E140" s="16">
        <v>3264216.0</v>
      </c>
      <c r="F140" s="16">
        <v>18076.0</v>
      </c>
      <c r="G140" s="16">
        <v>839474.0</v>
      </c>
      <c r="H140" s="16">
        <v>172569.0</v>
      </c>
      <c r="I140" s="78">
        <v>0.994493</v>
      </c>
      <c r="J140" s="78">
        <v>0.949788</v>
      </c>
      <c r="K140" s="78">
        <v>0.971627</v>
      </c>
      <c r="L140" s="78">
        <v>0.978921</v>
      </c>
      <c r="M140" s="16">
        <v>0.6</v>
      </c>
      <c r="N140" s="16">
        <v>0.4</v>
      </c>
      <c r="O140" s="16">
        <v>3436785.0</v>
      </c>
      <c r="P140" s="16">
        <v>857550.0</v>
      </c>
      <c r="Q140" s="16">
        <v>0.0</v>
      </c>
      <c r="R140" s="16">
        <v>0.0</v>
      </c>
      <c r="S140" s="78">
        <f t="shared" si="28"/>
        <v>0.9594836388</v>
      </c>
      <c r="T140" s="78">
        <f t="shared" si="29"/>
        <v>0.7900722955</v>
      </c>
    </row>
    <row r="141" ht="15.75" customHeight="1">
      <c r="B141" s="16" t="s">
        <v>581</v>
      </c>
      <c r="C141" s="16" t="s">
        <v>583</v>
      </c>
      <c r="D141" s="16" t="s">
        <v>622</v>
      </c>
      <c r="E141" s="16">
        <v>3201152.0</v>
      </c>
      <c r="F141" s="16">
        <v>17961.0</v>
      </c>
      <c r="G141" s="16">
        <v>1001786.0</v>
      </c>
      <c r="H141" s="16">
        <v>156305.0</v>
      </c>
      <c r="I141" s="78">
        <v>0.994421</v>
      </c>
      <c r="J141" s="78">
        <v>0.953445</v>
      </c>
      <c r="K141" s="78">
        <v>0.973502</v>
      </c>
      <c r="L141" s="78">
        <v>0.982387</v>
      </c>
      <c r="M141" s="16">
        <v>0.65</v>
      </c>
      <c r="N141" s="16">
        <v>0.35</v>
      </c>
      <c r="O141" s="16">
        <v>3357457.0</v>
      </c>
      <c r="P141" s="16">
        <v>1019747.0</v>
      </c>
      <c r="Q141" s="16">
        <v>0.0</v>
      </c>
      <c r="R141" s="16">
        <v>0.0</v>
      </c>
      <c r="S141" s="78">
        <f t="shared" si="28"/>
        <v>0.9373368015</v>
      </c>
      <c r="T141" s="78">
        <f t="shared" si="29"/>
        <v>0.939506563</v>
      </c>
    </row>
    <row r="142" ht="15.75" customHeight="1">
      <c r="B142" s="16" t="s">
        <v>581</v>
      </c>
      <c r="C142" s="16" t="s">
        <v>583</v>
      </c>
      <c r="D142" s="16" t="s">
        <v>622</v>
      </c>
      <c r="E142" s="16">
        <v>3130357.0</v>
      </c>
      <c r="F142" s="16">
        <v>14402.0</v>
      </c>
      <c r="G142" s="16">
        <v>980496.0</v>
      </c>
      <c r="H142" s="16">
        <v>139762.0</v>
      </c>
      <c r="I142" s="78">
        <v>0.99542</v>
      </c>
      <c r="J142" s="78">
        <v>0.957261</v>
      </c>
      <c r="K142" s="78">
        <v>0.975968</v>
      </c>
      <c r="L142" s="78">
        <v>0.985524</v>
      </c>
      <c r="M142" s="16">
        <v>0.7</v>
      </c>
      <c r="N142" s="16">
        <v>0.3</v>
      </c>
      <c r="O142" s="16">
        <v>3270119.0</v>
      </c>
      <c r="P142" s="16">
        <v>994898.0</v>
      </c>
      <c r="Q142" s="16">
        <v>0.0</v>
      </c>
      <c r="R142" s="16">
        <v>0.0</v>
      </c>
      <c r="S142" s="78">
        <f t="shared" si="28"/>
        <v>0.9129537278</v>
      </c>
      <c r="T142" s="78">
        <f t="shared" si="29"/>
        <v>0.9166128466</v>
      </c>
    </row>
    <row r="143" ht="15.75" customHeight="1">
      <c r="B143" s="16" t="s">
        <v>581</v>
      </c>
      <c r="C143" s="16" t="s">
        <v>583</v>
      </c>
      <c r="D143" s="16" t="s">
        <v>622</v>
      </c>
      <c r="E143" s="16">
        <v>3046156.0</v>
      </c>
      <c r="F143" s="16">
        <v>11349.0</v>
      </c>
      <c r="G143" s="16">
        <v>956508.0</v>
      </c>
      <c r="H143" s="16">
        <v>122808.0</v>
      </c>
      <c r="I143" s="78">
        <v>0.996288</v>
      </c>
      <c r="J143" s="78">
        <v>0.961247</v>
      </c>
      <c r="K143" s="78">
        <v>0.978454</v>
      </c>
      <c r="L143" s="78">
        <v>0.988274</v>
      </c>
      <c r="M143" s="16">
        <v>0.75</v>
      </c>
      <c r="N143" s="16">
        <v>0.25</v>
      </c>
      <c r="O143" s="16">
        <v>3168964.0</v>
      </c>
      <c r="P143" s="16">
        <v>967857.0</v>
      </c>
      <c r="Q143" s="16">
        <v>0.0</v>
      </c>
      <c r="R143" s="16">
        <v>0.0</v>
      </c>
      <c r="S143" s="78">
        <f t="shared" si="28"/>
        <v>0.8847132159</v>
      </c>
      <c r="T143" s="78">
        <f t="shared" si="29"/>
        <v>0.8916996113</v>
      </c>
    </row>
    <row r="144" ht="15.75" customHeight="1">
      <c r="B144" s="16" t="s">
        <v>581</v>
      </c>
      <c r="C144" s="16" t="s">
        <v>583</v>
      </c>
      <c r="D144" s="16" t="s">
        <v>622</v>
      </c>
      <c r="E144" s="16">
        <v>2944842.0</v>
      </c>
      <c r="F144" s="16">
        <v>8597.0</v>
      </c>
      <c r="G144" s="16">
        <v>925259.0</v>
      </c>
      <c r="H144" s="16">
        <v>104962.0</v>
      </c>
      <c r="I144" s="78">
        <v>0.997089</v>
      </c>
      <c r="J144" s="78">
        <v>0.965584</v>
      </c>
      <c r="K144" s="78">
        <v>0.981084</v>
      </c>
      <c r="L144" s="78">
        <v>0.990794</v>
      </c>
      <c r="M144" s="16">
        <v>0.8</v>
      </c>
      <c r="N144" s="16">
        <v>0.2</v>
      </c>
      <c r="O144" s="16">
        <v>3049804.0</v>
      </c>
      <c r="P144" s="16">
        <v>933856.0</v>
      </c>
      <c r="Q144" s="16">
        <v>0.0</v>
      </c>
      <c r="R144" s="16">
        <v>0.0</v>
      </c>
      <c r="S144" s="78">
        <f t="shared" si="28"/>
        <v>0.8514460577</v>
      </c>
      <c r="T144" s="78">
        <f t="shared" si="29"/>
        <v>0.8603740348</v>
      </c>
    </row>
    <row r="145" ht="15.75" customHeight="1">
      <c r="B145" s="16" t="s">
        <v>581</v>
      </c>
      <c r="C145" s="16" t="s">
        <v>583</v>
      </c>
      <c r="D145" s="16" t="s">
        <v>622</v>
      </c>
      <c r="E145" s="16">
        <v>2806537.0</v>
      </c>
      <c r="F145" s="16">
        <v>6004.0</v>
      </c>
      <c r="G145" s="16">
        <v>882267.0</v>
      </c>
      <c r="H145" s="16">
        <v>83742.0</v>
      </c>
      <c r="I145" s="78">
        <v>0.997865</v>
      </c>
      <c r="J145" s="78">
        <v>0.971026</v>
      </c>
      <c r="K145" s="78">
        <v>0.984263</v>
      </c>
      <c r="L145" s="78">
        <v>0.993241</v>
      </c>
      <c r="M145" s="16">
        <v>0.85</v>
      </c>
      <c r="N145" s="16">
        <v>0.15</v>
      </c>
      <c r="O145" s="16">
        <v>2890279.0</v>
      </c>
      <c r="P145" s="16">
        <v>888271.0</v>
      </c>
      <c r="Q145" s="16">
        <v>0.0</v>
      </c>
      <c r="R145" s="16">
        <v>0.0</v>
      </c>
      <c r="S145" s="78">
        <f t="shared" si="28"/>
        <v>0.8069097753</v>
      </c>
      <c r="T145" s="78">
        <f t="shared" si="29"/>
        <v>0.818375964</v>
      </c>
    </row>
    <row r="146" ht="15.75" customHeight="1">
      <c r="B146" s="16" t="s">
        <v>581</v>
      </c>
      <c r="C146" s="16" t="s">
        <v>583</v>
      </c>
      <c r="D146" s="16" t="s">
        <v>622</v>
      </c>
      <c r="E146" s="16">
        <v>2599164.0</v>
      </c>
      <c r="F146" s="16">
        <v>3552.0</v>
      </c>
      <c r="G146" s="16">
        <v>812961.0</v>
      </c>
      <c r="H146" s="16">
        <v>57864.0</v>
      </c>
      <c r="I146" s="78">
        <v>0.998635</v>
      </c>
      <c r="J146" s="78">
        <v>0.978222</v>
      </c>
      <c r="K146" s="78">
        <v>0.988323</v>
      </c>
      <c r="L146" s="78">
        <v>0.99565</v>
      </c>
      <c r="M146" s="16">
        <v>0.9</v>
      </c>
      <c r="N146" s="16">
        <v>0.1</v>
      </c>
      <c r="O146" s="16">
        <v>2657028.0</v>
      </c>
      <c r="P146" s="16">
        <v>816513.0</v>
      </c>
      <c r="Q146" s="16">
        <v>0.0</v>
      </c>
      <c r="R146" s="16">
        <v>0.0</v>
      </c>
      <c r="S146" s="78">
        <f t="shared" si="28"/>
        <v>0.7417906252</v>
      </c>
      <c r="T146" s="78">
        <f t="shared" si="29"/>
        <v>0.752264358</v>
      </c>
    </row>
    <row r="147" ht="15.75" customHeight="1">
      <c r="B147" s="16" t="s">
        <v>581</v>
      </c>
      <c r="C147" s="16" t="s">
        <v>583</v>
      </c>
      <c r="D147" s="16" t="s">
        <v>622</v>
      </c>
      <c r="E147" s="16">
        <v>2199873.0</v>
      </c>
      <c r="F147" s="16">
        <v>1357.0</v>
      </c>
      <c r="G147" s="16">
        <v>677273.0</v>
      </c>
      <c r="H147" s="16">
        <v>22620.0</v>
      </c>
      <c r="I147" s="78">
        <v>0.999384</v>
      </c>
      <c r="J147" s="78">
        <v>0.989822</v>
      </c>
      <c r="K147" s="78">
        <v>0.99458</v>
      </c>
      <c r="L147" s="78">
        <v>0.998</v>
      </c>
      <c r="M147" s="16">
        <v>0.95</v>
      </c>
      <c r="N147" s="16">
        <v>0.05</v>
      </c>
      <c r="O147" s="16">
        <v>2222493.0</v>
      </c>
      <c r="P147" s="16">
        <v>678630.0</v>
      </c>
      <c r="Q147" s="16">
        <v>0.0</v>
      </c>
      <c r="R147" s="16">
        <v>0.0</v>
      </c>
      <c r="S147" s="78">
        <f t="shared" si="28"/>
        <v>0.6204768907</v>
      </c>
      <c r="T147" s="78">
        <f t="shared" si="29"/>
        <v>0.6252309042</v>
      </c>
    </row>
    <row r="148" ht="15.75" customHeight="1">
      <c r="B148" s="16" t="s">
        <v>297</v>
      </c>
      <c r="C148" s="16" t="s">
        <v>579</v>
      </c>
      <c r="D148" s="16" t="s">
        <v>622</v>
      </c>
      <c r="E148" s="16">
        <v>3370191.0</v>
      </c>
      <c r="F148" s="16">
        <v>2878.0</v>
      </c>
      <c r="G148" s="16">
        <v>606181.0</v>
      </c>
      <c r="H148" s="16">
        <v>143951.0</v>
      </c>
      <c r="I148" s="78">
        <v>0.999147</v>
      </c>
      <c r="J148" s="78">
        <v>0.959037</v>
      </c>
      <c r="K148" s="78">
        <v>0.978681</v>
      </c>
      <c r="L148" s="78">
        <v>0.995275</v>
      </c>
      <c r="M148" s="16">
        <v>0.5</v>
      </c>
      <c r="N148" s="16">
        <v>0.5</v>
      </c>
      <c r="O148" s="16">
        <v>3514142.0</v>
      </c>
      <c r="P148" s="16">
        <v>609059.0</v>
      </c>
      <c r="Q148" s="16">
        <v>0.0</v>
      </c>
      <c r="R148" s="16">
        <v>0.0</v>
      </c>
      <c r="S148" s="78">
        <f t="shared" ref="S148:S157" si="30">(O148-Q148)/3514142</f>
        <v>1</v>
      </c>
      <c r="T148" s="78">
        <f t="shared" ref="T148:T157" si="31">(P148-R148)/609059</f>
        <v>1</v>
      </c>
    </row>
    <row r="149" ht="15.75" customHeight="1">
      <c r="B149" s="16" t="s">
        <v>297</v>
      </c>
      <c r="C149" s="16" t="s">
        <v>579</v>
      </c>
      <c r="D149" s="16" t="s">
        <v>622</v>
      </c>
      <c r="E149" s="16">
        <v>3351844.0</v>
      </c>
      <c r="F149" s="16">
        <v>2756.0</v>
      </c>
      <c r="G149" s="16">
        <v>605467.0</v>
      </c>
      <c r="H149" s="16">
        <v>138732.0</v>
      </c>
      <c r="I149" s="78">
        <v>0.999178</v>
      </c>
      <c r="J149" s="78">
        <v>0.960255</v>
      </c>
      <c r="K149" s="78">
        <v>0.97933</v>
      </c>
      <c r="L149" s="78">
        <v>0.995469</v>
      </c>
      <c r="M149" s="16">
        <v>0.55</v>
      </c>
      <c r="N149" s="16">
        <v>0.45</v>
      </c>
      <c r="O149" s="16">
        <v>3490576.0</v>
      </c>
      <c r="P149" s="16">
        <v>608223.0</v>
      </c>
      <c r="Q149" s="16">
        <v>0.0</v>
      </c>
      <c r="R149" s="16">
        <v>0.0</v>
      </c>
      <c r="S149" s="78">
        <f t="shared" si="30"/>
        <v>0.9932939534</v>
      </c>
      <c r="T149" s="78">
        <f t="shared" si="31"/>
        <v>0.9986273908</v>
      </c>
    </row>
    <row r="150" ht="15.75" customHeight="1">
      <c r="B150" s="16" t="s">
        <v>297</v>
      </c>
      <c r="C150" s="16" t="s">
        <v>579</v>
      </c>
      <c r="D150" s="16" t="s">
        <v>622</v>
      </c>
      <c r="E150" s="16">
        <v>3331083.0</v>
      </c>
      <c r="F150" s="16">
        <v>2579.0</v>
      </c>
      <c r="G150" s="16">
        <v>604655.0</v>
      </c>
      <c r="H150" s="16">
        <v>134305.0</v>
      </c>
      <c r="I150" s="78">
        <v>0.999226</v>
      </c>
      <c r="J150" s="78">
        <v>0.961244</v>
      </c>
      <c r="K150" s="78">
        <v>0.979867</v>
      </c>
      <c r="L150" s="78">
        <v>0.995753</v>
      </c>
      <c r="M150" s="16">
        <v>0.6</v>
      </c>
      <c r="N150" s="16">
        <v>0.4</v>
      </c>
      <c r="O150" s="16">
        <v>3465388.0</v>
      </c>
      <c r="P150" s="16">
        <v>607234.0</v>
      </c>
      <c r="Q150" s="16">
        <v>0.0</v>
      </c>
      <c r="R150" s="16">
        <v>0.0</v>
      </c>
      <c r="S150" s="78">
        <f t="shared" si="30"/>
        <v>0.9861263432</v>
      </c>
      <c r="T150" s="78">
        <f t="shared" si="31"/>
        <v>0.9970035744</v>
      </c>
    </row>
    <row r="151" ht="15.75" customHeight="1">
      <c r="B151" s="16" t="s">
        <v>297</v>
      </c>
      <c r="C151" s="16" t="s">
        <v>579</v>
      </c>
      <c r="D151" s="16" t="s">
        <v>622</v>
      </c>
      <c r="E151" s="16">
        <v>3309770.0</v>
      </c>
      <c r="F151" s="16">
        <v>2428.0</v>
      </c>
      <c r="G151" s="16">
        <v>603814.0</v>
      </c>
      <c r="H151" s="16">
        <v>130356.0</v>
      </c>
      <c r="I151" s="78">
        <v>0.999267</v>
      </c>
      <c r="J151" s="78">
        <v>0.962107</v>
      </c>
      <c r="K151" s="78">
        <v>0.980335</v>
      </c>
      <c r="L151" s="78">
        <v>0.995995</v>
      </c>
      <c r="M151" s="16">
        <v>0.65</v>
      </c>
      <c r="N151" s="16">
        <v>0.35</v>
      </c>
      <c r="O151" s="16">
        <v>3440126.0</v>
      </c>
      <c r="P151" s="16">
        <v>606242.0</v>
      </c>
      <c r="Q151" s="16">
        <v>0.0</v>
      </c>
      <c r="R151" s="16">
        <v>0.0</v>
      </c>
      <c r="S151" s="78">
        <f t="shared" si="30"/>
        <v>0.9789376753</v>
      </c>
      <c r="T151" s="78">
        <f t="shared" si="31"/>
        <v>0.9953748323</v>
      </c>
    </row>
    <row r="152" ht="15.75" customHeight="1">
      <c r="B152" s="16" t="s">
        <v>297</v>
      </c>
      <c r="C152" s="16" t="s">
        <v>579</v>
      </c>
      <c r="D152" s="16" t="s">
        <v>622</v>
      </c>
      <c r="E152" s="16">
        <v>3282324.0</v>
      </c>
      <c r="F152" s="16">
        <v>2287.0</v>
      </c>
      <c r="G152" s="16">
        <v>602673.0</v>
      </c>
      <c r="H152" s="16">
        <v>126205.0</v>
      </c>
      <c r="I152" s="78">
        <v>0.999304</v>
      </c>
      <c r="J152" s="78">
        <v>0.962974</v>
      </c>
      <c r="K152" s="78">
        <v>0.980803</v>
      </c>
      <c r="L152" s="78">
        <v>0.99622</v>
      </c>
      <c r="M152" s="16">
        <v>0.7</v>
      </c>
      <c r="N152" s="16">
        <v>0.3</v>
      </c>
      <c r="O152" s="16">
        <v>3408529.0</v>
      </c>
      <c r="P152" s="16">
        <v>604960.0</v>
      </c>
      <c r="Q152" s="16">
        <v>0.0</v>
      </c>
      <c r="R152" s="16">
        <v>0.0</v>
      </c>
      <c r="S152" s="78">
        <f t="shared" si="30"/>
        <v>0.9699462913</v>
      </c>
      <c r="T152" s="78">
        <f t="shared" si="31"/>
        <v>0.9932699459</v>
      </c>
    </row>
    <row r="153" ht="15.75" customHeight="1">
      <c r="B153" s="16" t="s">
        <v>297</v>
      </c>
      <c r="C153" s="16" t="s">
        <v>579</v>
      </c>
      <c r="D153" s="16" t="s">
        <v>622</v>
      </c>
      <c r="E153" s="16">
        <v>3247680.0</v>
      </c>
      <c r="F153" s="16">
        <v>2120.0</v>
      </c>
      <c r="G153" s="16">
        <v>601237.0</v>
      </c>
      <c r="H153" s="16">
        <v>121903.0</v>
      </c>
      <c r="I153" s="78">
        <v>0.999348</v>
      </c>
      <c r="J153" s="78">
        <v>0.963823</v>
      </c>
      <c r="K153" s="78">
        <v>0.981264</v>
      </c>
      <c r="L153" s="78">
        <v>0.996486</v>
      </c>
      <c r="M153" s="16">
        <v>0.75</v>
      </c>
      <c r="N153" s="16">
        <v>0.25</v>
      </c>
      <c r="O153" s="16">
        <v>3369583.0</v>
      </c>
      <c r="P153" s="16">
        <v>603357.0</v>
      </c>
      <c r="Q153" s="16">
        <v>0.0</v>
      </c>
      <c r="R153" s="16">
        <v>0.0</v>
      </c>
      <c r="S153" s="78">
        <f t="shared" si="30"/>
        <v>0.958863643</v>
      </c>
      <c r="T153" s="78">
        <f t="shared" si="31"/>
        <v>0.990638017</v>
      </c>
    </row>
    <row r="154" ht="15.75" customHeight="1">
      <c r="B154" s="16" t="s">
        <v>297</v>
      </c>
      <c r="C154" s="16" t="s">
        <v>579</v>
      </c>
      <c r="D154" s="16" t="s">
        <v>622</v>
      </c>
      <c r="E154" s="16">
        <v>3201676.0</v>
      </c>
      <c r="F154" s="16">
        <v>1983.0</v>
      </c>
      <c r="G154" s="16">
        <v>599596.0</v>
      </c>
      <c r="H154" s="16">
        <v>116731.0</v>
      </c>
      <c r="I154" s="78">
        <v>0.999381</v>
      </c>
      <c r="J154" s="78">
        <v>0.964823</v>
      </c>
      <c r="K154" s="78">
        <v>0.981798</v>
      </c>
      <c r="L154" s="78">
        <v>0.996704</v>
      </c>
      <c r="M154" s="16">
        <v>0.8</v>
      </c>
      <c r="N154" s="16">
        <v>0.2</v>
      </c>
      <c r="O154" s="16">
        <v>3318407.0</v>
      </c>
      <c r="P154" s="16">
        <v>601579.0</v>
      </c>
      <c r="Q154" s="16">
        <v>0.0</v>
      </c>
      <c r="R154" s="16">
        <v>0.0</v>
      </c>
      <c r="S154" s="78">
        <f t="shared" si="30"/>
        <v>0.944300771</v>
      </c>
      <c r="T154" s="78">
        <f t="shared" si="31"/>
        <v>0.9877187596</v>
      </c>
    </row>
    <row r="155" ht="15.75" customHeight="1">
      <c r="B155" s="16" t="s">
        <v>297</v>
      </c>
      <c r="C155" s="16" t="s">
        <v>579</v>
      </c>
      <c r="D155" s="16" t="s">
        <v>622</v>
      </c>
      <c r="E155" s="16">
        <v>3127454.0</v>
      </c>
      <c r="F155" s="16">
        <v>1819.0</v>
      </c>
      <c r="G155" s="16">
        <v>597764.0</v>
      </c>
      <c r="H155" s="16">
        <v>109780.0</v>
      </c>
      <c r="I155" s="78">
        <v>0.999419</v>
      </c>
      <c r="J155" s="78">
        <v>0.966088</v>
      </c>
      <c r="K155" s="78">
        <v>0.982471</v>
      </c>
      <c r="L155" s="78">
        <v>0.996966</v>
      </c>
      <c r="M155" s="16">
        <v>0.85</v>
      </c>
      <c r="N155" s="16">
        <v>0.15</v>
      </c>
      <c r="O155" s="16">
        <v>3237234.0</v>
      </c>
      <c r="P155" s="16">
        <v>599583.0</v>
      </c>
      <c r="Q155" s="16">
        <v>0.0</v>
      </c>
      <c r="R155" s="16">
        <v>0.0</v>
      </c>
      <c r="S155" s="78">
        <f t="shared" si="30"/>
        <v>0.9212018183</v>
      </c>
      <c r="T155" s="78">
        <f t="shared" si="31"/>
        <v>0.984441573</v>
      </c>
    </row>
    <row r="156" ht="15.75" customHeight="1">
      <c r="B156" s="16" t="s">
        <v>297</v>
      </c>
      <c r="C156" s="16" t="s">
        <v>579</v>
      </c>
      <c r="D156" s="16" t="s">
        <v>622</v>
      </c>
      <c r="E156" s="16">
        <v>2996742.0</v>
      </c>
      <c r="F156" s="16">
        <v>1599.0</v>
      </c>
      <c r="G156" s="16">
        <v>593639.0</v>
      </c>
      <c r="H156" s="16">
        <v>98447.0</v>
      </c>
      <c r="I156" s="78">
        <v>0.999467</v>
      </c>
      <c r="J156" s="78">
        <v>0.968194</v>
      </c>
      <c r="K156" s="78">
        <v>0.983582</v>
      </c>
      <c r="L156" s="78">
        <v>0.997314</v>
      </c>
      <c r="M156" s="16">
        <v>0.9</v>
      </c>
      <c r="N156" s="16">
        <v>0.1</v>
      </c>
      <c r="O156" s="16">
        <v>3095189.0</v>
      </c>
      <c r="P156" s="16">
        <v>595238.0</v>
      </c>
      <c r="Q156" s="16">
        <v>0.0</v>
      </c>
      <c r="R156" s="16">
        <v>0.0</v>
      </c>
      <c r="S156" s="78">
        <f t="shared" si="30"/>
        <v>0.8807808563</v>
      </c>
      <c r="T156" s="78">
        <f t="shared" si="31"/>
        <v>0.9773076172</v>
      </c>
    </row>
    <row r="157" ht="15.75" customHeight="1">
      <c r="B157" s="16" t="s">
        <v>297</v>
      </c>
      <c r="C157" s="16" t="s">
        <v>579</v>
      </c>
      <c r="D157" s="16" t="s">
        <v>622</v>
      </c>
      <c r="E157" s="16">
        <v>2663037.0</v>
      </c>
      <c r="F157" s="16">
        <v>1198.0</v>
      </c>
      <c r="G157" s="16">
        <v>582337.0</v>
      </c>
      <c r="H157" s="16">
        <v>71026.0</v>
      </c>
      <c r="I157" s="78">
        <v>0.99955</v>
      </c>
      <c r="J157" s="78">
        <v>0.974022</v>
      </c>
      <c r="K157" s="78">
        <v>0.986621</v>
      </c>
      <c r="L157" s="78">
        <v>0.997947</v>
      </c>
      <c r="M157" s="16">
        <v>0.95</v>
      </c>
      <c r="N157" s="16">
        <v>0.05</v>
      </c>
      <c r="O157" s="16">
        <v>2734063.0</v>
      </c>
      <c r="P157" s="16">
        <v>583535.0</v>
      </c>
      <c r="Q157" s="16">
        <v>0.0</v>
      </c>
      <c r="R157" s="16">
        <v>0.0</v>
      </c>
      <c r="S157" s="78">
        <f t="shared" si="30"/>
        <v>0.778017223</v>
      </c>
      <c r="T157" s="78">
        <f t="shared" si="31"/>
        <v>0.9580927299</v>
      </c>
    </row>
    <row r="158" ht="15.75" customHeight="1">
      <c r="B158" s="16" t="s">
        <v>332</v>
      </c>
      <c r="C158" s="16" t="s">
        <v>579</v>
      </c>
      <c r="D158" s="16" t="s">
        <v>622</v>
      </c>
      <c r="E158" s="16">
        <v>2830479.0</v>
      </c>
      <c r="F158" s="16">
        <v>203477.0</v>
      </c>
      <c r="G158" s="16">
        <v>791984.0</v>
      </c>
      <c r="H158" s="16">
        <v>532089.0</v>
      </c>
      <c r="I158" s="78">
        <v>0.932933</v>
      </c>
      <c r="J158" s="78">
        <v>0.841761</v>
      </c>
      <c r="K158" s="78">
        <v>0.885005</v>
      </c>
      <c r="L158" s="78">
        <v>0.795595</v>
      </c>
      <c r="M158" s="16">
        <v>0.0</v>
      </c>
      <c r="N158" s="16" t="s">
        <v>43</v>
      </c>
      <c r="O158" s="16">
        <v>3362568.0</v>
      </c>
      <c r="P158" s="16">
        <v>995461.0</v>
      </c>
      <c r="Q158" s="16">
        <v>0.0</v>
      </c>
      <c r="R158" s="16">
        <v>0.0</v>
      </c>
      <c r="S158" s="78">
        <f t="shared" ref="S158:S169" si="32">(O158-Q158)/3362568</f>
        <v>1</v>
      </c>
      <c r="T158" s="78">
        <f t="shared" ref="T158:T169" si="33">(P158-R158)/995461</f>
        <v>1</v>
      </c>
    </row>
    <row r="159" ht="15.75" customHeight="1">
      <c r="B159" s="16" t="s">
        <v>332</v>
      </c>
      <c r="C159" s="16" t="s">
        <v>579</v>
      </c>
      <c r="D159" s="16" t="s">
        <v>622</v>
      </c>
      <c r="E159" s="16">
        <v>922479.0</v>
      </c>
      <c r="F159" s="16">
        <v>11236.0</v>
      </c>
      <c r="G159" s="16">
        <v>359059.0</v>
      </c>
      <c r="H159" s="16">
        <v>59086.0</v>
      </c>
      <c r="I159" s="78">
        <v>0.987966</v>
      </c>
      <c r="J159" s="78">
        <v>0.939804</v>
      </c>
      <c r="K159" s="78">
        <v>0.963283</v>
      </c>
      <c r="L159" s="78">
        <v>0.969657</v>
      </c>
      <c r="M159" s="16">
        <v>1.0</v>
      </c>
      <c r="N159" s="16" t="s">
        <v>43</v>
      </c>
      <c r="O159" s="16">
        <v>981565.0</v>
      </c>
      <c r="P159" s="16">
        <v>370295.0</v>
      </c>
      <c r="Q159" s="16">
        <v>0.0</v>
      </c>
      <c r="R159" s="16">
        <v>0.0</v>
      </c>
      <c r="S159" s="78">
        <f t="shared" si="32"/>
        <v>0.2919093383</v>
      </c>
      <c r="T159" s="78">
        <f t="shared" si="33"/>
        <v>0.3719834328</v>
      </c>
    </row>
    <row r="160" ht="15.75" customHeight="1">
      <c r="B160" s="16" t="s">
        <v>332</v>
      </c>
      <c r="C160" s="16" t="s">
        <v>579</v>
      </c>
      <c r="D160" s="16" t="s">
        <v>622</v>
      </c>
      <c r="E160" s="16">
        <v>414087.0</v>
      </c>
      <c r="F160" s="16">
        <v>3073.0</v>
      </c>
      <c r="G160" s="16">
        <v>273439.0</v>
      </c>
      <c r="H160" s="16">
        <v>17861.0</v>
      </c>
      <c r="I160" s="78">
        <v>0.992634</v>
      </c>
      <c r="J160" s="78">
        <v>0.95865</v>
      </c>
      <c r="K160" s="78">
        <v>0.975346</v>
      </c>
      <c r="L160" s="78">
        <v>0.988887</v>
      </c>
      <c r="M160" s="16">
        <v>2.0</v>
      </c>
      <c r="N160" s="16" t="s">
        <v>43</v>
      </c>
      <c r="O160" s="16">
        <v>431948.0</v>
      </c>
      <c r="P160" s="16">
        <v>276512.0</v>
      </c>
      <c r="Q160" s="16">
        <v>0.0</v>
      </c>
      <c r="R160" s="16">
        <v>0.0</v>
      </c>
      <c r="S160" s="78">
        <f t="shared" si="32"/>
        <v>0.1284577739</v>
      </c>
      <c r="T160" s="78">
        <f t="shared" si="33"/>
        <v>0.2777728108</v>
      </c>
    </row>
    <row r="161" ht="15.75" customHeight="1">
      <c r="B161" s="16" t="s">
        <v>332</v>
      </c>
      <c r="C161" s="16" t="s">
        <v>579</v>
      </c>
      <c r="D161" s="16" t="s">
        <v>622</v>
      </c>
      <c r="E161" s="16">
        <v>281118.0</v>
      </c>
      <c r="F161" s="16">
        <v>1904.0</v>
      </c>
      <c r="G161" s="16">
        <v>245782.0</v>
      </c>
      <c r="H161" s="16">
        <v>10643.0</v>
      </c>
      <c r="I161" s="78">
        <v>0.993273</v>
      </c>
      <c r="J161" s="78">
        <v>0.963522</v>
      </c>
      <c r="K161" s="78">
        <v>0.978171</v>
      </c>
      <c r="L161" s="78">
        <v>0.992313</v>
      </c>
      <c r="M161" s="16">
        <v>2.5</v>
      </c>
      <c r="N161" s="16" t="s">
        <v>43</v>
      </c>
      <c r="O161" s="16">
        <v>291761.0</v>
      </c>
      <c r="P161" s="16">
        <v>247686.0</v>
      </c>
      <c r="Q161" s="16">
        <v>0.0</v>
      </c>
      <c r="R161" s="16">
        <v>0.0</v>
      </c>
      <c r="S161" s="78">
        <f t="shared" si="32"/>
        <v>0.08676731593</v>
      </c>
      <c r="T161" s="78">
        <f t="shared" si="33"/>
        <v>0.248815373</v>
      </c>
    </row>
    <row r="162" ht="15.75" customHeight="1">
      <c r="B162" s="16" t="s">
        <v>332</v>
      </c>
      <c r="C162" s="16" t="s">
        <v>579</v>
      </c>
      <c r="D162" s="16" t="s">
        <v>622</v>
      </c>
      <c r="E162" s="16">
        <v>192115.0</v>
      </c>
      <c r="F162" s="16">
        <v>1198.0</v>
      </c>
      <c r="G162" s="16">
        <v>199474.0</v>
      </c>
      <c r="H162" s="16">
        <v>6626.0</v>
      </c>
      <c r="I162" s="78">
        <v>0.993803</v>
      </c>
      <c r="J162" s="78">
        <v>0.96666</v>
      </c>
      <c r="K162" s="78">
        <v>0.980044</v>
      </c>
      <c r="L162" s="78">
        <v>0.99403</v>
      </c>
      <c r="M162" s="16">
        <v>3.0</v>
      </c>
      <c r="N162" s="16" t="s">
        <v>43</v>
      </c>
      <c r="O162" s="16">
        <v>198741.0</v>
      </c>
      <c r="P162" s="16">
        <v>200672.0</v>
      </c>
      <c r="Q162" s="16">
        <v>0.0</v>
      </c>
      <c r="R162" s="16">
        <v>0.0</v>
      </c>
      <c r="S162" s="78">
        <f t="shared" si="32"/>
        <v>0.05910393485</v>
      </c>
      <c r="T162" s="78">
        <f t="shared" si="33"/>
        <v>0.2015870034</v>
      </c>
    </row>
    <row r="163" ht="15.75" customHeight="1">
      <c r="B163" s="16" t="s">
        <v>332</v>
      </c>
      <c r="C163" s="16" t="s">
        <v>579</v>
      </c>
      <c r="D163" s="16" t="s">
        <v>622</v>
      </c>
      <c r="E163" s="16">
        <v>94601.0</v>
      </c>
      <c r="F163" s="16">
        <v>370.0</v>
      </c>
      <c r="G163" s="16">
        <v>97520.0</v>
      </c>
      <c r="H163" s="16">
        <v>2551.0</v>
      </c>
      <c r="I163" s="78">
        <v>0.996104</v>
      </c>
      <c r="J163" s="78">
        <v>0.973742</v>
      </c>
      <c r="K163" s="78">
        <v>0.984796</v>
      </c>
      <c r="L163" s="78">
        <v>0.99622</v>
      </c>
      <c r="M163" s="16">
        <v>4.0</v>
      </c>
      <c r="N163" s="16" t="s">
        <v>43</v>
      </c>
      <c r="O163" s="16">
        <v>97152.0</v>
      </c>
      <c r="P163" s="16">
        <v>97890.0</v>
      </c>
      <c r="Q163" s="16">
        <v>0.0</v>
      </c>
      <c r="R163" s="16">
        <v>0.0</v>
      </c>
      <c r="S163" s="78">
        <f t="shared" si="32"/>
        <v>0.02889220382</v>
      </c>
      <c r="T163" s="78">
        <f t="shared" si="33"/>
        <v>0.09833634869</v>
      </c>
    </row>
    <row r="164" ht="15.75" customHeight="1">
      <c r="B164" s="16" t="s">
        <v>332</v>
      </c>
      <c r="C164" s="16" t="s">
        <v>579</v>
      </c>
      <c r="D164" s="16" t="s">
        <v>622</v>
      </c>
      <c r="E164" s="16">
        <v>49573.0</v>
      </c>
      <c r="F164" s="16">
        <v>142.0</v>
      </c>
      <c r="G164" s="16">
        <v>50700.0</v>
      </c>
      <c r="H164" s="16">
        <v>1085.0</v>
      </c>
      <c r="I164" s="78">
        <v>0.997144</v>
      </c>
      <c r="J164" s="78">
        <v>0.978582</v>
      </c>
      <c r="K164" s="78">
        <v>0.987776</v>
      </c>
      <c r="L164" s="78">
        <v>0.997207</v>
      </c>
      <c r="M164" s="16">
        <v>5.0</v>
      </c>
      <c r="N164" s="16" t="s">
        <v>43</v>
      </c>
      <c r="O164" s="16">
        <v>50658.0</v>
      </c>
      <c r="P164" s="16">
        <v>50842.0</v>
      </c>
      <c r="Q164" s="16">
        <v>0.0</v>
      </c>
      <c r="R164" s="16">
        <v>0.0</v>
      </c>
      <c r="S164" s="78">
        <f t="shared" si="32"/>
        <v>0.01506527154</v>
      </c>
      <c r="T164" s="78">
        <f t="shared" si="33"/>
        <v>0.05107382409</v>
      </c>
    </row>
    <row r="165" ht="15.75" customHeight="1">
      <c r="B165" s="16" t="s">
        <v>332</v>
      </c>
      <c r="C165" s="16" t="s">
        <v>579</v>
      </c>
      <c r="D165" s="16" t="s">
        <v>622</v>
      </c>
      <c r="E165" s="16">
        <v>27665.0</v>
      </c>
      <c r="F165" s="16">
        <v>81.0</v>
      </c>
      <c r="G165" s="16">
        <v>28317.0</v>
      </c>
      <c r="H165" s="16">
        <v>484.0</v>
      </c>
      <c r="I165" s="78">
        <v>0.997081</v>
      </c>
      <c r="J165" s="78">
        <v>0.982806</v>
      </c>
      <c r="K165" s="78">
        <v>0.989892</v>
      </c>
      <c r="L165" s="78">
        <v>0.997148</v>
      </c>
      <c r="M165" s="16">
        <v>6.0</v>
      </c>
      <c r="N165" s="16" t="s">
        <v>43</v>
      </c>
      <c r="O165" s="16">
        <v>28149.0</v>
      </c>
      <c r="P165" s="16">
        <v>28398.0</v>
      </c>
      <c r="Q165" s="16">
        <v>0.0</v>
      </c>
      <c r="R165" s="16">
        <v>0.0</v>
      </c>
      <c r="S165" s="78">
        <f t="shared" si="32"/>
        <v>0.008371280521</v>
      </c>
      <c r="T165" s="78">
        <f t="shared" si="33"/>
        <v>0.02852748626</v>
      </c>
    </row>
    <row r="166" ht="15.75" customHeight="1">
      <c r="B166" s="16" t="s">
        <v>332</v>
      </c>
      <c r="C166" s="16" t="s">
        <v>579</v>
      </c>
      <c r="D166" s="16" t="s">
        <v>622</v>
      </c>
      <c r="E166" s="16">
        <v>15435.0</v>
      </c>
      <c r="F166" s="16">
        <v>13.0</v>
      </c>
      <c r="G166" s="16">
        <v>15696.0</v>
      </c>
      <c r="H166" s="16">
        <v>238.0</v>
      </c>
      <c r="I166" s="78">
        <v>0.999158</v>
      </c>
      <c r="J166" s="78">
        <v>0.984815</v>
      </c>
      <c r="K166" s="78">
        <v>0.991935</v>
      </c>
      <c r="L166" s="78">
        <v>0.999172</v>
      </c>
      <c r="M166" s="16">
        <v>7.0</v>
      </c>
      <c r="N166" s="16" t="s">
        <v>43</v>
      </c>
      <c r="O166" s="16">
        <v>15673.0</v>
      </c>
      <c r="P166" s="16">
        <v>15709.0</v>
      </c>
      <c r="Q166" s="16">
        <v>0.0</v>
      </c>
      <c r="R166" s="16">
        <v>0.0</v>
      </c>
      <c r="S166" s="78">
        <f t="shared" si="32"/>
        <v>0.004661020982</v>
      </c>
      <c r="T166" s="78">
        <f t="shared" si="33"/>
        <v>0.01578062827</v>
      </c>
    </row>
    <row r="167" ht="15.75" customHeight="1">
      <c r="B167" s="16" t="s">
        <v>332</v>
      </c>
      <c r="C167" s="16" t="s">
        <v>579</v>
      </c>
      <c r="D167" s="16" t="s">
        <v>622</v>
      </c>
      <c r="E167" s="16">
        <v>9132.0</v>
      </c>
      <c r="F167" s="16">
        <v>7.0</v>
      </c>
      <c r="G167" s="16">
        <v>9360.0</v>
      </c>
      <c r="H167" s="16">
        <v>139.0</v>
      </c>
      <c r="I167" s="78">
        <v>0.999234</v>
      </c>
      <c r="J167" s="78">
        <v>0.985007</v>
      </c>
      <c r="K167" s="78">
        <v>0.992069</v>
      </c>
      <c r="L167" s="78">
        <v>0.999253</v>
      </c>
      <c r="M167" s="16">
        <v>8.0</v>
      </c>
      <c r="N167" s="16" t="s">
        <v>43</v>
      </c>
      <c r="O167" s="16">
        <v>9271.0</v>
      </c>
      <c r="P167" s="16">
        <v>9367.0</v>
      </c>
      <c r="Q167" s="16">
        <v>0.0</v>
      </c>
      <c r="R167" s="16">
        <v>0.0</v>
      </c>
      <c r="S167" s="78">
        <f t="shared" si="32"/>
        <v>0.002757118964</v>
      </c>
      <c r="T167" s="78">
        <f t="shared" si="33"/>
        <v>0.009409710677</v>
      </c>
    </row>
    <row r="168" ht="15.75" customHeight="1">
      <c r="B168" s="16" t="s">
        <v>332</v>
      </c>
      <c r="C168" s="16" t="s">
        <v>579</v>
      </c>
      <c r="D168" s="16" t="s">
        <v>622</v>
      </c>
      <c r="E168" s="16">
        <v>5592.0</v>
      </c>
      <c r="F168" s="16">
        <v>5.0</v>
      </c>
      <c r="G168" s="16">
        <v>5718.0</v>
      </c>
      <c r="H168" s="16">
        <v>74.0</v>
      </c>
      <c r="I168" s="78">
        <v>0.999107</v>
      </c>
      <c r="J168" s="78">
        <v>0.98694</v>
      </c>
      <c r="K168" s="78">
        <v>0.992986</v>
      </c>
      <c r="L168" s="78">
        <v>0.999126</v>
      </c>
      <c r="M168" s="16">
        <v>9.0</v>
      </c>
      <c r="N168" s="16" t="s">
        <v>43</v>
      </c>
      <c r="O168" s="16">
        <v>5666.0</v>
      </c>
      <c r="P168" s="16">
        <v>5723.0</v>
      </c>
      <c r="Q168" s="16">
        <v>0.0</v>
      </c>
      <c r="R168" s="16">
        <v>0.0</v>
      </c>
      <c r="S168" s="78">
        <f t="shared" si="32"/>
        <v>0.001685021686</v>
      </c>
      <c r="T168" s="78">
        <f t="shared" si="33"/>
        <v>0.005749095143</v>
      </c>
    </row>
    <row r="169" ht="15.75" customHeight="1">
      <c r="B169" s="16" t="s">
        <v>332</v>
      </c>
      <c r="C169" s="16" t="s">
        <v>579</v>
      </c>
      <c r="D169" s="16" t="s">
        <v>622</v>
      </c>
      <c r="E169" s="16">
        <v>3350.0</v>
      </c>
      <c r="F169" s="16">
        <v>3.0</v>
      </c>
      <c r="G169" s="16">
        <v>3450.0</v>
      </c>
      <c r="H169" s="16">
        <v>40.0</v>
      </c>
      <c r="I169" s="78">
        <v>0.999105</v>
      </c>
      <c r="J169" s="78">
        <v>0.988201</v>
      </c>
      <c r="K169" s="78">
        <v>0.993623</v>
      </c>
      <c r="L169" s="78">
        <v>0.999131</v>
      </c>
      <c r="M169" s="16">
        <v>10.0</v>
      </c>
      <c r="N169" s="16" t="s">
        <v>43</v>
      </c>
      <c r="O169" s="16">
        <v>3390.0</v>
      </c>
      <c r="P169" s="16">
        <v>3453.0</v>
      </c>
      <c r="Q169" s="16">
        <v>0.0</v>
      </c>
      <c r="R169" s="16">
        <v>0.0</v>
      </c>
      <c r="S169" s="78">
        <f t="shared" si="32"/>
        <v>0.001008158051</v>
      </c>
      <c r="T169" s="78">
        <f t="shared" si="33"/>
        <v>0.003468744632</v>
      </c>
    </row>
    <row r="170" ht="15.75" customHeight="1">
      <c r="B170" s="16" t="s">
        <v>365</v>
      </c>
      <c r="C170" s="16" t="s">
        <v>579</v>
      </c>
      <c r="D170" s="16" t="s">
        <v>622</v>
      </c>
      <c r="E170" s="16">
        <v>2962135.0</v>
      </c>
      <c r="F170" s="16">
        <v>1032867.0</v>
      </c>
      <c r="G170" s="16">
        <v>683165.0</v>
      </c>
      <c r="H170" s="16">
        <v>38743.0</v>
      </c>
      <c r="I170" s="78">
        <v>0.741460204525555</v>
      </c>
      <c r="J170" s="78">
        <v>0.987089445155718</v>
      </c>
      <c r="K170" s="78">
        <v>0.846822701361373</v>
      </c>
      <c r="L170" s="78">
        <v>0.398107377950994</v>
      </c>
      <c r="M170" s="16">
        <v>0.1</v>
      </c>
      <c r="N170" s="16" t="s">
        <v>43</v>
      </c>
      <c r="O170" s="16">
        <v>3000878.0</v>
      </c>
      <c r="P170" s="16">
        <v>1716032.0</v>
      </c>
      <c r="Q170" s="16">
        <v>0.0</v>
      </c>
      <c r="R170" s="16">
        <v>0.0</v>
      </c>
      <c r="S170" s="78">
        <f t="shared" ref="S170:S178" si="34">(O170-Q170)/3000878</f>
        <v>1</v>
      </c>
      <c r="T170" s="78">
        <f t="shared" ref="T170:T178" si="35">(P170-R170)/1716032</f>
        <v>1</v>
      </c>
    </row>
    <row r="171" ht="15.75" customHeight="1">
      <c r="B171" s="16" t="s">
        <v>365</v>
      </c>
      <c r="C171" s="16" t="s">
        <v>579</v>
      </c>
      <c r="D171" s="16" t="s">
        <v>622</v>
      </c>
      <c r="E171" s="16">
        <v>2921178.0</v>
      </c>
      <c r="F171" s="16">
        <v>776696.0</v>
      </c>
      <c r="G171" s="16">
        <v>939336.0</v>
      </c>
      <c r="H171" s="16">
        <v>79700.0</v>
      </c>
      <c r="I171" s="78">
        <v>0.789961475161133</v>
      </c>
      <c r="J171" s="78">
        <v>0.973441106236241</v>
      </c>
      <c r="K171" s="78">
        <v>0.872155888141552</v>
      </c>
      <c r="L171" s="78">
        <v>0.547388393689628</v>
      </c>
      <c r="M171" s="16">
        <v>0.2</v>
      </c>
      <c r="N171" s="16" t="s">
        <v>43</v>
      </c>
      <c r="O171" s="16">
        <v>3000878.0</v>
      </c>
      <c r="P171" s="16">
        <v>1716032.0</v>
      </c>
      <c r="Q171" s="16">
        <v>0.0</v>
      </c>
      <c r="R171" s="16">
        <v>0.0</v>
      </c>
      <c r="S171" s="78">
        <f t="shared" si="34"/>
        <v>1</v>
      </c>
      <c r="T171" s="78">
        <f t="shared" si="35"/>
        <v>1</v>
      </c>
    </row>
    <row r="172" ht="15.75" customHeight="1">
      <c r="B172" s="16" t="s">
        <v>365</v>
      </c>
      <c r="C172" s="16" t="s">
        <v>579</v>
      </c>
      <c r="D172" s="16" t="s">
        <v>622</v>
      </c>
      <c r="E172" s="16">
        <v>2876622.0</v>
      </c>
      <c r="F172" s="16">
        <v>607245.0</v>
      </c>
      <c r="G172" s="16">
        <v>1108787.0</v>
      </c>
      <c r="H172" s="16">
        <v>124256.0</v>
      </c>
      <c r="I172" s="78">
        <v>0.825697995933829</v>
      </c>
      <c r="J172" s="78">
        <v>0.958593451649817</v>
      </c>
      <c r="K172" s="78">
        <v>0.887196643815601</v>
      </c>
      <c r="L172" s="78">
        <v>0.646134221273263</v>
      </c>
      <c r="M172" s="16">
        <v>0.3</v>
      </c>
      <c r="N172" s="16" t="s">
        <v>43</v>
      </c>
      <c r="O172" s="16">
        <v>3000878.0</v>
      </c>
      <c r="P172" s="16">
        <v>1716032.0</v>
      </c>
      <c r="Q172" s="16">
        <v>0.0</v>
      </c>
      <c r="R172" s="16">
        <v>0.0</v>
      </c>
      <c r="S172" s="78">
        <f t="shared" si="34"/>
        <v>1</v>
      </c>
      <c r="T172" s="78">
        <f t="shared" si="35"/>
        <v>1</v>
      </c>
    </row>
    <row r="173" ht="15.75" customHeight="1">
      <c r="B173" s="16" t="s">
        <v>365</v>
      </c>
      <c r="C173" s="16" t="s">
        <v>579</v>
      </c>
      <c r="D173" s="16" t="s">
        <v>622</v>
      </c>
      <c r="E173" s="16">
        <v>2820909.0</v>
      </c>
      <c r="F173" s="16">
        <v>479256.0</v>
      </c>
      <c r="G173" s="16">
        <v>1236776.0</v>
      </c>
      <c r="H173" s="16">
        <v>179969.0</v>
      </c>
      <c r="I173" s="78">
        <v>0.8547781701824</v>
      </c>
      <c r="J173" s="78">
        <v>0.940027885172273</v>
      </c>
      <c r="K173" s="78">
        <v>0.895378431792959</v>
      </c>
      <c r="L173" s="78">
        <v>0.720718494760004</v>
      </c>
      <c r="M173" s="16">
        <v>0.4</v>
      </c>
      <c r="N173" s="16" t="s">
        <v>43</v>
      </c>
      <c r="O173" s="16">
        <v>3000878.0</v>
      </c>
      <c r="P173" s="16">
        <v>1716032.0</v>
      </c>
      <c r="Q173" s="16">
        <v>0.0</v>
      </c>
      <c r="R173" s="16">
        <v>0.0</v>
      </c>
      <c r="S173" s="78">
        <f t="shared" si="34"/>
        <v>1</v>
      </c>
      <c r="T173" s="78">
        <f t="shared" si="35"/>
        <v>1</v>
      </c>
    </row>
    <row r="174" ht="15.75" customHeight="1">
      <c r="B174" s="16" t="s">
        <v>365</v>
      </c>
      <c r="C174" s="16" t="s">
        <v>579</v>
      </c>
      <c r="D174" s="16" t="s">
        <v>622</v>
      </c>
      <c r="E174" s="16">
        <v>2739525.0</v>
      </c>
      <c r="F174" s="16">
        <v>372569.0</v>
      </c>
      <c r="G174" s="16">
        <v>1343463.0</v>
      </c>
      <c r="H174" s="16">
        <v>261353.0</v>
      </c>
      <c r="I174" s="78">
        <v>0.880283500434113</v>
      </c>
      <c r="J174" s="78">
        <v>0.91290782231067</v>
      </c>
      <c r="K174" s="78">
        <v>0.896298887022548</v>
      </c>
      <c r="L174" s="78">
        <v>0.782889246820572</v>
      </c>
      <c r="M174" s="16">
        <v>0.5</v>
      </c>
      <c r="N174" s="16" t="s">
        <v>43</v>
      </c>
      <c r="O174" s="16">
        <v>3000878.0</v>
      </c>
      <c r="P174" s="16">
        <v>1716032.0</v>
      </c>
      <c r="Q174" s="16">
        <v>0.0</v>
      </c>
      <c r="R174" s="16">
        <v>0.0</v>
      </c>
      <c r="S174" s="78">
        <f t="shared" si="34"/>
        <v>1</v>
      </c>
      <c r="T174" s="78">
        <f t="shared" si="35"/>
        <v>1</v>
      </c>
    </row>
    <row r="175" ht="15.75" customHeight="1">
      <c r="B175" s="16" t="s">
        <v>365</v>
      </c>
      <c r="C175" s="16" t="s">
        <v>579</v>
      </c>
      <c r="D175" s="16" t="s">
        <v>622</v>
      </c>
      <c r="E175" s="16">
        <v>2606447.0</v>
      </c>
      <c r="F175" s="16">
        <v>276340.0</v>
      </c>
      <c r="G175" s="16">
        <v>1439692.0</v>
      </c>
      <c r="H175" s="16">
        <v>394431.0</v>
      </c>
      <c r="I175" s="78">
        <v>0.904141374302021</v>
      </c>
      <c r="J175" s="78">
        <v>0.868561467677126</v>
      </c>
      <c r="K175" s="78">
        <v>0.885994358958234</v>
      </c>
      <c r="L175" s="78">
        <v>0.838965706933204</v>
      </c>
      <c r="M175" s="16">
        <v>0.6</v>
      </c>
      <c r="N175" s="16" t="s">
        <v>43</v>
      </c>
      <c r="O175" s="16">
        <v>3000878.0</v>
      </c>
      <c r="P175" s="16">
        <v>1716032.0</v>
      </c>
      <c r="Q175" s="16">
        <v>0.0</v>
      </c>
      <c r="R175" s="16">
        <v>0.0</v>
      </c>
      <c r="S175" s="78">
        <f t="shared" si="34"/>
        <v>1</v>
      </c>
      <c r="T175" s="78">
        <f t="shared" si="35"/>
        <v>1</v>
      </c>
    </row>
    <row r="176" ht="15.75" customHeight="1">
      <c r="B176" s="16" t="s">
        <v>365</v>
      </c>
      <c r="C176" s="16" t="s">
        <v>579</v>
      </c>
      <c r="D176" s="16" t="s">
        <v>622</v>
      </c>
      <c r="E176" s="16">
        <v>2373220.0</v>
      </c>
      <c r="F176" s="16">
        <v>185040.0</v>
      </c>
      <c r="G176" s="16">
        <v>1530992.0</v>
      </c>
      <c r="H176" s="16">
        <v>627658.0</v>
      </c>
      <c r="I176" s="78">
        <v>0.927669587923041</v>
      </c>
      <c r="J176" s="78">
        <v>0.790841880276372</v>
      </c>
      <c r="K176" s="78">
        <v>0.853808630043003</v>
      </c>
      <c r="L176" s="78">
        <v>0.892169842986611</v>
      </c>
      <c r="M176" s="16">
        <v>0.7</v>
      </c>
      <c r="N176" s="16" t="s">
        <v>43</v>
      </c>
      <c r="O176" s="16">
        <v>3000878.0</v>
      </c>
      <c r="P176" s="16">
        <v>1716032.0</v>
      </c>
      <c r="Q176" s="16">
        <v>0.0</v>
      </c>
      <c r="R176" s="16">
        <v>0.0</v>
      </c>
      <c r="S176" s="78">
        <f t="shared" si="34"/>
        <v>1</v>
      </c>
      <c r="T176" s="78">
        <f t="shared" si="35"/>
        <v>1</v>
      </c>
    </row>
    <row r="177" ht="15.75" customHeight="1">
      <c r="B177" s="16" t="s">
        <v>365</v>
      </c>
      <c r="C177" s="16" t="s">
        <v>579</v>
      </c>
      <c r="D177" s="16" t="s">
        <v>622</v>
      </c>
      <c r="E177" s="16">
        <v>1964525.0</v>
      </c>
      <c r="F177" s="16">
        <v>98080.0</v>
      </c>
      <c r="G177" s="16">
        <v>1617952.0</v>
      </c>
      <c r="H177" s="16">
        <v>1036353.0</v>
      </c>
      <c r="I177" s="78">
        <v>0.952448481410643</v>
      </c>
      <c r="J177" s="78">
        <v>0.654650072412141</v>
      </c>
      <c r="K177" s="78">
        <v>0.775957972012546</v>
      </c>
      <c r="L177" s="78">
        <v>0.942844888673405</v>
      </c>
      <c r="M177" s="16">
        <v>0.8</v>
      </c>
      <c r="N177" s="16" t="s">
        <v>43</v>
      </c>
      <c r="O177" s="16">
        <v>3000878.0</v>
      </c>
      <c r="P177" s="16">
        <v>1716032.0</v>
      </c>
      <c r="Q177" s="16">
        <v>0.0</v>
      </c>
      <c r="R177" s="16">
        <v>0.0</v>
      </c>
      <c r="S177" s="78">
        <f t="shared" si="34"/>
        <v>1</v>
      </c>
      <c r="T177" s="78">
        <f t="shared" si="35"/>
        <v>1</v>
      </c>
    </row>
    <row r="178" ht="15.75" customHeight="1">
      <c r="B178" s="16" t="s">
        <v>365</v>
      </c>
      <c r="C178" s="16" t="s">
        <v>579</v>
      </c>
      <c r="D178" s="16" t="s">
        <v>622</v>
      </c>
      <c r="E178" s="16">
        <v>1237210.0</v>
      </c>
      <c r="F178" s="16">
        <v>28659.0</v>
      </c>
      <c r="G178" s="16">
        <v>1687373.0</v>
      </c>
      <c r="H178" s="16">
        <v>1763668.0</v>
      </c>
      <c r="I178" s="78">
        <v>0.977360216578493</v>
      </c>
      <c r="J178" s="78">
        <v>0.412282671938013</v>
      </c>
      <c r="K178" s="78">
        <v>0.579931268481586</v>
      </c>
      <c r="L178" s="78">
        <v>0.983299262484616</v>
      </c>
      <c r="M178" s="16">
        <v>0.9</v>
      </c>
      <c r="N178" s="16" t="s">
        <v>43</v>
      </c>
      <c r="O178" s="16">
        <v>3000878.0</v>
      </c>
      <c r="P178" s="16">
        <v>1716032.0</v>
      </c>
      <c r="Q178" s="16">
        <v>0.0</v>
      </c>
      <c r="R178" s="16">
        <v>0.0</v>
      </c>
      <c r="S178" s="78">
        <f t="shared" si="34"/>
        <v>1</v>
      </c>
      <c r="T178" s="78">
        <f t="shared" si="35"/>
        <v>1</v>
      </c>
    </row>
    <row r="179" ht="15.75" customHeight="1">
      <c r="B179" s="36" t="s">
        <v>127</v>
      </c>
      <c r="C179" s="36" t="s">
        <v>586</v>
      </c>
      <c r="D179" s="36" t="s">
        <v>623</v>
      </c>
      <c r="E179" s="16">
        <v>10826.0</v>
      </c>
      <c r="F179" s="16">
        <v>201.0</v>
      </c>
      <c r="G179" s="16">
        <v>11539.0</v>
      </c>
      <c r="H179" s="16">
        <v>661.0</v>
      </c>
      <c r="I179" s="78">
        <v>0.981772</v>
      </c>
      <c r="J179" s="78">
        <v>0.942457</v>
      </c>
      <c r="K179" s="78">
        <v>0.961713</v>
      </c>
      <c r="L179" s="78">
        <v>0.982879</v>
      </c>
      <c r="M179" s="16">
        <v>0.5</v>
      </c>
      <c r="N179" s="16" t="s">
        <v>43</v>
      </c>
      <c r="O179" s="16">
        <v>11487.0</v>
      </c>
      <c r="P179" s="16">
        <v>11740.0</v>
      </c>
      <c r="Q179" s="16">
        <v>0.0</v>
      </c>
      <c r="R179" s="16">
        <v>0.0</v>
      </c>
      <c r="S179" s="78">
        <f t="shared" ref="S179:S188" si="36">(O179-Q179)/11487</f>
        <v>1</v>
      </c>
      <c r="T179" s="78">
        <f t="shared" ref="T179:T188" si="37">(P179-R179)/11740</f>
        <v>1</v>
      </c>
    </row>
    <row r="180" ht="15.75" customHeight="1">
      <c r="B180" s="36" t="s">
        <v>127</v>
      </c>
      <c r="C180" s="36" t="s">
        <v>586</v>
      </c>
      <c r="D180" s="36" t="s">
        <v>623</v>
      </c>
      <c r="E180" s="16">
        <v>7605.0</v>
      </c>
      <c r="F180" s="16">
        <v>79.0</v>
      </c>
      <c r="G180" s="16">
        <v>8443.0</v>
      </c>
      <c r="H180" s="16">
        <v>448.0</v>
      </c>
      <c r="I180" s="78">
        <v>0.989719</v>
      </c>
      <c r="J180" s="78">
        <v>0.944369</v>
      </c>
      <c r="K180" s="78">
        <v>0.966512</v>
      </c>
      <c r="L180" s="78">
        <v>0.99073</v>
      </c>
      <c r="M180" s="16">
        <v>0.55</v>
      </c>
      <c r="N180" s="16" t="s">
        <v>43</v>
      </c>
      <c r="O180" s="16">
        <v>8725.0</v>
      </c>
      <c r="P180" s="16">
        <v>8565.0</v>
      </c>
      <c r="Q180" s="16">
        <v>672.0</v>
      </c>
      <c r="R180" s="16">
        <v>43.0</v>
      </c>
      <c r="S180" s="78">
        <f t="shared" si="36"/>
        <v>0.7010533647</v>
      </c>
      <c r="T180" s="78">
        <f t="shared" si="37"/>
        <v>0.7258943782</v>
      </c>
    </row>
    <row r="181" ht="15.75" customHeight="1">
      <c r="B181" s="36" t="s">
        <v>127</v>
      </c>
      <c r="C181" s="36" t="s">
        <v>586</v>
      </c>
      <c r="D181" s="36" t="s">
        <v>623</v>
      </c>
      <c r="E181" s="16">
        <v>7108.0</v>
      </c>
      <c r="F181" s="16">
        <v>57.0</v>
      </c>
      <c r="G181" s="16">
        <v>8004.0</v>
      </c>
      <c r="H181" s="16">
        <v>419.0</v>
      </c>
      <c r="I181" s="78">
        <v>0.992045</v>
      </c>
      <c r="J181" s="78">
        <v>0.944334</v>
      </c>
      <c r="K181" s="78">
        <v>0.967602</v>
      </c>
      <c r="L181" s="78">
        <v>0.992929</v>
      </c>
      <c r="M181" s="16">
        <v>0.6</v>
      </c>
      <c r="N181" s="16" t="s">
        <v>43</v>
      </c>
      <c r="O181" s="16">
        <v>8256.0</v>
      </c>
      <c r="P181" s="16">
        <v>8127.0</v>
      </c>
      <c r="Q181" s="16">
        <v>729.0</v>
      </c>
      <c r="R181" s="16">
        <v>66.0</v>
      </c>
      <c r="S181" s="78">
        <f t="shared" si="36"/>
        <v>0.6552624706</v>
      </c>
      <c r="T181" s="78">
        <f t="shared" si="37"/>
        <v>0.6866269165</v>
      </c>
    </row>
    <row r="182" ht="15.75" customHeight="1">
      <c r="B182" s="36" t="s">
        <v>127</v>
      </c>
      <c r="C182" s="36" t="s">
        <v>586</v>
      </c>
      <c r="D182" s="36" t="s">
        <v>623</v>
      </c>
      <c r="E182" s="16">
        <v>6719.0</v>
      </c>
      <c r="F182" s="16">
        <v>48.0</v>
      </c>
      <c r="G182" s="16">
        <v>7574.0</v>
      </c>
      <c r="H182" s="16">
        <v>387.0</v>
      </c>
      <c r="I182" s="78">
        <v>0.992907</v>
      </c>
      <c r="J182" s="78">
        <v>0.945539</v>
      </c>
      <c r="K182" s="78">
        <v>0.968644</v>
      </c>
      <c r="L182" s="78">
        <v>0.993702</v>
      </c>
      <c r="M182" s="16">
        <v>0.65</v>
      </c>
      <c r="N182" s="16" t="s">
        <v>43</v>
      </c>
      <c r="O182" s="16">
        <v>7861.0</v>
      </c>
      <c r="P182" s="16">
        <v>7722.0</v>
      </c>
      <c r="Q182" s="16">
        <v>755.0</v>
      </c>
      <c r="R182" s="16">
        <v>100.0</v>
      </c>
      <c r="S182" s="78">
        <f t="shared" si="36"/>
        <v>0.6186123444</v>
      </c>
      <c r="T182" s="78">
        <f t="shared" si="37"/>
        <v>0.6492333901</v>
      </c>
    </row>
    <row r="183" ht="15.75" customHeight="1">
      <c r="B183" s="36" t="s">
        <v>127</v>
      </c>
      <c r="C183" s="36" t="s">
        <v>586</v>
      </c>
      <c r="D183" s="36" t="s">
        <v>623</v>
      </c>
      <c r="E183" s="16">
        <v>6351.0</v>
      </c>
      <c r="F183" s="16">
        <v>44.0</v>
      </c>
      <c r="G183" s="16">
        <v>7048.0</v>
      </c>
      <c r="H183" s="16">
        <v>350.0</v>
      </c>
      <c r="I183" s="78">
        <v>0.99312</v>
      </c>
      <c r="J183" s="78">
        <v>0.947769</v>
      </c>
      <c r="K183" s="78">
        <v>0.969915</v>
      </c>
      <c r="L183" s="78">
        <v>0.993796</v>
      </c>
      <c r="M183" s="16">
        <v>0.7</v>
      </c>
      <c r="N183" s="16" t="s">
        <v>43</v>
      </c>
      <c r="O183" s="16">
        <v>7494.0</v>
      </c>
      <c r="P183" s="16">
        <v>7246.0</v>
      </c>
      <c r="Q183" s="16">
        <v>793.0</v>
      </c>
      <c r="R183" s="16">
        <v>154.0</v>
      </c>
      <c r="S183" s="78">
        <f t="shared" si="36"/>
        <v>0.5833550971</v>
      </c>
      <c r="T183" s="78">
        <f t="shared" si="37"/>
        <v>0.604088586</v>
      </c>
    </row>
    <row r="184" ht="15.75" customHeight="1">
      <c r="B184" s="36" t="s">
        <v>127</v>
      </c>
      <c r="C184" s="36" t="s">
        <v>586</v>
      </c>
      <c r="D184" s="36" t="s">
        <v>623</v>
      </c>
      <c r="E184" s="16">
        <v>5962.0</v>
      </c>
      <c r="F184" s="16">
        <v>37.0</v>
      </c>
      <c r="G184" s="16">
        <v>6641.0</v>
      </c>
      <c r="H184" s="16">
        <v>321.0</v>
      </c>
      <c r="I184" s="78">
        <v>0.993832</v>
      </c>
      <c r="J184" s="78">
        <v>0.94891</v>
      </c>
      <c r="K184" s="78">
        <v>0.970852</v>
      </c>
      <c r="L184" s="78">
        <v>0.994459</v>
      </c>
      <c r="M184" s="16">
        <v>0.75</v>
      </c>
      <c r="N184" s="16" t="s">
        <v>43</v>
      </c>
      <c r="O184" s="16">
        <v>7082.0</v>
      </c>
      <c r="P184" s="16">
        <v>6864.0</v>
      </c>
      <c r="Q184" s="16">
        <v>799.0</v>
      </c>
      <c r="R184" s="16">
        <v>186.0</v>
      </c>
      <c r="S184" s="78">
        <f t="shared" si="36"/>
        <v>0.5469661356</v>
      </c>
      <c r="T184" s="78">
        <f t="shared" si="37"/>
        <v>0.5688245315</v>
      </c>
    </row>
    <row r="185" ht="15.75" customHeight="1">
      <c r="B185" s="36" t="s">
        <v>127</v>
      </c>
      <c r="C185" s="36" t="s">
        <v>586</v>
      </c>
      <c r="D185" s="36" t="s">
        <v>623</v>
      </c>
      <c r="E185" s="16">
        <v>5487.0</v>
      </c>
      <c r="F185" s="16">
        <v>33.0</v>
      </c>
      <c r="G185" s="16">
        <v>6063.0</v>
      </c>
      <c r="H185" s="16">
        <v>285.0</v>
      </c>
      <c r="I185" s="78">
        <v>0.994022</v>
      </c>
      <c r="J185" s="78">
        <v>0.950624</v>
      </c>
      <c r="K185" s="78">
        <v>0.971839</v>
      </c>
      <c r="L185" s="78">
        <v>0.994587</v>
      </c>
      <c r="M185" s="16">
        <v>0.8</v>
      </c>
      <c r="N185" s="16" t="s">
        <v>43</v>
      </c>
      <c r="O185" s="16">
        <v>6550.0</v>
      </c>
      <c r="P185" s="16">
        <v>6336.0</v>
      </c>
      <c r="Q185" s="16">
        <v>778.0</v>
      </c>
      <c r="R185" s="16">
        <v>240.0</v>
      </c>
      <c r="S185" s="78">
        <f t="shared" si="36"/>
        <v>0.5024810656</v>
      </c>
      <c r="T185" s="78">
        <f t="shared" si="37"/>
        <v>0.5192504259</v>
      </c>
    </row>
    <row r="186" ht="15.75" customHeight="1">
      <c r="B186" s="36" t="s">
        <v>127</v>
      </c>
      <c r="C186" s="36" t="s">
        <v>586</v>
      </c>
      <c r="D186" s="36" t="s">
        <v>623</v>
      </c>
      <c r="E186" s="16">
        <v>4933.0</v>
      </c>
      <c r="F186" s="16">
        <v>18.0</v>
      </c>
      <c r="G186" s="16">
        <v>5556.0</v>
      </c>
      <c r="H186" s="16">
        <v>245.0</v>
      </c>
      <c r="I186" s="78">
        <v>0.996364</v>
      </c>
      <c r="J186" s="78">
        <v>0.952684</v>
      </c>
      <c r="K186" s="78">
        <v>0.974035</v>
      </c>
      <c r="L186" s="78">
        <v>0.996771</v>
      </c>
      <c r="M186" s="16">
        <v>0.85</v>
      </c>
      <c r="N186" s="16" t="s">
        <v>43</v>
      </c>
      <c r="O186" s="16">
        <v>5953.0</v>
      </c>
      <c r="P186" s="16">
        <v>5826.0</v>
      </c>
      <c r="Q186" s="16">
        <v>775.0</v>
      </c>
      <c r="R186" s="16">
        <v>252.0</v>
      </c>
      <c r="S186" s="78">
        <f t="shared" si="36"/>
        <v>0.4507704361</v>
      </c>
      <c r="T186" s="78">
        <f t="shared" si="37"/>
        <v>0.4747870528</v>
      </c>
    </row>
    <row r="187" ht="15.75" customHeight="1">
      <c r="B187" s="36" t="s">
        <v>127</v>
      </c>
      <c r="C187" s="36" t="s">
        <v>586</v>
      </c>
      <c r="D187" s="36" t="s">
        <v>623</v>
      </c>
      <c r="E187" s="16">
        <v>4419.0</v>
      </c>
      <c r="F187" s="16">
        <v>17.0</v>
      </c>
      <c r="G187" s="16">
        <v>4860.0</v>
      </c>
      <c r="H187" s="16">
        <v>197.0</v>
      </c>
      <c r="I187" s="78">
        <v>0.996168</v>
      </c>
      <c r="J187" s="78">
        <v>0.957322</v>
      </c>
      <c r="K187" s="78">
        <v>0.976359</v>
      </c>
      <c r="L187" s="78">
        <v>0.996514</v>
      </c>
      <c r="M187" s="16">
        <v>0.9</v>
      </c>
      <c r="N187" s="16" t="s">
        <v>43</v>
      </c>
      <c r="O187" s="16">
        <v>5396.0</v>
      </c>
      <c r="P187" s="16">
        <v>5157.0</v>
      </c>
      <c r="Q187" s="16">
        <v>780.0</v>
      </c>
      <c r="R187" s="16">
        <v>280.0</v>
      </c>
      <c r="S187" s="78">
        <f t="shared" si="36"/>
        <v>0.4018455646</v>
      </c>
      <c r="T187" s="78">
        <f t="shared" si="37"/>
        <v>0.4154173765</v>
      </c>
    </row>
    <row r="188" ht="15.75" customHeight="1">
      <c r="B188" s="36" t="s">
        <v>127</v>
      </c>
      <c r="C188" s="36" t="s">
        <v>586</v>
      </c>
      <c r="D188" s="36" t="s">
        <v>623</v>
      </c>
      <c r="E188" s="16">
        <v>3201.0</v>
      </c>
      <c r="F188" s="16">
        <v>9.0</v>
      </c>
      <c r="G188" s="16">
        <v>3417.0</v>
      </c>
      <c r="H188" s="16">
        <v>125.0</v>
      </c>
      <c r="I188" s="78">
        <v>0.997196</v>
      </c>
      <c r="J188" s="78">
        <v>0.962417</v>
      </c>
      <c r="K188" s="78">
        <v>0.979498</v>
      </c>
      <c r="L188" s="78">
        <v>0.997373</v>
      </c>
      <c r="M188" s="16">
        <v>0.95</v>
      </c>
      <c r="N188" s="16" t="s">
        <v>43</v>
      </c>
      <c r="O188" s="16">
        <v>4022.0</v>
      </c>
      <c r="P188" s="16">
        <v>3807.0</v>
      </c>
      <c r="Q188" s="16">
        <v>696.0</v>
      </c>
      <c r="R188" s="16">
        <v>381.0</v>
      </c>
      <c r="S188" s="78">
        <f t="shared" si="36"/>
        <v>0.2895447027</v>
      </c>
      <c r="T188" s="78">
        <f t="shared" si="37"/>
        <v>0.2918228279</v>
      </c>
    </row>
    <row r="189" ht="15.75" customHeight="1">
      <c r="B189" s="36" t="s">
        <v>365</v>
      </c>
      <c r="C189" s="36" t="s">
        <v>579</v>
      </c>
      <c r="D189" s="36" t="s">
        <v>623</v>
      </c>
      <c r="E189" s="16">
        <v>3723.0</v>
      </c>
      <c r="F189" s="16">
        <v>978.0</v>
      </c>
      <c r="G189" s="16">
        <v>8447.0</v>
      </c>
      <c r="H189" s="16">
        <v>4438.0</v>
      </c>
      <c r="I189" s="78">
        <v>0.791959157626037</v>
      </c>
      <c r="J189" s="78">
        <v>0.456194093861046</v>
      </c>
      <c r="K189" s="78">
        <v>0.578914632250039</v>
      </c>
      <c r="L189" s="78">
        <v>0.896233421750663</v>
      </c>
      <c r="M189" s="16">
        <v>0.1</v>
      </c>
      <c r="N189" s="16" t="s">
        <v>43</v>
      </c>
      <c r="O189" s="16">
        <v>8161.0</v>
      </c>
      <c r="P189" s="16">
        <v>9425.0</v>
      </c>
      <c r="Q189" s="16">
        <v>0.0</v>
      </c>
      <c r="R189" s="16">
        <v>0.0</v>
      </c>
      <c r="S189" s="78">
        <f t="shared" ref="S189:S197" si="38">(O189-Q189)/8161</f>
        <v>1</v>
      </c>
      <c r="T189" s="78">
        <f t="shared" ref="T189:T197" si="39">(P189-R189)/9425</f>
        <v>1</v>
      </c>
    </row>
    <row r="190" ht="15.75" customHeight="1">
      <c r="B190" s="36" t="s">
        <v>365</v>
      </c>
      <c r="C190" s="36" t="s">
        <v>579</v>
      </c>
      <c r="D190" s="36" t="s">
        <v>623</v>
      </c>
      <c r="E190" s="16">
        <v>3047.0</v>
      </c>
      <c r="F190" s="16">
        <v>586.0</v>
      </c>
      <c r="G190" s="16">
        <v>8839.0</v>
      </c>
      <c r="H190" s="16">
        <v>5114.0</v>
      </c>
      <c r="I190" s="78">
        <v>0.838700798238371</v>
      </c>
      <c r="J190" s="78">
        <v>0.373361107707389</v>
      </c>
      <c r="K190" s="78">
        <v>0.516703408512803</v>
      </c>
      <c r="L190" s="78">
        <v>0.937824933687003</v>
      </c>
      <c r="M190" s="16">
        <v>0.2</v>
      </c>
      <c r="N190" s="16" t="s">
        <v>43</v>
      </c>
      <c r="O190" s="16">
        <v>8161.0</v>
      </c>
      <c r="P190" s="16">
        <v>9425.0</v>
      </c>
      <c r="Q190" s="16">
        <v>0.0</v>
      </c>
      <c r="R190" s="16">
        <v>0.0</v>
      </c>
      <c r="S190" s="78">
        <f t="shared" si="38"/>
        <v>1</v>
      </c>
      <c r="T190" s="78">
        <f t="shared" si="39"/>
        <v>1</v>
      </c>
    </row>
    <row r="191" ht="15.75" customHeight="1">
      <c r="B191" s="36" t="s">
        <v>365</v>
      </c>
      <c r="C191" s="36" t="s">
        <v>579</v>
      </c>
      <c r="D191" s="36" t="s">
        <v>623</v>
      </c>
      <c r="E191" s="16">
        <v>2557.0</v>
      </c>
      <c r="F191" s="16">
        <v>418.0</v>
      </c>
      <c r="G191" s="16">
        <v>9007.0</v>
      </c>
      <c r="H191" s="16">
        <v>5604.0</v>
      </c>
      <c r="I191" s="78">
        <v>0.859495798319328</v>
      </c>
      <c r="J191" s="78">
        <v>0.313319446146306</v>
      </c>
      <c r="K191" s="78">
        <v>0.45923132183908</v>
      </c>
      <c r="L191" s="78">
        <v>0.955649867374005</v>
      </c>
      <c r="M191" s="16">
        <v>0.3</v>
      </c>
      <c r="N191" s="16" t="s">
        <v>43</v>
      </c>
      <c r="O191" s="16">
        <v>8161.0</v>
      </c>
      <c r="P191" s="16">
        <v>9425.0</v>
      </c>
      <c r="Q191" s="16">
        <v>0.0</v>
      </c>
      <c r="R191" s="16">
        <v>0.0</v>
      </c>
      <c r="S191" s="78">
        <f t="shared" si="38"/>
        <v>1</v>
      </c>
      <c r="T191" s="78">
        <f t="shared" si="39"/>
        <v>1</v>
      </c>
    </row>
    <row r="192" ht="15.75" customHeight="1">
      <c r="B192" s="36" t="s">
        <v>365</v>
      </c>
      <c r="C192" s="36" t="s">
        <v>579</v>
      </c>
      <c r="D192" s="36" t="s">
        <v>623</v>
      </c>
      <c r="E192" s="16">
        <v>2205.0</v>
      </c>
      <c r="F192" s="16">
        <v>320.0</v>
      </c>
      <c r="G192" s="16">
        <v>9105.0</v>
      </c>
      <c r="H192" s="16">
        <v>5956.0</v>
      </c>
      <c r="I192" s="78">
        <v>0.873267326732673</v>
      </c>
      <c r="J192" s="78">
        <v>0.270187477024874</v>
      </c>
      <c r="K192" s="78">
        <v>0.412689500280741</v>
      </c>
      <c r="L192" s="78">
        <v>0.96604774535809</v>
      </c>
      <c r="M192" s="16">
        <v>0.4</v>
      </c>
      <c r="N192" s="16" t="s">
        <v>43</v>
      </c>
      <c r="O192" s="16">
        <v>8161.0</v>
      </c>
      <c r="P192" s="16">
        <v>9425.0</v>
      </c>
      <c r="Q192" s="16">
        <v>0.0</v>
      </c>
      <c r="R192" s="16">
        <v>0.0</v>
      </c>
      <c r="S192" s="78">
        <f t="shared" si="38"/>
        <v>1</v>
      </c>
      <c r="T192" s="78">
        <f t="shared" si="39"/>
        <v>1</v>
      </c>
    </row>
    <row r="193" ht="15.75" customHeight="1">
      <c r="B193" s="36" t="s">
        <v>365</v>
      </c>
      <c r="C193" s="36" t="s">
        <v>579</v>
      </c>
      <c r="D193" s="36" t="s">
        <v>623</v>
      </c>
      <c r="E193" s="16">
        <v>1949.0</v>
      </c>
      <c r="F193" s="16">
        <v>258.0</v>
      </c>
      <c r="G193" s="16">
        <v>9167.0</v>
      </c>
      <c r="H193" s="16">
        <v>6212.0</v>
      </c>
      <c r="I193" s="78">
        <v>0.883099229723607</v>
      </c>
      <c r="J193" s="78">
        <v>0.238818772209288</v>
      </c>
      <c r="K193" s="78">
        <v>0.375964506172839</v>
      </c>
      <c r="L193" s="78">
        <v>0.97262599469496</v>
      </c>
      <c r="M193" s="16">
        <v>0.5</v>
      </c>
      <c r="N193" s="16" t="s">
        <v>43</v>
      </c>
      <c r="O193" s="16">
        <v>8161.0</v>
      </c>
      <c r="P193" s="16">
        <v>9425.0</v>
      </c>
      <c r="Q193" s="16">
        <v>0.0</v>
      </c>
      <c r="R193" s="16">
        <v>0.0</v>
      </c>
      <c r="S193" s="78">
        <f t="shared" si="38"/>
        <v>1</v>
      </c>
      <c r="T193" s="78">
        <f t="shared" si="39"/>
        <v>1</v>
      </c>
    </row>
    <row r="194" ht="15.75" customHeight="1">
      <c r="B194" s="36" t="s">
        <v>365</v>
      </c>
      <c r="C194" s="36" t="s">
        <v>579</v>
      </c>
      <c r="D194" s="36" t="s">
        <v>623</v>
      </c>
      <c r="E194" s="16">
        <v>1694.0</v>
      </c>
      <c r="F194" s="16">
        <v>199.0</v>
      </c>
      <c r="G194" s="16">
        <v>9226.0</v>
      </c>
      <c r="H194" s="16">
        <v>6467.0</v>
      </c>
      <c r="I194" s="78">
        <v>0.894875858425779</v>
      </c>
      <c r="J194" s="78">
        <v>0.207572601396888</v>
      </c>
      <c r="K194" s="78">
        <v>0.336980306345733</v>
      </c>
      <c r="L194" s="78">
        <v>0.978885941644562</v>
      </c>
      <c r="M194" s="16">
        <v>0.6</v>
      </c>
      <c r="N194" s="16" t="s">
        <v>43</v>
      </c>
      <c r="O194" s="16">
        <v>8161.0</v>
      </c>
      <c r="P194" s="16">
        <v>9425.0</v>
      </c>
      <c r="Q194" s="16">
        <v>0.0</v>
      </c>
      <c r="R194" s="16">
        <v>0.0</v>
      </c>
      <c r="S194" s="78">
        <f t="shared" si="38"/>
        <v>1</v>
      </c>
      <c r="T194" s="78">
        <f t="shared" si="39"/>
        <v>1</v>
      </c>
    </row>
    <row r="195" ht="15.75" customHeight="1">
      <c r="B195" s="36" t="s">
        <v>365</v>
      </c>
      <c r="C195" s="36" t="s">
        <v>579</v>
      </c>
      <c r="D195" s="36" t="s">
        <v>623</v>
      </c>
      <c r="E195" s="16">
        <v>1449.0</v>
      </c>
      <c r="F195" s="16">
        <v>140.0</v>
      </c>
      <c r="G195" s="16">
        <v>9285.0</v>
      </c>
      <c r="H195" s="16">
        <v>6712.0</v>
      </c>
      <c r="I195" s="78">
        <v>0.911894273127753</v>
      </c>
      <c r="J195" s="78">
        <v>0.177551770616346</v>
      </c>
      <c r="K195" s="78">
        <v>0.297230769230769</v>
      </c>
      <c r="L195" s="78">
        <v>0.985145888594164</v>
      </c>
      <c r="M195" s="16">
        <v>0.7</v>
      </c>
      <c r="N195" s="16" t="s">
        <v>43</v>
      </c>
      <c r="O195" s="16">
        <v>8161.0</v>
      </c>
      <c r="P195" s="16">
        <v>9425.0</v>
      </c>
      <c r="Q195" s="16">
        <v>0.0</v>
      </c>
      <c r="R195" s="16">
        <v>0.0</v>
      </c>
      <c r="S195" s="78">
        <f t="shared" si="38"/>
        <v>1</v>
      </c>
      <c r="T195" s="78">
        <f t="shared" si="39"/>
        <v>1</v>
      </c>
    </row>
    <row r="196" ht="15.75" customHeight="1">
      <c r="B196" s="36" t="s">
        <v>365</v>
      </c>
      <c r="C196" s="36" t="s">
        <v>579</v>
      </c>
      <c r="D196" s="36" t="s">
        <v>623</v>
      </c>
      <c r="E196" s="16">
        <v>1211.0</v>
      </c>
      <c r="F196" s="16">
        <v>94.0</v>
      </c>
      <c r="G196" s="16">
        <v>9331.0</v>
      </c>
      <c r="H196" s="16">
        <v>6950.0</v>
      </c>
      <c r="I196" s="78">
        <v>0.927969348659004</v>
      </c>
      <c r="J196" s="78">
        <v>0.148388677858106</v>
      </c>
      <c r="K196" s="78">
        <v>0.255863088949926</v>
      </c>
      <c r="L196" s="78">
        <v>0.990026525198939</v>
      </c>
      <c r="M196" s="16">
        <v>0.8</v>
      </c>
      <c r="N196" s="16" t="s">
        <v>43</v>
      </c>
      <c r="O196" s="16">
        <v>8161.0</v>
      </c>
      <c r="P196" s="16">
        <v>9425.0</v>
      </c>
      <c r="Q196" s="16">
        <v>0.0</v>
      </c>
      <c r="R196" s="16">
        <v>0.0</v>
      </c>
      <c r="S196" s="78">
        <f t="shared" si="38"/>
        <v>1</v>
      </c>
      <c r="T196" s="78">
        <f t="shared" si="39"/>
        <v>1</v>
      </c>
    </row>
    <row r="197" ht="15.75" customHeight="1">
      <c r="B197" s="36" t="s">
        <v>365</v>
      </c>
      <c r="C197" s="36" t="s">
        <v>579</v>
      </c>
      <c r="D197" s="36" t="s">
        <v>623</v>
      </c>
      <c r="E197" s="16">
        <v>880.0</v>
      </c>
      <c r="F197" s="16">
        <v>61.0</v>
      </c>
      <c r="G197" s="16">
        <v>9364.0</v>
      </c>
      <c r="H197" s="16">
        <v>7281.0</v>
      </c>
      <c r="I197" s="78">
        <v>0.935175345377258</v>
      </c>
      <c r="J197" s="78">
        <v>0.107829922803578</v>
      </c>
      <c r="K197" s="78">
        <v>0.19336409580312</v>
      </c>
      <c r="L197" s="78">
        <v>0.993527851458886</v>
      </c>
      <c r="M197" s="16">
        <v>0.9</v>
      </c>
      <c r="N197" s="16" t="s">
        <v>43</v>
      </c>
      <c r="O197" s="16">
        <v>8161.0</v>
      </c>
      <c r="P197" s="16">
        <v>9425.0</v>
      </c>
      <c r="Q197" s="16">
        <v>0.0</v>
      </c>
      <c r="R197" s="16">
        <v>0.0</v>
      </c>
      <c r="S197" s="78">
        <f t="shared" si="38"/>
        <v>1</v>
      </c>
      <c r="T197" s="78">
        <f t="shared" si="39"/>
        <v>1</v>
      </c>
    </row>
    <row r="198" ht="15.75" customHeight="1">
      <c r="B198" s="36" t="s">
        <v>127</v>
      </c>
      <c r="C198" s="36" t="s">
        <v>586</v>
      </c>
      <c r="D198" s="36" t="s">
        <v>624</v>
      </c>
      <c r="E198" s="16">
        <v>28850.0</v>
      </c>
      <c r="F198" s="16">
        <v>383.0</v>
      </c>
      <c r="G198" s="16">
        <v>31079.0</v>
      </c>
      <c r="H198" s="16">
        <v>1963.0</v>
      </c>
      <c r="I198" s="78">
        <v>0.986898</v>
      </c>
      <c r="J198" s="78">
        <v>0.936293</v>
      </c>
      <c r="K198" s="78">
        <v>0.96093</v>
      </c>
      <c r="L198" s="78">
        <v>0.987827</v>
      </c>
      <c r="M198" s="16">
        <v>0.5</v>
      </c>
      <c r="N198" s="16" t="s">
        <v>43</v>
      </c>
      <c r="O198" s="16">
        <v>30813.0</v>
      </c>
      <c r="P198" s="16">
        <v>31462.0</v>
      </c>
      <c r="Q198" s="16">
        <v>0.0</v>
      </c>
      <c r="R198" s="16">
        <v>0.0</v>
      </c>
      <c r="S198" s="78">
        <f t="shared" ref="S198:S207" si="40">(O198-Q198)/30813</f>
        <v>1</v>
      </c>
      <c r="T198" s="78">
        <f t="shared" ref="T198:T207" si="41">(P198-R198)/31462</f>
        <v>1</v>
      </c>
    </row>
    <row r="199" ht="15.75" customHeight="1">
      <c r="B199" s="36" t="s">
        <v>127</v>
      </c>
      <c r="C199" s="36" t="s">
        <v>586</v>
      </c>
      <c r="D199" s="36" t="s">
        <v>624</v>
      </c>
      <c r="E199" s="16">
        <v>19552.0</v>
      </c>
      <c r="F199" s="16">
        <v>221.0</v>
      </c>
      <c r="G199" s="16">
        <v>21682.0</v>
      </c>
      <c r="H199" s="16">
        <v>1358.0</v>
      </c>
      <c r="I199" s="78">
        <v>0.988823</v>
      </c>
      <c r="J199" s="78">
        <v>0.935055</v>
      </c>
      <c r="K199" s="78">
        <v>0.961188</v>
      </c>
      <c r="L199" s="78">
        <v>0.98991</v>
      </c>
      <c r="M199" s="16">
        <v>0.55</v>
      </c>
      <c r="N199" s="16" t="s">
        <v>43</v>
      </c>
      <c r="O199" s="16">
        <v>22709.0</v>
      </c>
      <c r="P199" s="16">
        <v>22009.0</v>
      </c>
      <c r="Q199" s="16">
        <v>1799.0</v>
      </c>
      <c r="R199" s="16">
        <v>106.0</v>
      </c>
      <c r="S199" s="78">
        <f t="shared" si="40"/>
        <v>0.6786096777</v>
      </c>
      <c r="T199" s="78">
        <f t="shared" si="41"/>
        <v>0.6961731613</v>
      </c>
    </row>
    <row r="200" ht="15.75" customHeight="1">
      <c r="B200" s="36" t="s">
        <v>127</v>
      </c>
      <c r="C200" s="36" t="s">
        <v>586</v>
      </c>
      <c r="D200" s="36" t="s">
        <v>624</v>
      </c>
      <c r="E200" s="16">
        <v>18639.0</v>
      </c>
      <c r="F200" s="16">
        <v>177.0</v>
      </c>
      <c r="G200" s="16">
        <v>20733.0</v>
      </c>
      <c r="H200" s="16">
        <v>1272.0</v>
      </c>
      <c r="I200" s="78">
        <v>0.990593</v>
      </c>
      <c r="J200" s="78">
        <v>0.936116</v>
      </c>
      <c r="K200" s="78">
        <v>0.962584</v>
      </c>
      <c r="L200" s="78">
        <v>0.991535</v>
      </c>
      <c r="M200" s="16">
        <v>0.6</v>
      </c>
      <c r="N200" s="16" t="s">
        <v>43</v>
      </c>
      <c r="O200" s="16">
        <v>21851.0</v>
      </c>
      <c r="P200" s="16">
        <v>21102.0</v>
      </c>
      <c r="Q200" s="16">
        <v>1940.0</v>
      </c>
      <c r="R200" s="16">
        <v>192.0</v>
      </c>
      <c r="S200" s="78">
        <f t="shared" si="40"/>
        <v>0.6461882971</v>
      </c>
      <c r="T200" s="78">
        <f t="shared" si="41"/>
        <v>0.6646112771</v>
      </c>
    </row>
    <row r="201" ht="15.75" customHeight="1">
      <c r="B201" s="36" t="s">
        <v>127</v>
      </c>
      <c r="C201" s="36" t="s">
        <v>586</v>
      </c>
      <c r="D201" s="36" t="s">
        <v>624</v>
      </c>
      <c r="E201" s="16">
        <v>17861.0</v>
      </c>
      <c r="F201" s="16">
        <v>136.0</v>
      </c>
      <c r="G201" s="16">
        <v>19851.0</v>
      </c>
      <c r="H201" s="16">
        <v>1205.0</v>
      </c>
      <c r="I201" s="78">
        <v>0.992443</v>
      </c>
      <c r="J201" s="78">
        <v>0.936798</v>
      </c>
      <c r="K201" s="78">
        <v>0.963818</v>
      </c>
      <c r="L201" s="78">
        <v>0.993196</v>
      </c>
      <c r="M201" s="16">
        <v>0.65</v>
      </c>
      <c r="N201" s="16" t="s">
        <v>43</v>
      </c>
      <c r="O201" s="16">
        <v>21061.0</v>
      </c>
      <c r="P201" s="16">
        <v>20289.0</v>
      </c>
      <c r="Q201" s="16">
        <v>1995.0</v>
      </c>
      <c r="R201" s="16">
        <v>302.0</v>
      </c>
      <c r="S201" s="78">
        <f t="shared" si="40"/>
        <v>0.6187648071</v>
      </c>
      <c r="T201" s="78">
        <f t="shared" si="41"/>
        <v>0.6352742992</v>
      </c>
    </row>
    <row r="202" ht="15.75" customHeight="1">
      <c r="B202" s="36" t="s">
        <v>127</v>
      </c>
      <c r="C202" s="36" t="s">
        <v>586</v>
      </c>
      <c r="D202" s="36" t="s">
        <v>624</v>
      </c>
      <c r="E202" s="16">
        <v>17045.0</v>
      </c>
      <c r="F202" s="16">
        <v>108.0</v>
      </c>
      <c r="G202" s="16">
        <v>19105.0</v>
      </c>
      <c r="H202" s="16">
        <v>1137.0</v>
      </c>
      <c r="I202" s="78">
        <v>0.993704</v>
      </c>
      <c r="J202" s="78">
        <v>0.937466</v>
      </c>
      <c r="K202" s="78">
        <v>0.964766</v>
      </c>
      <c r="L202" s="78">
        <v>0.994379</v>
      </c>
      <c r="M202" s="16">
        <v>0.7</v>
      </c>
      <c r="N202" s="16" t="s">
        <v>43</v>
      </c>
      <c r="O202" s="16">
        <v>20227.0</v>
      </c>
      <c r="P202" s="16">
        <v>19515.0</v>
      </c>
      <c r="Q202" s="16">
        <v>2045.0</v>
      </c>
      <c r="R202" s="16">
        <v>302.0</v>
      </c>
      <c r="S202" s="78">
        <f t="shared" si="40"/>
        <v>0.5900756174</v>
      </c>
      <c r="T202" s="78">
        <f t="shared" si="41"/>
        <v>0.6106731931</v>
      </c>
    </row>
    <row r="203" ht="15.75" customHeight="1">
      <c r="B203" s="36" t="s">
        <v>127</v>
      </c>
      <c r="C203" s="36" t="s">
        <v>586</v>
      </c>
      <c r="D203" s="36" t="s">
        <v>624</v>
      </c>
      <c r="E203" s="16">
        <v>16474.0</v>
      </c>
      <c r="F203" s="16">
        <v>79.0</v>
      </c>
      <c r="G203" s="16">
        <v>18794.0</v>
      </c>
      <c r="H203" s="16">
        <v>1076.0</v>
      </c>
      <c r="I203" s="78">
        <v>0.995227</v>
      </c>
      <c r="J203" s="78">
        <v>0.938689</v>
      </c>
      <c r="K203" s="78">
        <v>0.966132</v>
      </c>
      <c r="L203" s="78">
        <v>0.995814</v>
      </c>
      <c r="M203" s="16">
        <v>0.75</v>
      </c>
      <c r="N203" s="16" t="s">
        <v>43</v>
      </c>
      <c r="O203" s="16">
        <v>19667.0</v>
      </c>
      <c r="P203" s="16">
        <v>19262.0</v>
      </c>
      <c r="Q203" s="16">
        <v>2117.0</v>
      </c>
      <c r="R203" s="16">
        <v>389.0</v>
      </c>
      <c r="S203" s="78">
        <f t="shared" si="40"/>
        <v>0.5695647941</v>
      </c>
      <c r="T203" s="78">
        <f t="shared" si="41"/>
        <v>0.5998665056</v>
      </c>
    </row>
    <row r="204" ht="15.75" customHeight="1">
      <c r="B204" s="36" t="s">
        <v>127</v>
      </c>
      <c r="C204" s="36" t="s">
        <v>586</v>
      </c>
      <c r="D204" s="36" t="s">
        <v>624</v>
      </c>
      <c r="E204" s="16">
        <v>15579.0</v>
      </c>
      <c r="F204" s="16">
        <v>55.0</v>
      </c>
      <c r="G204" s="16">
        <v>17486.0</v>
      </c>
      <c r="H204" s="16">
        <v>1000.0</v>
      </c>
      <c r="I204" s="78">
        <v>0.996482</v>
      </c>
      <c r="J204" s="78">
        <v>0.939683</v>
      </c>
      <c r="K204" s="78">
        <v>0.967249</v>
      </c>
      <c r="L204" s="78">
        <v>0.996864</v>
      </c>
      <c r="M204" s="16">
        <v>0.8</v>
      </c>
      <c r="N204" s="16" t="s">
        <v>43</v>
      </c>
      <c r="O204" s="16">
        <v>18729.0</v>
      </c>
      <c r="P204" s="16">
        <v>18036.0</v>
      </c>
      <c r="Q204" s="16">
        <v>2150.0</v>
      </c>
      <c r="R204" s="16">
        <v>495.0</v>
      </c>
      <c r="S204" s="78">
        <f t="shared" si="40"/>
        <v>0.5380521209</v>
      </c>
      <c r="T204" s="78">
        <f t="shared" si="41"/>
        <v>0.5575297184</v>
      </c>
    </row>
    <row r="205" ht="15.75" customHeight="1">
      <c r="B205" s="36" t="s">
        <v>127</v>
      </c>
      <c r="C205" s="36" t="s">
        <v>586</v>
      </c>
      <c r="D205" s="36" t="s">
        <v>624</v>
      </c>
      <c r="E205" s="16">
        <v>14628.0</v>
      </c>
      <c r="F205" s="16">
        <v>49.0</v>
      </c>
      <c r="G205" s="16">
        <v>16312.0</v>
      </c>
      <c r="H205" s="16">
        <v>897.0</v>
      </c>
      <c r="I205" s="78">
        <v>0.996661</v>
      </c>
      <c r="J205" s="78">
        <v>0.942222</v>
      </c>
      <c r="K205" s="78">
        <v>0.968677</v>
      </c>
      <c r="L205" s="78">
        <v>0.997005</v>
      </c>
      <c r="M205" s="16">
        <v>0.85</v>
      </c>
      <c r="N205" s="16" t="s">
        <v>43</v>
      </c>
      <c r="O205" s="16">
        <v>17689.0</v>
      </c>
      <c r="P205" s="16">
        <v>17015.0</v>
      </c>
      <c r="Q205" s="16">
        <v>2164.0</v>
      </c>
      <c r="R205" s="16">
        <v>654.0</v>
      </c>
      <c r="S205" s="78">
        <f t="shared" si="40"/>
        <v>0.5038457794</v>
      </c>
      <c r="T205" s="78">
        <f t="shared" si="41"/>
        <v>0.5200241561</v>
      </c>
    </row>
    <row r="206" ht="15.75" customHeight="1">
      <c r="B206" s="36" t="s">
        <v>127</v>
      </c>
      <c r="C206" s="36" t="s">
        <v>586</v>
      </c>
      <c r="D206" s="36" t="s">
        <v>624</v>
      </c>
      <c r="E206" s="16">
        <v>13169.0</v>
      </c>
      <c r="F206" s="16">
        <v>51.0</v>
      </c>
      <c r="G206" s="16">
        <v>14629.0</v>
      </c>
      <c r="H206" s="16">
        <v>728.0</v>
      </c>
      <c r="I206" s="78">
        <v>0.996142</v>
      </c>
      <c r="J206" s="78">
        <v>0.947615</v>
      </c>
      <c r="K206" s="78">
        <v>0.971273</v>
      </c>
      <c r="L206" s="78">
        <v>0.996526</v>
      </c>
      <c r="M206" s="16">
        <v>0.9</v>
      </c>
      <c r="N206" s="16" t="s">
        <v>43</v>
      </c>
      <c r="O206" s="16">
        <v>16073.0</v>
      </c>
      <c r="P206" s="16">
        <v>15422.0</v>
      </c>
      <c r="Q206" s="16">
        <v>2176.0</v>
      </c>
      <c r="R206" s="16">
        <v>742.0</v>
      </c>
      <c r="S206" s="78">
        <f t="shared" si="40"/>
        <v>0.4510109369</v>
      </c>
      <c r="T206" s="78">
        <f t="shared" si="41"/>
        <v>0.4665946221</v>
      </c>
    </row>
    <row r="207" ht="15.75" customHeight="1">
      <c r="B207" s="36" t="s">
        <v>127</v>
      </c>
      <c r="C207" s="36" t="s">
        <v>586</v>
      </c>
      <c r="D207" s="36" t="s">
        <v>624</v>
      </c>
      <c r="E207" s="16">
        <v>10709.0</v>
      </c>
      <c r="F207" s="16">
        <v>32.0</v>
      </c>
      <c r="G207" s="16">
        <v>11849.0</v>
      </c>
      <c r="H207" s="16">
        <v>498.0</v>
      </c>
      <c r="I207" s="78">
        <v>0.997021</v>
      </c>
      <c r="J207" s="78">
        <v>0.955563</v>
      </c>
      <c r="K207" s="78">
        <v>0.975852</v>
      </c>
      <c r="L207" s="78">
        <v>0.997307</v>
      </c>
      <c r="M207" s="16">
        <v>0.95</v>
      </c>
      <c r="N207" s="16" t="s">
        <v>43</v>
      </c>
      <c r="O207" s="16">
        <v>13287.0</v>
      </c>
      <c r="P207" s="16">
        <v>12865.0</v>
      </c>
      <c r="Q207" s="16">
        <v>2080.0</v>
      </c>
      <c r="R207" s="16">
        <v>984.0</v>
      </c>
      <c r="S207" s="78">
        <f t="shared" si="40"/>
        <v>0.3637101224</v>
      </c>
      <c r="T207" s="78">
        <f t="shared" si="41"/>
        <v>0.377630157</v>
      </c>
    </row>
    <row r="208" ht="15.75" customHeight="1">
      <c r="B208" s="36" t="s">
        <v>365</v>
      </c>
      <c r="C208" s="36" t="s">
        <v>579</v>
      </c>
      <c r="D208" s="36" t="s">
        <v>624</v>
      </c>
      <c r="E208" s="16">
        <v>17343.0</v>
      </c>
      <c r="F208" s="16">
        <v>8125.0</v>
      </c>
      <c r="G208" s="16">
        <v>17798.0</v>
      </c>
      <c r="H208" s="16">
        <v>6512.0</v>
      </c>
      <c r="I208" s="78">
        <v>0.680972200408356</v>
      </c>
      <c r="J208" s="78">
        <v>0.727017396772165</v>
      </c>
      <c r="K208" s="78">
        <v>0.703241895261845</v>
      </c>
      <c r="L208" s="78">
        <v>0.686571770242642</v>
      </c>
      <c r="M208" s="16">
        <v>0.1</v>
      </c>
      <c r="N208" s="16" t="s">
        <v>43</v>
      </c>
      <c r="O208" s="16">
        <v>23855.0</v>
      </c>
      <c r="P208" s="16">
        <v>25923.0</v>
      </c>
      <c r="Q208" s="16">
        <v>0.0</v>
      </c>
      <c r="R208" s="16">
        <v>0.0</v>
      </c>
      <c r="S208" s="78">
        <f t="shared" ref="S208:S216" si="42">(O208-Q208)/23855</f>
        <v>1</v>
      </c>
      <c r="T208" s="78">
        <f t="shared" ref="T208:T216" si="43">(P208-R208)/25923</f>
        <v>1</v>
      </c>
    </row>
    <row r="209" ht="15.75" customHeight="1">
      <c r="B209" s="36" t="s">
        <v>365</v>
      </c>
      <c r="C209" s="36" t="s">
        <v>579</v>
      </c>
      <c r="D209" s="36" t="s">
        <v>624</v>
      </c>
      <c r="E209" s="16">
        <v>13947.0</v>
      </c>
      <c r="F209" s="16">
        <v>3281.0</v>
      </c>
      <c r="G209" s="16">
        <v>22642.0</v>
      </c>
      <c r="H209" s="16">
        <v>9908.0</v>
      </c>
      <c r="I209" s="78">
        <v>0.809554214070118</v>
      </c>
      <c r="J209" s="78">
        <v>0.584657304548313</v>
      </c>
      <c r="K209" s="78">
        <v>0.678966969306039</v>
      </c>
      <c r="L209" s="78">
        <v>0.873432858851213</v>
      </c>
      <c r="M209" s="16">
        <v>0.2</v>
      </c>
      <c r="N209" s="16" t="s">
        <v>43</v>
      </c>
      <c r="O209" s="16">
        <v>23855.0</v>
      </c>
      <c r="P209" s="16">
        <v>25923.0</v>
      </c>
      <c r="Q209" s="16">
        <v>0.0</v>
      </c>
      <c r="R209" s="16">
        <v>0.0</v>
      </c>
      <c r="S209" s="78">
        <f t="shared" si="42"/>
        <v>1</v>
      </c>
      <c r="T209" s="78">
        <f t="shared" si="43"/>
        <v>1</v>
      </c>
    </row>
    <row r="210" ht="15.75" customHeight="1">
      <c r="B210" s="36" t="s">
        <v>365</v>
      </c>
      <c r="C210" s="36" t="s">
        <v>579</v>
      </c>
      <c r="D210" s="36" t="s">
        <v>624</v>
      </c>
      <c r="E210" s="16">
        <v>12198.0</v>
      </c>
      <c r="F210" s="16">
        <v>1877.0</v>
      </c>
      <c r="G210" s="16">
        <v>24046.0</v>
      </c>
      <c r="H210" s="16">
        <v>11657.0</v>
      </c>
      <c r="I210" s="78">
        <v>0.86664298401421</v>
      </c>
      <c r="J210" s="78">
        <v>0.511339341857053</v>
      </c>
      <c r="K210" s="78">
        <v>0.643184814131294</v>
      </c>
      <c r="L210" s="78">
        <v>0.927593256953285</v>
      </c>
      <c r="M210" s="16">
        <v>0.3</v>
      </c>
      <c r="N210" s="16" t="s">
        <v>43</v>
      </c>
      <c r="O210" s="16">
        <v>23855.0</v>
      </c>
      <c r="P210" s="16">
        <v>25923.0</v>
      </c>
      <c r="Q210" s="16">
        <v>0.0</v>
      </c>
      <c r="R210" s="16">
        <v>0.0</v>
      </c>
      <c r="S210" s="78">
        <f t="shared" si="42"/>
        <v>1</v>
      </c>
      <c r="T210" s="78">
        <f t="shared" si="43"/>
        <v>1</v>
      </c>
    </row>
    <row r="211" ht="15.75" customHeight="1">
      <c r="B211" s="36" t="s">
        <v>365</v>
      </c>
      <c r="C211" s="36" t="s">
        <v>579</v>
      </c>
      <c r="D211" s="36" t="s">
        <v>624</v>
      </c>
      <c r="E211" s="16">
        <v>10878.0</v>
      </c>
      <c r="F211" s="16">
        <v>1239.0</v>
      </c>
      <c r="G211" s="16">
        <v>24684.0</v>
      </c>
      <c r="H211" s="16">
        <v>12977.0</v>
      </c>
      <c r="I211" s="78">
        <v>0.897746967071057</v>
      </c>
      <c r="J211" s="78">
        <v>0.456005030391951</v>
      </c>
      <c r="K211" s="78">
        <v>0.604803736239297</v>
      </c>
      <c r="L211" s="78">
        <v>0.952204605948386</v>
      </c>
      <c r="M211" s="16">
        <v>0.4</v>
      </c>
      <c r="N211" s="16" t="s">
        <v>43</v>
      </c>
      <c r="O211" s="16">
        <v>23855.0</v>
      </c>
      <c r="P211" s="16">
        <v>25923.0</v>
      </c>
      <c r="Q211" s="16">
        <v>0.0</v>
      </c>
      <c r="R211" s="16">
        <v>0.0</v>
      </c>
      <c r="S211" s="78">
        <f t="shared" si="42"/>
        <v>1</v>
      </c>
      <c r="T211" s="78">
        <f t="shared" si="43"/>
        <v>1</v>
      </c>
    </row>
    <row r="212" ht="15.75" customHeight="1">
      <c r="B212" s="36" t="s">
        <v>365</v>
      </c>
      <c r="C212" s="36" t="s">
        <v>579</v>
      </c>
      <c r="D212" s="36" t="s">
        <v>624</v>
      </c>
      <c r="E212" s="16">
        <v>9685.0</v>
      </c>
      <c r="F212" s="16">
        <v>816.0</v>
      </c>
      <c r="G212" s="16">
        <v>25107.0</v>
      </c>
      <c r="H212" s="16">
        <v>14170.0</v>
      </c>
      <c r="I212" s="78">
        <v>0.922293114941434</v>
      </c>
      <c r="J212" s="78">
        <v>0.405994550408719</v>
      </c>
      <c r="K212" s="78">
        <v>0.563802538130166</v>
      </c>
      <c r="L212" s="78">
        <v>0.96852216178683</v>
      </c>
      <c r="M212" s="16">
        <v>0.5</v>
      </c>
      <c r="N212" s="16" t="s">
        <v>43</v>
      </c>
      <c r="O212" s="16">
        <v>23855.0</v>
      </c>
      <c r="P212" s="16">
        <v>25923.0</v>
      </c>
      <c r="Q212" s="16">
        <v>0.0</v>
      </c>
      <c r="R212" s="16">
        <v>0.0</v>
      </c>
      <c r="S212" s="78">
        <f t="shared" si="42"/>
        <v>1</v>
      </c>
      <c r="T212" s="78">
        <f t="shared" si="43"/>
        <v>1</v>
      </c>
    </row>
    <row r="213" ht="15.75" customHeight="1">
      <c r="B213" s="36" t="s">
        <v>365</v>
      </c>
      <c r="C213" s="36" t="s">
        <v>579</v>
      </c>
      <c r="D213" s="36" t="s">
        <v>624</v>
      </c>
      <c r="E213" s="16">
        <v>8460.0</v>
      </c>
      <c r="F213" s="16">
        <v>552.0</v>
      </c>
      <c r="G213" s="16">
        <v>25371.0</v>
      </c>
      <c r="H213" s="16">
        <v>15395.0</v>
      </c>
      <c r="I213" s="78">
        <v>0.938748335552597</v>
      </c>
      <c r="J213" s="78">
        <v>0.354642632571788</v>
      </c>
      <c r="K213" s="78">
        <v>0.514802081114796</v>
      </c>
      <c r="L213" s="78">
        <v>0.978706168267562</v>
      </c>
      <c r="M213" s="16">
        <v>0.6</v>
      </c>
      <c r="N213" s="16" t="s">
        <v>43</v>
      </c>
      <c r="O213" s="16">
        <v>23855.0</v>
      </c>
      <c r="P213" s="16">
        <v>25923.0</v>
      </c>
      <c r="Q213" s="16">
        <v>0.0</v>
      </c>
      <c r="R213" s="16">
        <v>0.0</v>
      </c>
      <c r="S213" s="78">
        <f t="shared" si="42"/>
        <v>1</v>
      </c>
      <c r="T213" s="78">
        <f t="shared" si="43"/>
        <v>1</v>
      </c>
    </row>
    <row r="214" ht="15.75" customHeight="1">
      <c r="B214" s="36" t="s">
        <v>365</v>
      </c>
      <c r="C214" s="36" t="s">
        <v>579</v>
      </c>
      <c r="D214" s="36" t="s">
        <v>624</v>
      </c>
      <c r="E214" s="16">
        <v>7104.0</v>
      </c>
      <c r="F214" s="16">
        <v>347.0</v>
      </c>
      <c r="G214" s="16">
        <v>25576.0</v>
      </c>
      <c r="H214" s="16">
        <v>16751.0</v>
      </c>
      <c r="I214" s="78">
        <v>0.9534290699235</v>
      </c>
      <c r="J214" s="78">
        <v>0.297799203521274</v>
      </c>
      <c r="K214" s="78">
        <v>0.453842713856769</v>
      </c>
      <c r="L214" s="78">
        <v>0.986614203602978</v>
      </c>
      <c r="M214" s="16">
        <v>0.7</v>
      </c>
      <c r="N214" s="16" t="s">
        <v>43</v>
      </c>
      <c r="O214" s="16">
        <v>23855.0</v>
      </c>
      <c r="P214" s="16">
        <v>25923.0</v>
      </c>
      <c r="Q214" s="16">
        <v>0.0</v>
      </c>
      <c r="R214" s="16">
        <v>0.0</v>
      </c>
      <c r="S214" s="78">
        <f t="shared" si="42"/>
        <v>1</v>
      </c>
      <c r="T214" s="78">
        <f t="shared" si="43"/>
        <v>1</v>
      </c>
    </row>
    <row r="215" ht="15.75" customHeight="1">
      <c r="B215" s="36" t="s">
        <v>365</v>
      </c>
      <c r="C215" s="36" t="s">
        <v>579</v>
      </c>
      <c r="D215" s="36" t="s">
        <v>624</v>
      </c>
      <c r="E215" s="16">
        <v>5424.0</v>
      </c>
      <c r="F215" s="16">
        <v>229.0</v>
      </c>
      <c r="G215" s="16">
        <v>25694.0</v>
      </c>
      <c r="H215" s="16">
        <v>18431.0</v>
      </c>
      <c r="I215" s="78">
        <v>0.959490535998585</v>
      </c>
      <c r="J215" s="78">
        <v>0.227373716202054</v>
      </c>
      <c r="K215" s="78">
        <v>0.36762911752745</v>
      </c>
      <c r="L215" s="78">
        <v>0.991166145893608</v>
      </c>
      <c r="M215" s="16">
        <v>0.8</v>
      </c>
      <c r="N215" s="16" t="s">
        <v>43</v>
      </c>
      <c r="O215" s="16">
        <v>23855.0</v>
      </c>
      <c r="P215" s="16">
        <v>25923.0</v>
      </c>
      <c r="Q215" s="16">
        <v>0.0</v>
      </c>
      <c r="R215" s="16">
        <v>0.0</v>
      </c>
      <c r="S215" s="78">
        <f t="shared" si="42"/>
        <v>1</v>
      </c>
      <c r="T215" s="78">
        <f t="shared" si="43"/>
        <v>1</v>
      </c>
    </row>
    <row r="216" ht="15.75" customHeight="1">
      <c r="B216" s="36" t="s">
        <v>365</v>
      </c>
      <c r="C216" s="36" t="s">
        <v>579</v>
      </c>
      <c r="D216" s="36" t="s">
        <v>624</v>
      </c>
      <c r="E216" s="16">
        <v>3050.0</v>
      </c>
      <c r="F216" s="16">
        <v>105.0</v>
      </c>
      <c r="G216" s="16">
        <v>25818.0</v>
      </c>
      <c r="H216" s="16">
        <v>20805.0</v>
      </c>
      <c r="I216" s="78">
        <v>0.966719492868463</v>
      </c>
      <c r="J216" s="78">
        <v>0.127855795430727</v>
      </c>
      <c r="K216" s="78">
        <v>0.225842280636801</v>
      </c>
      <c r="L216" s="78">
        <v>0.995949542876982</v>
      </c>
      <c r="M216" s="16">
        <v>0.9</v>
      </c>
      <c r="N216" s="16" t="s">
        <v>43</v>
      </c>
      <c r="O216" s="16">
        <v>23855.0</v>
      </c>
      <c r="P216" s="16">
        <v>25923.0</v>
      </c>
      <c r="Q216" s="16">
        <v>0.0</v>
      </c>
      <c r="R216" s="16">
        <v>0.0</v>
      </c>
      <c r="S216" s="78">
        <f t="shared" si="42"/>
        <v>1</v>
      </c>
      <c r="T216" s="78">
        <f t="shared" si="43"/>
        <v>1</v>
      </c>
    </row>
    <row r="217" ht="15.75" customHeight="1">
      <c r="A217" s="77" t="s">
        <v>600</v>
      </c>
      <c r="B217" s="16" t="s">
        <v>127</v>
      </c>
      <c r="C217" s="16" t="s">
        <v>586</v>
      </c>
      <c r="D217" s="16" t="s">
        <v>622</v>
      </c>
      <c r="E217" s="16">
        <v>1300324.0</v>
      </c>
      <c r="F217" s="16">
        <v>78538.0</v>
      </c>
      <c r="G217" s="16">
        <v>1356703.0</v>
      </c>
      <c r="H217" s="16">
        <v>134464.0</v>
      </c>
      <c r="I217" s="78">
        <v>0.943041</v>
      </c>
      <c r="J217" s="78">
        <v>0.906283</v>
      </c>
      <c r="K217" s="78">
        <v>0.924297</v>
      </c>
      <c r="L217" s="78">
        <v>0.945279</v>
      </c>
      <c r="M217" s="16">
        <v>0.5</v>
      </c>
      <c r="N217" s="16" t="s">
        <v>43</v>
      </c>
      <c r="O217" s="16">
        <v>1434788.0</v>
      </c>
      <c r="P217" s="16">
        <v>1435241.0</v>
      </c>
      <c r="Q217" s="16">
        <v>0.0</v>
      </c>
      <c r="R217" s="16">
        <v>0.0</v>
      </c>
      <c r="S217" s="78">
        <f t="shared" ref="S217:S226" si="44">(O217-Q217)/1434788</f>
        <v>1</v>
      </c>
      <c r="T217" s="78">
        <f t="shared" ref="T217:T226" si="45">(P217-R217)/1435241</f>
        <v>1</v>
      </c>
    </row>
    <row r="218" ht="15.75" customHeight="1">
      <c r="B218" s="16" t="s">
        <v>127</v>
      </c>
      <c r="C218" s="16" t="s">
        <v>586</v>
      </c>
      <c r="D218" s="16" t="s">
        <v>622</v>
      </c>
      <c r="E218" s="16">
        <v>1261327.0</v>
      </c>
      <c r="F218" s="16">
        <v>35802.0</v>
      </c>
      <c r="G218" s="16">
        <v>1347037.0</v>
      </c>
      <c r="H218" s="16">
        <v>129213.0</v>
      </c>
      <c r="I218" s="78">
        <v>0.972399</v>
      </c>
      <c r="J218" s="78">
        <v>0.907077</v>
      </c>
      <c r="K218" s="78">
        <v>0.938603</v>
      </c>
      <c r="L218" s="78">
        <v>0.97411</v>
      </c>
      <c r="M218" s="16">
        <v>0.55</v>
      </c>
      <c r="N218" s="16" t="s">
        <v>43</v>
      </c>
      <c r="O218" s="16">
        <v>1414400.0</v>
      </c>
      <c r="P218" s="16">
        <v>1425379.0</v>
      </c>
      <c r="Q218" s="16">
        <v>23860.0</v>
      </c>
      <c r="R218" s="16">
        <v>42540.0</v>
      </c>
      <c r="S218" s="78">
        <f t="shared" si="44"/>
        <v>0.9691606007</v>
      </c>
      <c r="T218" s="78">
        <f t="shared" si="45"/>
        <v>0.9634890586</v>
      </c>
    </row>
    <row r="219" ht="15.75" customHeight="1">
      <c r="B219" s="16" t="s">
        <v>127</v>
      </c>
      <c r="C219" s="16" t="s">
        <v>586</v>
      </c>
      <c r="D219" s="16" t="s">
        <v>622</v>
      </c>
      <c r="E219" s="16">
        <v>1242160.0</v>
      </c>
      <c r="F219" s="16">
        <v>20832.0</v>
      </c>
      <c r="G219" s="16">
        <v>1340074.0</v>
      </c>
      <c r="H219" s="16">
        <v>125678.0</v>
      </c>
      <c r="I219" s="78">
        <v>0.983506</v>
      </c>
      <c r="J219" s="78">
        <v>0.908119</v>
      </c>
      <c r="K219" s="78">
        <v>0.94431</v>
      </c>
      <c r="L219" s="78">
        <v>0.984693</v>
      </c>
      <c r="M219" s="16">
        <v>0.6</v>
      </c>
      <c r="N219" s="16" t="s">
        <v>43</v>
      </c>
      <c r="O219" s="16">
        <v>1402558.0</v>
      </c>
      <c r="P219" s="16">
        <v>1415437.0</v>
      </c>
      <c r="Q219" s="16">
        <v>34720.0</v>
      </c>
      <c r="R219" s="16">
        <v>54531.0</v>
      </c>
      <c r="S219" s="78">
        <f t="shared" si="44"/>
        <v>0.9533380541</v>
      </c>
      <c r="T219" s="78">
        <f t="shared" si="45"/>
        <v>0.9482073046</v>
      </c>
    </row>
    <row r="220" ht="15.75" customHeight="1">
      <c r="B220" s="16" t="s">
        <v>127</v>
      </c>
      <c r="C220" s="16" t="s">
        <v>586</v>
      </c>
      <c r="D220" s="16" t="s">
        <v>622</v>
      </c>
      <c r="E220" s="16">
        <v>1220322.0</v>
      </c>
      <c r="F220" s="16">
        <v>16208.0</v>
      </c>
      <c r="G220" s="16">
        <v>1313990.0</v>
      </c>
      <c r="H220" s="16">
        <v>121775.0</v>
      </c>
      <c r="I220" s="78">
        <v>0.986892</v>
      </c>
      <c r="J220" s="78">
        <v>0.909265</v>
      </c>
      <c r="K220" s="78">
        <v>0.94649</v>
      </c>
      <c r="L220" s="78">
        <v>0.987815</v>
      </c>
      <c r="M220" s="16">
        <v>0.65</v>
      </c>
      <c r="N220" s="16" t="s">
        <v>43</v>
      </c>
      <c r="O220" s="16">
        <v>1387526.0</v>
      </c>
      <c r="P220" s="16">
        <v>1397658.0</v>
      </c>
      <c r="Q220" s="16">
        <v>45429.0</v>
      </c>
      <c r="R220" s="16">
        <v>67460.0</v>
      </c>
      <c r="S220" s="78">
        <f t="shared" si="44"/>
        <v>0.9353974246</v>
      </c>
      <c r="T220" s="78">
        <f t="shared" si="45"/>
        <v>0.9268115947</v>
      </c>
    </row>
    <row r="221" ht="15.75" customHeight="1">
      <c r="B221" s="16" t="s">
        <v>127</v>
      </c>
      <c r="C221" s="16" t="s">
        <v>586</v>
      </c>
      <c r="D221" s="16" t="s">
        <v>622</v>
      </c>
      <c r="E221" s="16">
        <v>1197201.0</v>
      </c>
      <c r="F221" s="16">
        <v>12611.0</v>
      </c>
      <c r="G221" s="16">
        <v>1158849.0</v>
      </c>
      <c r="H221" s="16">
        <v>117700.0</v>
      </c>
      <c r="I221" s="78">
        <v>0.989576</v>
      </c>
      <c r="J221" s="78">
        <v>0.910488</v>
      </c>
      <c r="K221" s="78">
        <v>0.948386</v>
      </c>
      <c r="L221" s="78">
        <v>0.989235</v>
      </c>
      <c r="M221" s="16">
        <v>0.7</v>
      </c>
      <c r="N221" s="16" t="s">
        <v>43</v>
      </c>
      <c r="O221" s="16">
        <v>1370331.0</v>
      </c>
      <c r="P221" s="16">
        <v>1241819.0</v>
      </c>
      <c r="Q221" s="16">
        <v>55430.0</v>
      </c>
      <c r="R221" s="16">
        <v>70359.0</v>
      </c>
      <c r="S221" s="78">
        <f t="shared" si="44"/>
        <v>0.9164427079</v>
      </c>
      <c r="T221" s="78">
        <f t="shared" si="45"/>
        <v>0.8162113541</v>
      </c>
    </row>
    <row r="222" ht="15.75" customHeight="1">
      <c r="B222" s="16" t="s">
        <v>127</v>
      </c>
      <c r="C222" s="16" t="s">
        <v>586</v>
      </c>
      <c r="D222" s="16" t="s">
        <v>622</v>
      </c>
      <c r="E222" s="16">
        <v>1168098.0</v>
      </c>
      <c r="F222" s="16">
        <v>10062.0</v>
      </c>
      <c r="G222" s="16">
        <v>981296.0</v>
      </c>
      <c r="H222" s="16">
        <v>112597.0</v>
      </c>
      <c r="I222" s="78">
        <v>0.99146</v>
      </c>
      <c r="J222" s="78">
        <v>0.912081</v>
      </c>
      <c r="K222" s="78">
        <v>0.950115</v>
      </c>
      <c r="L222" s="78">
        <v>0.98985</v>
      </c>
      <c r="M222" s="16">
        <v>0.75</v>
      </c>
      <c r="N222" s="16" t="s">
        <v>43</v>
      </c>
      <c r="O222" s="16">
        <v>1347097.0</v>
      </c>
      <c r="P222" s="16">
        <v>1060022.0</v>
      </c>
      <c r="Q222" s="16">
        <v>66402.0</v>
      </c>
      <c r="R222" s="16">
        <v>68664.0</v>
      </c>
      <c r="S222" s="78">
        <f t="shared" si="44"/>
        <v>0.892602252</v>
      </c>
      <c r="T222" s="78">
        <f t="shared" si="45"/>
        <v>0.6907258084</v>
      </c>
    </row>
    <row r="223" ht="15.75" customHeight="1">
      <c r="B223" s="16" t="s">
        <v>127</v>
      </c>
      <c r="C223" s="16" t="s">
        <v>586</v>
      </c>
      <c r="D223" s="16" t="s">
        <v>622</v>
      </c>
      <c r="E223" s="16">
        <v>1130493.0</v>
      </c>
      <c r="F223" s="16">
        <v>8040.0</v>
      </c>
      <c r="G223" s="16">
        <v>794877.0</v>
      </c>
      <c r="H223" s="16">
        <v>105849.0</v>
      </c>
      <c r="I223" s="78">
        <v>0.992938</v>
      </c>
      <c r="J223" s="78">
        <v>0.914385</v>
      </c>
      <c r="K223" s="78">
        <v>0.952044</v>
      </c>
      <c r="L223" s="78">
        <v>0.989987</v>
      </c>
      <c r="M223" s="16">
        <v>0.8</v>
      </c>
      <c r="N223" s="16" t="s">
        <v>43</v>
      </c>
      <c r="O223" s="16">
        <v>1315172.0</v>
      </c>
      <c r="P223" s="16">
        <v>865350.0</v>
      </c>
      <c r="Q223" s="16">
        <v>78830.0</v>
      </c>
      <c r="R223" s="16">
        <v>62433.0</v>
      </c>
      <c r="S223" s="78">
        <f t="shared" si="44"/>
        <v>0.8616896712</v>
      </c>
      <c r="T223" s="78">
        <f t="shared" si="45"/>
        <v>0.5594300887</v>
      </c>
    </row>
    <row r="224" ht="15.75" customHeight="1">
      <c r="B224" s="16" t="s">
        <v>127</v>
      </c>
      <c r="C224" s="16" t="s">
        <v>586</v>
      </c>
      <c r="D224" s="16" t="s">
        <v>622</v>
      </c>
      <c r="E224" s="16">
        <v>1082272.0</v>
      </c>
      <c r="F224" s="16">
        <v>6146.0</v>
      </c>
      <c r="G224" s="16">
        <v>612442.0</v>
      </c>
      <c r="H224" s="16">
        <v>96102.0</v>
      </c>
      <c r="I224" s="78">
        <v>0.994353</v>
      </c>
      <c r="J224" s="78">
        <v>0.918445</v>
      </c>
      <c r="K224" s="78">
        <v>0.954893</v>
      </c>
      <c r="L224" s="78">
        <v>0.990064</v>
      </c>
      <c r="M224" s="16">
        <v>0.85</v>
      </c>
      <c r="N224" s="16" t="s">
        <v>43</v>
      </c>
      <c r="O224" s="16">
        <v>1271841.0</v>
      </c>
      <c r="P224" s="16">
        <v>672272.0</v>
      </c>
      <c r="Q224" s="16">
        <v>93467.0</v>
      </c>
      <c r="R224" s="16">
        <v>53684.0</v>
      </c>
      <c r="S224" s="78">
        <f t="shared" si="44"/>
        <v>0.8212878836</v>
      </c>
      <c r="T224" s="78">
        <f t="shared" si="45"/>
        <v>0.4309993931</v>
      </c>
    </row>
    <row r="225" ht="15.75" customHeight="1">
      <c r="B225" s="16" t="s">
        <v>127</v>
      </c>
      <c r="C225" s="16" t="s">
        <v>586</v>
      </c>
      <c r="D225" s="16" t="s">
        <v>622</v>
      </c>
      <c r="E225" s="16">
        <v>1003493.0</v>
      </c>
      <c r="F225" s="16">
        <v>4202.0</v>
      </c>
      <c r="G225" s="16">
        <v>419246.0</v>
      </c>
      <c r="H225" s="16">
        <v>78511.0</v>
      </c>
      <c r="I225" s="78">
        <v>0.99583</v>
      </c>
      <c r="J225" s="78">
        <v>0.927439</v>
      </c>
      <c r="K225" s="78">
        <v>0.960419</v>
      </c>
      <c r="L225" s="78">
        <v>0.990077</v>
      </c>
      <c r="M225" s="16">
        <v>0.9</v>
      </c>
      <c r="N225" s="16" t="s">
        <v>43</v>
      </c>
      <c r="O225" s="16">
        <v>1196206.0</v>
      </c>
      <c r="P225" s="16">
        <v>466884.0</v>
      </c>
      <c r="Q225" s="16">
        <v>114202.0</v>
      </c>
      <c r="R225" s="16">
        <v>43436.0</v>
      </c>
      <c r="S225" s="78">
        <f t="shared" si="44"/>
        <v>0.7541211663</v>
      </c>
      <c r="T225" s="78">
        <f t="shared" si="45"/>
        <v>0.2950361647</v>
      </c>
    </row>
    <row r="226" ht="15.75" customHeight="1">
      <c r="B226" s="16" t="s">
        <v>127</v>
      </c>
      <c r="C226" s="16" t="s">
        <v>586</v>
      </c>
      <c r="D226" s="16" t="s">
        <v>622</v>
      </c>
      <c r="E226" s="16">
        <v>848562.0</v>
      </c>
      <c r="F226" s="16">
        <v>2183.0</v>
      </c>
      <c r="G226" s="16">
        <v>233872.0</v>
      </c>
      <c r="H226" s="16">
        <v>49943.0</v>
      </c>
      <c r="I226" s="78">
        <v>0.997434</v>
      </c>
      <c r="J226" s="78">
        <v>0.944415</v>
      </c>
      <c r="K226" s="78">
        <v>0.970201</v>
      </c>
      <c r="L226" s="78">
        <v>0.990752</v>
      </c>
      <c r="M226" s="16">
        <v>0.95</v>
      </c>
      <c r="N226" s="16" t="s">
        <v>43</v>
      </c>
      <c r="O226" s="16">
        <v>1036030.0</v>
      </c>
      <c r="P226" s="16">
        <v>265219.0</v>
      </c>
      <c r="Q226" s="16">
        <v>137525.0</v>
      </c>
      <c r="R226" s="16">
        <v>29164.0</v>
      </c>
      <c r="S226" s="78">
        <f t="shared" si="44"/>
        <v>0.6262284045</v>
      </c>
      <c r="T226" s="78">
        <f t="shared" si="45"/>
        <v>0.1644706359</v>
      </c>
    </row>
    <row r="227" ht="15.75" customHeight="1">
      <c r="B227" s="16" t="s">
        <v>581</v>
      </c>
      <c r="C227" s="16" t="s">
        <v>583</v>
      </c>
      <c r="D227" s="16" t="s">
        <v>622</v>
      </c>
      <c r="E227" s="16">
        <v>1286920.0</v>
      </c>
      <c r="F227" s="16">
        <v>39445.0</v>
      </c>
      <c r="G227" s="16">
        <v>1368961.0</v>
      </c>
      <c r="H227" s="16">
        <v>120981.0</v>
      </c>
      <c r="I227" s="78">
        <v>0.970261</v>
      </c>
      <c r="J227" s="78">
        <v>0.91407</v>
      </c>
      <c r="K227" s="78">
        <v>0.941328</v>
      </c>
      <c r="L227" s="78">
        <v>0.971993</v>
      </c>
      <c r="M227" s="16">
        <v>0.5</v>
      </c>
      <c r="N227" s="16">
        <v>0.5</v>
      </c>
      <c r="O227" s="16">
        <v>1407901.0</v>
      </c>
      <c r="P227" s="16">
        <v>1408406.0</v>
      </c>
      <c r="Q227" s="16">
        <v>0.0</v>
      </c>
      <c r="R227" s="16">
        <v>0.0</v>
      </c>
      <c r="S227" s="78">
        <f t="shared" ref="S227:S236" si="46">(O227-Q227)/1407901</f>
        <v>1</v>
      </c>
      <c r="T227" s="78">
        <f t="shared" ref="T227:T236" si="47">(P227-R227)/1408406</f>
        <v>1</v>
      </c>
    </row>
    <row r="228" ht="15.75" customHeight="1">
      <c r="B228" s="16" t="s">
        <v>581</v>
      </c>
      <c r="C228" s="16" t="s">
        <v>583</v>
      </c>
      <c r="D228" s="16" t="s">
        <v>622</v>
      </c>
      <c r="E228" s="16">
        <v>1277968.0</v>
      </c>
      <c r="F228" s="16">
        <v>35421.0</v>
      </c>
      <c r="G228" s="16">
        <v>1359873.0</v>
      </c>
      <c r="H228" s="16">
        <v>116135.0</v>
      </c>
      <c r="I228" s="78">
        <v>0.973031</v>
      </c>
      <c r="J228" s="78">
        <v>0.916696</v>
      </c>
      <c r="K228" s="78">
        <v>0.944024</v>
      </c>
      <c r="L228" s="78">
        <v>0.974614</v>
      </c>
      <c r="M228" s="16">
        <v>0.55</v>
      </c>
      <c r="N228" s="16">
        <v>0.45</v>
      </c>
      <c r="O228" s="16">
        <v>1394103.0</v>
      </c>
      <c r="P228" s="16">
        <v>1395294.0</v>
      </c>
      <c r="Q228" s="16">
        <v>0.0</v>
      </c>
      <c r="R228" s="16">
        <v>0.0</v>
      </c>
      <c r="S228" s="78">
        <f t="shared" si="46"/>
        <v>0.990199595</v>
      </c>
      <c r="T228" s="78">
        <f t="shared" si="47"/>
        <v>0.9906901845</v>
      </c>
    </row>
    <row r="229" ht="15.75" customHeight="1">
      <c r="B229" s="16" t="s">
        <v>581</v>
      </c>
      <c r="C229" s="16" t="s">
        <v>583</v>
      </c>
      <c r="D229" s="16" t="s">
        <v>622</v>
      </c>
      <c r="E229" s="16">
        <v>1268590.0</v>
      </c>
      <c r="F229" s="16">
        <v>31844.0</v>
      </c>
      <c r="G229" s="16">
        <v>1351966.0</v>
      </c>
      <c r="H229" s="16">
        <v>111330.0</v>
      </c>
      <c r="I229" s="78">
        <v>0.975513</v>
      </c>
      <c r="J229" s="78">
        <v>0.919321</v>
      </c>
      <c r="K229" s="78">
        <v>0.946584</v>
      </c>
      <c r="L229" s="78">
        <v>0.976988</v>
      </c>
      <c r="M229" s="16">
        <v>0.6</v>
      </c>
      <c r="N229" s="16">
        <v>0.4</v>
      </c>
      <c r="O229" s="16">
        <v>1379920.0</v>
      </c>
      <c r="P229" s="16">
        <v>1383810.0</v>
      </c>
      <c r="Q229" s="16">
        <v>0.0</v>
      </c>
      <c r="R229" s="16">
        <v>0.0</v>
      </c>
      <c r="S229" s="78">
        <f t="shared" si="46"/>
        <v>0.9801257333</v>
      </c>
      <c r="T229" s="78">
        <f t="shared" si="47"/>
        <v>0.9825362857</v>
      </c>
    </row>
    <row r="230" ht="15.75" customHeight="1">
      <c r="B230" s="16" t="s">
        <v>581</v>
      </c>
      <c r="C230" s="16" t="s">
        <v>583</v>
      </c>
      <c r="D230" s="16" t="s">
        <v>622</v>
      </c>
      <c r="E230" s="16">
        <v>1257610.0</v>
      </c>
      <c r="F230" s="16">
        <v>28138.0</v>
      </c>
      <c r="G230" s="16">
        <v>1338462.0</v>
      </c>
      <c r="H230" s="16">
        <v>106147.0</v>
      </c>
      <c r="I230" s="78">
        <v>0.978115</v>
      </c>
      <c r="J230" s="78">
        <v>0.922166</v>
      </c>
      <c r="K230" s="78">
        <v>0.949317</v>
      </c>
      <c r="L230" s="78">
        <v>0.97941</v>
      </c>
      <c r="M230" s="16">
        <v>0.65</v>
      </c>
      <c r="N230" s="16">
        <v>0.35</v>
      </c>
      <c r="O230" s="16">
        <v>1363757.0</v>
      </c>
      <c r="P230" s="16">
        <v>1366600.0</v>
      </c>
      <c r="Q230" s="16">
        <v>0.0</v>
      </c>
      <c r="R230" s="16">
        <v>0.0</v>
      </c>
      <c r="S230" s="78">
        <f t="shared" si="46"/>
        <v>0.9686455227</v>
      </c>
      <c r="T230" s="78">
        <f t="shared" si="47"/>
        <v>0.9703167979</v>
      </c>
    </row>
    <row r="231" ht="15.75" customHeight="1">
      <c r="B231" s="16" t="s">
        <v>581</v>
      </c>
      <c r="C231" s="16" t="s">
        <v>583</v>
      </c>
      <c r="D231" s="16" t="s">
        <v>622</v>
      </c>
      <c r="E231" s="16">
        <v>1244762.0</v>
      </c>
      <c r="F231" s="16">
        <v>24385.0</v>
      </c>
      <c r="G231" s="16">
        <v>1325075.0</v>
      </c>
      <c r="H231" s="16">
        <v>100186.0</v>
      </c>
      <c r="I231" s="78">
        <v>0.980786</v>
      </c>
      <c r="J231" s="78">
        <v>0.925509</v>
      </c>
      <c r="K231" s="78">
        <v>0.952346</v>
      </c>
      <c r="L231" s="78">
        <v>0.98193</v>
      </c>
      <c r="M231" s="16">
        <v>0.7</v>
      </c>
      <c r="N231" s="16">
        <v>0.3</v>
      </c>
      <c r="O231" s="16">
        <v>1344948.0</v>
      </c>
      <c r="P231" s="16">
        <v>1349460.0</v>
      </c>
      <c r="Q231" s="16">
        <v>0.0</v>
      </c>
      <c r="R231" s="16">
        <v>0.0</v>
      </c>
      <c r="S231" s="78">
        <f t="shared" si="46"/>
        <v>0.9552859185</v>
      </c>
      <c r="T231" s="78">
        <f t="shared" si="47"/>
        <v>0.9581470116</v>
      </c>
    </row>
    <row r="232" ht="15.75" customHeight="1">
      <c r="B232" s="16" t="s">
        <v>581</v>
      </c>
      <c r="C232" s="16" t="s">
        <v>583</v>
      </c>
      <c r="D232" s="16" t="s">
        <v>622</v>
      </c>
      <c r="E232" s="16">
        <v>1228927.0</v>
      </c>
      <c r="F232" s="16">
        <v>20247.0</v>
      </c>
      <c r="G232" s="16">
        <v>1310095.0</v>
      </c>
      <c r="H232" s="16">
        <v>93010.0</v>
      </c>
      <c r="I232" s="78">
        <v>0.983792</v>
      </c>
      <c r="J232" s="78">
        <v>0.929641</v>
      </c>
      <c r="K232" s="78">
        <v>0.95595</v>
      </c>
      <c r="L232" s="78">
        <v>0.984781</v>
      </c>
      <c r="M232" s="16">
        <v>0.75</v>
      </c>
      <c r="N232" s="16">
        <v>0.25</v>
      </c>
      <c r="O232" s="16">
        <v>1321937.0</v>
      </c>
      <c r="P232" s="16">
        <v>1330342.0</v>
      </c>
      <c r="Q232" s="16">
        <v>0.0</v>
      </c>
      <c r="R232" s="16">
        <v>0.0</v>
      </c>
      <c r="S232" s="78">
        <f t="shared" si="46"/>
        <v>0.9389417296</v>
      </c>
      <c r="T232" s="78">
        <f t="shared" si="47"/>
        <v>0.9445728007</v>
      </c>
    </row>
    <row r="233" ht="15.75" customHeight="1">
      <c r="B233" s="16" t="s">
        <v>581</v>
      </c>
      <c r="C233" s="16" t="s">
        <v>583</v>
      </c>
      <c r="D233" s="16" t="s">
        <v>622</v>
      </c>
      <c r="E233" s="16">
        <v>1207797.0</v>
      </c>
      <c r="F233" s="16">
        <v>16176.0</v>
      </c>
      <c r="G233" s="16">
        <v>1286144.0</v>
      </c>
      <c r="H233" s="16">
        <v>83915.0</v>
      </c>
      <c r="I233" s="78">
        <v>0.986784</v>
      </c>
      <c r="J233" s="78">
        <v>0.935036</v>
      </c>
      <c r="K233" s="78">
        <v>0.960213</v>
      </c>
      <c r="L233" s="78">
        <v>0.987579</v>
      </c>
      <c r="M233" s="16">
        <v>0.8</v>
      </c>
      <c r="N233" s="16">
        <v>0.2</v>
      </c>
      <c r="O233" s="16">
        <v>1291712.0</v>
      </c>
      <c r="P233" s="16">
        <v>1302320.0</v>
      </c>
      <c r="Q233" s="16">
        <v>0.0</v>
      </c>
      <c r="R233" s="16">
        <v>0.0</v>
      </c>
      <c r="S233" s="78">
        <f t="shared" si="46"/>
        <v>0.9174736008</v>
      </c>
      <c r="T233" s="78">
        <f t="shared" si="47"/>
        <v>0.9246765492</v>
      </c>
    </row>
    <row r="234" ht="15.75" customHeight="1">
      <c r="B234" s="16" t="s">
        <v>581</v>
      </c>
      <c r="C234" s="16" t="s">
        <v>583</v>
      </c>
      <c r="D234" s="16" t="s">
        <v>622</v>
      </c>
      <c r="E234" s="16">
        <v>1175991.0</v>
      </c>
      <c r="F234" s="16">
        <v>12261.0</v>
      </c>
      <c r="G234" s="16">
        <v>1250859.0</v>
      </c>
      <c r="H234" s="16">
        <v>71767.0</v>
      </c>
      <c r="I234" s="78">
        <v>0.989681</v>
      </c>
      <c r="J234" s="78">
        <v>0.942483</v>
      </c>
      <c r="K234" s="78">
        <v>0.965506</v>
      </c>
      <c r="L234" s="78">
        <v>0.990293</v>
      </c>
      <c r="M234" s="16">
        <v>0.85</v>
      </c>
      <c r="N234" s="16">
        <v>0.15</v>
      </c>
      <c r="O234" s="16">
        <v>1247758.0</v>
      </c>
      <c r="P234" s="16">
        <v>1263120.0</v>
      </c>
      <c r="Q234" s="16">
        <v>0.0</v>
      </c>
      <c r="R234" s="16">
        <v>0.0</v>
      </c>
      <c r="S234" s="78">
        <f t="shared" si="46"/>
        <v>0.8862540761</v>
      </c>
      <c r="T234" s="78">
        <f t="shared" si="47"/>
        <v>0.8968436658</v>
      </c>
    </row>
    <row r="235" ht="15.75" customHeight="1">
      <c r="B235" s="16" t="s">
        <v>581</v>
      </c>
      <c r="C235" s="16" t="s">
        <v>583</v>
      </c>
      <c r="D235" s="16" t="s">
        <v>622</v>
      </c>
      <c r="E235" s="16">
        <v>1125229.0</v>
      </c>
      <c r="F235" s="16">
        <v>8339.0</v>
      </c>
      <c r="G235" s="16">
        <v>1192138.0</v>
      </c>
      <c r="H235" s="16">
        <v>54352.0</v>
      </c>
      <c r="I235" s="78">
        <v>0.992644</v>
      </c>
      <c r="J235" s="78">
        <v>0.953923</v>
      </c>
      <c r="K235" s="78">
        <v>0.972898</v>
      </c>
      <c r="L235" s="78">
        <v>0.993054</v>
      </c>
      <c r="M235" s="16">
        <v>0.9</v>
      </c>
      <c r="N235" s="16">
        <v>0.1</v>
      </c>
      <c r="O235" s="16">
        <v>1179581.0</v>
      </c>
      <c r="P235" s="16">
        <v>1200477.0</v>
      </c>
      <c r="Q235" s="16">
        <v>0.0</v>
      </c>
      <c r="R235" s="16">
        <v>0.0</v>
      </c>
      <c r="S235" s="78">
        <f t="shared" si="46"/>
        <v>0.8378295065</v>
      </c>
      <c r="T235" s="78">
        <f t="shared" si="47"/>
        <v>0.8523657241</v>
      </c>
    </row>
    <row r="236" ht="15.75" customHeight="1">
      <c r="B236" s="16" t="s">
        <v>581</v>
      </c>
      <c r="C236" s="16" t="s">
        <v>583</v>
      </c>
      <c r="D236" s="16" t="s">
        <v>622</v>
      </c>
      <c r="E236" s="16">
        <v>1012364.0</v>
      </c>
      <c r="F236" s="16">
        <v>3456.0</v>
      </c>
      <c r="G236" s="16">
        <v>1063383.0</v>
      </c>
      <c r="H236" s="16">
        <v>25611.0</v>
      </c>
      <c r="I236" s="78">
        <v>0.996598</v>
      </c>
      <c r="J236" s="78">
        <v>0.975326</v>
      </c>
      <c r="K236" s="78">
        <v>0.985847</v>
      </c>
      <c r="L236" s="78">
        <v>0.996761</v>
      </c>
      <c r="M236" s="16">
        <v>0.95</v>
      </c>
      <c r="N236" s="16">
        <v>0.05</v>
      </c>
      <c r="O236" s="16">
        <v>1037975.0</v>
      </c>
      <c r="P236" s="16">
        <v>1066839.0</v>
      </c>
      <c r="Q236" s="16">
        <v>0.0</v>
      </c>
      <c r="R236" s="16">
        <v>0.0</v>
      </c>
      <c r="S236" s="78">
        <f t="shared" si="46"/>
        <v>0.7372499913</v>
      </c>
      <c r="T236" s="78">
        <f t="shared" si="47"/>
        <v>0.7574797324</v>
      </c>
    </row>
    <row r="237" ht="15.75" customHeight="1">
      <c r="B237" s="16" t="s">
        <v>297</v>
      </c>
      <c r="C237" s="16" t="s">
        <v>579</v>
      </c>
      <c r="D237" s="16" t="s">
        <v>622</v>
      </c>
      <c r="E237" s="16">
        <v>1302077.0</v>
      </c>
      <c r="F237" s="16">
        <v>9466.0</v>
      </c>
      <c r="G237" s="16">
        <v>1385656.0</v>
      </c>
      <c r="H237" s="16">
        <v>107153.0</v>
      </c>
      <c r="I237" s="78">
        <v>0.992783</v>
      </c>
      <c r="J237" s="78">
        <v>0.923963</v>
      </c>
      <c r="K237" s="78">
        <v>0.957138</v>
      </c>
      <c r="L237" s="78">
        <v>0.993215</v>
      </c>
      <c r="M237" s="16">
        <v>0.5</v>
      </c>
      <c r="N237" s="16">
        <v>0.5</v>
      </c>
      <c r="O237" s="16">
        <v>1409230.0</v>
      </c>
      <c r="P237" s="16">
        <v>1395122.0</v>
      </c>
      <c r="Q237" s="16">
        <v>0.0</v>
      </c>
      <c r="R237" s="16">
        <v>0.0</v>
      </c>
      <c r="S237" s="78">
        <f t="shared" ref="S237:S246" si="48">(O237-Q237)/1409230</f>
        <v>1</v>
      </c>
      <c r="T237" s="78">
        <f t="shared" ref="T237:T246" si="49">(P237-R237)/1395122</f>
        <v>1</v>
      </c>
    </row>
    <row r="238" ht="15.75" customHeight="1">
      <c r="B238" s="16" t="s">
        <v>297</v>
      </c>
      <c r="C238" s="16" t="s">
        <v>579</v>
      </c>
      <c r="D238" s="16" t="s">
        <v>622</v>
      </c>
      <c r="E238" s="16">
        <v>1298346.0</v>
      </c>
      <c r="F238" s="16">
        <v>9012.0</v>
      </c>
      <c r="G238" s="16">
        <v>1384048.0</v>
      </c>
      <c r="H238" s="16">
        <v>105438.0</v>
      </c>
      <c r="I238" s="78">
        <v>0.993107</v>
      </c>
      <c r="J238" s="78">
        <v>0.92489</v>
      </c>
      <c r="K238" s="78">
        <v>0.957785</v>
      </c>
      <c r="L238" s="78">
        <v>0.993531</v>
      </c>
      <c r="M238" s="16">
        <v>0.55</v>
      </c>
      <c r="N238" s="16">
        <v>0.45</v>
      </c>
      <c r="O238" s="16">
        <v>1403784.0</v>
      </c>
      <c r="P238" s="16">
        <v>1393060.0</v>
      </c>
      <c r="Q238" s="16">
        <v>0.0</v>
      </c>
      <c r="R238" s="16">
        <v>0.0</v>
      </c>
      <c r="S238" s="78">
        <f t="shared" si="48"/>
        <v>0.9961354782</v>
      </c>
      <c r="T238" s="78">
        <f t="shared" si="49"/>
        <v>0.9985219931</v>
      </c>
    </row>
    <row r="239" ht="15.75" customHeight="1">
      <c r="B239" s="16" t="s">
        <v>297</v>
      </c>
      <c r="C239" s="16" t="s">
        <v>579</v>
      </c>
      <c r="D239" s="16" t="s">
        <v>622</v>
      </c>
      <c r="E239" s="16">
        <v>1294281.0</v>
      </c>
      <c r="F239" s="16">
        <v>8485.0</v>
      </c>
      <c r="G239" s="16">
        <v>1382426.0</v>
      </c>
      <c r="H239" s="16">
        <v>103901.0</v>
      </c>
      <c r="I239" s="78">
        <v>0.993487</v>
      </c>
      <c r="J239" s="78">
        <v>0.925689</v>
      </c>
      <c r="K239" s="78">
        <v>0.95839</v>
      </c>
      <c r="L239" s="78">
        <v>0.9939</v>
      </c>
      <c r="M239" s="16">
        <v>0.6</v>
      </c>
      <c r="N239" s="16">
        <v>0.4</v>
      </c>
      <c r="O239" s="16">
        <v>1398182.0</v>
      </c>
      <c r="P239" s="16">
        <v>1390911.0</v>
      </c>
      <c r="Q239" s="16">
        <v>0.0</v>
      </c>
      <c r="R239" s="16">
        <v>0.0</v>
      </c>
      <c r="S239" s="78">
        <f t="shared" si="48"/>
        <v>0.9921602577</v>
      </c>
      <c r="T239" s="78">
        <f t="shared" si="49"/>
        <v>0.996981626</v>
      </c>
    </row>
    <row r="240" ht="15.75" customHeight="1">
      <c r="B240" s="16" t="s">
        <v>297</v>
      </c>
      <c r="C240" s="16" t="s">
        <v>579</v>
      </c>
      <c r="D240" s="16" t="s">
        <v>622</v>
      </c>
      <c r="E240" s="16">
        <v>1289422.0</v>
      </c>
      <c r="F240" s="16">
        <v>8013.0</v>
      </c>
      <c r="G240" s="16">
        <v>1380939.0</v>
      </c>
      <c r="H240" s="16">
        <v>102422.0</v>
      </c>
      <c r="I240" s="78">
        <v>0.993824</v>
      </c>
      <c r="J240" s="78">
        <v>0.926413</v>
      </c>
      <c r="K240" s="78">
        <v>0.958935</v>
      </c>
      <c r="L240" s="78">
        <v>0.994231</v>
      </c>
      <c r="M240" s="16">
        <v>0.65</v>
      </c>
      <c r="N240" s="16">
        <v>0.35</v>
      </c>
      <c r="O240" s="16">
        <v>1391844.0</v>
      </c>
      <c r="P240" s="16">
        <v>1388952.0</v>
      </c>
      <c r="Q240" s="16">
        <v>0.0</v>
      </c>
      <c r="R240" s="16">
        <v>0.0</v>
      </c>
      <c r="S240" s="78">
        <f t="shared" si="48"/>
        <v>0.9876627662</v>
      </c>
      <c r="T240" s="78">
        <f t="shared" si="49"/>
        <v>0.9955774477</v>
      </c>
    </row>
    <row r="241" ht="15.75" customHeight="1">
      <c r="B241" s="16" t="s">
        <v>297</v>
      </c>
      <c r="C241" s="16" t="s">
        <v>579</v>
      </c>
      <c r="D241" s="16" t="s">
        <v>622</v>
      </c>
      <c r="E241" s="16">
        <v>1283645.0</v>
      </c>
      <c r="F241" s="16">
        <v>7471.0</v>
      </c>
      <c r="G241" s="16">
        <v>1378812.0</v>
      </c>
      <c r="H241" s="16">
        <v>100774.0</v>
      </c>
      <c r="I241" s="78">
        <v>0.994214</v>
      </c>
      <c r="J241" s="78">
        <v>0.927208</v>
      </c>
      <c r="K241" s="78">
        <v>0.959543</v>
      </c>
      <c r="L241" s="78">
        <v>0.994611</v>
      </c>
      <c r="M241" s="16">
        <v>0.7</v>
      </c>
      <c r="N241" s="16">
        <v>0.3</v>
      </c>
      <c r="O241" s="16">
        <v>1384419.0</v>
      </c>
      <c r="P241" s="16">
        <v>1386283.0</v>
      </c>
      <c r="Q241" s="16">
        <v>0.0</v>
      </c>
      <c r="R241" s="16">
        <v>0.0</v>
      </c>
      <c r="S241" s="78">
        <f t="shared" si="48"/>
        <v>0.9823939314</v>
      </c>
      <c r="T241" s="78">
        <f t="shared" si="49"/>
        <v>0.9936643534</v>
      </c>
    </row>
    <row r="242" ht="15.75" customHeight="1">
      <c r="B242" s="16" t="s">
        <v>297</v>
      </c>
      <c r="C242" s="16" t="s">
        <v>579</v>
      </c>
      <c r="D242" s="16" t="s">
        <v>622</v>
      </c>
      <c r="E242" s="16">
        <v>1276726.0</v>
      </c>
      <c r="F242" s="16">
        <v>7019.0</v>
      </c>
      <c r="G242" s="16">
        <v>1374464.0</v>
      </c>
      <c r="H242" s="16">
        <v>99111.0</v>
      </c>
      <c r="I242" s="78">
        <v>0.994532</v>
      </c>
      <c r="J242" s="78">
        <v>0.927963</v>
      </c>
      <c r="K242" s="78">
        <v>0.960095</v>
      </c>
      <c r="L242" s="78">
        <v>0.994919</v>
      </c>
      <c r="M242" s="16">
        <v>0.75</v>
      </c>
      <c r="N242" s="16">
        <v>0.25</v>
      </c>
      <c r="O242" s="16">
        <v>1375837.0</v>
      </c>
      <c r="P242" s="16">
        <v>1381483.0</v>
      </c>
      <c r="Q242" s="16">
        <v>0.0</v>
      </c>
      <c r="R242" s="16">
        <v>0.0</v>
      </c>
      <c r="S242" s="78">
        <f t="shared" si="48"/>
        <v>0.976304081</v>
      </c>
      <c r="T242" s="78">
        <f t="shared" si="49"/>
        <v>0.990223794</v>
      </c>
    </row>
    <row r="243" ht="15.75" customHeight="1">
      <c r="B243" s="16" t="s">
        <v>297</v>
      </c>
      <c r="C243" s="16" t="s">
        <v>579</v>
      </c>
      <c r="D243" s="16" t="s">
        <v>622</v>
      </c>
      <c r="E243" s="16">
        <v>1268068.0</v>
      </c>
      <c r="F243" s="16">
        <v>6504.0</v>
      </c>
      <c r="G243" s="16">
        <v>1366358.0</v>
      </c>
      <c r="H243" s="16">
        <v>96849.0</v>
      </c>
      <c r="I243" s="78">
        <v>0.994897</v>
      </c>
      <c r="J243" s="78">
        <v>0.929044</v>
      </c>
      <c r="K243" s="78">
        <v>0.960843</v>
      </c>
      <c r="L243" s="78">
        <v>0.995262</v>
      </c>
      <c r="M243" s="16">
        <v>0.8</v>
      </c>
      <c r="N243" s="16">
        <v>0.2</v>
      </c>
      <c r="O243" s="16">
        <v>1364917.0</v>
      </c>
      <c r="P243" s="16">
        <v>1372862.0</v>
      </c>
      <c r="Q243" s="16">
        <v>0.0</v>
      </c>
      <c r="R243" s="16">
        <v>0.0</v>
      </c>
      <c r="S243" s="78">
        <f t="shared" si="48"/>
        <v>0.9685551684</v>
      </c>
      <c r="T243" s="78">
        <f t="shared" si="49"/>
        <v>0.9840444062</v>
      </c>
    </row>
    <row r="244" ht="15.75" customHeight="1">
      <c r="B244" s="16" t="s">
        <v>297</v>
      </c>
      <c r="C244" s="16" t="s">
        <v>579</v>
      </c>
      <c r="D244" s="16" t="s">
        <v>622</v>
      </c>
      <c r="E244" s="16">
        <v>1253553.0</v>
      </c>
      <c r="F244" s="16">
        <v>5885.0</v>
      </c>
      <c r="G244" s="16">
        <v>1352928.0</v>
      </c>
      <c r="H244" s="16">
        <v>93703.0</v>
      </c>
      <c r="I244" s="78">
        <v>0.995327</v>
      </c>
      <c r="J244" s="78">
        <v>0.930449</v>
      </c>
      <c r="K244" s="78">
        <v>0.961795</v>
      </c>
      <c r="L244" s="78">
        <v>0.995669</v>
      </c>
      <c r="M244" s="16">
        <v>0.85</v>
      </c>
      <c r="N244" s="16">
        <v>0.15</v>
      </c>
      <c r="O244" s="16">
        <v>1347256.0</v>
      </c>
      <c r="P244" s="16">
        <v>1358813.0</v>
      </c>
      <c r="Q244" s="16">
        <v>0.0</v>
      </c>
      <c r="R244" s="16">
        <v>0.0</v>
      </c>
      <c r="S244" s="78">
        <f t="shared" si="48"/>
        <v>0.9560227926</v>
      </c>
      <c r="T244" s="78">
        <f t="shared" si="49"/>
        <v>0.9739743191</v>
      </c>
    </row>
    <row r="245" ht="15.75" customHeight="1">
      <c r="B245" s="16" t="s">
        <v>297</v>
      </c>
      <c r="C245" s="16" t="s">
        <v>579</v>
      </c>
      <c r="D245" s="16" t="s">
        <v>622</v>
      </c>
      <c r="E245" s="16">
        <v>1224492.0</v>
      </c>
      <c r="F245" s="16">
        <v>5006.0</v>
      </c>
      <c r="G245" s="16">
        <v>1324068.0</v>
      </c>
      <c r="H245" s="16">
        <v>87490.0</v>
      </c>
      <c r="I245" s="78">
        <v>0.995928</v>
      </c>
      <c r="J245" s="78">
        <v>0.933315</v>
      </c>
      <c r="K245" s="78">
        <v>0.963605</v>
      </c>
      <c r="L245" s="78">
        <v>0.996233</v>
      </c>
      <c r="M245" s="16">
        <v>0.9</v>
      </c>
      <c r="N245" s="16">
        <v>0.1</v>
      </c>
      <c r="O245" s="16">
        <v>1311982.0</v>
      </c>
      <c r="P245" s="16">
        <v>1329074.0</v>
      </c>
      <c r="Q245" s="16">
        <v>0.0</v>
      </c>
      <c r="R245" s="16">
        <v>0.0</v>
      </c>
      <c r="S245" s="78">
        <f t="shared" si="48"/>
        <v>0.9309921021</v>
      </c>
      <c r="T245" s="78">
        <f t="shared" si="49"/>
        <v>0.9526579038</v>
      </c>
    </row>
    <row r="246" ht="15.75" customHeight="1">
      <c r="B246" s="16" t="s">
        <v>297</v>
      </c>
      <c r="C246" s="16" t="s">
        <v>579</v>
      </c>
      <c r="D246" s="16" t="s">
        <v>622</v>
      </c>
      <c r="E246" s="16">
        <v>1139996.0</v>
      </c>
      <c r="F246" s="16">
        <v>3380.0</v>
      </c>
      <c r="G246" s="16">
        <v>1233968.0</v>
      </c>
      <c r="H246" s="16">
        <v>69702.0</v>
      </c>
      <c r="I246" s="78">
        <v>0.997044</v>
      </c>
      <c r="J246" s="78">
        <v>0.942381</v>
      </c>
      <c r="K246" s="78">
        <v>0.968942</v>
      </c>
      <c r="L246" s="78">
        <v>0.997268</v>
      </c>
      <c r="M246" s="16">
        <v>0.95</v>
      </c>
      <c r="N246" s="16">
        <v>0.05</v>
      </c>
      <c r="O246" s="16">
        <v>1209698.0</v>
      </c>
      <c r="P246" s="16">
        <v>1237348.0</v>
      </c>
      <c r="Q246" s="16">
        <v>0.0</v>
      </c>
      <c r="R246" s="16">
        <v>0.0</v>
      </c>
      <c r="S246" s="78">
        <f t="shared" si="48"/>
        <v>0.8584106214</v>
      </c>
      <c r="T246" s="78">
        <f t="shared" si="49"/>
        <v>0.8869102487</v>
      </c>
    </row>
    <row r="247" ht="15.75" customHeight="1">
      <c r="B247" s="16" t="s">
        <v>332</v>
      </c>
      <c r="C247" s="16" t="s">
        <v>579</v>
      </c>
      <c r="D247" s="16" t="s">
        <v>622</v>
      </c>
      <c r="E247" s="16">
        <v>1125031.0</v>
      </c>
      <c r="F247" s="16">
        <v>240355.0</v>
      </c>
      <c r="G247" s="16">
        <v>1133286.0</v>
      </c>
      <c r="H247" s="16">
        <v>244444.0</v>
      </c>
      <c r="I247" s="78">
        <v>0.823966</v>
      </c>
      <c r="J247" s="78">
        <v>0.821505</v>
      </c>
      <c r="K247" s="78">
        <v>0.822734</v>
      </c>
      <c r="L247" s="78">
        <v>0.825023</v>
      </c>
      <c r="M247" s="16">
        <v>0.0</v>
      </c>
      <c r="N247" s="16" t="s">
        <v>43</v>
      </c>
      <c r="O247" s="16">
        <v>1369475.0</v>
      </c>
      <c r="P247" s="16">
        <v>1373641.0</v>
      </c>
      <c r="Q247" s="16">
        <v>0.0</v>
      </c>
      <c r="R247" s="16">
        <v>0.0</v>
      </c>
      <c r="S247" s="78">
        <f t="shared" ref="S247:S258" si="50">(O247-Q247)/1369475</f>
        <v>1</v>
      </c>
      <c r="T247" s="78">
        <f t="shared" ref="T247:T258" si="51">(P247-R247)/1373641</f>
        <v>1</v>
      </c>
    </row>
    <row r="248" ht="15.75" customHeight="1">
      <c r="B248" s="16" t="s">
        <v>332</v>
      </c>
      <c r="C248" s="16" t="s">
        <v>579</v>
      </c>
      <c r="D248" s="16" t="s">
        <v>622</v>
      </c>
      <c r="E248" s="16">
        <v>601365.0</v>
      </c>
      <c r="F248" s="16">
        <v>25322.0</v>
      </c>
      <c r="G248" s="16">
        <v>681006.0</v>
      </c>
      <c r="H248" s="16">
        <v>67531.0</v>
      </c>
      <c r="I248" s="78">
        <v>0.959594</v>
      </c>
      <c r="J248" s="78">
        <v>0.899041</v>
      </c>
      <c r="K248" s="78">
        <v>0.928331</v>
      </c>
      <c r="L248" s="78">
        <v>0.96415</v>
      </c>
      <c r="M248" s="16">
        <v>1.0</v>
      </c>
      <c r="N248" s="16" t="s">
        <v>43</v>
      </c>
      <c r="O248" s="16">
        <v>668896.0</v>
      </c>
      <c r="P248" s="16">
        <v>706328.0</v>
      </c>
      <c r="Q248" s="16">
        <v>0.0</v>
      </c>
      <c r="R248" s="16">
        <v>0.0</v>
      </c>
      <c r="S248" s="78">
        <f t="shared" si="50"/>
        <v>0.4884324285</v>
      </c>
      <c r="T248" s="78">
        <f t="shared" si="51"/>
        <v>0.5142013088</v>
      </c>
    </row>
    <row r="249" ht="15.75" customHeight="1">
      <c r="B249" s="16" t="s">
        <v>332</v>
      </c>
      <c r="C249" s="16" t="s">
        <v>579</v>
      </c>
      <c r="D249" s="16" t="s">
        <v>622</v>
      </c>
      <c r="E249" s="16">
        <v>345762.0</v>
      </c>
      <c r="F249" s="16">
        <v>5875.0</v>
      </c>
      <c r="G249" s="16">
        <v>400513.0</v>
      </c>
      <c r="H249" s="16">
        <v>31181.0</v>
      </c>
      <c r="I249" s="78">
        <v>0.983292</v>
      </c>
      <c r="J249" s="78">
        <v>0.917279</v>
      </c>
      <c r="K249" s="78">
        <v>0.949139</v>
      </c>
      <c r="L249" s="78">
        <v>0.985543</v>
      </c>
      <c r="M249" s="16">
        <v>2.0</v>
      </c>
      <c r="N249" s="16" t="s">
        <v>43</v>
      </c>
      <c r="O249" s="16">
        <v>376943.0</v>
      </c>
      <c r="P249" s="16">
        <v>406388.0</v>
      </c>
      <c r="Q249" s="16">
        <v>0.0</v>
      </c>
      <c r="R249" s="16">
        <v>0.0</v>
      </c>
      <c r="S249" s="78">
        <f t="shared" si="50"/>
        <v>0.2752463535</v>
      </c>
      <c r="T249" s="78">
        <f t="shared" si="51"/>
        <v>0.2958473138</v>
      </c>
    </row>
    <row r="250" ht="15.75" customHeight="1">
      <c r="B250" s="16" t="s">
        <v>332</v>
      </c>
      <c r="C250" s="16" t="s">
        <v>579</v>
      </c>
      <c r="D250" s="16" t="s">
        <v>622</v>
      </c>
      <c r="E250" s="16">
        <v>259031.0</v>
      </c>
      <c r="F250" s="16">
        <v>3437.0</v>
      </c>
      <c r="G250" s="16">
        <v>301434.0</v>
      </c>
      <c r="H250" s="16">
        <v>21415.0</v>
      </c>
      <c r="I250" s="78">
        <v>0.986905</v>
      </c>
      <c r="J250" s="78">
        <v>0.923639</v>
      </c>
      <c r="K250" s="78">
        <v>0.954225</v>
      </c>
      <c r="L250" s="78">
        <v>0.988726</v>
      </c>
      <c r="M250" s="16">
        <v>2.5</v>
      </c>
      <c r="N250" s="16" t="s">
        <v>43</v>
      </c>
      <c r="O250" s="16">
        <v>280446.0</v>
      </c>
      <c r="P250" s="16">
        <v>304871.0</v>
      </c>
      <c r="Q250" s="16">
        <v>0.0</v>
      </c>
      <c r="R250" s="16">
        <v>0.0</v>
      </c>
      <c r="S250" s="78">
        <f t="shared" si="50"/>
        <v>0.204783585</v>
      </c>
      <c r="T250" s="78">
        <f t="shared" si="51"/>
        <v>0.2219437247</v>
      </c>
    </row>
    <row r="251" ht="15.75" customHeight="1">
      <c r="B251" s="16" t="s">
        <v>332</v>
      </c>
      <c r="C251" s="16" t="s">
        <v>579</v>
      </c>
      <c r="D251" s="16" t="s">
        <v>622</v>
      </c>
      <c r="E251" s="16">
        <v>192419.0</v>
      </c>
      <c r="F251" s="16">
        <v>1699.0</v>
      </c>
      <c r="G251" s="16">
        <v>223738.0</v>
      </c>
      <c r="H251" s="16">
        <v>14751.0</v>
      </c>
      <c r="I251" s="78">
        <v>0.991248</v>
      </c>
      <c r="J251" s="78">
        <v>0.928798</v>
      </c>
      <c r="K251" s="78">
        <v>0.959007</v>
      </c>
      <c r="L251" s="78">
        <v>0.992464</v>
      </c>
      <c r="M251" s="16">
        <v>3.0</v>
      </c>
      <c r="N251" s="16" t="s">
        <v>43</v>
      </c>
      <c r="O251" s="16">
        <v>207170.0</v>
      </c>
      <c r="P251" s="16">
        <v>225437.0</v>
      </c>
      <c r="Q251" s="16">
        <v>0.0</v>
      </c>
      <c r="R251" s="16">
        <v>0.0</v>
      </c>
      <c r="S251" s="78">
        <f t="shared" si="50"/>
        <v>0.1512769492</v>
      </c>
      <c r="T251" s="78">
        <f t="shared" si="51"/>
        <v>0.1641163885</v>
      </c>
    </row>
    <row r="252" ht="15.75" customHeight="1">
      <c r="B252" s="16" t="s">
        <v>332</v>
      </c>
      <c r="C252" s="16" t="s">
        <v>579</v>
      </c>
      <c r="D252" s="16" t="s">
        <v>622</v>
      </c>
      <c r="E252" s="16">
        <v>105185.0</v>
      </c>
      <c r="F252" s="16">
        <v>500.0</v>
      </c>
      <c r="G252" s="16">
        <v>122160.0</v>
      </c>
      <c r="H252" s="16">
        <v>7100.0</v>
      </c>
      <c r="I252" s="78">
        <v>0.995269</v>
      </c>
      <c r="J252" s="78">
        <v>0.936768</v>
      </c>
      <c r="K252" s="78">
        <v>0.965133</v>
      </c>
      <c r="L252" s="78">
        <v>0.995924</v>
      </c>
      <c r="M252" s="16">
        <v>4.0</v>
      </c>
      <c r="N252" s="16" t="s">
        <v>43</v>
      </c>
      <c r="O252" s="16">
        <v>112285.0</v>
      </c>
      <c r="P252" s="16">
        <v>122660.0</v>
      </c>
      <c r="Q252" s="16">
        <v>0.0</v>
      </c>
      <c r="R252" s="16">
        <v>0.0</v>
      </c>
      <c r="S252" s="78">
        <f t="shared" si="50"/>
        <v>0.08199127403</v>
      </c>
      <c r="T252" s="78">
        <f t="shared" si="51"/>
        <v>0.08929552918</v>
      </c>
    </row>
    <row r="253" ht="15.75" customHeight="1">
      <c r="B253" s="16" t="s">
        <v>332</v>
      </c>
      <c r="C253" s="16" t="s">
        <v>579</v>
      </c>
      <c r="D253" s="16" t="s">
        <v>622</v>
      </c>
      <c r="E253" s="16">
        <v>59181.0</v>
      </c>
      <c r="F253" s="16">
        <v>147.0</v>
      </c>
      <c r="G253" s="16">
        <v>68261.0</v>
      </c>
      <c r="H253" s="16">
        <v>3439.0</v>
      </c>
      <c r="I253" s="78">
        <v>0.997522</v>
      </c>
      <c r="J253" s="78">
        <v>0.945081</v>
      </c>
      <c r="K253" s="78">
        <v>0.970594</v>
      </c>
      <c r="L253" s="78">
        <v>0.997851</v>
      </c>
      <c r="M253" s="16">
        <v>5.0</v>
      </c>
      <c r="N253" s="16" t="s">
        <v>43</v>
      </c>
      <c r="O253" s="16">
        <v>62620.0</v>
      </c>
      <c r="P253" s="16">
        <v>68408.0</v>
      </c>
      <c r="Q253" s="16">
        <v>0.0</v>
      </c>
      <c r="R253" s="16">
        <v>0.0</v>
      </c>
      <c r="S253" s="78">
        <f t="shared" si="50"/>
        <v>0.04572555176</v>
      </c>
      <c r="T253" s="78">
        <f t="shared" si="51"/>
        <v>0.04980049372</v>
      </c>
    </row>
    <row r="254" ht="15.75" customHeight="1">
      <c r="B254" s="16" t="s">
        <v>332</v>
      </c>
      <c r="C254" s="16" t="s">
        <v>579</v>
      </c>
      <c r="D254" s="16" t="s">
        <v>622</v>
      </c>
      <c r="E254" s="16">
        <v>34695.0</v>
      </c>
      <c r="F254" s="16">
        <v>89.0</v>
      </c>
      <c r="G254" s="16">
        <v>40061.0</v>
      </c>
      <c r="H254" s="16">
        <v>1766.0</v>
      </c>
      <c r="I254" s="78">
        <v>0.997441</v>
      </c>
      <c r="J254" s="78">
        <v>0.951565</v>
      </c>
      <c r="K254" s="78">
        <v>0.973963</v>
      </c>
      <c r="L254" s="78">
        <v>0.997783</v>
      </c>
      <c r="M254" s="16">
        <v>6.0</v>
      </c>
      <c r="N254" s="16" t="s">
        <v>43</v>
      </c>
      <c r="O254" s="16">
        <v>36461.0</v>
      </c>
      <c r="P254" s="16">
        <v>40150.0</v>
      </c>
      <c r="Q254" s="16">
        <v>0.0</v>
      </c>
      <c r="R254" s="16">
        <v>0.0</v>
      </c>
      <c r="S254" s="78">
        <f t="shared" si="50"/>
        <v>0.02662407127</v>
      </c>
      <c r="T254" s="78">
        <f t="shared" si="51"/>
        <v>0.02922888877</v>
      </c>
    </row>
    <row r="255" ht="15.75" customHeight="1">
      <c r="B255" s="16" t="s">
        <v>332</v>
      </c>
      <c r="C255" s="16" t="s">
        <v>579</v>
      </c>
      <c r="D255" s="16" t="s">
        <v>622</v>
      </c>
      <c r="E255" s="16">
        <v>20144.0</v>
      </c>
      <c r="F255" s="16">
        <v>21.0</v>
      </c>
      <c r="G255" s="16">
        <v>23176.0</v>
      </c>
      <c r="H255" s="16">
        <v>897.0</v>
      </c>
      <c r="I255" s="78">
        <v>0.998959</v>
      </c>
      <c r="J255" s="78">
        <v>0.957369</v>
      </c>
      <c r="K255" s="78">
        <v>0.977722</v>
      </c>
      <c r="L255" s="78">
        <v>0.999095</v>
      </c>
      <c r="M255" s="16">
        <v>7.0</v>
      </c>
      <c r="N255" s="16" t="s">
        <v>43</v>
      </c>
      <c r="O255" s="16">
        <v>21041.0</v>
      </c>
      <c r="P255" s="16">
        <v>23197.0</v>
      </c>
      <c r="Q255" s="16">
        <v>0.0</v>
      </c>
      <c r="R255" s="16">
        <v>0.0</v>
      </c>
      <c r="S255" s="78">
        <f t="shared" si="50"/>
        <v>0.01536428193</v>
      </c>
      <c r="T255" s="78">
        <f t="shared" si="51"/>
        <v>0.01688723618</v>
      </c>
    </row>
    <row r="256" ht="15.75" customHeight="1">
      <c r="B256" s="16" t="s">
        <v>332</v>
      </c>
      <c r="C256" s="16" t="s">
        <v>579</v>
      </c>
      <c r="D256" s="16" t="s">
        <v>622</v>
      </c>
      <c r="E256" s="16">
        <v>11592.0</v>
      </c>
      <c r="F256" s="16">
        <v>12.0</v>
      </c>
      <c r="G256" s="16">
        <v>13463.0</v>
      </c>
      <c r="H256" s="16">
        <v>458.0</v>
      </c>
      <c r="I256" s="78">
        <v>0.998966</v>
      </c>
      <c r="J256" s="78">
        <v>0.961992</v>
      </c>
      <c r="K256" s="78">
        <v>0.98013</v>
      </c>
      <c r="L256" s="78">
        <v>0.999109</v>
      </c>
      <c r="M256" s="16">
        <v>8.0</v>
      </c>
      <c r="N256" s="16" t="s">
        <v>43</v>
      </c>
      <c r="O256" s="16">
        <v>12050.0</v>
      </c>
      <c r="P256" s="16">
        <v>13475.0</v>
      </c>
      <c r="Q256" s="16">
        <v>0.0</v>
      </c>
      <c r="R256" s="16">
        <v>0.0</v>
      </c>
      <c r="S256" s="78">
        <f t="shared" si="50"/>
        <v>0.008798992315</v>
      </c>
      <c r="T256" s="78">
        <f t="shared" si="51"/>
        <v>0.009809695546</v>
      </c>
    </row>
    <row r="257" ht="15.75" customHeight="1">
      <c r="B257" s="16" t="s">
        <v>332</v>
      </c>
      <c r="C257" s="16" t="s">
        <v>579</v>
      </c>
      <c r="D257" s="16" t="s">
        <v>622</v>
      </c>
      <c r="E257" s="16">
        <v>7159.0</v>
      </c>
      <c r="F257" s="16">
        <v>5.0</v>
      </c>
      <c r="G257" s="16">
        <v>8250.0</v>
      </c>
      <c r="H257" s="16">
        <v>267.0</v>
      </c>
      <c r="I257" s="78">
        <v>0.999302</v>
      </c>
      <c r="J257" s="78">
        <v>0.964045</v>
      </c>
      <c r="K257" s="78">
        <v>0.981357</v>
      </c>
      <c r="L257" s="78">
        <v>0.999394</v>
      </c>
      <c r="M257" s="16">
        <v>9.0</v>
      </c>
      <c r="N257" s="16" t="s">
        <v>43</v>
      </c>
      <c r="O257" s="16">
        <v>7426.0</v>
      </c>
      <c r="P257" s="16">
        <v>8255.0</v>
      </c>
      <c r="Q257" s="16">
        <v>0.0</v>
      </c>
      <c r="R257" s="16">
        <v>0.0</v>
      </c>
      <c r="S257" s="78">
        <f t="shared" si="50"/>
        <v>0.005422515928</v>
      </c>
      <c r="T257" s="78">
        <f t="shared" si="51"/>
        <v>0.00600957601</v>
      </c>
    </row>
    <row r="258" ht="15.75" customHeight="1">
      <c r="B258" s="16" t="s">
        <v>332</v>
      </c>
      <c r="C258" s="16" t="s">
        <v>579</v>
      </c>
      <c r="D258" s="16" t="s">
        <v>622</v>
      </c>
      <c r="E258" s="16">
        <v>4034.0</v>
      </c>
      <c r="F258" s="16">
        <v>7.0</v>
      </c>
      <c r="G258" s="16">
        <v>4684.0</v>
      </c>
      <c r="H258" s="16">
        <v>125.0</v>
      </c>
      <c r="I258" s="78">
        <v>0.998268</v>
      </c>
      <c r="J258" s="78">
        <v>0.969945</v>
      </c>
      <c r="K258" s="78">
        <v>0.983903</v>
      </c>
      <c r="L258" s="78">
        <v>0.998508</v>
      </c>
      <c r="M258" s="16">
        <v>10.0</v>
      </c>
      <c r="N258" s="16" t="s">
        <v>43</v>
      </c>
      <c r="O258" s="16">
        <v>4159.0</v>
      </c>
      <c r="P258" s="16">
        <v>4691.0</v>
      </c>
      <c r="Q258" s="16">
        <v>0.0</v>
      </c>
      <c r="R258" s="16">
        <v>0.0</v>
      </c>
      <c r="S258" s="78">
        <f t="shared" si="50"/>
        <v>0.00303693021</v>
      </c>
      <c r="T258" s="78">
        <f t="shared" si="51"/>
        <v>0.003415011637</v>
      </c>
    </row>
    <row r="259" ht="15.75" customHeight="1">
      <c r="B259" s="16" t="s">
        <v>365</v>
      </c>
      <c r="C259" s="16" t="s">
        <v>579</v>
      </c>
      <c r="D259" s="16" t="s">
        <v>622</v>
      </c>
      <c r="E259" s="16">
        <v>779428.0</v>
      </c>
      <c r="F259" s="16">
        <v>470321.0</v>
      </c>
      <c r="G259" s="16">
        <v>321960.0</v>
      </c>
      <c r="H259" s="16">
        <v>16989.0</v>
      </c>
      <c r="I259" s="78">
        <v>0.623667632460598</v>
      </c>
      <c r="J259" s="78">
        <v>0.978668210246642</v>
      </c>
      <c r="K259" s="78">
        <v>0.761842392063987</v>
      </c>
      <c r="L259" s="78">
        <v>0.406370971915267</v>
      </c>
      <c r="M259" s="16">
        <v>0.1</v>
      </c>
      <c r="N259" s="16" t="s">
        <v>43</v>
      </c>
      <c r="O259" s="16">
        <v>796417.0</v>
      </c>
      <c r="P259" s="16">
        <v>792281.0</v>
      </c>
      <c r="Q259" s="16">
        <v>0.0</v>
      </c>
      <c r="R259" s="16">
        <v>0.0</v>
      </c>
      <c r="S259" s="78">
        <f t="shared" ref="S259:S267" si="52">(O259-Q259)/796417</f>
        <v>1</v>
      </c>
      <c r="T259" s="78">
        <f t="shared" ref="T259:T267" si="53">(P259-R259)/792281</f>
        <v>1</v>
      </c>
    </row>
    <row r="260" ht="15.75" customHeight="1">
      <c r="B260" s="16" t="s">
        <v>365</v>
      </c>
      <c r="C260" s="16" t="s">
        <v>579</v>
      </c>
      <c r="D260" s="16" t="s">
        <v>622</v>
      </c>
      <c r="E260" s="16">
        <v>765839.0</v>
      </c>
      <c r="F260" s="16">
        <v>353524.0</v>
      </c>
      <c r="G260" s="16">
        <v>438757.0</v>
      </c>
      <c r="H260" s="16">
        <v>30578.0</v>
      </c>
      <c r="I260" s="78">
        <v>0.684173945359995</v>
      </c>
      <c r="J260" s="78">
        <v>0.961605540815929</v>
      </c>
      <c r="K260" s="78">
        <v>0.799506206349372</v>
      </c>
      <c r="L260" s="78">
        <v>0.553789627669981</v>
      </c>
      <c r="M260" s="16">
        <v>0.2</v>
      </c>
      <c r="N260" s="16" t="s">
        <v>43</v>
      </c>
      <c r="O260" s="16">
        <v>796417.0</v>
      </c>
      <c r="P260" s="16">
        <v>792281.0</v>
      </c>
      <c r="Q260" s="16">
        <v>0.0</v>
      </c>
      <c r="R260" s="16">
        <v>0.0</v>
      </c>
      <c r="S260" s="78">
        <f t="shared" si="52"/>
        <v>1</v>
      </c>
      <c r="T260" s="78">
        <f t="shared" si="53"/>
        <v>1</v>
      </c>
    </row>
    <row r="261" ht="15.75" customHeight="1">
      <c r="B261" s="16" t="s">
        <v>365</v>
      </c>
      <c r="C261" s="16" t="s">
        <v>579</v>
      </c>
      <c r="D261" s="16" t="s">
        <v>622</v>
      </c>
      <c r="E261" s="16">
        <v>754163.0</v>
      </c>
      <c r="F261" s="16">
        <v>275147.0</v>
      </c>
      <c r="G261" s="16">
        <v>517134.0</v>
      </c>
      <c r="H261" s="16">
        <v>42254.0</v>
      </c>
      <c r="I261" s="78">
        <v>0.732687917148381</v>
      </c>
      <c r="J261" s="78">
        <v>0.946944879378517</v>
      </c>
      <c r="K261" s="78">
        <v>0.826150897697191</v>
      </c>
      <c r="L261" s="78">
        <v>0.652715387596068</v>
      </c>
      <c r="M261" s="16">
        <v>0.3</v>
      </c>
      <c r="N261" s="16" t="s">
        <v>43</v>
      </c>
      <c r="O261" s="16">
        <v>796417.0</v>
      </c>
      <c r="P261" s="16">
        <v>792281.0</v>
      </c>
      <c r="Q261" s="16">
        <v>0.0</v>
      </c>
      <c r="R261" s="16">
        <v>0.0</v>
      </c>
      <c r="S261" s="78">
        <f t="shared" si="52"/>
        <v>1</v>
      </c>
      <c r="T261" s="78">
        <f t="shared" si="53"/>
        <v>1</v>
      </c>
    </row>
    <row r="262" ht="15.75" customHeight="1">
      <c r="B262" s="16" t="s">
        <v>365</v>
      </c>
      <c r="C262" s="16" t="s">
        <v>579</v>
      </c>
      <c r="D262" s="16" t="s">
        <v>622</v>
      </c>
      <c r="E262" s="16">
        <v>742342.0</v>
      </c>
      <c r="F262" s="16">
        <v>215836.0</v>
      </c>
      <c r="G262" s="16">
        <v>576445.0</v>
      </c>
      <c r="H262" s="16">
        <v>54075.0</v>
      </c>
      <c r="I262" s="78">
        <v>0.774743314916435</v>
      </c>
      <c r="J262" s="78">
        <v>0.932102152515579</v>
      </c>
      <c r="K262" s="78">
        <v>0.846169058956625</v>
      </c>
      <c r="L262" s="78">
        <v>0.727576453303815</v>
      </c>
      <c r="M262" s="16">
        <v>0.4</v>
      </c>
      <c r="N262" s="16" t="s">
        <v>43</v>
      </c>
      <c r="O262" s="16">
        <v>796417.0</v>
      </c>
      <c r="P262" s="16">
        <v>792281.0</v>
      </c>
      <c r="Q262" s="16">
        <v>0.0</v>
      </c>
      <c r="R262" s="16">
        <v>0.0</v>
      </c>
      <c r="S262" s="78">
        <f t="shared" si="52"/>
        <v>1</v>
      </c>
      <c r="T262" s="78">
        <f t="shared" si="53"/>
        <v>1</v>
      </c>
    </row>
    <row r="263" ht="15.75" customHeight="1">
      <c r="B263" s="16" t="s">
        <v>365</v>
      </c>
      <c r="C263" s="16" t="s">
        <v>579</v>
      </c>
      <c r="D263" s="16" t="s">
        <v>622</v>
      </c>
      <c r="E263" s="16">
        <v>727207.0</v>
      </c>
      <c r="F263" s="16">
        <v>167127.0</v>
      </c>
      <c r="G263" s="16">
        <v>625154.0</v>
      </c>
      <c r="H263" s="16">
        <v>69210.0</v>
      </c>
      <c r="I263" s="78">
        <v>0.813126863118253</v>
      </c>
      <c r="J263" s="78">
        <v>0.913098288961687</v>
      </c>
      <c r="K263" s="78">
        <v>0.860217737561592</v>
      </c>
      <c r="L263" s="78">
        <v>0.789055903145475</v>
      </c>
      <c r="M263" s="16">
        <v>0.5</v>
      </c>
      <c r="N263" s="16" t="s">
        <v>43</v>
      </c>
      <c r="O263" s="16">
        <v>796417.0</v>
      </c>
      <c r="P263" s="16">
        <v>792281.0</v>
      </c>
      <c r="Q263" s="16">
        <v>0.0</v>
      </c>
      <c r="R263" s="16">
        <v>0.0</v>
      </c>
      <c r="S263" s="78">
        <f t="shared" si="52"/>
        <v>1</v>
      </c>
      <c r="T263" s="78">
        <f t="shared" si="53"/>
        <v>1</v>
      </c>
    </row>
    <row r="264" ht="15.75" customHeight="1">
      <c r="B264" s="16" t="s">
        <v>365</v>
      </c>
      <c r="C264" s="16" t="s">
        <v>579</v>
      </c>
      <c r="D264" s="16" t="s">
        <v>622</v>
      </c>
      <c r="E264" s="16">
        <v>703327.0</v>
      </c>
      <c r="F264" s="16">
        <v>123676.0</v>
      </c>
      <c r="G264" s="16">
        <v>668605.0</v>
      </c>
      <c r="H264" s="16">
        <v>93090.0</v>
      </c>
      <c r="I264" s="78">
        <v>0.850452779494149</v>
      </c>
      <c r="J264" s="78">
        <v>0.883113996813227</v>
      </c>
      <c r="K264" s="78">
        <v>0.866475711768981</v>
      </c>
      <c r="L264" s="78">
        <v>0.843898818727194</v>
      </c>
      <c r="M264" s="16">
        <v>0.6</v>
      </c>
      <c r="N264" s="16" t="s">
        <v>43</v>
      </c>
      <c r="O264" s="16">
        <v>796417.0</v>
      </c>
      <c r="P264" s="16">
        <v>792281.0</v>
      </c>
      <c r="Q264" s="16">
        <v>0.0</v>
      </c>
      <c r="R264" s="16">
        <v>0.0</v>
      </c>
      <c r="S264" s="78">
        <f t="shared" si="52"/>
        <v>1</v>
      </c>
      <c r="T264" s="78">
        <f t="shared" si="53"/>
        <v>1</v>
      </c>
    </row>
    <row r="265" ht="15.75" customHeight="1">
      <c r="B265" s="16" t="s">
        <v>365</v>
      </c>
      <c r="C265" s="16" t="s">
        <v>579</v>
      </c>
      <c r="D265" s="16" t="s">
        <v>622</v>
      </c>
      <c r="E265" s="16">
        <v>660477.0</v>
      </c>
      <c r="F265" s="16">
        <v>83010.0</v>
      </c>
      <c r="G265" s="16">
        <v>709271.0</v>
      </c>
      <c r="H265" s="16">
        <v>135940.0</v>
      </c>
      <c r="I265" s="78">
        <v>0.888350435179095</v>
      </c>
      <c r="J265" s="78">
        <v>0.829310524511657</v>
      </c>
      <c r="K265" s="78">
        <v>0.857815811894768</v>
      </c>
      <c r="L265" s="78">
        <v>0.895226567341638</v>
      </c>
      <c r="M265" s="16">
        <v>0.7</v>
      </c>
      <c r="N265" s="16" t="s">
        <v>43</v>
      </c>
      <c r="O265" s="16">
        <v>796417.0</v>
      </c>
      <c r="P265" s="16">
        <v>792281.0</v>
      </c>
      <c r="Q265" s="16">
        <v>0.0</v>
      </c>
      <c r="R265" s="16">
        <v>0.0</v>
      </c>
      <c r="S265" s="78">
        <f t="shared" si="52"/>
        <v>1</v>
      </c>
      <c r="T265" s="78">
        <f t="shared" si="53"/>
        <v>1</v>
      </c>
    </row>
    <row r="266" ht="15.75" customHeight="1">
      <c r="B266" s="16" t="s">
        <v>365</v>
      </c>
      <c r="C266" s="16" t="s">
        <v>579</v>
      </c>
      <c r="D266" s="16" t="s">
        <v>622</v>
      </c>
      <c r="E266" s="16">
        <v>573119.0</v>
      </c>
      <c r="F266" s="16">
        <v>43775.0</v>
      </c>
      <c r="G266" s="16">
        <v>748506.0</v>
      </c>
      <c r="H266" s="16">
        <v>223298.0</v>
      </c>
      <c r="I266" s="78">
        <v>0.929039672942191</v>
      </c>
      <c r="J266" s="78">
        <v>0.719621755939414</v>
      </c>
      <c r="K266" s="78">
        <v>0.811030268638679</v>
      </c>
      <c r="L266" s="78">
        <v>0.944748138602339</v>
      </c>
      <c r="M266" s="16">
        <v>0.8</v>
      </c>
      <c r="N266" s="16" t="s">
        <v>43</v>
      </c>
      <c r="O266" s="16">
        <v>796417.0</v>
      </c>
      <c r="P266" s="16">
        <v>792281.0</v>
      </c>
      <c r="Q266" s="16">
        <v>0.0</v>
      </c>
      <c r="R266" s="16">
        <v>0.0</v>
      </c>
      <c r="S266" s="78">
        <f t="shared" si="52"/>
        <v>1</v>
      </c>
      <c r="T266" s="78">
        <f t="shared" si="53"/>
        <v>1</v>
      </c>
    </row>
    <row r="267" ht="15.75" customHeight="1">
      <c r="B267" s="16" t="s">
        <v>365</v>
      </c>
      <c r="C267" s="16" t="s">
        <v>579</v>
      </c>
      <c r="D267" s="16" t="s">
        <v>622</v>
      </c>
      <c r="E267" s="16">
        <v>377070.0</v>
      </c>
      <c r="F267" s="16">
        <v>12119.0</v>
      </c>
      <c r="G267" s="16">
        <v>780162.0</v>
      </c>
      <c r="H267" s="16">
        <v>419347.0</v>
      </c>
      <c r="I267" s="78">
        <v>0.968860887640709</v>
      </c>
      <c r="J267" s="78">
        <v>0.473458000017579</v>
      </c>
      <c r="K267" s="78">
        <v>0.636079776924206</v>
      </c>
      <c r="L267" s="78">
        <v>0.984703659433963</v>
      </c>
      <c r="M267" s="16">
        <v>0.9</v>
      </c>
      <c r="N267" s="16" t="s">
        <v>43</v>
      </c>
      <c r="O267" s="16">
        <v>796417.0</v>
      </c>
      <c r="P267" s="16">
        <v>792281.0</v>
      </c>
      <c r="Q267" s="16">
        <v>0.0</v>
      </c>
      <c r="R267" s="16">
        <v>0.0</v>
      </c>
      <c r="S267" s="78">
        <f t="shared" si="52"/>
        <v>1</v>
      </c>
      <c r="T267" s="78">
        <f t="shared" si="53"/>
        <v>1</v>
      </c>
    </row>
    <row r="268" ht="15.75" customHeight="1">
      <c r="B268" s="16" t="s">
        <v>127</v>
      </c>
      <c r="C268" s="16" t="s">
        <v>586</v>
      </c>
      <c r="D268" s="16" t="s">
        <v>623</v>
      </c>
      <c r="E268" s="16">
        <v>4589.0</v>
      </c>
      <c r="F268" s="16">
        <v>101.0</v>
      </c>
      <c r="G268" s="16">
        <v>5295.0</v>
      </c>
      <c r="H268" s="16">
        <v>460.0</v>
      </c>
      <c r="I268" s="78">
        <v>0.978465</v>
      </c>
      <c r="J268" s="78">
        <v>0.908893</v>
      </c>
      <c r="K268" s="78">
        <v>0.942397</v>
      </c>
      <c r="L268" s="78">
        <v>0.981282</v>
      </c>
      <c r="M268" s="16">
        <v>0.5</v>
      </c>
      <c r="N268" s="16" t="s">
        <v>43</v>
      </c>
      <c r="O268" s="16">
        <v>5049.0</v>
      </c>
      <c r="P268" s="16">
        <v>5396.0</v>
      </c>
      <c r="Q268" s="16">
        <v>0.0</v>
      </c>
      <c r="R268" s="16">
        <v>0.0</v>
      </c>
      <c r="S268" s="78">
        <f t="shared" ref="S268:S277" si="54">(O268-Q268)/5049</f>
        <v>1</v>
      </c>
      <c r="T268" s="78">
        <f t="shared" ref="T268:T277" si="55">(P268-R268)/5396</f>
        <v>1</v>
      </c>
    </row>
    <row r="269" ht="15.75" customHeight="1">
      <c r="B269" s="16" t="s">
        <v>127</v>
      </c>
      <c r="C269" s="16" t="s">
        <v>586</v>
      </c>
      <c r="D269" s="16" t="s">
        <v>623</v>
      </c>
      <c r="E269" s="16">
        <v>4446.0</v>
      </c>
      <c r="F269" s="16">
        <v>120.0</v>
      </c>
      <c r="G269" s="16">
        <v>5005.0</v>
      </c>
      <c r="H269" s="16">
        <v>445.0</v>
      </c>
      <c r="I269" s="78">
        <v>0.973719</v>
      </c>
      <c r="J269" s="78">
        <v>0.909017</v>
      </c>
      <c r="K269" s="78">
        <v>0.940256</v>
      </c>
      <c r="L269" s="78">
        <v>0.976585</v>
      </c>
      <c r="M269" s="16">
        <v>0.55</v>
      </c>
      <c r="N269" s="16" t="s">
        <v>43</v>
      </c>
      <c r="O269" s="16">
        <v>4968.0</v>
      </c>
      <c r="P269" s="16">
        <v>5175.0</v>
      </c>
      <c r="Q269" s="16">
        <v>77.0</v>
      </c>
      <c r="R269" s="16">
        <v>50.0</v>
      </c>
      <c r="S269" s="78">
        <f t="shared" si="54"/>
        <v>0.9687066746</v>
      </c>
      <c r="T269" s="78">
        <f t="shared" si="55"/>
        <v>0.949777613</v>
      </c>
    </row>
    <row r="270" ht="15.75" customHeight="1">
      <c r="B270" s="16" t="s">
        <v>127</v>
      </c>
      <c r="C270" s="16" t="s">
        <v>586</v>
      </c>
      <c r="D270" s="16" t="s">
        <v>623</v>
      </c>
      <c r="E270" s="16">
        <v>4302.0</v>
      </c>
      <c r="F270" s="16">
        <v>49.0</v>
      </c>
      <c r="G270" s="16">
        <v>4902.0</v>
      </c>
      <c r="H270" s="16">
        <v>429.0</v>
      </c>
      <c r="I270" s="78">
        <v>0.988738</v>
      </c>
      <c r="J270" s="78">
        <v>0.909321</v>
      </c>
      <c r="K270" s="78">
        <v>0.947368</v>
      </c>
      <c r="L270" s="78">
        <v>0.990103</v>
      </c>
      <c r="M270" s="16">
        <v>0.6</v>
      </c>
      <c r="N270" s="16" t="s">
        <v>43</v>
      </c>
      <c r="O270" s="16">
        <v>4842.0</v>
      </c>
      <c r="P270" s="16">
        <v>5016.0</v>
      </c>
      <c r="Q270" s="16">
        <v>111.0</v>
      </c>
      <c r="R270" s="16">
        <v>65.0</v>
      </c>
      <c r="S270" s="78">
        <f t="shared" si="54"/>
        <v>0.9370172311</v>
      </c>
      <c r="T270" s="78">
        <f t="shared" si="55"/>
        <v>0.9175315048</v>
      </c>
    </row>
    <row r="271" ht="15.75" customHeight="1">
      <c r="B271" s="16" t="s">
        <v>127</v>
      </c>
      <c r="C271" s="16" t="s">
        <v>586</v>
      </c>
      <c r="D271" s="16" t="s">
        <v>623</v>
      </c>
      <c r="E271" s="16">
        <v>4202.0</v>
      </c>
      <c r="F271" s="16">
        <v>48.0</v>
      </c>
      <c r="G271" s="16">
        <v>4808.0</v>
      </c>
      <c r="H271" s="16">
        <v>416.0</v>
      </c>
      <c r="I271" s="78">
        <v>0.988706</v>
      </c>
      <c r="J271" s="78">
        <v>0.909918</v>
      </c>
      <c r="K271" s="78">
        <v>0.947677</v>
      </c>
      <c r="L271" s="78">
        <v>0.990115</v>
      </c>
      <c r="M271" s="16">
        <v>0.65</v>
      </c>
      <c r="N271" s="16" t="s">
        <v>43</v>
      </c>
      <c r="O271" s="16">
        <v>4779.0</v>
      </c>
      <c r="P271" s="16">
        <v>4939.0</v>
      </c>
      <c r="Q271" s="16">
        <v>161.0</v>
      </c>
      <c r="R271" s="16">
        <v>83.0</v>
      </c>
      <c r="S271" s="78">
        <f t="shared" si="54"/>
        <v>0.9146365617</v>
      </c>
      <c r="T271" s="78">
        <f t="shared" si="55"/>
        <v>0.899925871</v>
      </c>
    </row>
    <row r="272" ht="15.75" customHeight="1">
      <c r="B272" s="16" t="s">
        <v>127</v>
      </c>
      <c r="C272" s="16" t="s">
        <v>586</v>
      </c>
      <c r="D272" s="16" t="s">
        <v>623</v>
      </c>
      <c r="E272" s="16">
        <v>4142.0</v>
      </c>
      <c r="F272" s="16">
        <v>30.0</v>
      </c>
      <c r="G272" s="16">
        <v>4872.0</v>
      </c>
      <c r="H272" s="16">
        <v>409.0</v>
      </c>
      <c r="I272" s="78">
        <v>0.992809</v>
      </c>
      <c r="J272" s="78">
        <v>0.91013</v>
      </c>
      <c r="K272" s="78">
        <v>0.949673</v>
      </c>
      <c r="L272" s="78">
        <v>0.99388</v>
      </c>
      <c r="M272" s="16">
        <v>0.7</v>
      </c>
      <c r="N272" s="16" t="s">
        <v>43</v>
      </c>
      <c r="O272" s="16">
        <v>4758.0</v>
      </c>
      <c r="P272" s="16">
        <v>5001.0</v>
      </c>
      <c r="Q272" s="16">
        <v>207.0</v>
      </c>
      <c r="R272" s="16">
        <v>99.0</v>
      </c>
      <c r="S272" s="78">
        <f t="shared" si="54"/>
        <v>0.9013666072</v>
      </c>
      <c r="T272" s="78">
        <f t="shared" si="55"/>
        <v>0.9084507042</v>
      </c>
    </row>
    <row r="273" ht="15.75" customHeight="1">
      <c r="B273" s="16" t="s">
        <v>127</v>
      </c>
      <c r="C273" s="16" t="s">
        <v>586</v>
      </c>
      <c r="D273" s="16" t="s">
        <v>623</v>
      </c>
      <c r="E273" s="16">
        <v>4039.0</v>
      </c>
      <c r="F273" s="16">
        <v>44.0</v>
      </c>
      <c r="G273" s="16">
        <v>4590.0</v>
      </c>
      <c r="H273" s="16">
        <v>393.0</v>
      </c>
      <c r="I273" s="78">
        <v>0.989224</v>
      </c>
      <c r="J273" s="78">
        <v>0.911327</v>
      </c>
      <c r="K273" s="78">
        <v>0.948679</v>
      </c>
      <c r="L273" s="78">
        <v>0.990505</v>
      </c>
      <c r="M273" s="16">
        <v>0.75</v>
      </c>
      <c r="N273" s="16" t="s">
        <v>43</v>
      </c>
      <c r="O273" s="16">
        <v>4689.0</v>
      </c>
      <c r="P273" s="16">
        <v>4832.0</v>
      </c>
      <c r="Q273" s="16">
        <v>257.0</v>
      </c>
      <c r="R273" s="16">
        <v>198.0</v>
      </c>
      <c r="S273" s="78">
        <f t="shared" si="54"/>
        <v>0.8777975837</v>
      </c>
      <c r="T273" s="78">
        <f t="shared" si="55"/>
        <v>0.8587842847</v>
      </c>
    </row>
    <row r="274" ht="15.75" customHeight="1">
      <c r="B274" s="16" t="s">
        <v>127</v>
      </c>
      <c r="C274" s="16" t="s">
        <v>586</v>
      </c>
      <c r="D274" s="16" t="s">
        <v>623</v>
      </c>
      <c r="E274" s="16">
        <v>3840.0</v>
      </c>
      <c r="F274" s="16">
        <v>39.0</v>
      </c>
      <c r="G274" s="16">
        <v>4427.0</v>
      </c>
      <c r="H274" s="16">
        <v>361.0</v>
      </c>
      <c r="I274" s="78">
        <v>0.989946</v>
      </c>
      <c r="J274" s="78">
        <v>0.914068</v>
      </c>
      <c r="K274" s="78">
        <v>0.950495</v>
      </c>
      <c r="L274" s="78">
        <v>0.991267</v>
      </c>
      <c r="M274" s="16">
        <v>0.8</v>
      </c>
      <c r="N274" s="16" t="s">
        <v>43</v>
      </c>
      <c r="O274" s="16">
        <v>4489.0</v>
      </c>
      <c r="P274" s="16">
        <v>4671.0</v>
      </c>
      <c r="Q274" s="16">
        <v>288.0</v>
      </c>
      <c r="R274" s="16">
        <v>205.0</v>
      </c>
      <c r="S274" s="78">
        <f t="shared" si="54"/>
        <v>0.8320459497</v>
      </c>
      <c r="T274" s="78">
        <f t="shared" si="55"/>
        <v>0.8276501112</v>
      </c>
    </row>
    <row r="275" ht="15.75" customHeight="1">
      <c r="B275" s="16" t="s">
        <v>127</v>
      </c>
      <c r="C275" s="16" t="s">
        <v>586</v>
      </c>
      <c r="D275" s="16" t="s">
        <v>623</v>
      </c>
      <c r="E275" s="16">
        <v>3674.0</v>
      </c>
      <c r="F275" s="16">
        <v>26.0</v>
      </c>
      <c r="G275" s="16">
        <v>4386.0</v>
      </c>
      <c r="H275" s="16">
        <v>336.0</v>
      </c>
      <c r="I275" s="78">
        <v>0.992973</v>
      </c>
      <c r="J275" s="78">
        <v>0.916209</v>
      </c>
      <c r="K275" s="78">
        <v>0.953048</v>
      </c>
      <c r="L275" s="78">
        <v>0.994107</v>
      </c>
      <c r="M275" s="16">
        <v>0.85</v>
      </c>
      <c r="N275" s="16" t="s">
        <v>43</v>
      </c>
      <c r="O275" s="16">
        <v>4337.0</v>
      </c>
      <c r="P275" s="16">
        <v>4670.0</v>
      </c>
      <c r="Q275" s="16">
        <v>327.0</v>
      </c>
      <c r="R275" s="16">
        <v>258.0</v>
      </c>
      <c r="S275" s="78">
        <f t="shared" si="54"/>
        <v>0.7942166766</v>
      </c>
      <c r="T275" s="78">
        <f t="shared" si="55"/>
        <v>0.8176426983</v>
      </c>
    </row>
    <row r="276" ht="15.75" customHeight="1">
      <c r="B276" s="16" t="s">
        <v>127</v>
      </c>
      <c r="C276" s="16" t="s">
        <v>586</v>
      </c>
      <c r="D276" s="16" t="s">
        <v>623</v>
      </c>
      <c r="E276" s="16">
        <v>3204.0</v>
      </c>
      <c r="F276" s="16">
        <v>14.0</v>
      </c>
      <c r="G276" s="16">
        <v>3562.0</v>
      </c>
      <c r="H276" s="16">
        <v>276.0</v>
      </c>
      <c r="I276" s="78">
        <v>0.995649</v>
      </c>
      <c r="J276" s="78">
        <v>0.92069</v>
      </c>
      <c r="K276" s="78">
        <v>0.956703</v>
      </c>
      <c r="L276" s="78">
        <v>0.996085</v>
      </c>
      <c r="M276" s="16">
        <v>0.9</v>
      </c>
      <c r="N276" s="16" t="s">
        <v>43</v>
      </c>
      <c r="O276" s="16">
        <v>3832.0</v>
      </c>
      <c r="P276" s="16">
        <v>3992.0</v>
      </c>
      <c r="Q276" s="16">
        <v>352.0</v>
      </c>
      <c r="R276" s="16">
        <v>416.0</v>
      </c>
      <c r="S276" s="78">
        <f t="shared" si="54"/>
        <v>0.6892453951</v>
      </c>
      <c r="T276" s="78">
        <f t="shared" si="55"/>
        <v>0.6627131208</v>
      </c>
    </row>
    <row r="277" ht="15.75" customHeight="1">
      <c r="B277" s="16" t="s">
        <v>127</v>
      </c>
      <c r="C277" s="16" t="s">
        <v>586</v>
      </c>
      <c r="D277" s="16" t="s">
        <v>623</v>
      </c>
      <c r="E277" s="16">
        <v>2615.0</v>
      </c>
      <c r="F277" s="16">
        <v>12.0</v>
      </c>
      <c r="G277" s="16">
        <v>2851.0</v>
      </c>
      <c r="H277" s="16">
        <v>166.0</v>
      </c>
      <c r="I277" s="78">
        <v>0.995432</v>
      </c>
      <c r="J277" s="78">
        <v>0.940309</v>
      </c>
      <c r="K277" s="78">
        <v>0.967086</v>
      </c>
      <c r="L277" s="78">
        <v>0.995809</v>
      </c>
      <c r="M277" s="16">
        <v>0.95</v>
      </c>
      <c r="N277" s="16" t="s">
        <v>43</v>
      </c>
      <c r="O277" s="16">
        <v>3186.0</v>
      </c>
      <c r="P277" s="16">
        <v>3300.0</v>
      </c>
      <c r="Q277" s="16">
        <v>405.0</v>
      </c>
      <c r="R277" s="16">
        <v>437.0</v>
      </c>
      <c r="S277" s="78">
        <f t="shared" si="54"/>
        <v>0.550802139</v>
      </c>
      <c r="T277" s="78">
        <f t="shared" si="55"/>
        <v>0.5305782061</v>
      </c>
    </row>
    <row r="278" ht="15.75" customHeight="1">
      <c r="B278" s="16" t="s">
        <v>365</v>
      </c>
      <c r="C278" s="16" t="s">
        <v>579</v>
      </c>
      <c r="D278" s="16" t="s">
        <v>623</v>
      </c>
      <c r="E278" s="16">
        <v>992.0</v>
      </c>
      <c r="F278" s="16">
        <v>201.0</v>
      </c>
      <c r="G278" s="16">
        <v>2945.0</v>
      </c>
      <c r="H278" s="16">
        <v>1622.0</v>
      </c>
      <c r="I278" s="78">
        <v>0.83151718357083</v>
      </c>
      <c r="J278" s="78">
        <v>0.379495026778883</v>
      </c>
      <c r="K278" s="78">
        <v>0.521145258733911</v>
      </c>
      <c r="L278" s="78">
        <v>0.936109345200254</v>
      </c>
      <c r="M278" s="16">
        <v>0.1</v>
      </c>
      <c r="N278" s="16" t="s">
        <v>43</v>
      </c>
      <c r="O278" s="16">
        <v>2614.0</v>
      </c>
      <c r="P278" s="16">
        <v>3146.0</v>
      </c>
      <c r="Q278" s="16">
        <v>0.0</v>
      </c>
      <c r="R278" s="16">
        <v>0.0</v>
      </c>
      <c r="S278" s="78">
        <f t="shared" ref="S278:S286" si="56">(O278-Q278)/2614</f>
        <v>1</v>
      </c>
      <c r="T278" s="78">
        <f t="shared" ref="T278:T286" si="57">(P278-R278)/3146</f>
        <v>1</v>
      </c>
    </row>
    <row r="279" ht="15.75" customHeight="1">
      <c r="B279" s="16" t="s">
        <v>365</v>
      </c>
      <c r="C279" s="16" t="s">
        <v>579</v>
      </c>
      <c r="D279" s="16" t="s">
        <v>623</v>
      </c>
      <c r="E279" s="16">
        <v>768.0</v>
      </c>
      <c r="F279" s="16">
        <v>126.0</v>
      </c>
      <c r="G279" s="16">
        <v>3020.0</v>
      </c>
      <c r="H279" s="16">
        <v>1846.0</v>
      </c>
      <c r="I279" s="78">
        <v>0.859060402684564</v>
      </c>
      <c r="J279" s="78">
        <v>0.2938026013772</v>
      </c>
      <c r="K279" s="78">
        <v>0.437856328392246</v>
      </c>
      <c r="L279" s="78">
        <v>0.959949141767324</v>
      </c>
      <c r="M279" s="16">
        <v>0.2</v>
      </c>
      <c r="N279" s="16" t="s">
        <v>43</v>
      </c>
      <c r="O279" s="16">
        <v>2614.0</v>
      </c>
      <c r="P279" s="16">
        <v>3146.0</v>
      </c>
      <c r="Q279" s="16">
        <v>0.0</v>
      </c>
      <c r="R279" s="16">
        <v>0.0</v>
      </c>
      <c r="S279" s="78">
        <f t="shared" si="56"/>
        <v>1</v>
      </c>
      <c r="T279" s="78">
        <f t="shared" si="57"/>
        <v>1</v>
      </c>
    </row>
    <row r="280" ht="15.75" customHeight="1">
      <c r="B280" s="16" t="s">
        <v>365</v>
      </c>
      <c r="C280" s="16" t="s">
        <v>579</v>
      </c>
      <c r="D280" s="16" t="s">
        <v>623</v>
      </c>
      <c r="E280" s="16">
        <v>639.0</v>
      </c>
      <c r="F280" s="16">
        <v>91.0</v>
      </c>
      <c r="G280" s="16">
        <v>3055.0</v>
      </c>
      <c r="H280" s="16">
        <v>1975.0</v>
      </c>
      <c r="I280" s="78">
        <v>0.875342465753425</v>
      </c>
      <c r="J280" s="78">
        <v>0.244452945677123</v>
      </c>
      <c r="K280" s="78">
        <v>0.382177033492823</v>
      </c>
      <c r="L280" s="78">
        <v>0.971074380165289</v>
      </c>
      <c r="M280" s="16">
        <v>0.3</v>
      </c>
      <c r="N280" s="16" t="s">
        <v>43</v>
      </c>
      <c r="O280" s="16">
        <v>2614.0</v>
      </c>
      <c r="P280" s="16">
        <v>3146.0</v>
      </c>
      <c r="Q280" s="16">
        <v>0.0</v>
      </c>
      <c r="R280" s="16">
        <v>0.0</v>
      </c>
      <c r="S280" s="78">
        <f t="shared" si="56"/>
        <v>1</v>
      </c>
      <c r="T280" s="78">
        <f t="shared" si="57"/>
        <v>1</v>
      </c>
    </row>
    <row r="281" ht="15.75" customHeight="1">
      <c r="B281" s="16" t="s">
        <v>365</v>
      </c>
      <c r="C281" s="16" t="s">
        <v>579</v>
      </c>
      <c r="D281" s="16" t="s">
        <v>623</v>
      </c>
      <c r="E281" s="16">
        <v>533.0</v>
      </c>
      <c r="F281" s="16">
        <v>73.0</v>
      </c>
      <c r="G281" s="16">
        <v>3073.0</v>
      </c>
      <c r="H281" s="16">
        <v>2081.0</v>
      </c>
      <c r="I281" s="78">
        <v>0.87953795379538</v>
      </c>
      <c r="J281" s="78">
        <v>0.203902065799541</v>
      </c>
      <c r="K281" s="78">
        <v>0.331055900621118</v>
      </c>
      <c r="L281" s="78">
        <v>0.976795931341386</v>
      </c>
      <c r="M281" s="16">
        <v>0.4</v>
      </c>
      <c r="N281" s="16" t="s">
        <v>43</v>
      </c>
      <c r="O281" s="16">
        <v>2614.0</v>
      </c>
      <c r="P281" s="16">
        <v>3146.0</v>
      </c>
      <c r="Q281" s="16">
        <v>0.0</v>
      </c>
      <c r="R281" s="16">
        <v>0.0</v>
      </c>
      <c r="S281" s="78">
        <f t="shared" si="56"/>
        <v>1</v>
      </c>
      <c r="T281" s="78">
        <f t="shared" si="57"/>
        <v>1</v>
      </c>
    </row>
    <row r="282" ht="15.75" customHeight="1">
      <c r="B282" s="16" t="s">
        <v>365</v>
      </c>
      <c r="C282" s="16" t="s">
        <v>579</v>
      </c>
      <c r="D282" s="16" t="s">
        <v>623</v>
      </c>
      <c r="E282" s="16">
        <v>433.0</v>
      </c>
      <c r="F282" s="16">
        <v>60.0</v>
      </c>
      <c r="G282" s="16">
        <v>3086.0</v>
      </c>
      <c r="H282" s="16">
        <v>2181.0</v>
      </c>
      <c r="I282" s="78">
        <v>0.878296146044625</v>
      </c>
      <c r="J282" s="78">
        <v>0.165646518745218</v>
      </c>
      <c r="K282" s="78">
        <v>0.278725458641777</v>
      </c>
      <c r="L282" s="78">
        <v>0.980928162746345</v>
      </c>
      <c r="M282" s="16">
        <v>0.5</v>
      </c>
      <c r="N282" s="16" t="s">
        <v>43</v>
      </c>
      <c r="O282" s="16">
        <v>2614.0</v>
      </c>
      <c r="P282" s="16">
        <v>3146.0</v>
      </c>
      <c r="Q282" s="16">
        <v>0.0</v>
      </c>
      <c r="R282" s="16">
        <v>0.0</v>
      </c>
      <c r="S282" s="78">
        <f t="shared" si="56"/>
        <v>1</v>
      </c>
      <c r="T282" s="78">
        <f t="shared" si="57"/>
        <v>1</v>
      </c>
    </row>
    <row r="283" ht="15.75" customHeight="1">
      <c r="B283" s="16" t="s">
        <v>365</v>
      </c>
      <c r="C283" s="16" t="s">
        <v>579</v>
      </c>
      <c r="D283" s="16" t="s">
        <v>623</v>
      </c>
      <c r="E283" s="16">
        <v>362.0</v>
      </c>
      <c r="F283" s="16">
        <v>49.0</v>
      </c>
      <c r="G283" s="16">
        <v>3097.0</v>
      </c>
      <c r="H283" s="16">
        <v>2252.0</v>
      </c>
      <c r="I283" s="78">
        <v>0.880778588807786</v>
      </c>
      <c r="J283" s="78">
        <v>0.138485080336649</v>
      </c>
      <c r="K283" s="78">
        <v>0.239338842975207</v>
      </c>
      <c r="L283" s="78">
        <v>0.984424666242848</v>
      </c>
      <c r="M283" s="16">
        <v>0.6</v>
      </c>
      <c r="N283" s="16" t="s">
        <v>43</v>
      </c>
      <c r="O283" s="16">
        <v>2614.0</v>
      </c>
      <c r="P283" s="16">
        <v>3146.0</v>
      </c>
      <c r="Q283" s="16">
        <v>0.0</v>
      </c>
      <c r="R283" s="16">
        <v>0.0</v>
      </c>
      <c r="S283" s="78">
        <f t="shared" si="56"/>
        <v>1</v>
      </c>
      <c r="T283" s="78">
        <f t="shared" si="57"/>
        <v>1</v>
      </c>
    </row>
    <row r="284" ht="15.75" customHeight="1">
      <c r="B284" s="16" t="s">
        <v>365</v>
      </c>
      <c r="C284" s="16" t="s">
        <v>579</v>
      </c>
      <c r="D284" s="16" t="s">
        <v>623</v>
      </c>
      <c r="E284" s="16">
        <v>283.0</v>
      </c>
      <c r="F284" s="16">
        <v>42.0</v>
      </c>
      <c r="G284" s="16">
        <v>3104.0</v>
      </c>
      <c r="H284" s="16">
        <v>2331.0</v>
      </c>
      <c r="I284" s="78">
        <v>0.870769230769231</v>
      </c>
      <c r="J284" s="78">
        <v>0.108263198163734</v>
      </c>
      <c r="K284" s="78">
        <v>0.192582511058183</v>
      </c>
      <c r="L284" s="78">
        <v>0.986649713922441</v>
      </c>
      <c r="M284" s="16">
        <v>0.7</v>
      </c>
      <c r="N284" s="16" t="s">
        <v>43</v>
      </c>
      <c r="O284" s="16">
        <v>2614.0</v>
      </c>
      <c r="P284" s="16">
        <v>3146.0</v>
      </c>
      <c r="Q284" s="16">
        <v>0.0</v>
      </c>
      <c r="R284" s="16">
        <v>0.0</v>
      </c>
      <c r="S284" s="78">
        <f t="shared" si="56"/>
        <v>1</v>
      </c>
      <c r="T284" s="78">
        <f t="shared" si="57"/>
        <v>1</v>
      </c>
    </row>
    <row r="285" ht="15.75" customHeight="1">
      <c r="B285" s="16" t="s">
        <v>365</v>
      </c>
      <c r="C285" s="16" t="s">
        <v>579</v>
      </c>
      <c r="D285" s="16" t="s">
        <v>623</v>
      </c>
      <c r="E285" s="16">
        <v>203.0</v>
      </c>
      <c r="F285" s="16">
        <v>31.0</v>
      </c>
      <c r="G285" s="16">
        <v>3115.0</v>
      </c>
      <c r="H285" s="16">
        <v>2411.0</v>
      </c>
      <c r="I285" s="78">
        <v>0.867521367521368</v>
      </c>
      <c r="J285" s="78">
        <v>0.0776587605202754</v>
      </c>
      <c r="K285" s="78">
        <v>0.142556179775281</v>
      </c>
      <c r="L285" s="78">
        <v>0.990146217418945</v>
      </c>
      <c r="M285" s="16">
        <v>0.8</v>
      </c>
      <c r="N285" s="16" t="s">
        <v>43</v>
      </c>
      <c r="O285" s="16">
        <v>2614.0</v>
      </c>
      <c r="P285" s="16">
        <v>3146.0</v>
      </c>
      <c r="Q285" s="16">
        <v>0.0</v>
      </c>
      <c r="R285" s="16">
        <v>0.0</v>
      </c>
      <c r="S285" s="78">
        <f t="shared" si="56"/>
        <v>1</v>
      </c>
      <c r="T285" s="78">
        <f t="shared" si="57"/>
        <v>1</v>
      </c>
    </row>
    <row r="286" ht="15.75" customHeight="1">
      <c r="B286" s="16" t="s">
        <v>365</v>
      </c>
      <c r="C286" s="16" t="s">
        <v>579</v>
      </c>
      <c r="D286" s="16" t="s">
        <v>623</v>
      </c>
      <c r="E286" s="16">
        <v>121.0</v>
      </c>
      <c r="F286" s="16">
        <v>22.0</v>
      </c>
      <c r="G286" s="16">
        <v>3124.0</v>
      </c>
      <c r="H286" s="16">
        <v>2493.0</v>
      </c>
      <c r="I286" s="78">
        <v>0.846153846153846</v>
      </c>
      <c r="J286" s="78">
        <v>0.0462892119357307</v>
      </c>
      <c r="K286" s="78">
        <v>0.0877765687341313</v>
      </c>
      <c r="L286" s="78">
        <v>0.993006993006993</v>
      </c>
      <c r="M286" s="16">
        <v>0.9</v>
      </c>
      <c r="N286" s="16" t="s">
        <v>43</v>
      </c>
      <c r="O286" s="16">
        <v>2614.0</v>
      </c>
      <c r="P286" s="16">
        <v>3146.0</v>
      </c>
      <c r="Q286" s="16">
        <v>0.0</v>
      </c>
      <c r="R286" s="16">
        <v>0.0</v>
      </c>
      <c r="S286" s="78">
        <f t="shared" si="56"/>
        <v>1</v>
      </c>
      <c r="T286" s="78">
        <f t="shared" si="57"/>
        <v>1</v>
      </c>
    </row>
    <row r="287" ht="15.75" customHeight="1">
      <c r="B287" s="16" t="s">
        <v>127</v>
      </c>
      <c r="C287" s="16" t="s">
        <v>586</v>
      </c>
      <c r="D287" s="16" t="s">
        <v>624</v>
      </c>
      <c r="E287" s="16">
        <v>9967.0</v>
      </c>
      <c r="F287" s="16">
        <v>147.0</v>
      </c>
      <c r="G287" s="16">
        <v>11485.0</v>
      </c>
      <c r="H287" s="16">
        <v>1159.0</v>
      </c>
      <c r="I287" s="78">
        <v>0.985466</v>
      </c>
      <c r="J287" s="78">
        <v>0.89583</v>
      </c>
      <c r="K287" s="78">
        <v>0.938513</v>
      </c>
      <c r="L287" s="78">
        <v>0.987362</v>
      </c>
      <c r="M287" s="16">
        <v>0.5</v>
      </c>
      <c r="N287" s="16" t="s">
        <v>43</v>
      </c>
      <c r="O287" s="16">
        <v>11126.0</v>
      </c>
      <c r="P287" s="16">
        <v>11632.0</v>
      </c>
      <c r="Q287" s="16">
        <v>0.0</v>
      </c>
      <c r="R287" s="16">
        <v>0.0</v>
      </c>
      <c r="S287" s="78">
        <f t="shared" ref="S287:S296" si="58">(O287-Q287)/11126</f>
        <v>1</v>
      </c>
      <c r="T287" s="78">
        <f t="shared" ref="T287:T296" si="59">(P287-R287)/11632</f>
        <v>1</v>
      </c>
    </row>
    <row r="288" ht="15.75" customHeight="1">
      <c r="B288" s="16" t="s">
        <v>127</v>
      </c>
      <c r="C288" s="16" t="s">
        <v>586</v>
      </c>
      <c r="D288" s="16" t="s">
        <v>624</v>
      </c>
      <c r="E288" s="16">
        <v>9713.0</v>
      </c>
      <c r="F288" s="16">
        <v>134.0</v>
      </c>
      <c r="G288" s="16">
        <v>11093.0</v>
      </c>
      <c r="H288" s="16">
        <v>1122.0</v>
      </c>
      <c r="I288" s="78">
        <v>0.986392</v>
      </c>
      <c r="J288" s="78">
        <v>0.896447</v>
      </c>
      <c r="K288" s="78">
        <v>0.939271</v>
      </c>
      <c r="L288" s="78">
        <v>0.988064</v>
      </c>
      <c r="M288" s="16">
        <v>0.55</v>
      </c>
      <c r="N288" s="16" t="s">
        <v>43</v>
      </c>
      <c r="O288" s="16">
        <v>11004.0</v>
      </c>
      <c r="P288" s="16">
        <v>11281.0</v>
      </c>
      <c r="Q288" s="16">
        <v>169.0</v>
      </c>
      <c r="R288" s="16">
        <v>54.0</v>
      </c>
      <c r="S288" s="78">
        <f t="shared" si="58"/>
        <v>0.9738450476</v>
      </c>
      <c r="T288" s="78">
        <f t="shared" si="59"/>
        <v>0.9651822558</v>
      </c>
    </row>
    <row r="289" ht="15.75" customHeight="1">
      <c r="B289" s="16" t="s">
        <v>127</v>
      </c>
      <c r="C289" s="16" t="s">
        <v>586</v>
      </c>
      <c r="D289" s="16" t="s">
        <v>624</v>
      </c>
      <c r="E289" s="16">
        <v>9579.0</v>
      </c>
      <c r="F289" s="16">
        <v>71.0</v>
      </c>
      <c r="G289" s="16">
        <v>11265.0</v>
      </c>
      <c r="H289" s="16">
        <v>1095.0</v>
      </c>
      <c r="I289" s="78">
        <v>0.992642</v>
      </c>
      <c r="J289" s="78">
        <v>0.897414</v>
      </c>
      <c r="K289" s="78">
        <v>0.942629</v>
      </c>
      <c r="L289" s="78">
        <v>0.993737</v>
      </c>
      <c r="M289" s="16">
        <v>0.6</v>
      </c>
      <c r="N289" s="16" t="s">
        <v>43</v>
      </c>
      <c r="O289" s="16">
        <v>10940.0</v>
      </c>
      <c r="P289" s="16">
        <v>11467.0</v>
      </c>
      <c r="Q289" s="16">
        <v>266.0</v>
      </c>
      <c r="R289" s="16">
        <v>131.0</v>
      </c>
      <c r="S289" s="78">
        <f t="shared" si="58"/>
        <v>0.9593744383</v>
      </c>
      <c r="T289" s="78">
        <f t="shared" si="59"/>
        <v>0.9745529574</v>
      </c>
    </row>
    <row r="290" ht="15.75" customHeight="1">
      <c r="B290" s="16" t="s">
        <v>127</v>
      </c>
      <c r="C290" s="16" t="s">
        <v>586</v>
      </c>
      <c r="D290" s="16" t="s">
        <v>624</v>
      </c>
      <c r="E290" s="16">
        <v>9471.0</v>
      </c>
      <c r="F290" s="16">
        <v>61.0</v>
      </c>
      <c r="G290" s="16">
        <v>11154.0</v>
      </c>
      <c r="H290" s="16">
        <v>1068.0</v>
      </c>
      <c r="I290" s="78">
        <v>0.993601</v>
      </c>
      <c r="J290" s="78">
        <v>0.898662</v>
      </c>
      <c r="K290" s="78">
        <v>0.94375</v>
      </c>
      <c r="L290" s="78">
        <v>0.994561</v>
      </c>
      <c r="M290" s="16">
        <v>0.65</v>
      </c>
      <c r="N290" s="16" t="s">
        <v>43</v>
      </c>
      <c r="O290" s="16">
        <v>10867.0</v>
      </c>
      <c r="P290" s="16">
        <v>11394.0</v>
      </c>
      <c r="Q290" s="16">
        <v>328.0</v>
      </c>
      <c r="R290" s="16">
        <v>179.0</v>
      </c>
      <c r="S290" s="78">
        <f t="shared" si="58"/>
        <v>0.9472406975</v>
      </c>
      <c r="T290" s="78">
        <f t="shared" si="59"/>
        <v>0.964150619</v>
      </c>
    </row>
    <row r="291" ht="15.75" customHeight="1">
      <c r="B291" s="16" t="s">
        <v>127</v>
      </c>
      <c r="C291" s="16" t="s">
        <v>586</v>
      </c>
      <c r="D291" s="16" t="s">
        <v>624</v>
      </c>
      <c r="E291" s="16">
        <v>9333.0</v>
      </c>
      <c r="F291" s="16">
        <v>40.0</v>
      </c>
      <c r="G291" s="16">
        <v>10845.0</v>
      </c>
      <c r="H291" s="16">
        <v>1043.0</v>
      </c>
      <c r="I291" s="78">
        <v>0.995732</v>
      </c>
      <c r="J291" s="78">
        <v>0.89948</v>
      </c>
      <c r="K291" s="78">
        <v>0.945162</v>
      </c>
      <c r="L291" s="78">
        <v>0.996325</v>
      </c>
      <c r="M291" s="16">
        <v>0.7</v>
      </c>
      <c r="N291" s="16" t="s">
        <v>43</v>
      </c>
      <c r="O291" s="16">
        <v>10775.0</v>
      </c>
      <c r="P291" s="16">
        <v>11086.0</v>
      </c>
      <c r="Q291" s="16">
        <v>399.0</v>
      </c>
      <c r="R291" s="16">
        <v>201.0</v>
      </c>
      <c r="S291" s="78">
        <f t="shared" si="58"/>
        <v>0.932590329</v>
      </c>
      <c r="T291" s="78">
        <f t="shared" si="59"/>
        <v>0.9357806052</v>
      </c>
    </row>
    <row r="292" ht="15.75" customHeight="1">
      <c r="B292" s="16" t="s">
        <v>127</v>
      </c>
      <c r="C292" s="16" t="s">
        <v>586</v>
      </c>
      <c r="D292" s="16" t="s">
        <v>624</v>
      </c>
      <c r="E292" s="16">
        <v>9176.0</v>
      </c>
      <c r="F292" s="16">
        <v>51.0</v>
      </c>
      <c r="G292" s="16">
        <v>10768.0</v>
      </c>
      <c r="H292" s="16">
        <v>1009.0</v>
      </c>
      <c r="I292" s="78">
        <v>0.994473</v>
      </c>
      <c r="J292" s="78">
        <v>0.900933</v>
      </c>
      <c r="K292" s="78">
        <v>0.945395</v>
      </c>
      <c r="L292" s="78">
        <v>0.995286</v>
      </c>
      <c r="M292" s="16">
        <v>0.75</v>
      </c>
      <c r="N292" s="16" t="s">
        <v>43</v>
      </c>
      <c r="O292" s="16">
        <v>10668.0</v>
      </c>
      <c r="P292" s="16">
        <v>11178.0</v>
      </c>
      <c r="Q292" s="16">
        <v>483.0</v>
      </c>
      <c r="R292" s="16">
        <v>359.0</v>
      </c>
      <c r="S292" s="78">
        <f t="shared" si="58"/>
        <v>0.9154233327</v>
      </c>
      <c r="T292" s="78">
        <f t="shared" si="59"/>
        <v>0.9301066025</v>
      </c>
    </row>
    <row r="293" ht="15.75" customHeight="1">
      <c r="B293" s="16" t="s">
        <v>127</v>
      </c>
      <c r="C293" s="16" t="s">
        <v>586</v>
      </c>
      <c r="D293" s="16" t="s">
        <v>624</v>
      </c>
      <c r="E293" s="16">
        <v>8855.0</v>
      </c>
      <c r="F293" s="16">
        <v>36.0</v>
      </c>
      <c r="G293" s="16">
        <v>10333.0</v>
      </c>
      <c r="H293" s="16">
        <v>953.0</v>
      </c>
      <c r="I293" s="78">
        <v>0.995951</v>
      </c>
      <c r="J293" s="78">
        <v>0.902834</v>
      </c>
      <c r="K293" s="78">
        <v>0.947109</v>
      </c>
      <c r="L293" s="78">
        <v>0.996528</v>
      </c>
      <c r="M293" s="16">
        <v>0.8</v>
      </c>
      <c r="N293" s="16" t="s">
        <v>43</v>
      </c>
      <c r="O293" s="16">
        <v>10370.0</v>
      </c>
      <c r="P293" s="16">
        <v>10767.0</v>
      </c>
      <c r="Q293" s="16">
        <v>562.0</v>
      </c>
      <c r="R293" s="16">
        <v>398.0</v>
      </c>
      <c r="S293" s="78">
        <f t="shared" si="58"/>
        <v>0.8815387381</v>
      </c>
      <c r="T293" s="78">
        <f t="shared" si="59"/>
        <v>0.8914202201</v>
      </c>
    </row>
    <row r="294" ht="15.75" customHeight="1">
      <c r="B294" s="16" t="s">
        <v>127</v>
      </c>
      <c r="C294" s="16" t="s">
        <v>586</v>
      </c>
      <c r="D294" s="16" t="s">
        <v>624</v>
      </c>
      <c r="E294" s="16">
        <v>8501.0</v>
      </c>
      <c r="F294" s="16">
        <v>27.0</v>
      </c>
      <c r="G294" s="16">
        <v>10107.0</v>
      </c>
      <c r="H294" s="16">
        <v>881.0</v>
      </c>
      <c r="I294" s="78">
        <v>0.996834</v>
      </c>
      <c r="J294" s="78">
        <v>0.906097</v>
      </c>
      <c r="K294" s="78">
        <v>0.949302</v>
      </c>
      <c r="L294" s="78">
        <v>0.997336</v>
      </c>
      <c r="M294" s="16">
        <v>0.85</v>
      </c>
      <c r="N294" s="16" t="s">
        <v>43</v>
      </c>
      <c r="O294" s="16">
        <v>10023.0</v>
      </c>
      <c r="P294" s="16">
        <v>10639.0</v>
      </c>
      <c r="Q294" s="16">
        <v>641.0</v>
      </c>
      <c r="R294" s="16">
        <v>505.0</v>
      </c>
      <c r="S294" s="78">
        <f t="shared" si="58"/>
        <v>0.8432500449</v>
      </c>
      <c r="T294" s="78">
        <f t="shared" si="59"/>
        <v>0.8712173315</v>
      </c>
    </row>
    <row r="295" ht="15.75" customHeight="1">
      <c r="B295" s="16" t="s">
        <v>127</v>
      </c>
      <c r="C295" s="16" t="s">
        <v>586</v>
      </c>
      <c r="D295" s="16" t="s">
        <v>624</v>
      </c>
      <c r="E295" s="16">
        <v>7816.0</v>
      </c>
      <c r="F295" s="16">
        <v>25.0</v>
      </c>
      <c r="G295" s="16">
        <v>8954.0</v>
      </c>
      <c r="H295" s="16">
        <v>732.0</v>
      </c>
      <c r="I295" s="78">
        <v>0.996812</v>
      </c>
      <c r="J295" s="78">
        <v>0.914366</v>
      </c>
      <c r="K295" s="78">
        <v>0.953811</v>
      </c>
      <c r="L295" s="78">
        <v>0.997216</v>
      </c>
      <c r="M295" s="16">
        <v>0.9</v>
      </c>
      <c r="N295" s="16" t="s">
        <v>43</v>
      </c>
      <c r="O295" s="16">
        <v>9335.0</v>
      </c>
      <c r="P295" s="16">
        <v>9618.0</v>
      </c>
      <c r="Q295" s="16">
        <v>787.0</v>
      </c>
      <c r="R295" s="16">
        <v>639.0</v>
      </c>
      <c r="S295" s="78">
        <f t="shared" si="58"/>
        <v>0.7682904907</v>
      </c>
      <c r="T295" s="78">
        <f t="shared" si="59"/>
        <v>0.7719222834</v>
      </c>
    </row>
    <row r="296" ht="15.75" customHeight="1">
      <c r="B296" s="16" t="s">
        <v>127</v>
      </c>
      <c r="C296" s="16" t="s">
        <v>586</v>
      </c>
      <c r="D296" s="16" t="s">
        <v>624</v>
      </c>
      <c r="E296" s="16">
        <v>6847.0</v>
      </c>
      <c r="F296" s="16">
        <v>19.0</v>
      </c>
      <c r="G296" s="16">
        <v>7705.0</v>
      </c>
      <c r="H296" s="16">
        <v>492.0</v>
      </c>
      <c r="I296" s="78">
        <v>0.997233</v>
      </c>
      <c r="J296" s="78">
        <v>0.932961</v>
      </c>
      <c r="K296" s="78">
        <v>0.964027</v>
      </c>
      <c r="L296" s="78">
        <v>0.99754</v>
      </c>
      <c r="M296" s="16">
        <v>0.95</v>
      </c>
      <c r="N296" s="16" t="s">
        <v>43</v>
      </c>
      <c r="O296" s="16">
        <v>8363.0</v>
      </c>
      <c r="P296" s="16">
        <v>8557.0</v>
      </c>
      <c r="Q296" s="16">
        <v>1024.0</v>
      </c>
      <c r="R296" s="16">
        <v>833.0</v>
      </c>
      <c r="S296" s="78">
        <f t="shared" si="58"/>
        <v>0.659626101</v>
      </c>
      <c r="T296" s="78">
        <f t="shared" si="59"/>
        <v>0.6640302613</v>
      </c>
    </row>
    <row r="297" ht="15.75" customHeight="1">
      <c r="B297" s="16" t="s">
        <v>365</v>
      </c>
      <c r="C297" s="16" t="s">
        <v>579</v>
      </c>
      <c r="D297" s="16" t="s">
        <v>624</v>
      </c>
      <c r="E297" s="16">
        <v>3766.0</v>
      </c>
      <c r="F297" s="16">
        <v>1624.0</v>
      </c>
      <c r="G297" s="16">
        <v>5003.0</v>
      </c>
      <c r="H297" s="16">
        <v>2035.0</v>
      </c>
      <c r="I297" s="78">
        <v>0.698701298701299</v>
      </c>
      <c r="J297" s="78">
        <v>0.64919841406654</v>
      </c>
      <c r="K297" s="78">
        <v>0.673040836386382</v>
      </c>
      <c r="L297" s="78">
        <v>0.754941904330768</v>
      </c>
      <c r="M297" s="16">
        <v>0.1</v>
      </c>
      <c r="N297" s="16" t="s">
        <v>43</v>
      </c>
      <c r="O297" s="16">
        <v>5801.0</v>
      </c>
      <c r="P297" s="16">
        <v>6627.0</v>
      </c>
      <c r="Q297" s="16">
        <v>0.0</v>
      </c>
      <c r="R297" s="16">
        <v>0.0</v>
      </c>
      <c r="S297" s="78">
        <f t="shared" ref="S297:S305" si="60">(O297-Q297)/5801</f>
        <v>1</v>
      </c>
      <c r="T297" s="78">
        <f t="shared" ref="T297:T305" si="61">(P297-R297)/6627</f>
        <v>1</v>
      </c>
    </row>
    <row r="298" ht="15.75" customHeight="1">
      <c r="B298" s="16" t="s">
        <v>365</v>
      </c>
      <c r="C298" s="16" t="s">
        <v>579</v>
      </c>
      <c r="D298" s="16" t="s">
        <v>624</v>
      </c>
      <c r="E298" s="16">
        <v>2799.0</v>
      </c>
      <c r="F298" s="16">
        <v>603.0</v>
      </c>
      <c r="G298" s="16">
        <v>6024.0</v>
      </c>
      <c r="H298" s="16">
        <v>3002.0</v>
      </c>
      <c r="I298" s="78">
        <v>0.822751322751323</v>
      </c>
      <c r="J298" s="78">
        <v>0.482503016721255</v>
      </c>
      <c r="K298" s="78">
        <v>0.608279908725416</v>
      </c>
      <c r="L298" s="78">
        <v>0.909008601177003</v>
      </c>
      <c r="M298" s="16">
        <v>0.2</v>
      </c>
      <c r="N298" s="16" t="s">
        <v>43</v>
      </c>
      <c r="O298" s="16">
        <v>5801.0</v>
      </c>
      <c r="P298" s="16">
        <v>6627.0</v>
      </c>
      <c r="Q298" s="16">
        <v>0.0</v>
      </c>
      <c r="R298" s="16">
        <v>0.0</v>
      </c>
      <c r="S298" s="78">
        <f t="shared" si="60"/>
        <v>1</v>
      </c>
      <c r="T298" s="78">
        <f t="shared" si="61"/>
        <v>1</v>
      </c>
    </row>
    <row r="299" ht="15.75" customHeight="1">
      <c r="B299" s="16" t="s">
        <v>365</v>
      </c>
      <c r="C299" s="16" t="s">
        <v>579</v>
      </c>
      <c r="D299" s="16" t="s">
        <v>624</v>
      </c>
      <c r="E299" s="16">
        <v>2394.0</v>
      </c>
      <c r="F299" s="16">
        <v>286.0</v>
      </c>
      <c r="G299" s="16">
        <v>6341.0</v>
      </c>
      <c r="H299" s="16">
        <v>3407.0</v>
      </c>
      <c r="I299" s="78">
        <v>0.893283582089552</v>
      </c>
      <c r="J299" s="78">
        <v>0.412687467677987</v>
      </c>
      <c r="K299" s="78">
        <v>0.564556066501592</v>
      </c>
      <c r="L299" s="78">
        <v>0.956843217141995</v>
      </c>
      <c r="M299" s="16">
        <v>0.3</v>
      </c>
      <c r="N299" s="16" t="s">
        <v>43</v>
      </c>
      <c r="O299" s="16">
        <v>5801.0</v>
      </c>
      <c r="P299" s="16">
        <v>6627.0</v>
      </c>
      <c r="Q299" s="16">
        <v>0.0</v>
      </c>
      <c r="R299" s="16">
        <v>0.0</v>
      </c>
      <c r="S299" s="78">
        <f t="shared" si="60"/>
        <v>1</v>
      </c>
      <c r="T299" s="78">
        <f t="shared" si="61"/>
        <v>1</v>
      </c>
    </row>
    <row r="300" ht="15.75" customHeight="1">
      <c r="B300" s="16" t="s">
        <v>365</v>
      </c>
      <c r="C300" s="16" t="s">
        <v>579</v>
      </c>
      <c r="D300" s="16" t="s">
        <v>624</v>
      </c>
      <c r="E300" s="16">
        <v>2102.0</v>
      </c>
      <c r="F300" s="16">
        <v>158.0</v>
      </c>
      <c r="G300" s="16">
        <v>6469.0</v>
      </c>
      <c r="H300" s="16">
        <v>3699.0</v>
      </c>
      <c r="I300" s="78">
        <v>0.930088495575221</v>
      </c>
      <c r="J300" s="78">
        <v>0.362351318738149</v>
      </c>
      <c r="K300" s="78">
        <v>0.521523384195509</v>
      </c>
      <c r="L300" s="78">
        <v>0.976158140938585</v>
      </c>
      <c r="M300" s="16">
        <v>0.4</v>
      </c>
      <c r="N300" s="16" t="s">
        <v>43</v>
      </c>
      <c r="O300" s="16">
        <v>5801.0</v>
      </c>
      <c r="P300" s="16">
        <v>6627.0</v>
      </c>
      <c r="Q300" s="16">
        <v>0.0</v>
      </c>
      <c r="R300" s="16">
        <v>0.0</v>
      </c>
      <c r="S300" s="78">
        <f t="shared" si="60"/>
        <v>1</v>
      </c>
      <c r="T300" s="78">
        <f t="shared" si="61"/>
        <v>1</v>
      </c>
    </row>
    <row r="301" ht="15.75" customHeight="1">
      <c r="B301" s="16" t="s">
        <v>365</v>
      </c>
      <c r="C301" s="16" t="s">
        <v>579</v>
      </c>
      <c r="D301" s="16" t="s">
        <v>624</v>
      </c>
      <c r="E301" s="16">
        <v>1834.0</v>
      </c>
      <c r="F301" s="16">
        <v>108.0</v>
      </c>
      <c r="G301" s="16">
        <v>6519.0</v>
      </c>
      <c r="H301" s="16">
        <v>3967.0</v>
      </c>
      <c r="I301" s="78">
        <v>0.944387229660144</v>
      </c>
      <c r="J301" s="78">
        <v>0.316152387519393</v>
      </c>
      <c r="K301" s="78">
        <v>0.473718197081235</v>
      </c>
      <c r="L301" s="78">
        <v>0.983703033046627</v>
      </c>
      <c r="M301" s="16">
        <v>0.5</v>
      </c>
      <c r="N301" s="16" t="s">
        <v>43</v>
      </c>
      <c r="O301" s="16">
        <v>5801.0</v>
      </c>
      <c r="P301" s="16">
        <v>6627.0</v>
      </c>
      <c r="Q301" s="16">
        <v>0.0</v>
      </c>
      <c r="R301" s="16">
        <v>0.0</v>
      </c>
      <c r="S301" s="78">
        <f t="shared" si="60"/>
        <v>1</v>
      </c>
      <c r="T301" s="78">
        <f t="shared" si="61"/>
        <v>1</v>
      </c>
    </row>
    <row r="302" ht="15.75" customHeight="1">
      <c r="B302" s="16" t="s">
        <v>365</v>
      </c>
      <c r="C302" s="16" t="s">
        <v>579</v>
      </c>
      <c r="D302" s="16" t="s">
        <v>624</v>
      </c>
      <c r="E302" s="16">
        <v>1570.0</v>
      </c>
      <c r="F302" s="16">
        <v>77.0</v>
      </c>
      <c r="G302" s="16">
        <v>6550.0</v>
      </c>
      <c r="H302" s="16">
        <v>4231.0</v>
      </c>
      <c r="I302" s="78">
        <v>0.953248330297511</v>
      </c>
      <c r="J302" s="78">
        <v>0.270642992587485</v>
      </c>
      <c r="K302" s="78">
        <v>0.421589688506982</v>
      </c>
      <c r="L302" s="78">
        <v>0.988380866153614</v>
      </c>
      <c r="M302" s="16">
        <v>0.6</v>
      </c>
      <c r="N302" s="16" t="s">
        <v>43</v>
      </c>
      <c r="O302" s="16">
        <v>5801.0</v>
      </c>
      <c r="P302" s="16">
        <v>6627.0</v>
      </c>
      <c r="Q302" s="16">
        <v>0.0</v>
      </c>
      <c r="R302" s="16">
        <v>0.0</v>
      </c>
      <c r="S302" s="78">
        <f t="shared" si="60"/>
        <v>1</v>
      </c>
      <c r="T302" s="78">
        <f t="shared" si="61"/>
        <v>1</v>
      </c>
    </row>
    <row r="303" ht="15.75" customHeight="1">
      <c r="B303" s="16" t="s">
        <v>365</v>
      </c>
      <c r="C303" s="16" t="s">
        <v>579</v>
      </c>
      <c r="D303" s="16" t="s">
        <v>624</v>
      </c>
      <c r="E303" s="16">
        <v>1260.0</v>
      </c>
      <c r="F303" s="16">
        <v>48.0</v>
      </c>
      <c r="G303" s="16">
        <v>6579.0</v>
      </c>
      <c r="H303" s="16">
        <v>4541.0</v>
      </c>
      <c r="I303" s="78">
        <v>0.963302752293578</v>
      </c>
      <c r="J303" s="78">
        <v>0.217203930356835</v>
      </c>
      <c r="K303" s="78">
        <v>0.354480236320158</v>
      </c>
      <c r="L303" s="78">
        <v>0.992756903576279</v>
      </c>
      <c r="M303" s="16">
        <v>0.7</v>
      </c>
      <c r="N303" s="16" t="s">
        <v>43</v>
      </c>
      <c r="O303" s="16">
        <v>5801.0</v>
      </c>
      <c r="P303" s="16">
        <v>6627.0</v>
      </c>
      <c r="Q303" s="16">
        <v>0.0</v>
      </c>
      <c r="R303" s="16">
        <v>0.0</v>
      </c>
      <c r="S303" s="78">
        <f t="shared" si="60"/>
        <v>1</v>
      </c>
      <c r="T303" s="78">
        <f t="shared" si="61"/>
        <v>1</v>
      </c>
    </row>
    <row r="304" ht="15.75" customHeight="1">
      <c r="B304" s="16" t="s">
        <v>365</v>
      </c>
      <c r="C304" s="16" t="s">
        <v>579</v>
      </c>
      <c r="D304" s="16" t="s">
        <v>624</v>
      </c>
      <c r="E304" s="16">
        <v>945.0</v>
      </c>
      <c r="F304" s="16">
        <v>31.0</v>
      </c>
      <c r="G304" s="16">
        <v>6596.0</v>
      </c>
      <c r="H304" s="16">
        <v>4856.0</v>
      </c>
      <c r="I304" s="78">
        <v>0.968237704918033</v>
      </c>
      <c r="J304" s="78">
        <v>0.162902947767626</v>
      </c>
      <c r="K304" s="78">
        <v>0.278884462151394</v>
      </c>
      <c r="L304" s="78">
        <v>0.995322166893013</v>
      </c>
      <c r="M304" s="16">
        <v>0.8</v>
      </c>
      <c r="N304" s="16" t="s">
        <v>43</v>
      </c>
      <c r="O304" s="16">
        <v>5801.0</v>
      </c>
      <c r="P304" s="16">
        <v>6627.0</v>
      </c>
      <c r="Q304" s="16">
        <v>0.0</v>
      </c>
      <c r="R304" s="16">
        <v>0.0</v>
      </c>
      <c r="S304" s="78">
        <f t="shared" si="60"/>
        <v>1</v>
      </c>
      <c r="T304" s="78">
        <f t="shared" si="61"/>
        <v>1</v>
      </c>
    </row>
    <row r="305" ht="15.75" customHeight="1">
      <c r="B305" s="16" t="s">
        <v>365</v>
      </c>
      <c r="C305" s="16" t="s">
        <v>579</v>
      </c>
      <c r="D305" s="16" t="s">
        <v>624</v>
      </c>
      <c r="E305" s="16">
        <v>504.0</v>
      </c>
      <c r="F305" s="16">
        <v>15.0</v>
      </c>
      <c r="G305" s="16">
        <v>6612.0</v>
      </c>
      <c r="H305" s="16">
        <v>5297.0</v>
      </c>
      <c r="I305" s="78">
        <v>0.971098265895954</v>
      </c>
      <c r="J305" s="78">
        <v>0.086881572142734</v>
      </c>
      <c r="K305" s="78">
        <v>0.159493670886076</v>
      </c>
      <c r="L305" s="78">
        <v>0.997736532367587</v>
      </c>
      <c r="M305" s="16">
        <v>0.9</v>
      </c>
      <c r="N305" s="16" t="s">
        <v>43</v>
      </c>
      <c r="O305" s="16">
        <v>5801.0</v>
      </c>
      <c r="P305" s="16">
        <v>6627.0</v>
      </c>
      <c r="Q305" s="16">
        <v>0.0</v>
      </c>
      <c r="R305" s="16">
        <v>0.0</v>
      </c>
      <c r="S305" s="78">
        <f t="shared" si="60"/>
        <v>1</v>
      </c>
      <c r="T305" s="78">
        <f t="shared" si="61"/>
        <v>1</v>
      </c>
    </row>
    <row r="306" ht="15.75" customHeight="1">
      <c r="A306" s="85" t="s">
        <v>625</v>
      </c>
      <c r="B306" s="36" t="s">
        <v>127</v>
      </c>
      <c r="C306" s="36" t="s">
        <v>595</v>
      </c>
      <c r="D306" s="36" t="s">
        <v>54</v>
      </c>
      <c r="E306" s="21">
        <v>2298717.0</v>
      </c>
      <c r="F306" s="21">
        <v>64584.0</v>
      </c>
      <c r="G306" s="21">
        <v>2516132.0</v>
      </c>
      <c r="H306" s="21">
        <v>288498.0</v>
      </c>
      <c r="I306" s="21">
        <v>0.972672</v>
      </c>
      <c r="J306" s="21">
        <v>0.888491</v>
      </c>
      <c r="K306" s="21">
        <v>0.928678</v>
      </c>
      <c r="L306" s="21">
        <v>0.974974</v>
      </c>
      <c r="M306" s="21">
        <v>0.5</v>
      </c>
      <c r="N306" s="36" t="s">
        <v>43</v>
      </c>
      <c r="O306" s="21">
        <v>2587215.0</v>
      </c>
      <c r="P306" s="21">
        <v>2580716.0</v>
      </c>
      <c r="Q306" s="21">
        <v>0.0</v>
      </c>
      <c r="R306" s="21">
        <v>0.0</v>
      </c>
      <c r="S306" s="69">
        <f t="shared" ref="S306:S315" si="62">(O306-Q306)/2587215</f>
        <v>1</v>
      </c>
      <c r="T306" s="69">
        <f t="shared" ref="T306:T315" si="63">(P306-R306)/2580716</f>
        <v>1</v>
      </c>
    </row>
    <row r="307" ht="15.75" customHeight="1">
      <c r="B307" s="36" t="s">
        <v>127</v>
      </c>
      <c r="C307" s="36" t="s">
        <v>595</v>
      </c>
      <c r="D307" s="36" t="s">
        <v>54</v>
      </c>
      <c r="E307" s="21">
        <v>2283808.0</v>
      </c>
      <c r="F307" s="21">
        <v>56737.0</v>
      </c>
      <c r="G307" s="21">
        <v>2505328.0</v>
      </c>
      <c r="H307" s="21">
        <v>274057.0</v>
      </c>
      <c r="I307" s="21">
        <v>0.975759</v>
      </c>
      <c r="J307" s="21">
        <v>0.892857</v>
      </c>
      <c r="K307" s="21">
        <v>0.932469</v>
      </c>
      <c r="L307" s="21">
        <v>0.977855</v>
      </c>
      <c r="M307" s="21">
        <v>0.55</v>
      </c>
      <c r="N307" s="36" t="s">
        <v>43</v>
      </c>
      <c r="O307" s="21">
        <v>2587115.0</v>
      </c>
      <c r="P307" s="21">
        <v>2578216.0</v>
      </c>
      <c r="Q307" s="21">
        <v>29250.0</v>
      </c>
      <c r="R307" s="21">
        <v>16151.0</v>
      </c>
      <c r="S307" s="69">
        <f t="shared" si="62"/>
        <v>0.9886557553</v>
      </c>
      <c r="T307" s="69">
        <f t="shared" si="63"/>
        <v>0.9927729359</v>
      </c>
    </row>
    <row r="308" ht="15.75" customHeight="1">
      <c r="B308" s="36" t="s">
        <v>127</v>
      </c>
      <c r="C308" s="36" t="s">
        <v>595</v>
      </c>
      <c r="D308" s="36" t="s">
        <v>54</v>
      </c>
      <c r="E308" s="21">
        <v>2267560.0</v>
      </c>
      <c r="F308" s="21">
        <v>49432.0</v>
      </c>
      <c r="G308" s="21">
        <v>2493162.0</v>
      </c>
      <c r="H308" s="21">
        <v>260164.0</v>
      </c>
      <c r="I308" s="21">
        <v>0.978665</v>
      </c>
      <c r="J308" s="21">
        <v>0.897076</v>
      </c>
      <c r="K308" s="21">
        <v>0.936096</v>
      </c>
      <c r="L308" s="21">
        <v>0.980558</v>
      </c>
      <c r="M308" s="21">
        <v>0.6</v>
      </c>
      <c r="N308" s="36" t="s">
        <v>43</v>
      </c>
      <c r="O308" s="21">
        <v>2586989.0</v>
      </c>
      <c r="P308" s="21">
        <v>2574788.0</v>
      </c>
      <c r="Q308" s="21">
        <v>59265.0</v>
      </c>
      <c r="R308" s="21">
        <v>32194.0</v>
      </c>
      <c r="S308" s="69">
        <f t="shared" si="62"/>
        <v>0.9770057765</v>
      </c>
      <c r="T308" s="69">
        <f t="shared" si="63"/>
        <v>0.9852281305</v>
      </c>
    </row>
    <row r="309" ht="15.75" customHeight="1">
      <c r="B309" s="36" t="s">
        <v>127</v>
      </c>
      <c r="C309" s="36" t="s">
        <v>595</v>
      </c>
      <c r="D309" s="36" t="s">
        <v>54</v>
      </c>
      <c r="E309" s="21">
        <v>2251074.0</v>
      </c>
      <c r="F309" s="21">
        <v>43222.0</v>
      </c>
      <c r="G309" s="21">
        <v>2485440.0</v>
      </c>
      <c r="H309" s="21">
        <v>247044.0</v>
      </c>
      <c r="I309" s="21">
        <v>0.981161</v>
      </c>
      <c r="J309" s="21">
        <v>0.901108</v>
      </c>
      <c r="K309" s="21">
        <v>0.939432</v>
      </c>
      <c r="L309" s="21">
        <v>0.982907</v>
      </c>
      <c r="M309" s="21">
        <v>0.65</v>
      </c>
      <c r="N309" s="36" t="s">
        <v>43</v>
      </c>
      <c r="O309" s="21">
        <v>2586772.0</v>
      </c>
      <c r="P309" s="21">
        <v>2576986.0</v>
      </c>
      <c r="Q309" s="21">
        <v>88654.0</v>
      </c>
      <c r="R309" s="21">
        <v>48324.0</v>
      </c>
      <c r="S309" s="69">
        <f t="shared" si="62"/>
        <v>0.9655625837</v>
      </c>
      <c r="T309" s="69">
        <f t="shared" si="63"/>
        <v>0.9798296287</v>
      </c>
    </row>
    <row r="310" ht="15.75" customHeight="1">
      <c r="B310" s="36" t="s">
        <v>127</v>
      </c>
      <c r="C310" s="36" t="s">
        <v>595</v>
      </c>
      <c r="D310" s="36" t="s">
        <v>54</v>
      </c>
      <c r="E310" s="21">
        <v>2231034.0</v>
      </c>
      <c r="F310" s="21">
        <v>37166.0</v>
      </c>
      <c r="G310" s="21">
        <v>2472302.0</v>
      </c>
      <c r="H310" s="21">
        <v>232624.0</v>
      </c>
      <c r="I310" s="21">
        <v>0.983614</v>
      </c>
      <c r="J310" s="21">
        <v>0.905578</v>
      </c>
      <c r="K310" s="21">
        <v>0.942984</v>
      </c>
      <c r="L310" s="21">
        <v>0.98519</v>
      </c>
      <c r="M310" s="21">
        <v>0.7</v>
      </c>
      <c r="N310" s="36" t="s">
        <v>43</v>
      </c>
      <c r="O310" s="21">
        <v>2586492.0</v>
      </c>
      <c r="P310" s="21">
        <v>2576508.0</v>
      </c>
      <c r="Q310" s="21">
        <v>122834.0</v>
      </c>
      <c r="R310" s="21">
        <v>67040.0</v>
      </c>
      <c r="S310" s="69">
        <f t="shared" si="62"/>
        <v>0.9522432423</v>
      </c>
      <c r="T310" s="69">
        <f t="shared" si="63"/>
        <v>0.9723921578</v>
      </c>
    </row>
    <row r="311" ht="15.75" customHeight="1">
      <c r="B311" s="36" t="s">
        <v>127</v>
      </c>
      <c r="C311" s="36" t="s">
        <v>595</v>
      </c>
      <c r="D311" s="36" t="s">
        <v>54</v>
      </c>
      <c r="E311" s="21">
        <v>2207346.0</v>
      </c>
      <c r="F311" s="21">
        <v>33715.0</v>
      </c>
      <c r="G311" s="21">
        <v>2551825.0</v>
      </c>
      <c r="H311" s="21">
        <v>217645.0</v>
      </c>
      <c r="I311" s="21">
        <v>0.984956</v>
      </c>
      <c r="J311" s="21">
        <v>0.910249</v>
      </c>
      <c r="K311" s="21">
        <v>0.94613</v>
      </c>
      <c r="L311" s="21">
        <v>0.98696</v>
      </c>
      <c r="M311" s="21">
        <v>0.75</v>
      </c>
      <c r="N311" s="36" t="s">
        <v>43</v>
      </c>
      <c r="O311" s="21">
        <v>2585812.0</v>
      </c>
      <c r="P311" s="21">
        <v>2680970.0</v>
      </c>
      <c r="Q311" s="21">
        <v>160821.0</v>
      </c>
      <c r="R311" s="21">
        <v>95430.0</v>
      </c>
      <c r="S311" s="69">
        <f t="shared" si="62"/>
        <v>0.937297828</v>
      </c>
      <c r="T311" s="69">
        <f t="shared" si="63"/>
        <v>1.001869249</v>
      </c>
    </row>
    <row r="312" ht="15.75" customHeight="1">
      <c r="B312" s="36" t="s">
        <v>127</v>
      </c>
      <c r="C312" s="36" t="s">
        <v>595</v>
      </c>
      <c r="D312" s="36" t="s">
        <v>54</v>
      </c>
      <c r="E312" s="21">
        <v>2178153.0</v>
      </c>
      <c r="F312" s="21">
        <v>26603.0</v>
      </c>
      <c r="G312" s="21">
        <v>2426397.0</v>
      </c>
      <c r="H312" s="21">
        <v>201220.0</v>
      </c>
      <c r="I312" s="21">
        <v>0.987934</v>
      </c>
      <c r="J312" s="21">
        <v>0.915432</v>
      </c>
      <c r="K312" s="21">
        <v>0.950302</v>
      </c>
      <c r="L312" s="21">
        <v>0.989155</v>
      </c>
      <c r="M312" s="21">
        <v>0.8</v>
      </c>
      <c r="N312" s="36" t="s">
        <v>43</v>
      </c>
      <c r="O312" s="21">
        <v>2584114.0</v>
      </c>
      <c r="P312" s="21">
        <v>2572694.0</v>
      </c>
      <c r="Q312" s="21">
        <v>204741.0</v>
      </c>
      <c r="R312" s="21">
        <v>119694.0</v>
      </c>
      <c r="S312" s="69">
        <f t="shared" si="62"/>
        <v>0.919665741</v>
      </c>
      <c r="T312" s="69">
        <f t="shared" si="63"/>
        <v>0.9505114085</v>
      </c>
    </row>
    <row r="313" ht="15.75" customHeight="1">
      <c r="B313" s="36" t="s">
        <v>127</v>
      </c>
      <c r="C313" s="36" t="s">
        <v>595</v>
      </c>
      <c r="D313" s="36" t="s">
        <v>54</v>
      </c>
      <c r="E313" s="21">
        <v>2139385.0</v>
      </c>
      <c r="F313" s="21">
        <v>20881.0</v>
      </c>
      <c r="G313" s="21">
        <v>2385139.0</v>
      </c>
      <c r="H313" s="21">
        <v>182172.0</v>
      </c>
      <c r="I313" s="21">
        <v>0.990334</v>
      </c>
      <c r="J313" s="21">
        <v>0.92153</v>
      </c>
      <c r="K313" s="21">
        <v>0.954694</v>
      </c>
      <c r="L313" s="21">
        <v>0.991321</v>
      </c>
      <c r="M313" s="21">
        <v>0.85</v>
      </c>
      <c r="N313" s="36" t="s">
        <v>43</v>
      </c>
      <c r="O313" s="21">
        <v>2580274.0</v>
      </c>
      <c r="P313" s="21">
        <v>2565130.0</v>
      </c>
      <c r="Q313" s="21">
        <v>258717.0</v>
      </c>
      <c r="R313" s="21">
        <v>159110.0</v>
      </c>
      <c r="S313" s="69">
        <f t="shared" si="62"/>
        <v>0.8973189317</v>
      </c>
      <c r="T313" s="69">
        <f t="shared" si="63"/>
        <v>0.9323071582</v>
      </c>
    </row>
    <row r="314" ht="15.75" customHeight="1">
      <c r="B314" s="36" t="s">
        <v>127</v>
      </c>
      <c r="C314" s="36" t="s">
        <v>595</v>
      </c>
      <c r="D314" s="36" t="s">
        <v>54</v>
      </c>
      <c r="E314" s="21">
        <v>2085401.0</v>
      </c>
      <c r="F314" s="21">
        <v>14921.0</v>
      </c>
      <c r="G314" s="21">
        <v>2327153.0</v>
      </c>
      <c r="H314" s="21">
        <v>159048.0</v>
      </c>
      <c r="I314" s="21">
        <v>0.992896</v>
      </c>
      <c r="J314" s="21">
        <v>0.929137</v>
      </c>
      <c r="K314" s="21">
        <v>0.959959</v>
      </c>
      <c r="L314" s="21">
        <v>0.993629</v>
      </c>
      <c r="M314" s="21">
        <v>0.9</v>
      </c>
      <c r="N314" s="36" t="s">
        <v>43</v>
      </c>
      <c r="O314" s="21">
        <v>2564214.0</v>
      </c>
      <c r="P314" s="21">
        <v>2554895.0</v>
      </c>
      <c r="Q314" s="21">
        <v>319765.0</v>
      </c>
      <c r="R314" s="21">
        <v>212821.0</v>
      </c>
      <c r="S314" s="69">
        <f t="shared" si="62"/>
        <v>0.8675154558</v>
      </c>
      <c r="T314" s="69">
        <f t="shared" si="63"/>
        <v>0.9075287633</v>
      </c>
    </row>
    <row r="315" ht="15.75" customHeight="1">
      <c r="B315" s="36" t="s">
        <v>127</v>
      </c>
      <c r="C315" s="36" t="s">
        <v>595</v>
      </c>
      <c r="D315" s="36" t="s">
        <v>54</v>
      </c>
      <c r="E315" s="21">
        <v>1971278.0</v>
      </c>
      <c r="F315" s="21">
        <v>7910.0</v>
      </c>
      <c r="G315" s="21">
        <v>2140644.0</v>
      </c>
      <c r="H315" s="21">
        <v>117328.0</v>
      </c>
      <c r="I315" s="21">
        <v>0.996003</v>
      </c>
      <c r="J315" s="21">
        <v>0.943825</v>
      </c>
      <c r="K315" s="21">
        <v>0.969212</v>
      </c>
      <c r="L315" s="21">
        <v>0.996318</v>
      </c>
      <c r="M315" s="21">
        <v>0.95</v>
      </c>
      <c r="N315" s="36" t="s">
        <v>43</v>
      </c>
      <c r="O315" s="21">
        <v>2493650.0</v>
      </c>
      <c r="P315" s="21">
        <v>2482424.0</v>
      </c>
      <c r="Q315" s="21">
        <v>405044.0</v>
      </c>
      <c r="R315" s="21">
        <v>333870.0</v>
      </c>
      <c r="S315" s="69">
        <f t="shared" si="62"/>
        <v>0.8072796424</v>
      </c>
      <c r="T315" s="69">
        <f t="shared" si="63"/>
        <v>0.8325418217</v>
      </c>
    </row>
    <row r="316" ht="15.75" customHeight="1">
      <c r="B316" s="36" t="s">
        <v>127</v>
      </c>
      <c r="C316" s="36" t="s">
        <v>604</v>
      </c>
      <c r="D316" s="36" t="s">
        <v>73</v>
      </c>
      <c r="E316" s="21">
        <v>244448.0</v>
      </c>
      <c r="F316" s="21">
        <v>16463.0</v>
      </c>
      <c r="G316" s="21">
        <v>304561.0</v>
      </c>
      <c r="H316" s="21">
        <v>77877.0</v>
      </c>
      <c r="I316" s="21">
        <v>0.936902</v>
      </c>
      <c r="J316" s="21">
        <v>0.75839</v>
      </c>
      <c r="K316" s="21">
        <v>0.838247</v>
      </c>
      <c r="L316" s="21">
        <v>0.948717</v>
      </c>
      <c r="M316" s="21">
        <v>0.5</v>
      </c>
      <c r="N316" s="36" t="s">
        <v>43</v>
      </c>
      <c r="O316" s="21">
        <v>322325.0</v>
      </c>
      <c r="P316" s="21">
        <v>321024.0</v>
      </c>
      <c r="Q316" s="21">
        <v>0.0</v>
      </c>
      <c r="R316" s="21">
        <v>0.0</v>
      </c>
      <c r="S316" s="69">
        <f t="shared" ref="S316:S325" si="64">(O316-Q316)/322325</f>
        <v>1</v>
      </c>
      <c r="T316" s="69">
        <f t="shared" ref="T316:T325" si="65">(P316-R316)/321024</f>
        <v>1</v>
      </c>
    </row>
    <row r="317" ht="15.75" customHeight="1">
      <c r="B317" s="36" t="s">
        <v>127</v>
      </c>
      <c r="C317" s="36" t="s">
        <v>604</v>
      </c>
      <c r="D317" s="36" t="s">
        <v>73</v>
      </c>
      <c r="E317" s="21">
        <v>226367.0</v>
      </c>
      <c r="F317" s="21">
        <v>9115.0</v>
      </c>
      <c r="G317" s="21">
        <v>292630.0</v>
      </c>
      <c r="H317" s="21">
        <v>70816.0</v>
      </c>
      <c r="I317" s="21">
        <v>0.961292</v>
      </c>
      <c r="J317" s="21">
        <v>0.761709</v>
      </c>
      <c r="K317" s="21">
        <v>0.849941</v>
      </c>
      <c r="L317" s="21">
        <v>0.969792</v>
      </c>
      <c r="M317" s="21">
        <v>0.55</v>
      </c>
      <c r="N317" s="36" t="s">
        <v>43</v>
      </c>
      <c r="O317" s="21">
        <v>307949.0</v>
      </c>
      <c r="P317" s="21">
        <v>306205.0</v>
      </c>
      <c r="Q317" s="21">
        <v>10766.0</v>
      </c>
      <c r="R317" s="21">
        <v>4460.0</v>
      </c>
      <c r="S317" s="69">
        <f t="shared" si="64"/>
        <v>0.9219979834</v>
      </c>
      <c r="T317" s="69">
        <f t="shared" si="65"/>
        <v>0.9399453</v>
      </c>
    </row>
    <row r="318" ht="15.75" customHeight="1">
      <c r="B318" s="36" t="s">
        <v>127</v>
      </c>
      <c r="C318" s="36" t="s">
        <v>604</v>
      </c>
      <c r="D318" s="36" t="s">
        <v>73</v>
      </c>
      <c r="E318" s="21">
        <v>221888.0</v>
      </c>
      <c r="F318" s="21">
        <v>7785.0</v>
      </c>
      <c r="G318" s="21">
        <v>289884.0</v>
      </c>
      <c r="H318" s="21">
        <v>66384.0</v>
      </c>
      <c r="I318" s="21">
        <v>0.966104</v>
      </c>
      <c r="J318" s="21">
        <v>0.769717</v>
      </c>
      <c r="K318" s="21">
        <v>0.856801</v>
      </c>
      <c r="L318" s="21">
        <v>0.973847</v>
      </c>
      <c r="M318" s="21">
        <v>0.6</v>
      </c>
      <c r="N318" s="36" t="s">
        <v>43</v>
      </c>
      <c r="O318" s="21">
        <v>307637.0</v>
      </c>
      <c r="P318" s="21">
        <v>306402.0</v>
      </c>
      <c r="Q318" s="21">
        <v>19365.0</v>
      </c>
      <c r="R318" s="21">
        <v>8733.0</v>
      </c>
      <c r="S318" s="69">
        <f t="shared" si="64"/>
        <v>0.8943519739</v>
      </c>
      <c r="T318" s="69">
        <f t="shared" si="65"/>
        <v>0.92724843</v>
      </c>
    </row>
    <row r="319" ht="15.75" customHeight="1">
      <c r="B319" s="36" t="s">
        <v>127</v>
      </c>
      <c r="C319" s="36" t="s">
        <v>604</v>
      </c>
      <c r="D319" s="36" t="s">
        <v>73</v>
      </c>
      <c r="E319" s="21">
        <v>217195.0</v>
      </c>
      <c r="F319" s="21">
        <v>6242.0</v>
      </c>
      <c r="G319" s="21">
        <v>287047.0</v>
      </c>
      <c r="H319" s="21">
        <v>62060.0</v>
      </c>
      <c r="I319" s="21">
        <v>0.972064</v>
      </c>
      <c r="J319" s="21">
        <v>0.777766</v>
      </c>
      <c r="K319" s="21">
        <v>0.864128</v>
      </c>
      <c r="L319" s="21">
        <v>0.978717</v>
      </c>
      <c r="M319" s="21">
        <v>0.65</v>
      </c>
      <c r="N319" s="36" t="s">
        <v>43</v>
      </c>
      <c r="O319" s="21">
        <v>307327.0</v>
      </c>
      <c r="P319" s="21">
        <v>306523.0</v>
      </c>
      <c r="Q319" s="21">
        <v>28072.0</v>
      </c>
      <c r="R319" s="21">
        <v>13234.0</v>
      </c>
      <c r="S319" s="69">
        <f t="shared" si="64"/>
        <v>0.8663771039</v>
      </c>
      <c r="T319" s="69">
        <f t="shared" si="65"/>
        <v>0.9136045903</v>
      </c>
    </row>
    <row r="320" ht="15.75" customHeight="1">
      <c r="B320" s="36" t="s">
        <v>127</v>
      </c>
      <c r="C320" s="36" t="s">
        <v>604</v>
      </c>
      <c r="D320" s="36" t="s">
        <v>73</v>
      </c>
      <c r="E320" s="21">
        <v>212380.0</v>
      </c>
      <c r="F320" s="21">
        <v>5361.0</v>
      </c>
      <c r="G320" s="21">
        <v>282283.0</v>
      </c>
      <c r="H320" s="21">
        <v>57771.0</v>
      </c>
      <c r="I320" s="21">
        <v>0.975379</v>
      </c>
      <c r="J320" s="21">
        <v>0.786153</v>
      </c>
      <c r="K320" s="21">
        <v>0.870603</v>
      </c>
      <c r="L320" s="21">
        <v>0.981362</v>
      </c>
      <c r="M320" s="21">
        <v>0.7</v>
      </c>
      <c r="N320" s="36" t="s">
        <v>43</v>
      </c>
      <c r="O320" s="21">
        <v>306407.0</v>
      </c>
      <c r="P320" s="21">
        <v>304743.0</v>
      </c>
      <c r="Q320" s="21">
        <v>36256.0</v>
      </c>
      <c r="R320" s="21">
        <v>17099.0</v>
      </c>
      <c r="S320" s="69">
        <f t="shared" si="64"/>
        <v>0.8381323199</v>
      </c>
      <c r="T320" s="69">
        <f t="shared" si="65"/>
        <v>0.8960202352</v>
      </c>
    </row>
    <row r="321" ht="15.75" customHeight="1">
      <c r="B321" s="36" t="s">
        <v>127</v>
      </c>
      <c r="C321" s="36" t="s">
        <v>604</v>
      </c>
      <c r="D321" s="36" t="s">
        <v>73</v>
      </c>
      <c r="E321" s="21">
        <v>206698.0</v>
      </c>
      <c r="F321" s="21">
        <v>4294.0</v>
      </c>
      <c r="G321" s="21">
        <v>275301.0</v>
      </c>
      <c r="H321" s="21">
        <v>53093.0</v>
      </c>
      <c r="I321" s="21">
        <v>0.979649</v>
      </c>
      <c r="J321" s="21">
        <v>0.795632</v>
      </c>
      <c r="K321" s="21">
        <v>0.878103</v>
      </c>
      <c r="L321" s="21">
        <v>0.984642</v>
      </c>
      <c r="M321" s="21">
        <v>0.75</v>
      </c>
      <c r="N321" s="36" t="s">
        <v>43</v>
      </c>
      <c r="O321" s="21">
        <v>304268.0</v>
      </c>
      <c r="P321" s="21">
        <v>303845.0</v>
      </c>
      <c r="Q321" s="21">
        <v>44477.0</v>
      </c>
      <c r="R321" s="21">
        <v>24250.0</v>
      </c>
      <c r="S321" s="69">
        <f t="shared" si="64"/>
        <v>0.8059908477</v>
      </c>
      <c r="T321" s="69">
        <f t="shared" si="65"/>
        <v>0.8709473435</v>
      </c>
    </row>
    <row r="322" ht="15.75" customHeight="1">
      <c r="B322" s="36" t="s">
        <v>127</v>
      </c>
      <c r="C322" s="36" t="s">
        <v>604</v>
      </c>
      <c r="D322" s="36" t="s">
        <v>73</v>
      </c>
      <c r="E322" s="21">
        <v>200070.0</v>
      </c>
      <c r="F322" s="21">
        <v>3466.0</v>
      </c>
      <c r="G322" s="21">
        <v>264006.0</v>
      </c>
      <c r="H322" s="21">
        <v>47877.0</v>
      </c>
      <c r="I322" s="21">
        <v>0.982971</v>
      </c>
      <c r="J322" s="21">
        <v>0.806906</v>
      </c>
      <c r="K322" s="21">
        <v>0.886279</v>
      </c>
      <c r="L322" s="21">
        <v>0.987042</v>
      </c>
      <c r="M322" s="21">
        <v>0.8</v>
      </c>
      <c r="N322" s="36" t="s">
        <v>43</v>
      </c>
      <c r="O322" s="21">
        <v>300219.0</v>
      </c>
      <c r="P322" s="21">
        <v>297776.0</v>
      </c>
      <c r="Q322" s="21">
        <v>52272.0</v>
      </c>
      <c r="R322" s="21">
        <v>30304.0</v>
      </c>
      <c r="S322" s="69">
        <f t="shared" si="64"/>
        <v>0.7692453269</v>
      </c>
      <c r="T322" s="69">
        <f t="shared" si="65"/>
        <v>0.8331838118</v>
      </c>
    </row>
    <row r="323" ht="15.75" customHeight="1">
      <c r="B323" s="36" t="s">
        <v>127</v>
      </c>
      <c r="C323" s="36" t="s">
        <v>604</v>
      </c>
      <c r="D323" s="36" t="s">
        <v>73</v>
      </c>
      <c r="E323" s="21">
        <v>191451.0</v>
      </c>
      <c r="F323" s="21">
        <v>2374.0</v>
      </c>
      <c r="G323" s="21">
        <v>248008.0</v>
      </c>
      <c r="H323" s="21">
        <v>41396.0</v>
      </c>
      <c r="I323" s="21">
        <v>0.987752</v>
      </c>
      <c r="J323" s="21">
        <v>0.822218</v>
      </c>
      <c r="K323" s="21">
        <v>0.897415</v>
      </c>
      <c r="L323" s="21">
        <v>0.990518</v>
      </c>
      <c r="M323" s="21">
        <v>0.85</v>
      </c>
      <c r="N323" s="36" t="s">
        <v>43</v>
      </c>
      <c r="O323" s="21">
        <v>290522.0</v>
      </c>
      <c r="P323" s="21">
        <v>288293.0</v>
      </c>
      <c r="Q323" s="21">
        <v>57675.0</v>
      </c>
      <c r="R323" s="21">
        <v>37911.0</v>
      </c>
      <c r="S323" s="69">
        <f t="shared" si="64"/>
        <v>0.7223982006</v>
      </c>
      <c r="T323" s="69">
        <f t="shared" si="65"/>
        <v>0.7799479167</v>
      </c>
    </row>
    <row r="324" ht="15.75" customHeight="1">
      <c r="B324" s="36" t="s">
        <v>127</v>
      </c>
      <c r="C324" s="36" t="s">
        <v>604</v>
      </c>
      <c r="D324" s="36" t="s">
        <v>73</v>
      </c>
      <c r="E324" s="21">
        <v>179113.0</v>
      </c>
      <c r="F324" s="21">
        <v>1223.0</v>
      </c>
      <c r="G324" s="21">
        <v>223945.0</v>
      </c>
      <c r="H324" s="21">
        <v>32898.0</v>
      </c>
      <c r="I324" s="21">
        <v>0.993218</v>
      </c>
      <c r="J324" s="21">
        <v>0.844829</v>
      </c>
      <c r="K324" s="21">
        <v>0.913034</v>
      </c>
      <c r="L324" s="21">
        <v>0.994568</v>
      </c>
      <c r="M324" s="21">
        <v>0.9</v>
      </c>
      <c r="N324" s="36" t="s">
        <v>43</v>
      </c>
      <c r="O324" s="21">
        <v>272929.0</v>
      </c>
      <c r="P324" s="21">
        <v>271619.0</v>
      </c>
      <c r="Q324" s="21">
        <v>60918.0</v>
      </c>
      <c r="R324" s="21">
        <v>46451.0</v>
      </c>
      <c r="S324" s="69">
        <f t="shared" si="64"/>
        <v>0.6577553711</v>
      </c>
      <c r="T324" s="69">
        <f t="shared" si="65"/>
        <v>0.7014055024</v>
      </c>
    </row>
    <row r="325" ht="15.75" customHeight="1">
      <c r="B325" s="36" t="s">
        <v>127</v>
      </c>
      <c r="C325" s="36" t="s">
        <v>604</v>
      </c>
      <c r="D325" s="36" t="s">
        <v>73</v>
      </c>
      <c r="E325" s="21">
        <v>160076.0</v>
      </c>
      <c r="F325" s="21">
        <v>462.0</v>
      </c>
      <c r="G325" s="21">
        <v>186141.0</v>
      </c>
      <c r="H325" s="21">
        <v>22419.0</v>
      </c>
      <c r="I325" s="21">
        <v>0.997122</v>
      </c>
      <c r="J325" s="21">
        <v>0.877153</v>
      </c>
      <c r="K325" s="21">
        <v>0.933298</v>
      </c>
      <c r="L325" s="21">
        <v>0.997524</v>
      </c>
      <c r="M325" s="21">
        <v>0.95</v>
      </c>
      <c r="N325" s="36" t="s">
        <v>43</v>
      </c>
      <c r="O325" s="21">
        <v>243579.0</v>
      </c>
      <c r="P325" s="21">
        <v>242316.0</v>
      </c>
      <c r="Q325" s="21">
        <v>61084.0</v>
      </c>
      <c r="R325" s="21">
        <v>55713.0</v>
      </c>
      <c r="S325" s="69">
        <f t="shared" si="64"/>
        <v>0.5661832002</v>
      </c>
      <c r="T325" s="69">
        <f t="shared" si="65"/>
        <v>0.5812742972</v>
      </c>
    </row>
    <row r="326" ht="15.75" customHeight="1">
      <c r="A326" s="35"/>
    </row>
    <row r="327" ht="15.75" customHeight="1">
      <c r="A327" s="35"/>
    </row>
    <row r="328" ht="15.75" customHeight="1">
      <c r="A328" s="35"/>
    </row>
    <row r="329" ht="15.75" customHeight="1">
      <c r="A329" s="35"/>
    </row>
    <row r="330" ht="15.75" customHeight="1">
      <c r="A330" s="35"/>
    </row>
    <row r="331" ht="15.75" customHeight="1">
      <c r="A331" s="35"/>
    </row>
    <row r="332" ht="15.75" customHeight="1">
      <c r="A332" s="35"/>
    </row>
    <row r="333" ht="15.75" customHeight="1">
      <c r="A333" s="35"/>
    </row>
    <row r="334" ht="15.75" customHeight="1">
      <c r="A334" s="35"/>
    </row>
    <row r="335" ht="15.75" customHeight="1">
      <c r="A335" s="35"/>
    </row>
    <row r="336" ht="15.75" customHeight="1">
      <c r="A336" s="35"/>
    </row>
    <row r="337" ht="15.75" customHeight="1">
      <c r="A337" s="35"/>
    </row>
    <row r="338" ht="15.75" customHeight="1">
      <c r="A338" s="35"/>
    </row>
    <row r="339" ht="15.75" customHeight="1">
      <c r="A339" s="35"/>
    </row>
    <row r="340" ht="15.75" customHeight="1">
      <c r="A340" s="35"/>
    </row>
    <row r="341" ht="15.75" customHeight="1">
      <c r="A341" s="35"/>
    </row>
    <row r="342" ht="15.75" customHeight="1">
      <c r="A342" s="35"/>
    </row>
    <row r="343" ht="15.75" customHeight="1">
      <c r="A343" s="35"/>
    </row>
    <row r="344" ht="15.75" customHeight="1">
      <c r="A344" s="35"/>
    </row>
    <row r="345" ht="15.75" customHeight="1">
      <c r="A345" s="35"/>
    </row>
    <row r="346" ht="15.75" customHeight="1">
      <c r="A346" s="35"/>
    </row>
    <row r="347" ht="15.75" customHeight="1">
      <c r="A347" s="35"/>
    </row>
    <row r="348" ht="15.75" customHeight="1">
      <c r="A348" s="35"/>
    </row>
    <row r="349" ht="15.75" customHeight="1">
      <c r="A349" s="35"/>
    </row>
    <row r="350" ht="15.75" customHeight="1">
      <c r="A350" s="35"/>
    </row>
    <row r="351" ht="15.75" customHeight="1">
      <c r="A351" s="35"/>
    </row>
    <row r="352" ht="15.75" customHeight="1">
      <c r="A352" s="35"/>
    </row>
    <row r="353" ht="15.75" customHeight="1">
      <c r="A353" s="35"/>
    </row>
    <row r="354" ht="15.75" customHeight="1">
      <c r="A354" s="35"/>
    </row>
    <row r="355" ht="15.75" customHeight="1">
      <c r="A355" s="35"/>
    </row>
    <row r="356" ht="15.75" customHeight="1">
      <c r="A356" s="35"/>
    </row>
    <row r="357" ht="15.75" customHeight="1">
      <c r="A357" s="35"/>
    </row>
    <row r="358" ht="15.75" customHeight="1">
      <c r="A358" s="35"/>
    </row>
    <row r="359" ht="15.75" customHeight="1">
      <c r="A359" s="35"/>
    </row>
    <row r="360" ht="15.75" customHeight="1">
      <c r="A360" s="35"/>
    </row>
    <row r="361" ht="15.75" customHeight="1">
      <c r="A361" s="35"/>
    </row>
    <row r="362" ht="15.75" customHeight="1">
      <c r="A362" s="35"/>
    </row>
    <row r="363" ht="15.75" customHeight="1">
      <c r="A363" s="35"/>
    </row>
    <row r="364" ht="15.75" customHeight="1">
      <c r="A364" s="35"/>
    </row>
    <row r="365" ht="15.75" customHeight="1">
      <c r="A365" s="35"/>
    </row>
    <row r="366" ht="15.75" customHeight="1">
      <c r="A366" s="35"/>
    </row>
    <row r="367" ht="15.75" customHeight="1">
      <c r="A367" s="35"/>
    </row>
    <row r="368" ht="15.75" customHeight="1">
      <c r="A368" s="35"/>
    </row>
    <row r="369" ht="15.75" customHeight="1">
      <c r="A369" s="35"/>
    </row>
    <row r="370" ht="15.75" customHeight="1">
      <c r="A370" s="35"/>
    </row>
    <row r="371" ht="15.75" customHeight="1">
      <c r="A371" s="35"/>
    </row>
    <row r="372" ht="15.75" customHeight="1">
      <c r="A372" s="35"/>
    </row>
    <row r="373" ht="15.75" customHeight="1">
      <c r="A373" s="35"/>
    </row>
    <row r="374" ht="15.75" customHeight="1">
      <c r="A374" s="35"/>
    </row>
    <row r="375" ht="15.75" customHeight="1">
      <c r="A375" s="35"/>
    </row>
    <row r="376" ht="15.75" customHeight="1">
      <c r="A376" s="35"/>
    </row>
    <row r="377" ht="15.75" customHeight="1">
      <c r="A377" s="35"/>
    </row>
    <row r="378" ht="15.75" customHeight="1">
      <c r="A378" s="35"/>
    </row>
    <row r="379" ht="15.75" customHeight="1">
      <c r="A379" s="35"/>
    </row>
    <row r="380" ht="15.75" customHeight="1">
      <c r="A380" s="35"/>
    </row>
    <row r="381" ht="15.75" customHeight="1">
      <c r="A381" s="35"/>
    </row>
    <row r="382" ht="15.75" customHeight="1">
      <c r="A382" s="35"/>
    </row>
    <row r="383" ht="15.75" customHeight="1">
      <c r="A383" s="35"/>
    </row>
    <row r="384" ht="15.75" customHeight="1">
      <c r="A384" s="35"/>
    </row>
    <row r="385" ht="15.75" customHeight="1">
      <c r="A385" s="35"/>
    </row>
    <row r="386" ht="15.75" customHeight="1">
      <c r="A386" s="35"/>
    </row>
    <row r="387" ht="15.75" customHeight="1">
      <c r="A387" s="35"/>
    </row>
    <row r="388" ht="15.75" customHeight="1">
      <c r="A388" s="35"/>
    </row>
    <row r="389" ht="15.75" customHeight="1">
      <c r="A389" s="35"/>
    </row>
    <row r="390" ht="15.75" customHeight="1">
      <c r="A390" s="35"/>
    </row>
    <row r="391" ht="15.75" customHeight="1">
      <c r="A391" s="35"/>
    </row>
    <row r="392" ht="15.75" customHeight="1">
      <c r="A392" s="35"/>
    </row>
    <row r="393" ht="15.75" customHeight="1">
      <c r="A393" s="35"/>
    </row>
    <row r="394" ht="15.75" customHeight="1">
      <c r="A394" s="35"/>
    </row>
    <row r="395" ht="15.75" customHeight="1">
      <c r="A395" s="35"/>
    </row>
    <row r="396" ht="15.75" customHeight="1">
      <c r="A396" s="35"/>
    </row>
    <row r="397" ht="15.75" customHeight="1">
      <c r="A397" s="35"/>
    </row>
    <row r="398" ht="15.75" customHeight="1">
      <c r="A398" s="35"/>
    </row>
    <row r="399" ht="15.75" customHeight="1">
      <c r="A399" s="35"/>
    </row>
    <row r="400" ht="15.75" customHeight="1">
      <c r="A400" s="35"/>
    </row>
    <row r="401" ht="15.75" customHeight="1">
      <c r="A401" s="35"/>
    </row>
    <row r="402" ht="15.75" customHeight="1">
      <c r="A402" s="35"/>
    </row>
    <row r="403" ht="15.75" customHeight="1">
      <c r="A403" s="35"/>
    </row>
    <row r="404" ht="15.75" customHeight="1">
      <c r="A404" s="35"/>
    </row>
    <row r="405" ht="15.75" customHeight="1">
      <c r="A405" s="35"/>
    </row>
    <row r="406" ht="15.75" customHeight="1">
      <c r="A406" s="35"/>
    </row>
    <row r="407" ht="15.75" customHeight="1">
      <c r="A407" s="35"/>
    </row>
    <row r="408" ht="15.75" customHeight="1">
      <c r="A408" s="35"/>
    </row>
    <row r="409" ht="15.75" customHeight="1">
      <c r="A409" s="35"/>
    </row>
    <row r="410" ht="15.75" customHeight="1">
      <c r="A410" s="35"/>
    </row>
    <row r="411" ht="15.75" customHeight="1">
      <c r="A411" s="35"/>
    </row>
    <row r="412" ht="15.75" customHeight="1">
      <c r="A412" s="35"/>
    </row>
    <row r="413" ht="15.75" customHeight="1">
      <c r="A413" s="35"/>
    </row>
    <row r="414" ht="15.75" customHeight="1">
      <c r="A414" s="35"/>
    </row>
    <row r="415" ht="15.75" customHeight="1">
      <c r="A415" s="35"/>
    </row>
    <row r="416" ht="15.75" customHeight="1">
      <c r="A416" s="35"/>
    </row>
    <row r="417" ht="15.75" customHeight="1">
      <c r="A417" s="35"/>
    </row>
    <row r="418" ht="15.75" customHeight="1">
      <c r="A418" s="35"/>
    </row>
    <row r="419" ht="15.75" customHeight="1">
      <c r="A419" s="35"/>
    </row>
    <row r="420" ht="15.75" customHeight="1">
      <c r="A420" s="35"/>
    </row>
    <row r="421" ht="15.75" customHeight="1">
      <c r="A421" s="35"/>
    </row>
    <row r="422" ht="15.75" customHeight="1">
      <c r="A422" s="35"/>
    </row>
    <row r="423" ht="15.75" customHeight="1">
      <c r="A423" s="35"/>
      <c r="I423" s="78"/>
      <c r="J423" s="78"/>
      <c r="K423" s="78"/>
      <c r="L423" s="78"/>
    </row>
    <row r="424" ht="15.75" customHeight="1">
      <c r="A424" s="35"/>
      <c r="I424" s="78"/>
      <c r="J424" s="78"/>
      <c r="K424" s="78"/>
      <c r="L424" s="78"/>
    </row>
    <row r="425" ht="15.75" customHeight="1">
      <c r="A425" s="35"/>
      <c r="I425" s="78"/>
      <c r="J425" s="78"/>
      <c r="K425" s="78"/>
      <c r="L425" s="78"/>
    </row>
    <row r="426" ht="15.75" customHeight="1">
      <c r="A426" s="35"/>
      <c r="I426" s="78"/>
      <c r="J426" s="78"/>
      <c r="K426" s="78"/>
      <c r="L426" s="78"/>
    </row>
    <row r="427" ht="15.75" customHeight="1">
      <c r="A427" s="35"/>
      <c r="I427" s="78"/>
      <c r="J427" s="78"/>
      <c r="K427" s="78"/>
      <c r="L427" s="78"/>
    </row>
    <row r="428" ht="15.75" customHeight="1">
      <c r="A428" s="35"/>
      <c r="I428" s="78"/>
      <c r="J428" s="78"/>
      <c r="K428" s="78"/>
      <c r="L428" s="78"/>
    </row>
    <row r="429" ht="15.75" customHeight="1">
      <c r="A429" s="35"/>
      <c r="I429" s="78"/>
      <c r="J429" s="78"/>
      <c r="K429" s="78"/>
      <c r="L429" s="78"/>
    </row>
    <row r="430" ht="15.75" customHeight="1">
      <c r="A430" s="35"/>
      <c r="I430" s="78"/>
      <c r="J430" s="78"/>
      <c r="K430" s="78"/>
      <c r="L430" s="78"/>
    </row>
    <row r="431" ht="15.75" customHeight="1">
      <c r="A431" s="35"/>
      <c r="I431" s="78"/>
      <c r="J431" s="78"/>
      <c r="K431" s="78"/>
      <c r="L431" s="78"/>
    </row>
    <row r="432" ht="15.75" customHeight="1">
      <c r="A432" s="35"/>
      <c r="I432" s="78"/>
      <c r="J432" s="78"/>
      <c r="K432" s="78"/>
      <c r="L432" s="78"/>
    </row>
    <row r="433" ht="15.75" customHeight="1">
      <c r="A433" s="35"/>
      <c r="I433" s="78"/>
      <c r="J433" s="78"/>
      <c r="K433" s="78"/>
      <c r="L433" s="78"/>
    </row>
    <row r="434" ht="15.75" customHeight="1">
      <c r="A434" s="35"/>
      <c r="I434" s="78"/>
      <c r="J434" s="78"/>
      <c r="K434" s="78"/>
      <c r="L434" s="78"/>
    </row>
    <row r="435" ht="15.75" customHeight="1">
      <c r="A435" s="35"/>
      <c r="I435" s="78"/>
      <c r="J435" s="78"/>
      <c r="K435" s="78"/>
      <c r="L435" s="78"/>
    </row>
    <row r="436" ht="15.75" customHeight="1">
      <c r="A436" s="35"/>
      <c r="I436" s="78"/>
      <c r="J436" s="78"/>
      <c r="K436" s="78"/>
      <c r="L436" s="78"/>
    </row>
    <row r="437" ht="15.75" customHeight="1">
      <c r="A437" s="35"/>
      <c r="I437" s="78"/>
      <c r="J437" s="78"/>
      <c r="K437" s="78"/>
      <c r="L437" s="78"/>
    </row>
    <row r="438" ht="15.75" customHeight="1">
      <c r="A438" s="35"/>
      <c r="I438" s="78"/>
      <c r="J438" s="78"/>
      <c r="K438" s="78"/>
      <c r="L438" s="78"/>
    </row>
    <row r="439" ht="15.75" customHeight="1">
      <c r="A439" s="35"/>
      <c r="I439" s="78"/>
      <c r="J439" s="78"/>
      <c r="K439" s="78"/>
      <c r="L439" s="78"/>
    </row>
    <row r="440" ht="15.75" customHeight="1">
      <c r="A440" s="35"/>
      <c r="I440" s="78"/>
      <c r="J440" s="78"/>
      <c r="K440" s="78"/>
      <c r="L440" s="78"/>
    </row>
    <row r="441" ht="15.75" customHeight="1">
      <c r="A441" s="35"/>
      <c r="I441" s="78"/>
      <c r="J441" s="78"/>
      <c r="K441" s="78"/>
      <c r="L441" s="78"/>
    </row>
    <row r="442" ht="15.75" customHeight="1">
      <c r="A442" s="35"/>
      <c r="I442" s="78"/>
      <c r="J442" s="78"/>
      <c r="K442" s="78"/>
      <c r="L442" s="78"/>
    </row>
    <row r="443" ht="15.75" customHeight="1">
      <c r="A443" s="35"/>
      <c r="I443" s="78"/>
      <c r="J443" s="78"/>
      <c r="K443" s="78"/>
      <c r="L443" s="78"/>
    </row>
    <row r="444" ht="15.75" customHeight="1">
      <c r="A444" s="35"/>
      <c r="I444" s="78"/>
      <c r="J444" s="78"/>
      <c r="K444" s="78"/>
      <c r="L444" s="78"/>
    </row>
    <row r="445" ht="15.75" customHeight="1">
      <c r="A445" s="35"/>
      <c r="I445" s="78"/>
      <c r="J445" s="78"/>
      <c r="K445" s="78"/>
      <c r="L445" s="78"/>
    </row>
    <row r="446" ht="15.75" customHeight="1">
      <c r="A446" s="35"/>
      <c r="I446" s="78"/>
      <c r="J446" s="78"/>
      <c r="K446" s="78"/>
      <c r="L446" s="78"/>
    </row>
    <row r="447" ht="15.75" customHeight="1">
      <c r="A447" s="35"/>
      <c r="I447" s="78"/>
      <c r="J447" s="78"/>
      <c r="K447" s="78"/>
      <c r="L447" s="78"/>
    </row>
    <row r="448" ht="15.75" customHeight="1">
      <c r="A448" s="35"/>
      <c r="I448" s="78"/>
      <c r="J448" s="78"/>
      <c r="K448" s="78"/>
      <c r="L448" s="78"/>
    </row>
    <row r="449" ht="15.75" customHeight="1">
      <c r="A449" s="35"/>
      <c r="I449" s="78"/>
      <c r="J449" s="78"/>
      <c r="K449" s="78"/>
      <c r="L449" s="78"/>
    </row>
    <row r="450" ht="15.75" customHeight="1">
      <c r="A450" s="35"/>
      <c r="I450" s="78"/>
      <c r="J450" s="78"/>
      <c r="K450" s="78"/>
      <c r="L450" s="78"/>
    </row>
    <row r="451" ht="15.75" customHeight="1">
      <c r="A451" s="35"/>
      <c r="I451" s="78"/>
      <c r="J451" s="78"/>
      <c r="K451" s="78"/>
      <c r="L451" s="78"/>
    </row>
    <row r="452" ht="15.75" customHeight="1">
      <c r="A452" s="35"/>
      <c r="I452" s="78"/>
      <c r="J452" s="78"/>
      <c r="K452" s="78"/>
      <c r="L452" s="78"/>
    </row>
    <row r="453" ht="15.75" customHeight="1">
      <c r="A453" s="35"/>
      <c r="I453" s="78"/>
      <c r="J453" s="78"/>
      <c r="K453" s="78"/>
      <c r="L453" s="78"/>
    </row>
    <row r="454" ht="15.75" customHeight="1">
      <c r="A454" s="35"/>
      <c r="I454" s="78"/>
      <c r="J454" s="78"/>
      <c r="K454" s="78"/>
      <c r="L454" s="78"/>
    </row>
    <row r="455" ht="15.75" customHeight="1">
      <c r="A455" s="35"/>
      <c r="I455" s="78"/>
      <c r="J455" s="78"/>
      <c r="K455" s="78"/>
      <c r="L455" s="78"/>
    </row>
    <row r="456" ht="15.75" customHeight="1">
      <c r="A456" s="35"/>
      <c r="I456" s="78"/>
      <c r="J456" s="78"/>
      <c r="K456" s="78"/>
      <c r="L456" s="78"/>
    </row>
    <row r="457" ht="15.75" customHeight="1">
      <c r="A457" s="35"/>
      <c r="I457" s="78"/>
      <c r="J457" s="78"/>
      <c r="K457" s="78"/>
      <c r="L457" s="78"/>
    </row>
    <row r="458" ht="15.75" customHeight="1">
      <c r="A458" s="35"/>
      <c r="I458" s="78"/>
      <c r="J458" s="78"/>
      <c r="K458" s="78"/>
      <c r="L458" s="78"/>
    </row>
    <row r="459" ht="15.75" customHeight="1">
      <c r="A459" s="35"/>
      <c r="I459" s="78"/>
      <c r="J459" s="78"/>
      <c r="K459" s="78"/>
      <c r="L459" s="78"/>
    </row>
    <row r="460" ht="15.75" customHeight="1">
      <c r="A460" s="35"/>
      <c r="I460" s="78"/>
      <c r="J460" s="78"/>
      <c r="K460" s="78"/>
      <c r="L460" s="78"/>
    </row>
    <row r="461" ht="15.75" customHeight="1">
      <c r="A461" s="35"/>
      <c r="I461" s="78"/>
      <c r="J461" s="78"/>
      <c r="K461" s="78"/>
      <c r="L461" s="78"/>
    </row>
    <row r="462" ht="15.75" customHeight="1">
      <c r="A462" s="35"/>
      <c r="I462" s="78"/>
      <c r="J462" s="78"/>
      <c r="K462" s="78"/>
      <c r="L462" s="78"/>
    </row>
    <row r="463" ht="15.75" customHeight="1">
      <c r="A463" s="35"/>
      <c r="I463" s="78"/>
      <c r="J463" s="78"/>
      <c r="K463" s="78"/>
      <c r="L463" s="78"/>
    </row>
    <row r="464" ht="15.75" customHeight="1">
      <c r="A464" s="35"/>
      <c r="I464" s="78"/>
      <c r="J464" s="78"/>
      <c r="K464" s="78"/>
      <c r="L464" s="78"/>
    </row>
    <row r="465" ht="15.75" customHeight="1">
      <c r="A465" s="35"/>
      <c r="I465" s="78"/>
      <c r="J465" s="78"/>
      <c r="K465" s="78"/>
      <c r="L465" s="78"/>
    </row>
    <row r="466" ht="15.75" customHeight="1">
      <c r="A466" s="35"/>
      <c r="I466" s="78"/>
      <c r="J466" s="78"/>
      <c r="K466" s="78"/>
      <c r="L466" s="78"/>
    </row>
    <row r="467" ht="15.75" customHeight="1">
      <c r="A467" s="35"/>
      <c r="I467" s="78"/>
      <c r="J467" s="78"/>
      <c r="K467" s="78"/>
      <c r="L467" s="78"/>
    </row>
    <row r="468" ht="15.75" customHeight="1">
      <c r="A468" s="35"/>
      <c r="I468" s="78"/>
      <c r="J468" s="78"/>
      <c r="K468" s="78"/>
      <c r="L468" s="78"/>
    </row>
    <row r="469" ht="15.75" customHeight="1">
      <c r="A469" s="35"/>
      <c r="I469" s="78"/>
      <c r="J469" s="78"/>
      <c r="K469" s="78"/>
      <c r="L469" s="78"/>
    </row>
    <row r="470" ht="15.75" customHeight="1">
      <c r="A470" s="35"/>
      <c r="I470" s="78"/>
      <c r="J470" s="78"/>
      <c r="K470" s="78"/>
      <c r="L470" s="78"/>
    </row>
    <row r="471" ht="15.75" customHeight="1">
      <c r="A471" s="35"/>
      <c r="I471" s="78"/>
      <c r="J471" s="78"/>
      <c r="K471" s="78"/>
      <c r="L471" s="78"/>
    </row>
    <row r="472" ht="15.75" customHeight="1">
      <c r="A472" s="35"/>
      <c r="I472" s="78"/>
      <c r="J472" s="78"/>
      <c r="K472" s="78"/>
      <c r="L472" s="78"/>
    </row>
    <row r="473" ht="15.75" customHeight="1">
      <c r="A473" s="35"/>
      <c r="I473" s="78"/>
      <c r="J473" s="78"/>
      <c r="K473" s="78"/>
      <c r="L473" s="78"/>
    </row>
    <row r="474" ht="15.75" customHeight="1">
      <c r="A474" s="35"/>
      <c r="I474" s="78"/>
      <c r="J474" s="78"/>
      <c r="K474" s="78"/>
      <c r="L474" s="78"/>
    </row>
    <row r="475" ht="15.75" customHeight="1">
      <c r="A475" s="35"/>
      <c r="I475" s="78"/>
      <c r="J475" s="78"/>
      <c r="K475" s="78"/>
      <c r="L475" s="78"/>
    </row>
    <row r="476" ht="15.75" customHeight="1">
      <c r="A476" s="35"/>
      <c r="I476" s="78"/>
      <c r="J476" s="78"/>
      <c r="K476" s="78"/>
      <c r="L476" s="78"/>
    </row>
    <row r="477" ht="15.75" customHeight="1">
      <c r="A477" s="35"/>
      <c r="I477" s="78"/>
      <c r="J477" s="78"/>
      <c r="K477" s="78"/>
      <c r="L477" s="78"/>
    </row>
    <row r="478" ht="15.75" customHeight="1">
      <c r="A478" s="35"/>
      <c r="I478" s="78"/>
      <c r="J478" s="78"/>
      <c r="K478" s="78"/>
      <c r="L478" s="78"/>
    </row>
    <row r="479" ht="15.75" customHeight="1">
      <c r="A479" s="35"/>
      <c r="I479" s="78"/>
      <c r="J479" s="78"/>
      <c r="K479" s="78"/>
      <c r="L479" s="78"/>
    </row>
    <row r="480" ht="15.75" customHeight="1">
      <c r="A480" s="35"/>
      <c r="I480" s="78"/>
      <c r="J480" s="78"/>
      <c r="K480" s="78"/>
      <c r="L480" s="78"/>
    </row>
    <row r="481" ht="15.75" customHeight="1">
      <c r="A481" s="35"/>
      <c r="I481" s="78"/>
      <c r="J481" s="78"/>
      <c r="K481" s="78"/>
      <c r="L481" s="78"/>
    </row>
    <row r="482" ht="15.75" customHeight="1">
      <c r="A482" s="35"/>
      <c r="I482" s="78"/>
      <c r="J482" s="78"/>
      <c r="K482" s="78"/>
      <c r="L482" s="78"/>
    </row>
    <row r="483" ht="15.75" customHeight="1">
      <c r="A483" s="35"/>
      <c r="I483" s="78"/>
      <c r="J483" s="78"/>
      <c r="K483" s="78"/>
      <c r="L483" s="78"/>
    </row>
    <row r="484" ht="15.75" customHeight="1">
      <c r="A484" s="35"/>
      <c r="I484" s="78"/>
      <c r="J484" s="78"/>
      <c r="K484" s="78"/>
      <c r="L484" s="78"/>
    </row>
    <row r="485" ht="15.75" customHeight="1">
      <c r="A485" s="35"/>
      <c r="I485" s="78"/>
      <c r="J485" s="78"/>
      <c r="K485" s="78"/>
      <c r="L485" s="78"/>
    </row>
    <row r="486" ht="15.75" customHeight="1">
      <c r="A486" s="35"/>
      <c r="I486" s="78"/>
      <c r="J486" s="78"/>
      <c r="K486" s="78"/>
      <c r="L486" s="78"/>
    </row>
    <row r="487" ht="15.75" customHeight="1">
      <c r="A487" s="35"/>
      <c r="I487" s="78"/>
      <c r="J487" s="78"/>
      <c r="K487" s="78"/>
      <c r="L487" s="78"/>
    </row>
    <row r="488" ht="15.75" customHeight="1">
      <c r="A488" s="35"/>
      <c r="I488" s="78"/>
      <c r="J488" s="78"/>
      <c r="K488" s="78"/>
      <c r="L488" s="78"/>
    </row>
    <row r="489" ht="15.75" customHeight="1">
      <c r="A489" s="35"/>
      <c r="I489" s="78"/>
      <c r="J489" s="78"/>
      <c r="K489" s="78"/>
      <c r="L489" s="78"/>
    </row>
    <row r="490" ht="15.75" customHeight="1">
      <c r="A490" s="35"/>
      <c r="I490" s="78"/>
      <c r="J490" s="78"/>
      <c r="K490" s="78"/>
      <c r="L490" s="78"/>
    </row>
    <row r="491" ht="15.75" customHeight="1">
      <c r="A491" s="35"/>
      <c r="I491" s="78"/>
      <c r="J491" s="78"/>
      <c r="K491" s="78"/>
      <c r="L491" s="78"/>
    </row>
    <row r="492" ht="15.75" customHeight="1">
      <c r="A492" s="35"/>
      <c r="I492" s="78"/>
      <c r="J492" s="78"/>
      <c r="K492" s="78"/>
      <c r="L492" s="78"/>
    </row>
    <row r="493" ht="15.75" customHeight="1">
      <c r="A493" s="35"/>
      <c r="I493" s="78"/>
      <c r="J493" s="78"/>
      <c r="K493" s="78"/>
      <c r="L493" s="78"/>
    </row>
    <row r="494" ht="15.75" customHeight="1">
      <c r="A494" s="35"/>
      <c r="I494" s="78"/>
      <c r="J494" s="78"/>
      <c r="K494" s="78"/>
      <c r="L494" s="78"/>
    </row>
    <row r="495" ht="15.75" customHeight="1">
      <c r="A495" s="35"/>
      <c r="I495" s="78"/>
      <c r="J495" s="78"/>
      <c r="K495" s="78"/>
      <c r="L495" s="78"/>
    </row>
    <row r="496" ht="15.75" customHeight="1">
      <c r="A496" s="35"/>
      <c r="I496" s="78"/>
      <c r="J496" s="78"/>
      <c r="K496" s="78"/>
      <c r="L496" s="78"/>
    </row>
    <row r="497" ht="15.75" customHeight="1">
      <c r="A497" s="35"/>
      <c r="I497" s="78"/>
      <c r="J497" s="78"/>
      <c r="K497" s="78"/>
      <c r="L497" s="78"/>
    </row>
    <row r="498" ht="15.75" customHeight="1">
      <c r="A498" s="35"/>
      <c r="I498" s="78"/>
      <c r="J498" s="78"/>
      <c r="K498" s="78"/>
      <c r="L498" s="78"/>
    </row>
    <row r="499" ht="15.75" customHeight="1">
      <c r="A499" s="35"/>
      <c r="I499" s="78"/>
      <c r="J499" s="78"/>
      <c r="K499" s="78"/>
      <c r="L499" s="78"/>
    </row>
    <row r="500" ht="15.75" customHeight="1">
      <c r="A500" s="35"/>
      <c r="I500" s="78"/>
      <c r="J500" s="78"/>
      <c r="K500" s="78"/>
      <c r="L500" s="78"/>
    </row>
    <row r="501" ht="15.75" customHeight="1">
      <c r="A501" s="35"/>
      <c r="I501" s="78"/>
      <c r="J501" s="78"/>
      <c r="K501" s="78"/>
      <c r="L501" s="78"/>
    </row>
    <row r="502" ht="15.75" customHeight="1">
      <c r="A502" s="35"/>
      <c r="I502" s="78"/>
      <c r="J502" s="78"/>
      <c r="K502" s="78"/>
      <c r="L502" s="78"/>
    </row>
    <row r="503" ht="15.75" customHeight="1">
      <c r="A503" s="35"/>
      <c r="I503" s="78"/>
      <c r="J503" s="78"/>
      <c r="K503" s="78"/>
      <c r="L503" s="78"/>
    </row>
    <row r="504" ht="15.75" customHeight="1">
      <c r="A504" s="35"/>
      <c r="I504" s="78"/>
      <c r="J504" s="78"/>
      <c r="K504" s="78"/>
      <c r="L504" s="78"/>
    </row>
    <row r="505" ht="15.75" customHeight="1">
      <c r="A505" s="35"/>
      <c r="I505" s="78"/>
      <c r="J505" s="78"/>
      <c r="K505" s="78"/>
      <c r="L505" s="78"/>
    </row>
    <row r="506" ht="15.75" customHeight="1">
      <c r="A506" s="35"/>
      <c r="I506" s="78"/>
      <c r="J506" s="78"/>
      <c r="K506" s="78"/>
      <c r="L506" s="78"/>
    </row>
    <row r="507" ht="15.75" customHeight="1">
      <c r="A507" s="35"/>
      <c r="I507" s="78"/>
      <c r="J507" s="78"/>
      <c r="K507" s="78"/>
      <c r="L507" s="78"/>
    </row>
    <row r="508" ht="15.75" customHeight="1">
      <c r="A508" s="35"/>
      <c r="I508" s="78"/>
      <c r="J508" s="78"/>
      <c r="K508" s="78"/>
      <c r="L508" s="78"/>
    </row>
    <row r="509" ht="15.75" customHeight="1">
      <c r="A509" s="35"/>
      <c r="I509" s="78"/>
      <c r="J509" s="78"/>
      <c r="K509" s="78"/>
      <c r="L509" s="78"/>
    </row>
    <row r="510" ht="15.75" customHeight="1">
      <c r="A510" s="35"/>
      <c r="I510" s="78"/>
      <c r="J510" s="78"/>
      <c r="K510" s="78"/>
      <c r="L510" s="78"/>
    </row>
    <row r="511" ht="15.75" customHeight="1">
      <c r="A511" s="35"/>
      <c r="I511" s="78"/>
      <c r="J511" s="78"/>
      <c r="K511" s="78"/>
      <c r="L511" s="78"/>
    </row>
    <row r="512" ht="15.75" customHeight="1">
      <c r="A512" s="35"/>
      <c r="I512" s="78"/>
      <c r="J512" s="78"/>
      <c r="K512" s="78"/>
      <c r="L512" s="78"/>
    </row>
    <row r="513" ht="15.75" customHeight="1">
      <c r="A513" s="35"/>
      <c r="I513" s="78"/>
      <c r="J513" s="78"/>
      <c r="K513" s="78"/>
      <c r="L513" s="78"/>
    </row>
    <row r="514" ht="15.75" customHeight="1">
      <c r="A514" s="35"/>
      <c r="I514" s="78"/>
      <c r="J514" s="78"/>
      <c r="K514" s="78"/>
      <c r="L514" s="78"/>
    </row>
    <row r="515" ht="15.75" customHeight="1">
      <c r="A515" s="35"/>
      <c r="I515" s="78"/>
      <c r="J515" s="78"/>
      <c r="K515" s="78"/>
      <c r="L515" s="78"/>
    </row>
    <row r="516" ht="15.75" customHeight="1">
      <c r="A516" s="35"/>
      <c r="I516" s="78"/>
      <c r="J516" s="78"/>
      <c r="K516" s="78"/>
      <c r="L516" s="78"/>
    </row>
    <row r="517" ht="15.75" customHeight="1">
      <c r="A517" s="35"/>
      <c r="I517" s="78"/>
      <c r="J517" s="78"/>
      <c r="K517" s="78"/>
      <c r="L517" s="78"/>
    </row>
    <row r="518" ht="15.75" customHeight="1">
      <c r="A518" s="35"/>
      <c r="I518" s="78"/>
      <c r="J518" s="78"/>
      <c r="K518" s="78"/>
      <c r="L518" s="78"/>
    </row>
    <row r="519" ht="15.75" customHeight="1">
      <c r="A519" s="35"/>
      <c r="I519" s="78"/>
      <c r="J519" s="78"/>
      <c r="K519" s="78"/>
      <c r="L519" s="78"/>
    </row>
    <row r="520" ht="15.75" customHeight="1">
      <c r="A520" s="35"/>
      <c r="I520" s="78"/>
      <c r="J520" s="78"/>
      <c r="K520" s="78"/>
      <c r="L520" s="78"/>
    </row>
    <row r="521" ht="15.75" customHeight="1">
      <c r="A521" s="35"/>
      <c r="I521" s="78"/>
      <c r="J521" s="78"/>
      <c r="K521" s="78"/>
      <c r="L521" s="78"/>
    </row>
    <row r="522" ht="15.75" customHeight="1">
      <c r="A522" s="35"/>
      <c r="I522" s="78"/>
      <c r="J522" s="78"/>
      <c r="K522" s="78"/>
      <c r="L522" s="78"/>
    </row>
    <row r="523" ht="15.75" customHeight="1">
      <c r="A523" s="35"/>
      <c r="I523" s="78"/>
      <c r="J523" s="78"/>
      <c r="K523" s="78"/>
      <c r="L523" s="78"/>
    </row>
    <row r="524" ht="15.75" customHeight="1">
      <c r="A524" s="35"/>
      <c r="I524" s="78"/>
      <c r="J524" s="78"/>
      <c r="K524" s="78"/>
      <c r="L524" s="78"/>
    </row>
    <row r="525" ht="15.75" customHeight="1">
      <c r="A525" s="35"/>
      <c r="I525" s="78"/>
      <c r="J525" s="78"/>
      <c r="K525" s="78"/>
      <c r="L525" s="78"/>
    </row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A100"/>
    <mergeCell ref="A101:A127"/>
    <mergeCell ref="A128:A216"/>
    <mergeCell ref="A217:A305"/>
    <mergeCell ref="A306:A325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6.75"/>
    <col customWidth="1" min="3" max="3" width="12.63"/>
    <col customWidth="1" min="4" max="4" width="16.5"/>
    <col customWidth="1" min="5" max="6" width="12.63"/>
  </cols>
  <sheetData>
    <row r="1" ht="15.75" customHeight="1">
      <c r="A1" s="1" t="s">
        <v>121</v>
      </c>
      <c r="B1" s="2" t="s">
        <v>16</v>
      </c>
      <c r="C1" s="2" t="s">
        <v>626</v>
      </c>
      <c r="D1" s="2" t="s">
        <v>627</v>
      </c>
      <c r="E1" s="2" t="s">
        <v>628</v>
      </c>
      <c r="F1" s="2" t="s">
        <v>629</v>
      </c>
      <c r="G1" s="3" t="s">
        <v>565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5.75" customHeight="1">
      <c r="A2" s="87" t="s">
        <v>581</v>
      </c>
      <c r="B2" s="16" t="s">
        <v>630</v>
      </c>
      <c r="C2" s="16">
        <v>1747306.0</v>
      </c>
      <c r="D2" s="16">
        <v>0.9494</v>
      </c>
      <c r="E2" s="16">
        <v>11.626</v>
      </c>
      <c r="F2" s="16">
        <v>7.437</v>
      </c>
      <c r="G2" s="88" t="s">
        <v>597</v>
      </c>
    </row>
    <row r="3" ht="15.75" customHeight="1">
      <c r="A3" s="87" t="s">
        <v>631</v>
      </c>
      <c r="B3" s="16" t="s">
        <v>630</v>
      </c>
      <c r="C3" s="16">
        <v>2742902.0</v>
      </c>
      <c r="D3" s="16">
        <v>0.9689</v>
      </c>
      <c r="E3" s="16">
        <v>9.143</v>
      </c>
      <c r="F3" s="16">
        <v>6.215</v>
      </c>
      <c r="G3" s="88" t="s">
        <v>597</v>
      </c>
    </row>
    <row r="4" ht="15.75" customHeight="1">
      <c r="A4" s="87" t="s">
        <v>632</v>
      </c>
      <c r="B4" s="16" t="s">
        <v>630</v>
      </c>
      <c r="C4" s="16">
        <v>2774513.0</v>
      </c>
      <c r="D4" s="16">
        <v>0.9669</v>
      </c>
      <c r="E4" s="16">
        <v>9.354</v>
      </c>
      <c r="F4" s="16">
        <v>6.344</v>
      </c>
      <c r="G4" s="88" t="s">
        <v>597</v>
      </c>
    </row>
    <row r="5" ht="15.75" customHeight="1">
      <c r="A5" s="87" t="s">
        <v>633</v>
      </c>
      <c r="B5" s="16" t="s">
        <v>630</v>
      </c>
      <c r="C5" s="16">
        <v>2758358.0</v>
      </c>
      <c r="D5" s="16">
        <v>0.9698</v>
      </c>
      <c r="E5" s="16">
        <v>8.93</v>
      </c>
      <c r="F5" s="16">
        <v>6.095</v>
      </c>
      <c r="G5" s="88" t="s">
        <v>597</v>
      </c>
    </row>
    <row r="6" ht="15.75" customHeight="1">
      <c r="A6" s="87" t="s">
        <v>297</v>
      </c>
      <c r="B6" s="16" t="s">
        <v>630</v>
      </c>
      <c r="C6" s="16">
        <v>3204232.0</v>
      </c>
      <c r="D6" s="16">
        <v>0.9653</v>
      </c>
      <c r="E6" s="16">
        <v>10.16</v>
      </c>
      <c r="F6" s="16">
        <v>6.604</v>
      </c>
      <c r="G6" s="88" t="s">
        <v>597</v>
      </c>
    </row>
    <row r="7" ht="15.75" customHeight="1">
      <c r="A7" s="87" t="s">
        <v>332</v>
      </c>
      <c r="B7" s="16" t="s">
        <v>630</v>
      </c>
      <c r="C7" s="16">
        <v>178313.0</v>
      </c>
      <c r="D7" s="16">
        <v>0.9767</v>
      </c>
      <c r="E7" s="16">
        <v>9.423</v>
      </c>
      <c r="F7" s="16">
        <v>5.273</v>
      </c>
      <c r="G7" s="88" t="s">
        <v>597</v>
      </c>
    </row>
    <row r="8" ht="15.75" customHeight="1">
      <c r="A8" s="87" t="s">
        <v>465</v>
      </c>
      <c r="B8" s="16" t="s">
        <v>634</v>
      </c>
      <c r="C8" s="16">
        <v>1021875.0</v>
      </c>
      <c r="D8" s="16">
        <v>0.2329</v>
      </c>
      <c r="E8" s="16">
        <v>64.425</v>
      </c>
      <c r="F8" s="16">
        <v>57.1</v>
      </c>
      <c r="G8" s="88" t="s">
        <v>597</v>
      </c>
    </row>
    <row r="9" ht="15.75" customHeight="1">
      <c r="A9" s="87" t="s">
        <v>581</v>
      </c>
      <c r="B9" s="16" t="s">
        <v>634</v>
      </c>
      <c r="C9" s="16">
        <v>1045511.0</v>
      </c>
      <c r="D9" s="16">
        <v>0.8838</v>
      </c>
      <c r="E9" s="16">
        <v>12.201</v>
      </c>
      <c r="F9" s="16">
        <v>8.31</v>
      </c>
      <c r="G9" s="88" t="s">
        <v>597</v>
      </c>
    </row>
    <row r="10" ht="15.75" customHeight="1">
      <c r="A10" s="87" t="s">
        <v>365</v>
      </c>
      <c r="B10" s="16" t="s">
        <v>634</v>
      </c>
      <c r="C10" s="16">
        <v>1021875.0</v>
      </c>
      <c r="D10" s="16">
        <v>0.7443</v>
      </c>
      <c r="E10" s="16">
        <v>17.288</v>
      </c>
      <c r="F10" s="16">
        <v>11.933</v>
      </c>
      <c r="G10" s="88" t="s">
        <v>597</v>
      </c>
    </row>
    <row r="11" ht="15.75" customHeight="1">
      <c r="A11" s="87" t="s">
        <v>631</v>
      </c>
      <c r="B11" s="16" t="s">
        <v>634</v>
      </c>
      <c r="C11" s="16">
        <v>637777.0</v>
      </c>
      <c r="D11" s="16">
        <v>0.9252</v>
      </c>
      <c r="E11" s="16">
        <v>9.453</v>
      </c>
      <c r="F11" s="16">
        <v>6.78</v>
      </c>
      <c r="G11" s="88" t="s">
        <v>597</v>
      </c>
    </row>
    <row r="12" ht="15.75" customHeight="1">
      <c r="A12" s="87" t="s">
        <v>632</v>
      </c>
      <c r="B12" s="16" t="s">
        <v>634</v>
      </c>
      <c r="C12" s="16">
        <v>683171.0</v>
      </c>
      <c r="D12" s="16">
        <v>0.9227</v>
      </c>
      <c r="E12" s="16">
        <v>9.554</v>
      </c>
      <c r="F12" s="16">
        <v>6.89</v>
      </c>
      <c r="G12" s="88" t="s">
        <v>597</v>
      </c>
    </row>
    <row r="13" ht="15.75" customHeight="1">
      <c r="A13" s="87" t="s">
        <v>633</v>
      </c>
      <c r="B13" s="16" t="s">
        <v>634</v>
      </c>
      <c r="C13" s="16">
        <v>682490.0</v>
      </c>
      <c r="D13" s="16">
        <v>0.9227</v>
      </c>
      <c r="E13" s="16">
        <v>9.741</v>
      </c>
      <c r="F13" s="16">
        <v>7.029</v>
      </c>
      <c r="G13" s="88" t="s">
        <v>597</v>
      </c>
    </row>
    <row r="14" ht="15.75" customHeight="1">
      <c r="A14" s="87" t="s">
        <v>297</v>
      </c>
      <c r="B14" s="16" t="s">
        <v>634</v>
      </c>
      <c r="C14" s="16">
        <v>986594.0</v>
      </c>
      <c r="D14" s="16">
        <v>0.8927</v>
      </c>
      <c r="E14" s="16">
        <v>10.313</v>
      </c>
      <c r="F14" s="16">
        <v>7.123</v>
      </c>
      <c r="G14" s="88" t="s">
        <v>597</v>
      </c>
    </row>
    <row r="15" ht="15.75" customHeight="1">
      <c r="A15" s="87" t="s">
        <v>332</v>
      </c>
      <c r="B15" s="16" t="s">
        <v>634</v>
      </c>
      <c r="C15" s="16">
        <v>85471.0</v>
      </c>
      <c r="D15" s="16">
        <v>0.9625</v>
      </c>
      <c r="E15" s="16">
        <v>9.491</v>
      </c>
      <c r="F15" s="16">
        <v>6.244</v>
      </c>
      <c r="G15" s="88" t="s">
        <v>597</v>
      </c>
    </row>
    <row r="16" ht="15.75" customHeight="1">
      <c r="A16" s="87" t="s">
        <v>465</v>
      </c>
      <c r="B16" s="16" t="s">
        <v>635</v>
      </c>
      <c r="C16" s="16">
        <v>1310643.0</v>
      </c>
      <c r="D16" s="16">
        <v>0.2666</v>
      </c>
      <c r="E16" s="16">
        <v>58.264</v>
      </c>
      <c r="F16" s="16">
        <v>50.298</v>
      </c>
      <c r="G16" s="88" t="s">
        <v>597</v>
      </c>
    </row>
    <row r="17" ht="15.75" customHeight="1">
      <c r="A17" s="87" t="s">
        <v>581</v>
      </c>
      <c r="B17" s="16" t="s">
        <v>635</v>
      </c>
      <c r="C17" s="16">
        <v>1688313.0</v>
      </c>
      <c r="D17" s="16">
        <v>0.8857</v>
      </c>
      <c r="E17" s="16">
        <v>11.942</v>
      </c>
      <c r="F17" s="16">
        <v>8.708</v>
      </c>
      <c r="G17" s="88" t="s">
        <v>597</v>
      </c>
    </row>
    <row r="18" ht="15.75" customHeight="1">
      <c r="A18" s="87" t="s">
        <v>365</v>
      </c>
      <c r="B18" s="16" t="s">
        <v>635</v>
      </c>
      <c r="C18" s="16">
        <v>1310643.0</v>
      </c>
      <c r="D18" s="16">
        <v>0.7644</v>
      </c>
      <c r="E18" s="16">
        <v>16.372</v>
      </c>
      <c r="F18" s="16">
        <v>11.642</v>
      </c>
      <c r="G18" s="88" t="s">
        <v>597</v>
      </c>
    </row>
    <row r="19" ht="15.75" customHeight="1">
      <c r="A19" s="87" t="s">
        <v>631</v>
      </c>
      <c r="B19" s="16" t="s">
        <v>635</v>
      </c>
      <c r="C19" s="16">
        <v>1425358.0</v>
      </c>
      <c r="D19" s="16">
        <v>0.8671</v>
      </c>
      <c r="E19" s="16">
        <v>10.528</v>
      </c>
      <c r="F19" s="16">
        <v>8.097</v>
      </c>
      <c r="G19" s="88" t="s">
        <v>597</v>
      </c>
    </row>
    <row r="20" ht="15.75" customHeight="1">
      <c r="A20" s="87" t="s">
        <v>632</v>
      </c>
      <c r="B20" s="16" t="s">
        <v>635</v>
      </c>
      <c r="C20" s="16">
        <v>1476046.0</v>
      </c>
      <c r="D20" s="16">
        <v>0.8602</v>
      </c>
      <c r="E20" s="16">
        <v>10.521</v>
      </c>
      <c r="F20" s="16">
        <v>8.098</v>
      </c>
      <c r="G20" s="88" t="s">
        <v>597</v>
      </c>
    </row>
    <row r="21" ht="15.75" customHeight="1">
      <c r="A21" s="87" t="s">
        <v>633</v>
      </c>
      <c r="B21" s="16" t="s">
        <v>635</v>
      </c>
      <c r="C21" s="16">
        <v>1453423.0</v>
      </c>
      <c r="D21" s="16">
        <v>0.874</v>
      </c>
      <c r="E21" s="16">
        <v>10.479</v>
      </c>
      <c r="F21" s="16">
        <v>8.054</v>
      </c>
      <c r="G21" s="88" t="s">
        <v>597</v>
      </c>
    </row>
    <row r="22" ht="15.75" customHeight="1">
      <c r="A22" s="87" t="s">
        <v>297</v>
      </c>
      <c r="B22" s="16" t="s">
        <v>635</v>
      </c>
      <c r="C22" s="16">
        <v>1648060.0</v>
      </c>
      <c r="D22" s="16">
        <v>0.891</v>
      </c>
      <c r="E22" s="16">
        <v>10.83</v>
      </c>
      <c r="F22" s="16">
        <v>8.093</v>
      </c>
      <c r="G22" s="88" t="s">
        <v>597</v>
      </c>
    </row>
    <row r="23" ht="15.75" customHeight="1">
      <c r="A23" s="87" t="s">
        <v>332</v>
      </c>
      <c r="B23" s="16" t="s">
        <v>635</v>
      </c>
      <c r="C23" s="16">
        <v>369275.0</v>
      </c>
      <c r="D23" s="16">
        <v>0.9379</v>
      </c>
      <c r="E23" s="16">
        <v>11.27</v>
      </c>
      <c r="F23" s="16">
        <v>8.16</v>
      </c>
      <c r="G23" s="88" t="s">
        <v>597</v>
      </c>
    </row>
    <row r="24" ht="15.75" customHeight="1">
      <c r="A24" s="87" t="s">
        <v>465</v>
      </c>
      <c r="B24" s="20" t="s">
        <v>636</v>
      </c>
      <c r="C24" s="16">
        <v>2.6896498E7</v>
      </c>
      <c r="D24" s="16">
        <v>0.8162</v>
      </c>
      <c r="E24" s="16">
        <v>29.747</v>
      </c>
      <c r="F24" s="16">
        <v>15.136</v>
      </c>
      <c r="G24" s="88" t="s">
        <v>597</v>
      </c>
    </row>
    <row r="25" ht="15.75" customHeight="1">
      <c r="A25" s="87" t="s">
        <v>581</v>
      </c>
      <c r="B25" s="20" t="s">
        <v>636</v>
      </c>
      <c r="C25" s="16">
        <v>2.6989178E7</v>
      </c>
      <c r="D25" s="16">
        <v>0.9868</v>
      </c>
      <c r="E25" s="16">
        <v>7.834</v>
      </c>
      <c r="F25" s="16">
        <v>3.748</v>
      </c>
      <c r="G25" s="88" t="s">
        <v>597</v>
      </c>
    </row>
    <row r="26" ht="15.75" customHeight="1">
      <c r="A26" s="87" t="s">
        <v>365</v>
      </c>
      <c r="B26" s="20" t="s">
        <v>636</v>
      </c>
      <c r="C26" s="16">
        <v>2.6896498E7</v>
      </c>
      <c r="D26" s="16">
        <v>0.943</v>
      </c>
      <c r="E26" s="16">
        <v>18.034</v>
      </c>
      <c r="F26" s="16">
        <v>9.677</v>
      </c>
      <c r="G26" s="88" t="s">
        <v>597</v>
      </c>
    </row>
    <row r="27" ht="15.75" customHeight="1">
      <c r="A27" s="87" t="s">
        <v>631</v>
      </c>
      <c r="B27" s="20" t="s">
        <v>636</v>
      </c>
      <c r="C27" s="16">
        <v>2.5865733E7</v>
      </c>
      <c r="D27" s="16">
        <v>0.997</v>
      </c>
      <c r="E27" s="16">
        <v>3.705</v>
      </c>
      <c r="F27" s="16">
        <v>1.873</v>
      </c>
      <c r="G27" s="88" t="s">
        <v>597</v>
      </c>
    </row>
    <row r="28" ht="15.75" customHeight="1">
      <c r="A28" s="87" t="s">
        <v>632</v>
      </c>
      <c r="B28" s="20" t="s">
        <v>636</v>
      </c>
      <c r="C28" s="16">
        <v>2.6308631E7</v>
      </c>
      <c r="D28" s="16">
        <v>0.9956</v>
      </c>
      <c r="E28" s="16">
        <v>4.48</v>
      </c>
      <c r="F28" s="16">
        <v>2.131</v>
      </c>
      <c r="G28" s="88" t="s">
        <v>597</v>
      </c>
    </row>
    <row r="29" ht="15.75" customHeight="1">
      <c r="A29" s="87" t="s">
        <v>633</v>
      </c>
      <c r="B29" s="20" t="s">
        <v>636</v>
      </c>
      <c r="C29" s="16">
        <v>2.6414394E7</v>
      </c>
      <c r="D29" s="16">
        <v>0.987</v>
      </c>
      <c r="E29" s="16">
        <v>7.808</v>
      </c>
      <c r="F29" s="16">
        <v>3.23</v>
      </c>
      <c r="G29" s="88" t="s">
        <v>597</v>
      </c>
    </row>
    <row r="30" ht="15.75" customHeight="1">
      <c r="A30" s="87" t="s">
        <v>297</v>
      </c>
      <c r="B30" s="20" t="s">
        <v>636</v>
      </c>
      <c r="C30" s="16">
        <v>2.6963683E7</v>
      </c>
      <c r="D30" s="16">
        <v>0.9944</v>
      </c>
      <c r="E30" s="16">
        <v>5.055</v>
      </c>
      <c r="F30" s="16">
        <v>2.22</v>
      </c>
      <c r="G30" s="88" t="s">
        <v>597</v>
      </c>
    </row>
    <row r="31" ht="15.75" customHeight="1">
      <c r="A31" s="87" t="s">
        <v>332</v>
      </c>
      <c r="B31" s="20" t="s">
        <v>636</v>
      </c>
      <c r="C31" s="16">
        <v>1.7565654E7</v>
      </c>
      <c r="D31" s="16">
        <v>0.9914</v>
      </c>
      <c r="E31" s="16">
        <v>6.156</v>
      </c>
      <c r="F31" s="16">
        <v>2.672</v>
      </c>
      <c r="G31" s="88" t="s">
        <v>597</v>
      </c>
    </row>
    <row r="32" ht="15.75" customHeight="1">
      <c r="A32" s="87" t="s">
        <v>581</v>
      </c>
      <c r="B32" s="20" t="s">
        <v>36</v>
      </c>
      <c r="C32" s="16">
        <v>2827957.0</v>
      </c>
      <c r="D32" s="16">
        <v>0.91</v>
      </c>
      <c r="E32" s="16">
        <v>16.842</v>
      </c>
      <c r="F32" s="16">
        <v>9.376</v>
      </c>
      <c r="G32" s="88" t="s">
        <v>597</v>
      </c>
    </row>
    <row r="33" ht="15.75" customHeight="1">
      <c r="A33" s="87" t="s">
        <v>365</v>
      </c>
      <c r="B33" s="20" t="s">
        <v>36</v>
      </c>
      <c r="C33" s="16">
        <v>2825229.0</v>
      </c>
      <c r="D33" s="16">
        <v>0.8922</v>
      </c>
      <c r="E33" s="16">
        <v>20.375</v>
      </c>
      <c r="F33" s="16">
        <v>12.672</v>
      </c>
      <c r="G33" s="88" t="s">
        <v>597</v>
      </c>
    </row>
    <row r="34" ht="15.75" customHeight="1">
      <c r="A34" s="87" t="s">
        <v>631</v>
      </c>
      <c r="B34" s="20" t="s">
        <v>36</v>
      </c>
      <c r="C34" s="16">
        <v>2707709.0</v>
      </c>
      <c r="D34" s="16">
        <v>0.9788</v>
      </c>
      <c r="E34" s="16">
        <v>7.981</v>
      </c>
      <c r="F34" s="16">
        <v>3.27</v>
      </c>
      <c r="G34" s="88" t="s">
        <v>597</v>
      </c>
    </row>
    <row r="35" ht="15.75" customHeight="1">
      <c r="A35" s="87" t="s">
        <v>632</v>
      </c>
      <c r="B35" s="20" t="s">
        <v>36</v>
      </c>
      <c r="C35" s="16">
        <v>2751370.0</v>
      </c>
      <c r="D35" s="16">
        <v>0.979</v>
      </c>
      <c r="E35" s="16">
        <v>7.954</v>
      </c>
      <c r="F35" s="16">
        <v>3.237</v>
      </c>
      <c r="G35" s="88" t="s">
        <v>597</v>
      </c>
    </row>
    <row r="36" ht="15.75" customHeight="1">
      <c r="A36" s="87" t="s">
        <v>633</v>
      </c>
      <c r="B36" s="20" t="s">
        <v>36</v>
      </c>
      <c r="C36" s="16">
        <v>2717935.0</v>
      </c>
      <c r="D36" s="16">
        <v>0.9781</v>
      </c>
      <c r="E36" s="16">
        <v>8.055</v>
      </c>
      <c r="F36" s="16">
        <v>3.318</v>
      </c>
      <c r="G36" s="88" t="s">
        <v>597</v>
      </c>
    </row>
    <row r="37" ht="15.75" customHeight="1">
      <c r="A37" s="87" t="s">
        <v>297</v>
      </c>
      <c r="B37" s="20" t="s">
        <v>36</v>
      </c>
      <c r="C37" s="16">
        <v>2827669.0</v>
      </c>
      <c r="D37" s="16">
        <v>0.9745</v>
      </c>
      <c r="E37" s="16">
        <v>8.687</v>
      </c>
      <c r="F37" s="16">
        <v>3.525</v>
      </c>
      <c r="G37" s="88" t="s">
        <v>597</v>
      </c>
    </row>
    <row r="38" ht="15.75" customHeight="1">
      <c r="A38" s="87" t="s">
        <v>332</v>
      </c>
      <c r="B38" s="20" t="s">
        <v>36</v>
      </c>
      <c r="C38" s="16">
        <v>1181869.0</v>
      </c>
      <c r="D38" s="16">
        <v>0.965</v>
      </c>
      <c r="E38" s="16">
        <v>9.262</v>
      </c>
      <c r="F38" s="16">
        <v>3.691</v>
      </c>
      <c r="G38" s="88" t="s">
        <v>597</v>
      </c>
    </row>
    <row r="39" ht="15.75" customHeight="1">
      <c r="A39" s="87" t="s">
        <v>631</v>
      </c>
      <c r="B39" s="16" t="s">
        <v>630</v>
      </c>
      <c r="C39" s="16">
        <v>8.5913525E7</v>
      </c>
      <c r="D39" s="16">
        <v>0.1306</v>
      </c>
      <c r="E39" s="16">
        <v>7.777</v>
      </c>
      <c r="F39" s="16">
        <v>1.654</v>
      </c>
      <c r="G39" s="88" t="s">
        <v>637</v>
      </c>
    </row>
    <row r="40" ht="15.75" customHeight="1">
      <c r="A40" s="87" t="s">
        <v>632</v>
      </c>
      <c r="B40" s="16" t="s">
        <v>630</v>
      </c>
      <c r="C40" s="16">
        <v>8.6188981E7</v>
      </c>
      <c r="D40" s="16">
        <v>0.0827</v>
      </c>
      <c r="E40" s="16">
        <v>12.469</v>
      </c>
      <c r="F40" s="16">
        <v>3.05</v>
      </c>
      <c r="G40" s="88" t="s">
        <v>637</v>
      </c>
    </row>
    <row r="41" ht="15.75" customHeight="1">
      <c r="A41" s="87" t="s">
        <v>633</v>
      </c>
      <c r="B41" s="16" t="s">
        <v>630</v>
      </c>
      <c r="C41" s="16">
        <v>8.6110818E7</v>
      </c>
      <c r="D41" s="16">
        <v>0.16</v>
      </c>
      <c r="E41" s="16">
        <v>5.88</v>
      </c>
      <c r="F41" s="16">
        <v>1.321</v>
      </c>
      <c r="G41" s="88" t="s">
        <v>637</v>
      </c>
    </row>
    <row r="42" ht="15.75" customHeight="1">
      <c r="A42" s="87" t="s">
        <v>365</v>
      </c>
      <c r="B42" s="16" t="s">
        <v>634</v>
      </c>
      <c r="C42" s="16">
        <v>3.1816355E7</v>
      </c>
      <c r="D42" s="16">
        <v>0.3468</v>
      </c>
      <c r="E42" s="16">
        <v>6.045</v>
      </c>
      <c r="F42" s="16">
        <v>3.157</v>
      </c>
      <c r="G42" s="88" t="s">
        <v>637</v>
      </c>
    </row>
    <row r="43" ht="15.75" customHeight="1">
      <c r="A43" s="87" t="s">
        <v>631</v>
      </c>
      <c r="B43" s="16" t="s">
        <v>634</v>
      </c>
      <c r="C43" s="16">
        <v>2.7374479E7</v>
      </c>
      <c r="D43" s="16">
        <v>0.6343</v>
      </c>
      <c r="E43" s="16">
        <v>3.388</v>
      </c>
      <c r="F43" s="16">
        <v>1.449</v>
      </c>
      <c r="G43" s="88" t="s">
        <v>637</v>
      </c>
    </row>
    <row r="44" ht="15.75" customHeight="1">
      <c r="A44" s="87" t="s">
        <v>632</v>
      </c>
      <c r="B44" s="16" t="s">
        <v>634</v>
      </c>
      <c r="C44" s="16">
        <v>2.8293705E7</v>
      </c>
      <c r="D44" s="16">
        <v>0.3956</v>
      </c>
      <c r="E44" s="16">
        <v>6.0</v>
      </c>
      <c r="F44" s="16">
        <v>1.899</v>
      </c>
      <c r="G44" s="88" t="s">
        <v>637</v>
      </c>
    </row>
    <row r="45" ht="15.75" customHeight="1">
      <c r="A45" s="87" t="s">
        <v>633</v>
      </c>
      <c r="B45" s="16" t="s">
        <v>634</v>
      </c>
      <c r="C45" s="16">
        <v>2.9128969E7</v>
      </c>
      <c r="D45" s="16">
        <v>0.6611</v>
      </c>
      <c r="E45" s="16">
        <v>3.169</v>
      </c>
      <c r="F45" s="16">
        <v>1.401</v>
      </c>
      <c r="G45" s="88" t="s">
        <v>637</v>
      </c>
    </row>
    <row r="46" ht="15.75" customHeight="1">
      <c r="A46" s="87" t="s">
        <v>365</v>
      </c>
      <c r="B46" s="16" t="s">
        <v>635</v>
      </c>
      <c r="C46" s="16">
        <v>3.6214382E7</v>
      </c>
      <c r="D46" s="16">
        <v>0.1029</v>
      </c>
      <c r="E46" s="16">
        <v>4.88</v>
      </c>
      <c r="F46" s="16">
        <v>2.445</v>
      </c>
      <c r="G46" s="88" t="s">
        <v>637</v>
      </c>
    </row>
    <row r="47" ht="15.75" customHeight="1">
      <c r="A47" s="87" t="s">
        <v>631</v>
      </c>
      <c r="B47" s="16" t="s">
        <v>635</v>
      </c>
      <c r="C47" s="16">
        <v>4.0346786E7</v>
      </c>
      <c r="D47" s="16">
        <v>0.3855</v>
      </c>
      <c r="E47" s="16">
        <v>3.758</v>
      </c>
      <c r="F47" s="16">
        <v>1.588</v>
      </c>
      <c r="G47" s="88" t="s">
        <v>637</v>
      </c>
    </row>
    <row r="48" ht="15.75" customHeight="1">
      <c r="A48" s="87" t="s">
        <v>632</v>
      </c>
      <c r="B48" s="16" t="s">
        <v>635</v>
      </c>
      <c r="C48" s="16">
        <v>4.1374671E7</v>
      </c>
      <c r="D48" s="16">
        <v>0.1788</v>
      </c>
      <c r="E48" s="16">
        <v>7.956</v>
      </c>
      <c r="F48" s="16">
        <v>2.337</v>
      </c>
      <c r="G48" s="88" t="s">
        <v>637</v>
      </c>
    </row>
    <row r="49" ht="15.75" customHeight="1">
      <c r="A49" s="87" t="s">
        <v>633</v>
      </c>
      <c r="B49" s="16" t="s">
        <v>635</v>
      </c>
      <c r="C49" s="16">
        <v>4.1496026E7</v>
      </c>
      <c r="D49" s="16">
        <v>0.468</v>
      </c>
      <c r="E49" s="16">
        <v>3.24</v>
      </c>
      <c r="F49" s="16">
        <v>1.515</v>
      </c>
      <c r="G49" s="88" t="s">
        <v>637</v>
      </c>
    </row>
    <row r="50" ht="15.75" customHeight="1">
      <c r="A50" s="87" t="s">
        <v>365</v>
      </c>
      <c r="B50" s="20" t="s">
        <v>636</v>
      </c>
      <c r="C50" s="16">
        <v>1.19597014E8</v>
      </c>
      <c r="D50" s="16">
        <v>0.8393</v>
      </c>
      <c r="E50" s="16">
        <v>12.771</v>
      </c>
      <c r="F50" s="16">
        <v>5.617</v>
      </c>
      <c r="G50" s="88" t="s">
        <v>637</v>
      </c>
    </row>
    <row r="51" ht="15.75" customHeight="1">
      <c r="A51" s="87" t="s">
        <v>631</v>
      </c>
      <c r="B51" s="20" t="s">
        <v>636</v>
      </c>
      <c r="C51" s="16">
        <v>1.17127183E8</v>
      </c>
      <c r="D51" s="16">
        <v>0.8738</v>
      </c>
      <c r="E51" s="16">
        <v>12.402</v>
      </c>
      <c r="F51" s="16">
        <v>4.503</v>
      </c>
      <c r="G51" s="88" t="s">
        <v>637</v>
      </c>
    </row>
    <row r="52" ht="15.75" customHeight="1">
      <c r="A52" s="87" t="s">
        <v>632</v>
      </c>
      <c r="B52" s="20" t="s">
        <v>636</v>
      </c>
      <c r="C52" s="16">
        <v>1.18307773E8</v>
      </c>
      <c r="D52" s="16">
        <v>0.7507</v>
      </c>
      <c r="E52" s="16">
        <v>19.219</v>
      </c>
      <c r="F52" s="16">
        <v>7.681</v>
      </c>
      <c r="G52" s="88" t="s">
        <v>637</v>
      </c>
    </row>
    <row r="53" ht="15.75" customHeight="1">
      <c r="A53" s="87" t="s">
        <v>633</v>
      </c>
      <c r="B53" s="20" t="s">
        <v>636</v>
      </c>
      <c r="C53" s="16">
        <v>1.1662437E8</v>
      </c>
      <c r="D53" s="16">
        <v>0.8737</v>
      </c>
      <c r="E53" s="16">
        <v>11.175</v>
      </c>
      <c r="F53" s="16">
        <v>4.155</v>
      </c>
      <c r="G53" s="88" t="s">
        <v>637</v>
      </c>
    </row>
    <row r="54" ht="15.75" customHeight="1">
      <c r="A54" s="87" t="s">
        <v>365</v>
      </c>
      <c r="B54" s="20" t="s">
        <v>36</v>
      </c>
      <c r="C54" s="16">
        <v>2.0241578E7</v>
      </c>
      <c r="D54" s="16">
        <v>0.8331</v>
      </c>
      <c r="E54" s="16">
        <v>5.776</v>
      </c>
      <c r="F54" s="16">
        <v>2.479</v>
      </c>
      <c r="G54" s="88" t="s">
        <v>637</v>
      </c>
    </row>
    <row r="55" ht="15.75" customHeight="1">
      <c r="A55" s="87" t="s">
        <v>631</v>
      </c>
      <c r="B55" s="20" t="s">
        <v>36</v>
      </c>
      <c r="C55" s="16">
        <v>1.9477168E7</v>
      </c>
      <c r="D55" s="16">
        <v>0.8704</v>
      </c>
      <c r="E55" s="16">
        <v>5.601</v>
      </c>
      <c r="F55" s="16">
        <v>1.774</v>
      </c>
      <c r="G55" s="88" t="s">
        <v>637</v>
      </c>
    </row>
    <row r="56" ht="15.75" customHeight="1">
      <c r="A56" s="87" t="s">
        <v>632</v>
      </c>
      <c r="B56" s="20" t="s">
        <v>36</v>
      </c>
      <c r="C56" s="16">
        <v>1.9688103E7</v>
      </c>
      <c r="D56" s="16">
        <v>0.778</v>
      </c>
      <c r="E56" s="16">
        <v>8.266</v>
      </c>
      <c r="F56" s="16">
        <v>2.351</v>
      </c>
      <c r="G56" s="88" t="s">
        <v>637</v>
      </c>
    </row>
    <row r="57" ht="15.75" customHeight="1">
      <c r="A57" s="87" t="s">
        <v>633</v>
      </c>
      <c r="B57" s="20" t="s">
        <v>36</v>
      </c>
      <c r="C57" s="16">
        <v>1.9521799E7</v>
      </c>
      <c r="D57" s="16">
        <v>0.888</v>
      </c>
      <c r="E57" s="16">
        <v>4.479</v>
      </c>
      <c r="F57" s="16">
        <v>1.528</v>
      </c>
      <c r="G57" s="88" t="s">
        <v>637</v>
      </c>
    </row>
    <row r="58" ht="15.75" customHeight="1">
      <c r="A58" s="87" t="s">
        <v>631</v>
      </c>
      <c r="B58" s="16" t="s">
        <v>630</v>
      </c>
      <c r="C58" s="16">
        <v>1.9327361E7</v>
      </c>
      <c r="D58" s="16">
        <v>0.1086</v>
      </c>
      <c r="E58" s="16">
        <v>11.699</v>
      </c>
      <c r="F58" s="16">
        <v>2.741</v>
      </c>
      <c r="G58" s="88" t="s">
        <v>102</v>
      </c>
    </row>
    <row r="59" ht="15.75" customHeight="1">
      <c r="A59" s="87" t="s">
        <v>632</v>
      </c>
      <c r="B59" s="16" t="s">
        <v>630</v>
      </c>
      <c r="C59" s="16">
        <v>1.9528917E7</v>
      </c>
      <c r="D59" s="16">
        <v>0.0785</v>
      </c>
      <c r="E59" s="16">
        <v>15.576</v>
      </c>
      <c r="F59" s="16">
        <v>4.26</v>
      </c>
      <c r="G59" s="88" t="s">
        <v>102</v>
      </c>
    </row>
    <row r="60" ht="15.75" customHeight="1">
      <c r="A60" s="87" t="s">
        <v>633</v>
      </c>
      <c r="B60" s="16" t="s">
        <v>630</v>
      </c>
      <c r="C60" s="16">
        <v>1.9452004E7</v>
      </c>
      <c r="D60" s="16">
        <v>0.1572</v>
      </c>
      <c r="E60" s="16">
        <v>7.3</v>
      </c>
      <c r="F60" s="16">
        <v>1.59</v>
      </c>
      <c r="G60" s="88" t="s">
        <v>102</v>
      </c>
    </row>
    <row r="61" ht="15.75" customHeight="1">
      <c r="A61" s="87" t="s">
        <v>365</v>
      </c>
      <c r="B61" s="16" t="s">
        <v>634</v>
      </c>
      <c r="C61" s="16">
        <v>6664310.0</v>
      </c>
      <c r="D61" s="16">
        <v>0.1506</v>
      </c>
      <c r="E61" s="16">
        <v>5.627</v>
      </c>
      <c r="F61" s="16">
        <v>2.619</v>
      </c>
      <c r="G61" s="88" t="s">
        <v>102</v>
      </c>
    </row>
    <row r="62" ht="15.75" customHeight="1">
      <c r="A62" s="87" t="s">
        <v>631</v>
      </c>
      <c r="B62" s="16" t="s">
        <v>634</v>
      </c>
      <c r="C62" s="16">
        <v>5217417.0</v>
      </c>
      <c r="D62" s="16">
        <v>0.48</v>
      </c>
      <c r="E62" s="16">
        <v>3.662</v>
      </c>
      <c r="F62" s="16">
        <v>1.463</v>
      </c>
      <c r="G62" s="88" t="s">
        <v>102</v>
      </c>
    </row>
    <row r="63" ht="15.75" customHeight="1">
      <c r="A63" s="87" t="s">
        <v>632</v>
      </c>
      <c r="B63" s="16" t="s">
        <v>634</v>
      </c>
      <c r="C63" s="16">
        <v>5813621.0</v>
      </c>
      <c r="D63" s="16">
        <v>0.2576</v>
      </c>
      <c r="E63" s="16">
        <v>7.346</v>
      </c>
      <c r="F63" s="16">
        <v>2.174</v>
      </c>
      <c r="G63" s="88" t="s">
        <v>102</v>
      </c>
    </row>
    <row r="64" ht="15.75" customHeight="1">
      <c r="A64" s="87" t="s">
        <v>633</v>
      </c>
      <c r="B64" s="16" t="s">
        <v>634</v>
      </c>
      <c r="C64" s="16">
        <v>5835587.0</v>
      </c>
      <c r="D64" s="16">
        <v>0.5455</v>
      </c>
      <c r="E64" s="16">
        <v>3.161</v>
      </c>
      <c r="F64" s="16">
        <v>1.382</v>
      </c>
      <c r="G64" s="88" t="s">
        <v>102</v>
      </c>
    </row>
    <row r="65" ht="15.75" customHeight="1">
      <c r="A65" s="87" t="s">
        <v>365</v>
      </c>
      <c r="B65" s="16" t="s">
        <v>635</v>
      </c>
      <c r="C65" s="16">
        <v>7865597.0</v>
      </c>
      <c r="D65" s="16">
        <v>0.0798</v>
      </c>
      <c r="E65" s="16">
        <v>5.019</v>
      </c>
      <c r="F65" s="16">
        <v>2.26</v>
      </c>
      <c r="G65" s="88" t="s">
        <v>102</v>
      </c>
    </row>
    <row r="66" ht="15.75" customHeight="1">
      <c r="A66" s="87" t="s">
        <v>631</v>
      </c>
      <c r="B66" s="16" t="s">
        <v>635</v>
      </c>
      <c r="C66" s="16">
        <v>8083041.0</v>
      </c>
      <c r="D66" s="16">
        <v>0.367</v>
      </c>
      <c r="E66" s="16">
        <v>4.839</v>
      </c>
      <c r="F66" s="16">
        <v>1.971</v>
      </c>
      <c r="G66" s="88" t="s">
        <v>102</v>
      </c>
    </row>
    <row r="67" ht="15.75" customHeight="1">
      <c r="A67" s="87" t="s">
        <v>632</v>
      </c>
      <c r="B67" s="16" t="s">
        <v>635</v>
      </c>
      <c r="C67" s="16">
        <v>8958689.0</v>
      </c>
      <c r="D67" s="16">
        <v>0.1826</v>
      </c>
      <c r="E67" s="16">
        <v>10.043</v>
      </c>
      <c r="F67" s="16">
        <v>3.102</v>
      </c>
      <c r="G67" s="88" t="s">
        <v>102</v>
      </c>
    </row>
    <row r="68" ht="15.75" customHeight="1">
      <c r="A68" s="87" t="s">
        <v>633</v>
      </c>
      <c r="B68" s="16" t="s">
        <v>635</v>
      </c>
      <c r="C68" s="16">
        <v>8688130.0</v>
      </c>
      <c r="D68" s="16">
        <v>0.4775</v>
      </c>
      <c r="E68" s="16">
        <v>3.757</v>
      </c>
      <c r="F68" s="16">
        <v>1.805</v>
      </c>
      <c r="G68" s="88" t="s">
        <v>102</v>
      </c>
    </row>
    <row r="69" ht="15.75" customHeight="1">
      <c r="A69" s="87" t="s">
        <v>365</v>
      </c>
      <c r="B69" s="20" t="s">
        <v>636</v>
      </c>
      <c r="C69" s="16">
        <v>2.4668994E7</v>
      </c>
      <c r="D69" s="16">
        <v>0.9281</v>
      </c>
      <c r="E69" s="16">
        <v>13.949</v>
      </c>
      <c r="F69" s="16">
        <v>7.058</v>
      </c>
      <c r="G69" s="88" t="s">
        <v>102</v>
      </c>
    </row>
    <row r="70" ht="15.75" customHeight="1">
      <c r="A70" s="87" t="s">
        <v>631</v>
      </c>
      <c r="B70" s="20" t="s">
        <v>636</v>
      </c>
      <c r="C70" s="16">
        <v>2.356649E7</v>
      </c>
      <c r="D70" s="16">
        <v>0.931</v>
      </c>
      <c r="E70" s="16">
        <v>15.883</v>
      </c>
      <c r="F70" s="16">
        <v>7.352</v>
      </c>
      <c r="G70" s="88" t="s">
        <v>102</v>
      </c>
    </row>
    <row r="71" ht="15.75" customHeight="1">
      <c r="A71" s="87" t="s">
        <v>632</v>
      </c>
      <c r="B71" s="20" t="s">
        <v>636</v>
      </c>
      <c r="C71" s="16">
        <v>2.4242154E7</v>
      </c>
      <c r="D71" s="16">
        <v>0.9195</v>
      </c>
      <c r="E71" s="16">
        <v>16.806</v>
      </c>
      <c r="F71" s="16">
        <v>7.849</v>
      </c>
      <c r="G71" s="88" t="s">
        <v>102</v>
      </c>
    </row>
    <row r="72" ht="15.75" customHeight="1">
      <c r="A72" s="87" t="s">
        <v>633</v>
      </c>
      <c r="B72" s="20" t="s">
        <v>636</v>
      </c>
      <c r="C72" s="16">
        <v>2.3210093E7</v>
      </c>
      <c r="D72" s="16">
        <v>0.9149</v>
      </c>
      <c r="E72" s="16">
        <v>15.555</v>
      </c>
      <c r="F72" s="16">
        <v>7.282</v>
      </c>
      <c r="G72" s="88" t="s">
        <v>102</v>
      </c>
    </row>
    <row r="73" ht="15.75" customHeight="1">
      <c r="A73" s="87" t="s">
        <v>365</v>
      </c>
      <c r="B73" s="20" t="s">
        <v>36</v>
      </c>
      <c r="C73" s="16">
        <v>3207661.0</v>
      </c>
      <c r="D73" s="16">
        <v>0.8979</v>
      </c>
      <c r="E73" s="16">
        <v>7.934</v>
      </c>
      <c r="F73" s="16">
        <v>3.047</v>
      </c>
      <c r="G73" s="88" t="s">
        <v>102</v>
      </c>
    </row>
    <row r="74" ht="15.75" customHeight="1">
      <c r="A74" s="87" t="s">
        <v>631</v>
      </c>
      <c r="B74" s="20" t="s">
        <v>36</v>
      </c>
      <c r="C74" s="16">
        <v>2966363.0</v>
      </c>
      <c r="D74" s="16">
        <v>0.9192</v>
      </c>
      <c r="E74" s="16">
        <v>8.254</v>
      </c>
      <c r="F74" s="16">
        <v>2.883</v>
      </c>
      <c r="G74" s="88" t="s">
        <v>102</v>
      </c>
    </row>
    <row r="75" ht="15.75" customHeight="1">
      <c r="A75" s="87" t="s">
        <v>632</v>
      </c>
      <c r="B75" s="20" t="s">
        <v>36</v>
      </c>
      <c r="C75" s="16">
        <v>3116642.0</v>
      </c>
      <c r="D75" s="16">
        <v>0.8794</v>
      </c>
      <c r="E75" s="16">
        <v>10.256</v>
      </c>
      <c r="F75" s="16">
        <v>3.375</v>
      </c>
      <c r="G75" s="88" t="s">
        <v>102</v>
      </c>
    </row>
    <row r="76" ht="15.75" customHeight="1">
      <c r="A76" s="87" t="s">
        <v>633</v>
      </c>
      <c r="B76" s="20" t="s">
        <v>36</v>
      </c>
      <c r="C76" s="16">
        <v>2983863.0</v>
      </c>
      <c r="D76" s="16">
        <v>0.9269</v>
      </c>
      <c r="E76" s="16">
        <v>6.821</v>
      </c>
      <c r="F76" s="16">
        <v>2.462</v>
      </c>
      <c r="G76" s="88" t="s">
        <v>102</v>
      </c>
    </row>
    <row r="77" ht="15.75" customHeight="1">
      <c r="A77" s="87" t="s">
        <v>631</v>
      </c>
      <c r="B77" s="16" t="s">
        <v>630</v>
      </c>
      <c r="C77" s="16">
        <v>6.6586164E7</v>
      </c>
      <c r="D77" s="16">
        <v>0.1494</v>
      </c>
      <c r="E77" s="16">
        <v>6.19</v>
      </c>
      <c r="F77" s="16">
        <v>1.338</v>
      </c>
      <c r="G77" s="88" t="s">
        <v>103</v>
      </c>
    </row>
    <row r="78" ht="15.75" customHeight="1">
      <c r="A78" s="87" t="s">
        <v>632</v>
      </c>
      <c r="B78" s="16" t="s">
        <v>630</v>
      </c>
      <c r="C78" s="16">
        <v>6.6660064E7</v>
      </c>
      <c r="D78" s="16">
        <v>0.084</v>
      </c>
      <c r="E78" s="16">
        <v>11.4</v>
      </c>
      <c r="F78" s="16">
        <v>2.695</v>
      </c>
      <c r="G78" s="88" t="s">
        <v>103</v>
      </c>
    </row>
    <row r="79" ht="15.75" customHeight="1">
      <c r="A79" s="87" t="s">
        <v>633</v>
      </c>
      <c r="B79" s="16" t="s">
        <v>630</v>
      </c>
      <c r="C79" s="16">
        <v>6.6658814E7</v>
      </c>
      <c r="D79" s="16">
        <v>0.1618</v>
      </c>
      <c r="E79" s="16">
        <v>5.396</v>
      </c>
      <c r="F79" s="16">
        <v>1.242</v>
      </c>
      <c r="G79" s="88" t="s">
        <v>103</v>
      </c>
    </row>
    <row r="80" ht="15.75" customHeight="1">
      <c r="A80" s="87" t="s">
        <v>365</v>
      </c>
      <c r="B80" s="16" t="s">
        <v>634</v>
      </c>
      <c r="C80" s="16">
        <v>2.5152045E7</v>
      </c>
      <c r="D80" s="16">
        <v>0.3819</v>
      </c>
      <c r="E80" s="16">
        <v>6.151</v>
      </c>
      <c r="F80" s="16">
        <v>3.299</v>
      </c>
      <c r="G80" s="88" t="s">
        <v>103</v>
      </c>
    </row>
    <row r="81" ht="15.75" customHeight="1">
      <c r="A81" s="87" t="s">
        <v>631</v>
      </c>
      <c r="B81" s="16" t="s">
        <v>634</v>
      </c>
      <c r="C81" s="16">
        <v>2.2157062E7</v>
      </c>
      <c r="D81" s="16">
        <v>0.6639</v>
      </c>
      <c r="E81" s="16">
        <v>3.32</v>
      </c>
      <c r="F81" s="16">
        <v>1.445</v>
      </c>
      <c r="G81" s="88" t="s">
        <v>103</v>
      </c>
    </row>
    <row r="82" ht="15.75" customHeight="1">
      <c r="A82" s="87" t="s">
        <v>632</v>
      </c>
      <c r="B82" s="16" t="s">
        <v>634</v>
      </c>
      <c r="C82" s="16">
        <v>2.2480084E7</v>
      </c>
      <c r="D82" s="16">
        <v>0.4391</v>
      </c>
      <c r="E82" s="16">
        <v>5.599</v>
      </c>
      <c r="F82" s="16">
        <v>1.828</v>
      </c>
      <c r="G82" s="88" t="s">
        <v>103</v>
      </c>
    </row>
    <row r="83" ht="15.75" customHeight="1">
      <c r="A83" s="87" t="s">
        <v>633</v>
      </c>
      <c r="B83" s="16" t="s">
        <v>634</v>
      </c>
      <c r="C83" s="16">
        <v>2.3293382E7</v>
      </c>
      <c r="D83" s="16">
        <v>0.6812</v>
      </c>
      <c r="E83" s="16">
        <v>3.171</v>
      </c>
      <c r="F83" s="16">
        <v>1.406</v>
      </c>
      <c r="G83" s="88" t="s">
        <v>103</v>
      </c>
    </row>
    <row r="84" ht="15.75" customHeight="1">
      <c r="A84" s="87" t="s">
        <v>365</v>
      </c>
      <c r="B84" s="16" t="s">
        <v>635</v>
      </c>
      <c r="C84" s="16">
        <v>2.8348785E7</v>
      </c>
      <c r="D84" s="16">
        <v>0.1161</v>
      </c>
      <c r="E84" s="16">
        <v>4.841</v>
      </c>
      <c r="F84" s="16">
        <v>2.496</v>
      </c>
      <c r="G84" s="88" t="s">
        <v>103</v>
      </c>
    </row>
    <row r="85" ht="15.75" customHeight="1">
      <c r="A85" s="87" t="s">
        <v>631</v>
      </c>
      <c r="B85" s="16" t="s">
        <v>635</v>
      </c>
      <c r="C85" s="16">
        <v>3.2263745E7</v>
      </c>
      <c r="D85" s="16">
        <v>0.397</v>
      </c>
      <c r="E85" s="16">
        <v>3.434</v>
      </c>
      <c r="F85" s="16">
        <v>1.492</v>
      </c>
      <c r="G85" s="88" t="s">
        <v>103</v>
      </c>
    </row>
    <row r="86" ht="15.75" customHeight="1">
      <c r="A86" s="87" t="s">
        <v>632</v>
      </c>
      <c r="B86" s="16" t="s">
        <v>635</v>
      </c>
      <c r="C86" s="16">
        <v>3.2415982E7</v>
      </c>
      <c r="D86" s="16">
        <v>0.1744</v>
      </c>
      <c r="E86" s="16">
        <v>7.274</v>
      </c>
      <c r="F86" s="16">
        <v>2.126</v>
      </c>
      <c r="G86" s="88" t="s">
        <v>103</v>
      </c>
    </row>
    <row r="87" ht="15.75" customHeight="1">
      <c r="A87" s="87" t="s">
        <v>633</v>
      </c>
      <c r="B87" s="16" t="s">
        <v>635</v>
      </c>
      <c r="C87" s="16">
        <v>3.2807896E7</v>
      </c>
      <c r="D87" s="16">
        <v>0.4633</v>
      </c>
      <c r="E87" s="16">
        <v>3.088</v>
      </c>
      <c r="F87" s="16">
        <v>1.438</v>
      </c>
      <c r="G87" s="88" t="s">
        <v>103</v>
      </c>
    </row>
    <row r="88" ht="15.75" customHeight="1">
      <c r="A88" s="87" t="s">
        <v>365</v>
      </c>
      <c r="B88" s="20" t="s">
        <v>636</v>
      </c>
      <c r="C88" s="16">
        <v>9.492802E7</v>
      </c>
      <c r="D88" s="16">
        <v>0.5652</v>
      </c>
      <c r="E88" s="16">
        <v>12.446</v>
      </c>
      <c r="F88" s="16">
        <v>5.243</v>
      </c>
      <c r="G88" s="88" t="s">
        <v>103</v>
      </c>
    </row>
    <row r="89" ht="15.75" customHeight="1">
      <c r="A89" s="87" t="s">
        <v>631</v>
      </c>
      <c r="B89" s="20" t="s">
        <v>636</v>
      </c>
      <c r="C89" s="16">
        <v>9.3560693E7</v>
      </c>
      <c r="D89" s="16">
        <v>0.6268</v>
      </c>
      <c r="E89" s="16">
        <v>11.358</v>
      </c>
      <c r="F89" s="16">
        <v>3.785</v>
      </c>
      <c r="G89" s="88" t="s">
        <v>103</v>
      </c>
    </row>
    <row r="90" ht="15.75" customHeight="1">
      <c r="A90" s="87" t="s">
        <v>632</v>
      </c>
      <c r="B90" s="20" t="s">
        <v>636</v>
      </c>
      <c r="C90" s="16">
        <v>9.4065619E7</v>
      </c>
      <c r="D90" s="16">
        <v>0.4416</v>
      </c>
      <c r="E90" s="16">
        <v>19.793</v>
      </c>
      <c r="F90" s="16">
        <v>7.638</v>
      </c>
      <c r="G90" s="88" t="s">
        <v>103</v>
      </c>
    </row>
    <row r="91" ht="15.75" customHeight="1">
      <c r="A91" s="87" t="s">
        <v>633</v>
      </c>
      <c r="B91" s="20" t="s">
        <v>636</v>
      </c>
      <c r="C91" s="16">
        <v>9.3414277E7</v>
      </c>
      <c r="D91" s="16">
        <v>0.6375</v>
      </c>
      <c r="E91" s="16">
        <v>9.787</v>
      </c>
      <c r="F91" s="16">
        <v>3.378</v>
      </c>
      <c r="G91" s="88" t="s">
        <v>103</v>
      </c>
    </row>
    <row r="92" ht="15.75" customHeight="1">
      <c r="A92" s="87" t="s">
        <v>365</v>
      </c>
      <c r="B92" s="20" t="s">
        <v>36</v>
      </c>
      <c r="C92" s="16">
        <v>1.7033917E7</v>
      </c>
      <c r="D92" s="16">
        <v>0.7563</v>
      </c>
      <c r="E92" s="16">
        <v>5.272</v>
      </c>
      <c r="F92" s="16">
        <v>2.372</v>
      </c>
      <c r="G92" s="88" t="s">
        <v>103</v>
      </c>
    </row>
    <row r="93" ht="15.75" customHeight="1">
      <c r="A93" s="87" t="s">
        <v>631</v>
      </c>
      <c r="B93" s="20" t="s">
        <v>36</v>
      </c>
      <c r="C93" s="16">
        <v>1.6510805E7</v>
      </c>
      <c r="D93" s="16">
        <v>0.8042</v>
      </c>
      <c r="E93" s="16">
        <v>4.976</v>
      </c>
      <c r="F93" s="16">
        <v>1.575</v>
      </c>
      <c r="G93" s="88" t="s">
        <v>103</v>
      </c>
    </row>
    <row r="94" ht="15.75" customHeight="1">
      <c r="A94" s="87" t="s">
        <v>632</v>
      </c>
      <c r="B94" s="20" t="s">
        <v>36</v>
      </c>
      <c r="C94" s="16">
        <v>1.6571461E7</v>
      </c>
      <c r="D94" s="16">
        <v>0.681</v>
      </c>
      <c r="E94" s="16">
        <v>7.835</v>
      </c>
      <c r="F94" s="16">
        <v>2.158</v>
      </c>
      <c r="G94" s="88" t="s">
        <v>103</v>
      </c>
    </row>
    <row r="95" ht="15.75" customHeight="1">
      <c r="A95" s="89" t="s">
        <v>633</v>
      </c>
      <c r="B95" s="90" t="s">
        <v>36</v>
      </c>
      <c r="C95" s="91">
        <v>1.6537936E7</v>
      </c>
      <c r="D95" s="91">
        <v>0.8282</v>
      </c>
      <c r="E95" s="91">
        <v>3.91</v>
      </c>
      <c r="F95" s="91">
        <v>1.36</v>
      </c>
      <c r="G95" s="92" t="s">
        <v>103</v>
      </c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