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20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21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24.xml" ContentType="application/vnd.openxmlformats-officedocument.drawing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drawings/drawing25.xml" ContentType="application/vnd.openxmlformats-officedocument.drawing+xml"/>
  <Override PartName="/xl/charts/chart11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2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3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26.xml" ContentType="application/vnd.openxmlformats-officedocument.drawing+xml"/>
  <Override PartName="/xl/charts/chart14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5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drawings/drawing27.xml" ContentType="application/vnd.openxmlformats-officedocument.drawing+xml"/>
  <Override PartName="/xl/charts/chart16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7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18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drawings/drawing28.xml" ContentType="application/vnd.openxmlformats-officedocument.drawing+xml"/>
  <Override PartName="/xl/charts/chart19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20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21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drawings/drawing29.xml" ContentType="application/vnd.openxmlformats-officedocument.drawing+xml"/>
  <Override PartName="/xl/charts/chart22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3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4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703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jaroslawmazur/Library/Mobile Documents/com~apple~CloudDocs/Dnttip2 paper/3 Dnttip2_Final version/Work on revision/Final to submit_20260713/"/>
    </mc:Choice>
  </mc:AlternateContent>
  <xr:revisionPtr revIDLastSave="0" documentId="13_ncr:1_{1EF3384C-A564-7F49-8FDD-851EE175E119}" xr6:coauthVersionLast="47" xr6:coauthVersionMax="47" xr10:uidLastSave="{00000000-0000-0000-0000-000000000000}"/>
  <bookViews>
    <workbookView xWindow="0" yWindow="500" windowWidth="51200" windowHeight="27120" xr2:uid="{00000000-000D-0000-FFFF-FFFF00000000}"/>
  </bookViews>
  <sheets>
    <sheet name="Figure 1c" sheetId="3" r:id="rId1"/>
    <sheet name="Figure 3b" sheetId="23" r:id="rId2"/>
    <sheet name="Figure 3c" sheetId="9" r:id="rId3"/>
    <sheet name="Figure 3d" sheetId="7" r:id="rId4"/>
    <sheet name="Figure 3e" sheetId="8" r:id="rId5"/>
    <sheet name="Figure 3f" sheetId="6" r:id="rId6"/>
    <sheet name="Figure 3g" sheetId="10" r:id="rId7"/>
    <sheet name="Figure 4d" sheetId="4" r:id="rId8"/>
    <sheet name="Figure 5a" sheetId="5" r:id="rId9"/>
    <sheet name="Figure 6a" sheetId="11" r:id="rId10"/>
    <sheet name="Figure 6b" sheetId="24" r:id="rId11"/>
    <sheet name="Figure 6c" sheetId="12" r:id="rId12"/>
    <sheet name="Figure 6d" sheetId="13" r:id="rId13"/>
    <sheet name="Figure 6e" sheetId="14" r:id="rId14"/>
    <sheet name="Figure 6f" sheetId="15" r:id="rId15"/>
    <sheet name="Figure 6g" sheetId="16" r:id="rId16"/>
    <sheet name="Suppl. Fig. 2a" sheetId="1" r:id="rId17"/>
    <sheet name="Suppl. Fig. 2b" sheetId="2" r:id="rId18"/>
    <sheet name="Suppl. Fig. 6a" sheetId="17" r:id="rId19"/>
    <sheet name="Suppl. Fig. 6b" sheetId="18" r:id="rId20"/>
    <sheet name="Suppl. Fig. 6c" sheetId="19" r:id="rId21"/>
    <sheet name="Suppl. Fig. 6d" sheetId="42" r:id="rId22"/>
    <sheet name="Suppl. Fig. 7a" sheetId="35" r:id="rId23"/>
    <sheet name="Suppl. Fig. 7b" sheetId="32" r:id="rId24"/>
    <sheet name="Suppl. Fig. 7c" sheetId="33" r:id="rId25"/>
    <sheet name="Suppl. Fig. 7d" sheetId="34" r:id="rId26"/>
    <sheet name="Suppl. Fig. 7e" sheetId="36" r:id="rId27"/>
    <sheet name="Suppl. Fig. 7f" sheetId="40" r:id="rId28"/>
    <sheet name="Suppl. Fig. 7g" sheetId="41" r:id="rId29"/>
  </sheets>
  <definedNames>
    <definedName name="_xlnm.Print_Area" localSheetId="0">'Figure 1c'!$C$1:$R$33</definedName>
    <definedName name="_xlnm.Print_Area" localSheetId="2">'Figure 3c'!$B$1:$L$39</definedName>
    <definedName name="_xlnm.Print_Area" localSheetId="3">'Figure 3d'!$B$1:$L$38</definedName>
    <definedName name="_xlnm.Print_Area" localSheetId="4">'Figure 3e'!$B$1:$L$39</definedName>
    <definedName name="_xlnm.Print_Area" localSheetId="5">'Figure 3f'!$B$1:$M$31</definedName>
    <definedName name="_xlnm.Print_Area" localSheetId="6">'Figure 3g'!$B$2:$M$42</definedName>
    <definedName name="_xlnm.Print_Area" localSheetId="7">'Figure 4d'!$B$1:$J$81</definedName>
    <definedName name="_xlnm.Print_Area" localSheetId="8">'Figure 5a'!$B$1:$Q$99</definedName>
    <definedName name="_xlnm.Print_Area" localSheetId="13">'Figure 6e'!$B$1:$P$41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30" i="42" l="1"/>
  <c r="K30" i="42"/>
  <c r="M30" i="42" s="1"/>
  <c r="D30" i="42"/>
  <c r="C30" i="42"/>
  <c r="E30" i="42" s="1"/>
  <c r="AB30" i="42"/>
  <c r="AA30" i="42"/>
  <c r="T30" i="42"/>
  <c r="S30" i="42"/>
  <c r="U30" i="42" s="1"/>
  <c r="I5" i="41"/>
  <c r="J5" i="41"/>
  <c r="K5" i="41"/>
  <c r="I6" i="41"/>
  <c r="J6" i="41"/>
  <c r="K6" i="41"/>
  <c r="I7" i="41"/>
  <c r="J7" i="41"/>
  <c r="K7" i="41"/>
  <c r="I8" i="41"/>
  <c r="N32" i="41" s="1"/>
  <c r="J8" i="41"/>
  <c r="K8" i="41"/>
  <c r="I11" i="41"/>
  <c r="I35" i="41" s="1"/>
  <c r="J11" i="41"/>
  <c r="J35" i="41" s="1"/>
  <c r="K11" i="41"/>
  <c r="I12" i="41"/>
  <c r="J12" i="41"/>
  <c r="K12" i="41"/>
  <c r="I13" i="41"/>
  <c r="J13" i="41"/>
  <c r="K13" i="41"/>
  <c r="I14" i="41"/>
  <c r="J14" i="41"/>
  <c r="K14" i="41"/>
  <c r="I17" i="41"/>
  <c r="N35" i="41" s="1"/>
  <c r="J17" i="41"/>
  <c r="K17" i="41"/>
  <c r="S11" i="41"/>
  <c r="I18" i="41"/>
  <c r="N36" i="41" s="1"/>
  <c r="J18" i="41"/>
  <c r="K18" i="41"/>
  <c r="K36" i="41" s="1"/>
  <c r="S12" i="41"/>
  <c r="I19" i="41"/>
  <c r="J19" i="41"/>
  <c r="K19" i="41"/>
  <c r="I20" i="41"/>
  <c r="J20" i="41"/>
  <c r="O32" i="41" s="1"/>
  <c r="K20" i="41"/>
  <c r="I23" i="41"/>
  <c r="J23" i="41"/>
  <c r="K23" i="41"/>
  <c r="I24" i="41"/>
  <c r="I36" i="41" s="1"/>
  <c r="J24" i="41"/>
  <c r="K24" i="41"/>
  <c r="I25" i="41"/>
  <c r="I37" i="41" s="1"/>
  <c r="J25" i="41"/>
  <c r="J37" i="41" s="1"/>
  <c r="K25" i="41"/>
  <c r="K37" i="41" s="1"/>
  <c r="I26" i="41"/>
  <c r="I38" i="41" s="1"/>
  <c r="J26" i="41"/>
  <c r="J38" i="41" s="1"/>
  <c r="K26" i="41"/>
  <c r="J29" i="41"/>
  <c r="J30" i="41"/>
  <c r="K30" i="41"/>
  <c r="N30" i="41"/>
  <c r="P30" i="41"/>
  <c r="P31" i="41"/>
  <c r="J32" i="41"/>
  <c r="P36" i="41"/>
  <c r="N37" i="41"/>
  <c r="O37" i="41"/>
  <c r="P37" i="41"/>
  <c r="N38" i="41"/>
  <c r="O38" i="41"/>
  <c r="P38" i="41"/>
  <c r="J4" i="40"/>
  <c r="K4" i="40"/>
  <c r="L4" i="40"/>
  <c r="M4" i="40"/>
  <c r="S38" i="40" s="1"/>
  <c r="J5" i="40"/>
  <c r="K5" i="40"/>
  <c r="L5" i="40"/>
  <c r="M5" i="40"/>
  <c r="J6" i="40"/>
  <c r="K6" i="40"/>
  <c r="L6" i="40"/>
  <c r="M6" i="40"/>
  <c r="J7" i="40"/>
  <c r="K7" i="40"/>
  <c r="K31" i="40" s="1"/>
  <c r="L7" i="40"/>
  <c r="M7" i="40"/>
  <c r="W8" i="40"/>
  <c r="X8" i="40"/>
  <c r="Y8" i="40"/>
  <c r="Z8" i="40"/>
  <c r="W9" i="40"/>
  <c r="X9" i="40"/>
  <c r="Y9" i="40"/>
  <c r="Z9" i="40"/>
  <c r="J10" i="40"/>
  <c r="K10" i="40"/>
  <c r="L10" i="40"/>
  <c r="R38" i="40" s="1"/>
  <c r="M10" i="40"/>
  <c r="J11" i="40"/>
  <c r="J29" i="40" s="1"/>
  <c r="K11" i="40"/>
  <c r="K29" i="40" s="1"/>
  <c r="L11" i="40"/>
  <c r="L29" i="40" s="1"/>
  <c r="M11" i="40"/>
  <c r="J12" i="40"/>
  <c r="K12" i="40"/>
  <c r="K30" i="40" s="1"/>
  <c r="L12" i="40"/>
  <c r="M12" i="40"/>
  <c r="J13" i="40"/>
  <c r="J31" i="40" s="1"/>
  <c r="K13" i="40"/>
  <c r="L13" i="40"/>
  <c r="L31" i="40" s="1"/>
  <c r="M13" i="40"/>
  <c r="M31" i="40" s="1"/>
  <c r="J16" i="40"/>
  <c r="J28" i="40" s="1"/>
  <c r="K16" i="40"/>
  <c r="L16" i="40"/>
  <c r="M16" i="40"/>
  <c r="J17" i="40"/>
  <c r="K17" i="40"/>
  <c r="L17" i="40"/>
  <c r="M17" i="40"/>
  <c r="J18" i="40"/>
  <c r="K18" i="40"/>
  <c r="L18" i="40"/>
  <c r="L30" i="40" s="1"/>
  <c r="M18" i="40"/>
  <c r="J19" i="40"/>
  <c r="K19" i="40"/>
  <c r="L19" i="40"/>
  <c r="M19" i="40"/>
  <c r="J22" i="40"/>
  <c r="K22" i="40"/>
  <c r="L22" i="40"/>
  <c r="M22" i="40"/>
  <c r="J23" i="40"/>
  <c r="K23" i="40"/>
  <c r="L23" i="40"/>
  <c r="M23" i="40"/>
  <c r="M29" i="40" s="1"/>
  <c r="J24" i="40"/>
  <c r="K24" i="40"/>
  <c r="L24" i="40"/>
  <c r="M24" i="40"/>
  <c r="J25" i="40"/>
  <c r="K25" i="40"/>
  <c r="L25" i="40"/>
  <c r="M25" i="40"/>
  <c r="K28" i="40"/>
  <c r="J30" i="40"/>
  <c r="M30" i="40"/>
  <c r="K34" i="40"/>
  <c r="P38" i="40"/>
  <c r="Q38" i="40"/>
  <c r="AF38" i="40"/>
  <c r="AF41" i="40"/>
  <c r="AF42" i="40"/>
  <c r="AF45" i="40"/>
  <c r="AF46" i="40"/>
  <c r="AF49" i="40"/>
  <c r="AF50" i="40"/>
  <c r="AF53" i="40"/>
  <c r="AF54" i="40" s="1"/>
  <c r="AF57" i="40"/>
  <c r="AF58" i="40" s="1"/>
  <c r="AF61" i="40"/>
  <c r="AF65" i="40"/>
  <c r="AF66" i="40"/>
  <c r="AF69" i="40"/>
  <c r="AF73" i="40"/>
  <c r="AF74" i="40"/>
  <c r="AF77" i="40"/>
  <c r="AF81" i="40"/>
  <c r="AF82" i="40"/>
  <c r="AF85" i="40"/>
  <c r="AF89" i="40"/>
  <c r="AF93" i="40"/>
  <c r="AF94" i="40" s="1"/>
  <c r="AF97" i="40"/>
  <c r="AF98" i="40" s="1"/>
  <c r="L5" i="36"/>
  <c r="M5" i="36"/>
  <c r="N5" i="36"/>
  <c r="O5" i="36"/>
  <c r="P5" i="36"/>
  <c r="Q5" i="36"/>
  <c r="L6" i="36"/>
  <c r="M6" i="36"/>
  <c r="N6" i="36"/>
  <c r="O6" i="36"/>
  <c r="P6" i="36"/>
  <c r="Q6" i="36"/>
  <c r="L7" i="36"/>
  <c r="M7" i="36"/>
  <c r="N7" i="36"/>
  <c r="O7" i="36"/>
  <c r="P7" i="36"/>
  <c r="Q7" i="36"/>
  <c r="L8" i="36"/>
  <c r="M8" i="36"/>
  <c r="N8" i="36"/>
  <c r="O8" i="36"/>
  <c r="P8" i="36"/>
  <c r="Q8" i="36"/>
  <c r="L11" i="36"/>
  <c r="M11" i="36"/>
  <c r="N11" i="36"/>
  <c r="O11" i="36"/>
  <c r="P11" i="36"/>
  <c r="Q11" i="36"/>
  <c r="AJ11" i="36"/>
  <c r="L12" i="36"/>
  <c r="M12" i="36"/>
  <c r="N12" i="36"/>
  <c r="O12" i="36"/>
  <c r="P12" i="36"/>
  <c r="Q12" i="36"/>
  <c r="L13" i="36"/>
  <c r="M13" i="36"/>
  <c r="N13" i="36"/>
  <c r="O13" i="36"/>
  <c r="P13" i="36"/>
  <c r="Q13" i="36"/>
  <c r="AJ13" i="36"/>
  <c r="AL27" i="36" s="1"/>
  <c r="AL28" i="36" s="1"/>
  <c r="L14" i="36"/>
  <c r="M14" i="36"/>
  <c r="N14" i="36"/>
  <c r="O14" i="36"/>
  <c r="P14" i="36"/>
  <c r="Q14" i="36"/>
  <c r="L17" i="36"/>
  <c r="M17" i="36"/>
  <c r="N17" i="36"/>
  <c r="O17" i="36"/>
  <c r="P17" i="36"/>
  <c r="Q17" i="36"/>
  <c r="L18" i="36"/>
  <c r="M18" i="36"/>
  <c r="N18" i="36"/>
  <c r="O18" i="36"/>
  <c r="P18" i="36"/>
  <c r="Q18" i="36"/>
  <c r="L19" i="36"/>
  <c r="M19" i="36"/>
  <c r="N19" i="36"/>
  <c r="O19" i="36"/>
  <c r="P19" i="36"/>
  <c r="Q19" i="36"/>
  <c r="L20" i="36"/>
  <c r="M20" i="36"/>
  <c r="N20" i="36"/>
  <c r="O20" i="36"/>
  <c r="P20" i="36"/>
  <c r="Q20" i="36"/>
  <c r="L23" i="36"/>
  <c r="M23" i="36"/>
  <c r="N23" i="36"/>
  <c r="O23" i="36"/>
  <c r="P23" i="36"/>
  <c r="Q23" i="36"/>
  <c r="L24" i="36"/>
  <c r="M24" i="36"/>
  <c r="M30" i="36" s="1"/>
  <c r="N24" i="36"/>
  <c r="O24" i="36"/>
  <c r="W36" i="36" s="1"/>
  <c r="P24" i="36"/>
  <c r="Q24" i="36"/>
  <c r="L25" i="36"/>
  <c r="M25" i="36"/>
  <c r="N25" i="36"/>
  <c r="O25" i="36"/>
  <c r="P25" i="36"/>
  <c r="Q25" i="36"/>
  <c r="Q37" i="36" s="1"/>
  <c r="L26" i="36"/>
  <c r="M26" i="36"/>
  <c r="M38" i="36" s="1"/>
  <c r="N26" i="36"/>
  <c r="O26" i="36"/>
  <c r="P26" i="36"/>
  <c r="Q26" i="36"/>
  <c r="L29" i="36"/>
  <c r="O29" i="36"/>
  <c r="V29" i="36"/>
  <c r="X29" i="36"/>
  <c r="Y29" i="36"/>
  <c r="V30" i="36"/>
  <c r="W30" i="36"/>
  <c r="T31" i="36"/>
  <c r="U31" i="36"/>
  <c r="AL31" i="36"/>
  <c r="P32" i="36"/>
  <c r="T32" i="36"/>
  <c r="O35" i="36"/>
  <c r="P35" i="36"/>
  <c r="Y35" i="36"/>
  <c r="AL35" i="36"/>
  <c r="AL36" i="36" s="1"/>
  <c r="M36" i="36"/>
  <c r="O36" i="36"/>
  <c r="X36" i="36"/>
  <c r="Y36" i="36"/>
  <c r="L37" i="36"/>
  <c r="U37" i="36"/>
  <c r="V37" i="36"/>
  <c r="Q38" i="36"/>
  <c r="T38" i="36"/>
  <c r="AL39" i="36"/>
  <c r="AL40" i="36" s="1"/>
  <c r="AB41" i="36"/>
  <c r="AC41" i="36"/>
  <c r="AD41" i="36"/>
  <c r="AE41" i="36"/>
  <c r="AF41" i="36"/>
  <c r="AG41" i="36"/>
  <c r="AB42" i="36"/>
  <c r="AC42" i="36"/>
  <c r="AD42" i="36"/>
  <c r="AE42" i="36"/>
  <c r="AF42" i="36"/>
  <c r="AG42" i="36"/>
  <c r="AL43" i="36"/>
  <c r="AL44" i="36" s="1"/>
  <c r="AL47" i="36"/>
  <c r="AL48" i="36" s="1"/>
  <c r="AL51" i="36"/>
  <c r="AL52" i="36"/>
  <c r="AL55" i="36"/>
  <c r="AL56" i="36"/>
  <c r="AL59" i="36"/>
  <c r="AL60" i="36"/>
  <c r="AL63" i="36"/>
  <c r="AL64" i="36" s="1"/>
  <c r="AL67" i="36"/>
  <c r="AL68" i="36" s="1"/>
  <c r="AL71" i="36"/>
  <c r="AL72" i="36"/>
  <c r="AL75" i="36"/>
  <c r="AL76" i="36"/>
  <c r="AL79" i="36"/>
  <c r="AL80" i="36" s="1"/>
  <c r="AL83" i="36"/>
  <c r="AL84" i="36" s="1"/>
  <c r="AL87" i="36"/>
  <c r="AL88" i="36" s="1"/>
  <c r="AL91" i="36"/>
  <c r="AL92" i="36"/>
  <c r="AL95" i="36"/>
  <c r="AL96" i="36" s="1"/>
  <c r="AL99" i="36"/>
  <c r="AL100" i="36" s="1"/>
  <c r="AL103" i="36"/>
  <c r="AL104" i="36" s="1"/>
  <c r="AL107" i="36"/>
  <c r="AL108" i="36" s="1"/>
  <c r="AL111" i="36"/>
  <c r="AL112" i="36"/>
  <c r="AL115" i="36"/>
  <c r="AL116" i="36"/>
  <c r="D21" i="35"/>
  <c r="G26" i="35" s="1"/>
  <c r="D22" i="35"/>
  <c r="G24" i="35" s="1"/>
  <c r="D23" i="35"/>
  <c r="G25" i="35" s="1"/>
  <c r="D24" i="35"/>
  <c r="D25" i="35"/>
  <c r="D26" i="35"/>
  <c r="K5" i="34"/>
  <c r="Q5" i="34" s="1"/>
  <c r="L5" i="34"/>
  <c r="M5" i="34"/>
  <c r="N5" i="34"/>
  <c r="T5" i="34" s="1"/>
  <c r="R5" i="34"/>
  <c r="S5" i="34"/>
  <c r="K6" i="34"/>
  <c r="L6" i="34"/>
  <c r="M6" i="34"/>
  <c r="S6" i="34" s="1"/>
  <c r="N6" i="34"/>
  <c r="Q6" i="34"/>
  <c r="R6" i="34"/>
  <c r="T6" i="34"/>
  <c r="K7" i="34"/>
  <c r="Q7" i="34" s="1"/>
  <c r="L7" i="34"/>
  <c r="M7" i="34"/>
  <c r="N7" i="34"/>
  <c r="S7" i="34"/>
  <c r="S23" i="34" s="1"/>
  <c r="T7" i="34"/>
  <c r="K8" i="34"/>
  <c r="L8" i="34"/>
  <c r="R8" i="34" s="1"/>
  <c r="M8" i="34"/>
  <c r="S8" i="34" s="1"/>
  <c r="S32" i="34" s="1"/>
  <c r="N8" i="34"/>
  <c r="K9" i="34"/>
  <c r="L9" i="34"/>
  <c r="R9" i="34" s="1"/>
  <c r="M9" i="34"/>
  <c r="N9" i="34"/>
  <c r="Q9" i="34"/>
  <c r="K10" i="34"/>
  <c r="L10" i="34"/>
  <c r="M10" i="34"/>
  <c r="N10" i="34"/>
  <c r="K13" i="34"/>
  <c r="K22" i="34" s="1"/>
  <c r="L13" i="34"/>
  <c r="L22" i="34" s="1"/>
  <c r="M13" i="34"/>
  <c r="N13" i="34"/>
  <c r="N22" i="34" s="1"/>
  <c r="Q13" i="34"/>
  <c r="K14" i="34"/>
  <c r="Q14" i="34" s="1"/>
  <c r="L14" i="34"/>
  <c r="M14" i="34"/>
  <c r="M20" i="34" s="1"/>
  <c r="N14" i="34"/>
  <c r="N20" i="34" s="1"/>
  <c r="S14" i="34"/>
  <c r="K15" i="34"/>
  <c r="L15" i="34"/>
  <c r="L21" i="34" s="1"/>
  <c r="M15" i="34"/>
  <c r="S15" i="34" s="1"/>
  <c r="N15" i="34"/>
  <c r="N21" i="34" s="1"/>
  <c r="Q15" i="34"/>
  <c r="R15" i="34"/>
  <c r="K16" i="34"/>
  <c r="Q16" i="34" s="1"/>
  <c r="L16" i="34"/>
  <c r="M16" i="34"/>
  <c r="N16" i="34"/>
  <c r="S16" i="34"/>
  <c r="T16" i="34"/>
  <c r="K17" i="34"/>
  <c r="L17" i="34"/>
  <c r="M17" i="34"/>
  <c r="N17" i="34"/>
  <c r="K18" i="34"/>
  <c r="L18" i="34"/>
  <c r="M18" i="34"/>
  <c r="N18" i="34"/>
  <c r="K20" i="34"/>
  <c r="L20" i="34"/>
  <c r="K21" i="34"/>
  <c r="M22" i="34"/>
  <c r="L23" i="34"/>
  <c r="N23" i="34"/>
  <c r="E145" i="33"/>
  <c r="F145" i="33"/>
  <c r="G145" i="33"/>
  <c r="E146" i="33"/>
  <c r="F146" i="33"/>
  <c r="G146" i="33"/>
  <c r="E147" i="33"/>
  <c r="F147" i="33"/>
  <c r="G147" i="33"/>
  <c r="E148" i="33"/>
  <c r="F148" i="33"/>
  <c r="G148" i="33"/>
  <c r="E149" i="33"/>
  <c r="F149" i="33"/>
  <c r="G149" i="33"/>
  <c r="E150" i="33"/>
  <c r="F150" i="33"/>
  <c r="G150" i="33"/>
  <c r="E161" i="33"/>
  <c r="E162" i="33"/>
  <c r="E164" i="33"/>
  <c r="E165" i="33"/>
  <c r="E167" i="33"/>
  <c r="N8" i="18"/>
  <c r="D44" i="32"/>
  <c r="K4" i="32"/>
  <c r="K6" i="32"/>
  <c r="K12" i="32"/>
  <c r="N12" i="32"/>
  <c r="Q12" i="32"/>
  <c r="K14" i="32"/>
  <c r="N14" i="32"/>
  <c r="O14" i="32" s="1"/>
  <c r="Q14" i="32"/>
  <c r="K20" i="32"/>
  <c r="N20" i="32"/>
  <c r="Q20" i="32"/>
  <c r="K22" i="32"/>
  <c r="L22" i="32"/>
  <c r="N22" i="32"/>
  <c r="O22" i="32"/>
  <c r="Q22" i="32"/>
  <c r="K28" i="32"/>
  <c r="N28" i="32"/>
  <c r="Q28" i="32"/>
  <c r="K30" i="32"/>
  <c r="L30" i="32" s="1"/>
  <c r="N30" i="32"/>
  <c r="O30" i="32" s="1"/>
  <c r="Q30" i="32"/>
  <c r="K36" i="32"/>
  <c r="N36" i="32"/>
  <c r="Q36" i="32"/>
  <c r="K38" i="32"/>
  <c r="L38" i="32" s="1"/>
  <c r="N38" i="32"/>
  <c r="O38" i="32" s="1"/>
  <c r="Q38" i="32"/>
  <c r="E44" i="32"/>
  <c r="F44" i="32"/>
  <c r="G44" i="32"/>
  <c r="H44" i="32"/>
  <c r="I44" i="32"/>
  <c r="D45" i="32"/>
  <c r="E45" i="32"/>
  <c r="F45" i="32"/>
  <c r="G45" i="32"/>
  <c r="H45" i="32"/>
  <c r="I45" i="32"/>
  <c r="D46" i="32"/>
  <c r="E46" i="32"/>
  <c r="F46" i="32"/>
  <c r="G46" i="32"/>
  <c r="H46" i="32"/>
  <c r="I46" i="32"/>
  <c r="D47" i="32"/>
  <c r="E47" i="32"/>
  <c r="F47" i="32"/>
  <c r="G47" i="32"/>
  <c r="H47" i="32"/>
  <c r="I47" i="32"/>
  <c r="D48" i="32"/>
  <c r="E48" i="32"/>
  <c r="F48" i="32"/>
  <c r="G48" i="32"/>
  <c r="H48" i="32"/>
  <c r="I48" i="32"/>
  <c r="I7" i="18"/>
  <c r="N12" i="18"/>
  <c r="N11" i="18"/>
  <c r="T7" i="19"/>
  <c r="N8" i="11"/>
  <c r="M6" i="11"/>
  <c r="N6" i="11" s="1"/>
  <c r="M7" i="11"/>
  <c r="M8" i="11"/>
  <c r="M5" i="11"/>
  <c r="T9" i="19"/>
  <c r="T6" i="19"/>
  <c r="J10" i="18"/>
  <c r="K10" i="18"/>
  <c r="L10" i="18"/>
  <c r="I10" i="18"/>
  <c r="I9" i="18"/>
  <c r="I8" i="18"/>
  <c r="K7" i="18"/>
  <c r="L9" i="18"/>
  <c r="O12" i="18"/>
  <c r="P12" i="18"/>
  <c r="Q12" i="18"/>
  <c r="O11" i="18"/>
  <c r="P11" i="18"/>
  <c r="Q11" i="18"/>
  <c r="O9" i="18"/>
  <c r="P9" i="18"/>
  <c r="Q9" i="18"/>
  <c r="N9" i="18"/>
  <c r="O8" i="18"/>
  <c r="P8" i="18"/>
  <c r="Q8" i="18"/>
  <c r="O7" i="18"/>
  <c r="P7" i="18"/>
  <c r="Q7" i="18"/>
  <c r="N7" i="18"/>
  <c r="J12" i="18"/>
  <c r="K12" i="18"/>
  <c r="L12" i="18"/>
  <c r="I12" i="18"/>
  <c r="J11" i="18"/>
  <c r="K11" i="18"/>
  <c r="L11" i="18"/>
  <c r="I11" i="18"/>
  <c r="J9" i="18"/>
  <c r="K9" i="18"/>
  <c r="J8" i="18"/>
  <c r="K8" i="18"/>
  <c r="L8" i="18"/>
  <c r="L7" i="18"/>
  <c r="J7" i="18"/>
  <c r="J30" i="17"/>
  <c r="U7" i="19"/>
  <c r="U8" i="19"/>
  <c r="U9" i="19"/>
  <c r="U10" i="19"/>
  <c r="U11" i="19"/>
  <c r="U6" i="19"/>
  <c r="T8" i="19"/>
  <c r="T10" i="19"/>
  <c r="T11" i="19"/>
  <c r="K21" i="17"/>
  <c r="J29" i="17" s="1"/>
  <c r="K26" i="17"/>
  <c r="K25" i="17"/>
  <c r="K24" i="17"/>
  <c r="K23" i="17"/>
  <c r="K22" i="17"/>
  <c r="K29" i="17" s="1"/>
  <c r="I31" i="41" l="1"/>
  <c r="K31" i="41"/>
  <c r="O30" i="41"/>
  <c r="J31" i="41"/>
  <c r="I32" i="41"/>
  <c r="K29" i="41"/>
  <c r="I29" i="41"/>
  <c r="I30" i="41"/>
  <c r="K32" i="41"/>
  <c r="O29" i="41"/>
  <c r="O35" i="41"/>
  <c r="P29" i="41"/>
  <c r="K35" i="41"/>
  <c r="P35" i="41"/>
  <c r="J36" i="41"/>
  <c r="O36" i="41"/>
  <c r="U35" i="36"/>
  <c r="X30" i="36"/>
  <c r="L31" i="36"/>
  <c r="X31" i="36"/>
  <c r="U38" i="36"/>
  <c r="Q32" i="36"/>
  <c r="N29" i="36"/>
  <c r="Q35" i="36"/>
  <c r="N36" i="36"/>
  <c r="P36" i="36"/>
  <c r="V31" i="36"/>
  <c r="X37" i="36"/>
  <c r="P38" i="36"/>
  <c r="M35" i="36"/>
  <c r="T35" i="36"/>
  <c r="O30" i="36"/>
  <c r="Y30" i="36"/>
  <c r="M31" i="36"/>
  <c r="Y37" i="36"/>
  <c r="V38" i="36"/>
  <c r="W38" i="36"/>
  <c r="P29" i="36"/>
  <c r="T36" i="36"/>
  <c r="O38" i="36"/>
  <c r="V35" i="36"/>
  <c r="L32" i="36"/>
  <c r="U36" i="36"/>
  <c r="Q36" i="36"/>
  <c r="M37" i="36"/>
  <c r="W37" i="36"/>
  <c r="N38" i="36"/>
  <c r="L35" i="36"/>
  <c r="L38" i="36"/>
  <c r="X38" i="36"/>
  <c r="T37" i="36"/>
  <c r="N31" i="36"/>
  <c r="W35" i="36"/>
  <c r="N30" i="36"/>
  <c r="L30" i="36"/>
  <c r="AC30" i="42"/>
  <c r="T30" i="34"/>
  <c r="R32" i="34"/>
  <c r="Q30" i="34"/>
  <c r="Q21" i="34"/>
  <c r="Q29" i="34"/>
  <c r="Q23" i="34"/>
  <c r="Q31" i="34"/>
  <c r="S30" i="34"/>
  <c r="S22" i="34"/>
  <c r="M29" i="36"/>
  <c r="S29" i="34"/>
  <c r="K23" i="34"/>
  <c r="L36" i="36"/>
  <c r="O32" i="36"/>
  <c r="U18" i="19"/>
  <c r="R16" i="34"/>
  <c r="T8" i="34"/>
  <c r="T32" i="34" s="1"/>
  <c r="R7" i="34"/>
  <c r="N35" i="36"/>
  <c r="N32" i="36"/>
  <c r="Q31" i="36"/>
  <c r="U30" i="36"/>
  <c r="W29" i="36"/>
  <c r="O31" i="41"/>
  <c r="S31" i="34"/>
  <c r="V36" i="36"/>
  <c r="M32" i="36"/>
  <c r="P31" i="36"/>
  <c r="T30" i="36"/>
  <c r="J34" i="40"/>
  <c r="I29" i="17"/>
  <c r="K24" i="34"/>
  <c r="R22" i="34"/>
  <c r="T13" i="34"/>
  <c r="T21" i="34" s="1"/>
  <c r="P37" i="36"/>
  <c r="X35" i="36"/>
  <c r="O31" i="36"/>
  <c r="Q30" i="36"/>
  <c r="U29" i="36"/>
  <c r="N31" i="41"/>
  <c r="Q22" i="34"/>
  <c r="M21" i="34"/>
  <c r="S13" i="34"/>
  <c r="S21" i="34" s="1"/>
  <c r="Q8" i="34"/>
  <c r="Q32" i="34" s="1"/>
  <c r="Y38" i="36"/>
  <c r="O37" i="36"/>
  <c r="Y32" i="36"/>
  <c r="P30" i="36"/>
  <c r="T29" i="36"/>
  <c r="K38" i="41"/>
  <c r="T14" i="34"/>
  <c r="T22" i="34" s="1"/>
  <c r="R13" i="34"/>
  <c r="R29" i="34" s="1"/>
  <c r="N37" i="36"/>
  <c r="V32" i="36"/>
  <c r="Y31" i="36"/>
  <c r="Q29" i="36"/>
  <c r="M28" i="40"/>
  <c r="P32" i="41"/>
  <c r="N29" i="41"/>
  <c r="U32" i="36"/>
  <c r="L28" i="40"/>
  <c r="T15" i="34"/>
  <c r="T23" i="34" s="1"/>
  <c r="R14" i="34"/>
  <c r="R30" i="34" s="1"/>
  <c r="W31" i="36"/>
  <c r="M23" i="34"/>
  <c r="L34" i="40"/>
  <c r="M34" i="40"/>
  <c r="J35" i="40"/>
  <c r="K35" i="40"/>
  <c r="L35" i="40"/>
  <c r="M35" i="40"/>
  <c r="J36" i="40"/>
  <c r="K36" i="40"/>
  <c r="L36" i="40"/>
  <c r="M36" i="40"/>
  <c r="J37" i="40"/>
  <c r="K37" i="40"/>
  <c r="L37" i="40"/>
  <c r="M37" i="40"/>
  <c r="AF86" i="40"/>
  <c r="AF78" i="40"/>
  <c r="AF70" i="40"/>
  <c r="AF62" i="40"/>
  <c r="AF90" i="40"/>
  <c r="P39" i="40"/>
  <c r="Q39" i="40"/>
  <c r="R39" i="40"/>
  <c r="S39" i="40"/>
  <c r="P40" i="40"/>
  <c r="Q40" i="40"/>
  <c r="R40" i="40"/>
  <c r="S40" i="40"/>
  <c r="P41" i="40"/>
  <c r="Q41" i="40"/>
  <c r="R41" i="40"/>
  <c r="S41" i="40"/>
  <c r="P44" i="40"/>
  <c r="Q44" i="40"/>
  <c r="R44" i="40"/>
  <c r="S44" i="40"/>
  <c r="P45" i="40"/>
  <c r="Q45" i="40"/>
  <c r="R45" i="40"/>
  <c r="S45" i="40"/>
  <c r="P46" i="40"/>
  <c r="Q46" i="40"/>
  <c r="R46" i="40"/>
  <c r="S46" i="40"/>
  <c r="P47" i="40"/>
  <c r="Q47" i="40"/>
  <c r="R47" i="40"/>
  <c r="S47" i="40"/>
  <c r="AL24" i="36"/>
  <c r="W32" i="36"/>
  <c r="X32" i="36"/>
  <c r="AL32" i="36"/>
  <c r="G21" i="35"/>
  <c r="G22" i="35"/>
  <c r="S9" i="34"/>
  <c r="Q17" i="34"/>
  <c r="Q33" i="34" s="1"/>
  <c r="R17" i="34"/>
  <c r="R33" i="34" s="1"/>
  <c r="S17" i="34"/>
  <c r="T17" i="34"/>
  <c r="T31" i="34"/>
  <c r="S24" i="34"/>
  <c r="T24" i="34"/>
  <c r="T9" i="34"/>
  <c r="Q10" i="34"/>
  <c r="R10" i="34"/>
  <c r="S10" i="34"/>
  <c r="T10" i="34"/>
  <c r="Q18" i="34"/>
  <c r="R18" i="34"/>
  <c r="S18" i="34"/>
  <c r="T18" i="34"/>
  <c r="W21" i="34"/>
  <c r="L24" i="34"/>
  <c r="M24" i="34"/>
  <c r="N24" i="34"/>
  <c r="Q24" i="34"/>
  <c r="R24" i="34"/>
  <c r="W24" i="34"/>
  <c r="L14" i="32"/>
  <c r="L6" i="32"/>
  <c r="T17" i="19"/>
  <c r="T18" i="19"/>
  <c r="U17" i="19"/>
  <c r="U15" i="19"/>
  <c r="T15" i="19"/>
  <c r="T20" i="19"/>
  <c r="T14" i="19"/>
  <c r="U20" i="19"/>
  <c r="U14" i="19"/>
  <c r="I30" i="17"/>
  <c r="Z21" i="34" l="1"/>
  <c r="Z24" i="34"/>
  <c r="Y24" i="34"/>
  <c r="Y21" i="34"/>
  <c r="R23" i="34"/>
  <c r="R31" i="34"/>
  <c r="T29" i="34"/>
  <c r="R21" i="34"/>
  <c r="S33" i="34"/>
  <c r="S25" i="34"/>
  <c r="Q25" i="34"/>
  <c r="R25" i="34"/>
  <c r="T33" i="34"/>
  <c r="T25" i="34"/>
  <c r="Q34" i="34"/>
  <c r="Q26" i="34"/>
  <c r="Q27" i="34" s="1"/>
  <c r="R34" i="34"/>
  <c r="R26" i="34"/>
  <c r="R27" i="34" s="1"/>
  <c r="S26" i="34"/>
  <c r="S34" i="34"/>
  <c r="T26" i="34"/>
  <c r="T34" i="34"/>
  <c r="X24" i="34" l="1"/>
  <c r="X21" i="34"/>
  <c r="W25" i="34"/>
  <c r="X25" i="34"/>
  <c r="W22" i="34"/>
  <c r="Y25" i="34"/>
  <c r="Y22" i="34"/>
  <c r="S27" i="34"/>
  <c r="Z22" i="34"/>
  <c r="Z25" i="34"/>
  <c r="T27" i="34"/>
  <c r="X22" i="34"/>
</calcChain>
</file>

<file path=xl/sharedStrings.xml><?xml version="1.0" encoding="utf-8"?>
<sst xmlns="http://schemas.openxmlformats.org/spreadsheetml/2006/main" count="2057" uniqueCount="578">
  <si>
    <t>Figure 3c</t>
  </si>
  <si>
    <t xml:space="preserve"> </t>
  </si>
  <si>
    <t>SD</t>
  </si>
  <si>
    <t>1500 cells</t>
  </si>
  <si>
    <t>Adj. Total Lane Vol. (Int)</t>
  </si>
  <si>
    <t>Total Lane Vol. (Int)</t>
  </si>
  <si>
    <t>Bkgd. Vol. (Int)</t>
  </si>
  <si>
    <t>C1</t>
  </si>
  <si>
    <t>C2</t>
  </si>
  <si>
    <t>M1</t>
  </si>
  <si>
    <t>M3</t>
  </si>
  <si>
    <t>M4</t>
  </si>
  <si>
    <t>Actin</t>
  </si>
  <si>
    <t>Volume (Int)</t>
  </si>
  <si>
    <t>Adj. Vol. (Int)</t>
  </si>
  <si>
    <t>Mean Bkgd. (Int)</t>
  </si>
  <si>
    <t># of Pixels</t>
  </si>
  <si>
    <t>Min. Value (Int)</t>
  </si>
  <si>
    <t>Max. Value (Int)</t>
  </si>
  <si>
    <t>Mean Value (Int)</t>
  </si>
  <si>
    <t>Std. Dev.</t>
  </si>
  <si>
    <t>Area (mm2)</t>
  </si>
  <si>
    <t>WT</t>
  </si>
  <si>
    <t>**</t>
  </si>
  <si>
    <t>*</t>
  </si>
  <si>
    <t>DNTTIP2 D492R</t>
  </si>
  <si>
    <t>Figure 6d</t>
  </si>
  <si>
    <t>M2</t>
  </si>
  <si>
    <t>40S</t>
  </si>
  <si>
    <t>60S</t>
  </si>
  <si>
    <t>minus</t>
  </si>
  <si>
    <t>plus</t>
  </si>
  <si>
    <t>height</t>
  </si>
  <si>
    <t>Day 1</t>
  </si>
  <si>
    <t>Day 2</t>
  </si>
  <si>
    <t>Day 3</t>
  </si>
  <si>
    <t>Day 4</t>
  </si>
  <si>
    <t>OD at 490 nm</t>
  </si>
  <si>
    <t xml:space="preserve">Average OD at 490 nm </t>
  </si>
  <si>
    <t>DNTTIP2</t>
  </si>
  <si>
    <t>3 319 882,000000</t>
  </si>
  <si>
    <t>1 068 420,644068</t>
  </si>
  <si>
    <t>4 169,372881</t>
  </si>
  <si>
    <t>1 251,000000</t>
  </si>
  <si>
    <t>20 805,000000</t>
  </si>
  <si>
    <t>6 147,929630</t>
  </si>
  <si>
    <t>2 850,386402</t>
  </si>
  <si>
    <t>3 026 743,000000</t>
  </si>
  <si>
    <t>1 073 389,101695</t>
  </si>
  <si>
    <t>3 617,322034</t>
  </si>
  <si>
    <t>1 128,000000</t>
  </si>
  <si>
    <t>11 760,000000</t>
  </si>
  <si>
    <t>5 605,079630</t>
  </si>
  <si>
    <t>2 451,775629</t>
  </si>
  <si>
    <t>2 803 087,000000</t>
  </si>
  <si>
    <t>1 020 766,661017</t>
  </si>
  <si>
    <t>3 300,593220</t>
  </si>
  <si>
    <t>1 132,000000</t>
  </si>
  <si>
    <t>10 771,000000</t>
  </si>
  <si>
    <t>5 190,901852</t>
  </si>
  <si>
    <t>2 340,222313</t>
  </si>
  <si>
    <t>3 621 090,000000</t>
  </si>
  <si>
    <t>1 365 217,118644</t>
  </si>
  <si>
    <t>4 177,542373</t>
  </si>
  <si>
    <t>1 227,000000</t>
  </si>
  <si>
    <t>12 309,000000</t>
  </si>
  <si>
    <t>6 705,722222</t>
  </si>
  <si>
    <t>2 746,720628</t>
  </si>
  <si>
    <t>3 325 048,000000</t>
  </si>
  <si>
    <t>1 185 311,728814</t>
  </si>
  <si>
    <t>3 962,474576</t>
  </si>
  <si>
    <t>1 238,000000</t>
  </si>
  <si>
    <t>11 971,000000</t>
  </si>
  <si>
    <t>6 157,496296</t>
  </si>
  <si>
    <t>2 736,154240</t>
  </si>
  <si>
    <t>3 674 067,000000</t>
  </si>
  <si>
    <t>1 396 241,745763</t>
  </si>
  <si>
    <t>4 218,194915</t>
  </si>
  <si>
    <t>1 300,000000</t>
  </si>
  <si>
    <t>14 524,000000</t>
  </si>
  <si>
    <t>6 803,827778</t>
  </si>
  <si>
    <t>3 102,926449</t>
  </si>
  <si>
    <t>3 005 358,000000</t>
  </si>
  <si>
    <t>2 452 585,312500</t>
  </si>
  <si>
    <t>16 634,000000</t>
  </si>
  <si>
    <t>3 794,643939</t>
  </si>
  <si>
    <t>4 202,156762</t>
  </si>
  <si>
    <t>3 663 624,000000</t>
  </si>
  <si>
    <t>3 091 484,437500</t>
  </si>
  <si>
    <t>19 007,000000</t>
  </si>
  <si>
    <t>4 625,787879</t>
  </si>
  <si>
    <t>5 132,794228</t>
  </si>
  <si>
    <t>4 090 179,000000</t>
  </si>
  <si>
    <t>3 488 593,125000</t>
  </si>
  <si>
    <t>19 850,000000</t>
  </si>
  <si>
    <t>5 164,367424</t>
  </si>
  <si>
    <t>5 670,459313</t>
  </si>
  <si>
    <t>4 144 436,000000</t>
  </si>
  <si>
    <t>3 499 698,500000</t>
  </si>
  <si>
    <t>17 624,000000</t>
  </si>
  <si>
    <t>5 232,873737</t>
  </si>
  <si>
    <t>5 381,884737</t>
  </si>
  <si>
    <t>4 635 203,000000</t>
  </si>
  <si>
    <t>4 028 196,875000</t>
  </si>
  <si>
    <t>23 449,000000</t>
  </si>
  <si>
    <t>5 852,529040</t>
  </si>
  <si>
    <t>6 550,609212</t>
  </si>
  <si>
    <t>4 892 766,000000</t>
  </si>
  <si>
    <t>4 268 868,000000</t>
  </si>
  <si>
    <t>23 583,000000</t>
  </si>
  <si>
    <t>6 177,734848</t>
  </si>
  <si>
    <t>6 783,661576</t>
  </si>
  <si>
    <t>DNTTIP2/Actin</t>
  </si>
  <si>
    <t>Mean</t>
  </si>
  <si>
    <t>t-student</t>
  </si>
  <si>
    <t>SD WT</t>
  </si>
  <si>
    <t>SD DNTTIP2 D492R</t>
  </si>
  <si>
    <t>t-student test</t>
  </si>
  <si>
    <t>Puromycin #1</t>
  </si>
  <si>
    <t>Total proteins #1</t>
  </si>
  <si>
    <t>Puromycin #2</t>
  </si>
  <si>
    <t>Total proteins #2</t>
  </si>
  <si>
    <t>Sample</t>
  </si>
  <si>
    <t>No biological replicates</t>
  </si>
  <si>
    <t>DR mutants</t>
  </si>
  <si>
    <t>Figure 1c</t>
  </si>
  <si>
    <t>Suppl. Fig. 2a</t>
  </si>
  <si>
    <t>Suppl. Fig. 2b</t>
  </si>
  <si>
    <t>Figure 3b</t>
  </si>
  <si>
    <t>Figure 3d</t>
  </si>
  <si>
    <t>Figure 3e</t>
  </si>
  <si>
    <t>Figure 3f</t>
  </si>
  <si>
    <t>Figure 4d</t>
  </si>
  <si>
    <t>Figure 5a</t>
  </si>
  <si>
    <t>Figure 6a</t>
  </si>
  <si>
    <t>Figure 6f</t>
  </si>
  <si>
    <t>Figure 6b</t>
  </si>
  <si>
    <t>Figure 6c</t>
  </si>
  <si>
    <t>Figure 6e</t>
  </si>
  <si>
    <t>Suppl. Fig. 6a</t>
  </si>
  <si>
    <t>Suppl. Fig. 6b</t>
  </si>
  <si>
    <t>Suppl. Fig. 6c</t>
  </si>
  <si>
    <t>EXOSC10</t>
  </si>
  <si>
    <t>EXOSC10/Actin</t>
  </si>
  <si>
    <t>%EXOSC10/Actin</t>
  </si>
  <si>
    <t>C1 WT</t>
  </si>
  <si>
    <t>C1 WT siEXOSC10</t>
  </si>
  <si>
    <t>M1 DR</t>
  </si>
  <si>
    <t>M1 DR siEXOSC10</t>
  </si>
  <si>
    <t>40S/60S</t>
  </si>
  <si>
    <t>Points</t>
  </si>
  <si>
    <t>Figure 3g</t>
  </si>
  <si>
    <t>Figure 6g</t>
  </si>
  <si>
    <t>Suppl. Fig. 7a</t>
  </si>
  <si>
    <t>Suppl. Fig. 7b</t>
  </si>
  <si>
    <t>Suppl. Fig. 7c</t>
  </si>
  <si>
    <t>Suppl. Fig. 7d</t>
  </si>
  <si>
    <t>Suppl. Fig. 7e</t>
  </si>
  <si>
    <t>Suppl. Fig. 7g</t>
  </si>
  <si>
    <t>47-45S/7SL1</t>
  </si>
  <si>
    <t>41S/7SL1</t>
  </si>
  <si>
    <t>30S/7SL1</t>
  </si>
  <si>
    <t>26S/7SL1</t>
  </si>
  <si>
    <t>21S/7SL1</t>
  </si>
  <si>
    <t>18S-E/7SL1</t>
  </si>
  <si>
    <t>47-45S</t>
  </si>
  <si>
    <t>41S</t>
  </si>
  <si>
    <t>30S</t>
  </si>
  <si>
    <t>26S</t>
  </si>
  <si>
    <t>21S</t>
  </si>
  <si>
    <t>18S-E</t>
  </si>
  <si>
    <t>CTRL</t>
  </si>
  <si>
    <t>SD Controls</t>
  </si>
  <si>
    <t>SD Mutants</t>
  </si>
  <si>
    <t>T test</t>
  </si>
  <si>
    <t>***</t>
  </si>
  <si>
    <t>Mean 30S/7SL1</t>
  </si>
  <si>
    <t>MUT/CTRL</t>
  </si>
  <si>
    <t>MUT/WT Ratios</t>
  </si>
  <si>
    <t>Mean 21S/7SL1</t>
  </si>
  <si>
    <t>Mean 18S-E/7SL1</t>
  </si>
  <si>
    <t>X values</t>
  </si>
  <si>
    <t>Y values</t>
  </si>
  <si>
    <t>STD</t>
  </si>
  <si>
    <t>CTRL 47S-45S</t>
  </si>
  <si>
    <r>
      <t>DNTTIP2</t>
    </r>
    <r>
      <rPr>
        <vertAlign val="superscript"/>
        <sz val="11"/>
        <color theme="1"/>
        <rFont val="Aptos Narrow"/>
        <family val="2"/>
        <scheme val="minor"/>
      </rPr>
      <t>DR</t>
    </r>
    <r>
      <rPr>
        <sz val="12"/>
        <color theme="1"/>
        <rFont val="Aptos Narrow"/>
        <family val="2"/>
        <scheme val="minor"/>
      </rPr>
      <t xml:space="preserve"> 47S-45S</t>
    </r>
  </si>
  <si>
    <t>CTRL 41S</t>
  </si>
  <si>
    <r>
      <t>DNTTIP2</t>
    </r>
    <r>
      <rPr>
        <vertAlign val="superscript"/>
        <sz val="11"/>
        <color theme="1"/>
        <rFont val="Aptos Narrow"/>
        <family val="2"/>
        <scheme val="minor"/>
      </rPr>
      <t>DR</t>
    </r>
    <r>
      <rPr>
        <sz val="12"/>
        <color theme="1"/>
        <rFont val="Aptos Narrow"/>
        <family val="2"/>
        <scheme val="minor"/>
      </rPr>
      <t xml:space="preserve"> 41S</t>
    </r>
  </si>
  <si>
    <t>CTRL 30S</t>
  </si>
  <si>
    <t>CTRL 26S</t>
  </si>
  <si>
    <t>CTRL 21S</t>
  </si>
  <si>
    <t>CTRL 18S-E</t>
  </si>
  <si>
    <r>
      <t>DNTTIP2</t>
    </r>
    <r>
      <rPr>
        <b/>
        <vertAlign val="superscript"/>
        <sz val="11"/>
        <color theme="1"/>
        <rFont val="Aptos Narrow"/>
        <family val="2"/>
        <scheme val="minor"/>
      </rPr>
      <t>DR</t>
    </r>
  </si>
  <si>
    <r>
      <t>DNTTIP2</t>
    </r>
    <r>
      <rPr>
        <b/>
        <vertAlign val="superscript"/>
        <sz val="11"/>
        <color theme="1"/>
        <rFont val="Aptos Narrow"/>
        <scheme val="minor"/>
      </rPr>
      <t>DR</t>
    </r>
    <r>
      <rPr>
        <b/>
        <sz val="12"/>
        <color theme="1"/>
        <rFont val="Aptos Narrow"/>
        <scheme val="minor"/>
      </rPr>
      <t xml:space="preserve"> 47S-45S</t>
    </r>
  </si>
  <si>
    <r>
      <t>DNTTIP2</t>
    </r>
    <r>
      <rPr>
        <b/>
        <vertAlign val="superscript"/>
        <sz val="11"/>
        <color theme="1"/>
        <rFont val="Aptos Narrow"/>
        <scheme val="minor"/>
      </rPr>
      <t>DR</t>
    </r>
    <r>
      <rPr>
        <b/>
        <sz val="12"/>
        <color theme="1"/>
        <rFont val="Aptos Narrow"/>
        <scheme val="minor"/>
      </rPr>
      <t xml:space="preserve"> 41S</t>
    </r>
  </si>
  <si>
    <r>
      <t>DNTTIP2</t>
    </r>
    <r>
      <rPr>
        <b/>
        <vertAlign val="superscript"/>
        <sz val="11"/>
        <color theme="1"/>
        <rFont val="Aptos Narrow"/>
        <scheme val="minor"/>
      </rPr>
      <t>DR</t>
    </r>
    <r>
      <rPr>
        <b/>
        <sz val="12"/>
        <color theme="1"/>
        <rFont val="Aptos Narrow"/>
        <scheme val="minor"/>
      </rPr>
      <t xml:space="preserve"> 30S</t>
    </r>
  </si>
  <si>
    <r>
      <t>DNTTIP2</t>
    </r>
    <r>
      <rPr>
        <b/>
        <vertAlign val="superscript"/>
        <sz val="11"/>
        <color theme="1"/>
        <rFont val="Aptos Narrow"/>
        <scheme val="minor"/>
      </rPr>
      <t>DR</t>
    </r>
    <r>
      <rPr>
        <b/>
        <sz val="12"/>
        <color theme="1"/>
        <rFont val="Aptos Narrow"/>
        <scheme val="minor"/>
      </rPr>
      <t xml:space="preserve"> 26S</t>
    </r>
  </si>
  <si>
    <r>
      <t>DNTTIP2</t>
    </r>
    <r>
      <rPr>
        <b/>
        <vertAlign val="superscript"/>
        <sz val="11"/>
        <color theme="1"/>
        <rFont val="Aptos Narrow"/>
        <scheme val="minor"/>
      </rPr>
      <t>DR</t>
    </r>
    <r>
      <rPr>
        <b/>
        <sz val="12"/>
        <color theme="1"/>
        <rFont val="Aptos Narrow"/>
        <scheme val="minor"/>
      </rPr>
      <t xml:space="preserve"> 21S</t>
    </r>
  </si>
  <si>
    <r>
      <t>DNTTIP2</t>
    </r>
    <r>
      <rPr>
        <b/>
        <vertAlign val="superscript"/>
        <sz val="11"/>
        <color theme="1"/>
        <rFont val="Aptos Narrow"/>
        <scheme val="minor"/>
      </rPr>
      <t>DR</t>
    </r>
    <r>
      <rPr>
        <b/>
        <sz val="12"/>
        <color theme="1"/>
        <rFont val="Aptos Narrow"/>
        <scheme val="minor"/>
      </rPr>
      <t xml:space="preserve"> 18S-E</t>
    </r>
  </si>
  <si>
    <r>
      <t>DNTTIP2</t>
    </r>
    <r>
      <rPr>
        <vertAlign val="superscript"/>
        <sz val="11"/>
        <color theme="1"/>
        <rFont val="Aptos Narrow"/>
        <scheme val="minor"/>
      </rPr>
      <t>DR</t>
    </r>
    <r>
      <rPr>
        <sz val="12"/>
        <color theme="1"/>
        <rFont val="Aptos Narrow"/>
        <scheme val="minor"/>
      </rPr>
      <t xml:space="preserve"> 47S-45S</t>
    </r>
  </si>
  <si>
    <r>
      <t>DNTTIP2</t>
    </r>
    <r>
      <rPr>
        <vertAlign val="superscript"/>
        <sz val="11"/>
        <color theme="1"/>
        <rFont val="Aptos Narrow"/>
        <scheme val="minor"/>
      </rPr>
      <t>DR</t>
    </r>
    <r>
      <rPr>
        <sz val="12"/>
        <color theme="1"/>
        <rFont val="Aptos Narrow"/>
        <scheme val="minor"/>
      </rPr>
      <t xml:space="preserve"> 41S</t>
    </r>
  </si>
  <si>
    <r>
      <t>DNTTIP2</t>
    </r>
    <r>
      <rPr>
        <vertAlign val="superscript"/>
        <sz val="11"/>
        <color theme="1"/>
        <rFont val="Aptos Narrow"/>
        <scheme val="minor"/>
      </rPr>
      <t>DR</t>
    </r>
    <r>
      <rPr>
        <sz val="12"/>
        <color theme="1"/>
        <rFont val="Aptos Narrow"/>
        <scheme val="minor"/>
      </rPr>
      <t xml:space="preserve"> 30S</t>
    </r>
  </si>
  <si>
    <r>
      <t>DNTTIP2</t>
    </r>
    <r>
      <rPr>
        <vertAlign val="superscript"/>
        <sz val="11"/>
        <color theme="1"/>
        <rFont val="Aptos Narrow"/>
        <scheme val="minor"/>
      </rPr>
      <t>DR</t>
    </r>
    <r>
      <rPr>
        <sz val="12"/>
        <color theme="1"/>
        <rFont val="Aptos Narrow"/>
        <scheme val="minor"/>
      </rPr>
      <t xml:space="preserve"> 26S</t>
    </r>
  </si>
  <si>
    <r>
      <t>DNTTIP2</t>
    </r>
    <r>
      <rPr>
        <vertAlign val="superscript"/>
        <sz val="11"/>
        <color theme="1"/>
        <rFont val="Aptos Narrow"/>
        <scheme val="minor"/>
      </rPr>
      <t>DR</t>
    </r>
    <r>
      <rPr>
        <sz val="12"/>
        <color theme="1"/>
        <rFont val="Aptos Narrow"/>
        <scheme val="minor"/>
      </rPr>
      <t xml:space="preserve"> 21S</t>
    </r>
  </si>
  <si>
    <r>
      <t>DNTTIP2</t>
    </r>
    <r>
      <rPr>
        <vertAlign val="superscript"/>
        <sz val="11"/>
        <color theme="1"/>
        <rFont val="Aptos Narrow"/>
        <scheme val="minor"/>
      </rPr>
      <t>DR</t>
    </r>
    <r>
      <rPr>
        <sz val="12"/>
        <color theme="1"/>
        <rFont val="Aptos Narrow"/>
        <scheme val="minor"/>
      </rPr>
      <t xml:space="preserve"> 18S-E</t>
    </r>
  </si>
  <si>
    <t>Tstudent</t>
  </si>
  <si>
    <r>
      <t>DNTTIP2</t>
    </r>
    <r>
      <rPr>
        <vertAlign val="superscript"/>
        <sz val="11"/>
        <color theme="1"/>
        <rFont val="Aptos Narrow"/>
        <family val="2"/>
        <scheme val="minor"/>
      </rPr>
      <t>DR</t>
    </r>
  </si>
  <si>
    <t>Mutants</t>
  </si>
  <si>
    <t>Controls</t>
  </si>
  <si>
    <t>Y Values</t>
  </si>
  <si>
    <t>A'-A0 fragment/7SL1</t>
  </si>
  <si>
    <t>7SL1</t>
  </si>
  <si>
    <t>A'-A0 fragment</t>
  </si>
  <si>
    <t>-------</t>
  </si>
  <si>
    <t>1032.57</t>
  </si>
  <si>
    <t>2.34</t>
  </si>
  <si>
    <t>23.49</t>
  </si>
  <si>
    <t>24255.17</t>
  </si>
  <si>
    <t>~</t>
  </si>
  <si>
    <t>1115.12</t>
  </si>
  <si>
    <t>2.53</t>
  </si>
  <si>
    <t>26194.11</t>
  </si>
  <si>
    <t>1279.34</t>
  </si>
  <si>
    <t>2.90</t>
  </si>
  <si>
    <t>30051.69</t>
  </si>
  <si>
    <t>1097.56</t>
  </si>
  <si>
    <t>2.49</t>
  </si>
  <si>
    <t>25781.78</t>
  </si>
  <si>
    <t>354.31</t>
  </si>
  <si>
    <t>0.80</t>
  </si>
  <si>
    <t>8322.75</t>
  </si>
  <si>
    <t>309.74</t>
  </si>
  <si>
    <t>0.70</t>
  </si>
  <si>
    <t>7275.87</t>
  </si>
  <si>
    <t>1598.86</t>
  </si>
  <si>
    <t>3.63</t>
  </si>
  <si>
    <t>37557.24</t>
  </si>
  <si>
    <t>1798.77</t>
  </si>
  <si>
    <t>4.08</t>
  </si>
  <si>
    <t>42253.02</t>
  </si>
  <si>
    <t>2071.19</t>
  </si>
  <si>
    <t>4.70</t>
  </si>
  <si>
    <t>48652.25</t>
  </si>
  <si>
    <t>1782.04</t>
  </si>
  <si>
    <t>4.04</t>
  </si>
  <si>
    <t>41860.13</t>
  </si>
  <si>
    <t>2130.66</t>
  </si>
  <si>
    <t>4.83</t>
  </si>
  <si>
    <t>50049.29</t>
  </si>
  <si>
    <t>2612.44</t>
  </si>
  <si>
    <t>5.93</t>
  </si>
  <si>
    <t>61366.16</t>
  </si>
  <si>
    <t>3531.89</t>
  </si>
  <si>
    <t>9.95</t>
  </si>
  <si>
    <t>29.16</t>
  </si>
  <si>
    <t>102990.00</t>
  </si>
  <si>
    <t>4030.38</t>
  </si>
  <si>
    <t>11.35</t>
  </si>
  <si>
    <t>117525.86</t>
  </si>
  <si>
    <t>4242.43</t>
  </si>
  <si>
    <t>11.95</t>
  </si>
  <si>
    <t>123709.27</t>
  </si>
  <si>
    <t>3613.04</t>
  </si>
  <si>
    <t>10.18</t>
  </si>
  <si>
    <t>105356.19</t>
  </si>
  <si>
    <t>3438.12</t>
  </si>
  <si>
    <t>9.68</t>
  </si>
  <si>
    <t>100255.45</t>
  </si>
  <si>
    <t>2807.46</t>
  </si>
  <si>
    <t>7.91</t>
  </si>
  <si>
    <t>81865.58</t>
  </si>
  <si>
    <t>130.03</t>
  </si>
  <si>
    <t>1.68</t>
  </si>
  <si>
    <t>25.20</t>
  </si>
  <si>
    <t>3276.79</t>
  </si>
  <si>
    <t>129.58</t>
  </si>
  <si>
    <t>1.67</t>
  </si>
  <si>
    <t>3265.52</t>
  </si>
  <si>
    <t>123.61</t>
  </si>
  <si>
    <t>1.60</t>
  </si>
  <si>
    <t>3114.87</t>
  </si>
  <si>
    <t>127.31</t>
  </si>
  <si>
    <t>1.64</t>
  </si>
  <si>
    <t>3208.34</t>
  </si>
  <si>
    <t>42.60</t>
  </si>
  <si>
    <t>0.55</t>
  </si>
  <si>
    <t>1073.58</t>
  </si>
  <si>
    <t>48.78</t>
  </si>
  <si>
    <t>0.63</t>
  </si>
  <si>
    <t>1229.36</t>
  </si>
  <si>
    <t>295.69</t>
  </si>
  <si>
    <t>4.58</t>
  </si>
  <si>
    <t>30.24</t>
  </si>
  <si>
    <t>8941.68</t>
  </si>
  <si>
    <t>421.08</t>
  </si>
  <si>
    <t>6.53</t>
  </si>
  <si>
    <t>12733.60</t>
  </si>
  <si>
    <t>394.80</t>
  </si>
  <si>
    <t>6.12</t>
  </si>
  <si>
    <t>11938.66</t>
  </si>
  <si>
    <t>359.64</t>
  </si>
  <si>
    <t>5.57</t>
  </si>
  <si>
    <t>10875.38</t>
  </si>
  <si>
    <t>354.63</t>
  </si>
  <si>
    <t>5.50</t>
  </si>
  <si>
    <t>10723.99</t>
  </si>
  <si>
    <t>298.11</t>
  </si>
  <si>
    <t>4.62</t>
  </si>
  <si>
    <t>9014.82</t>
  </si>
  <si>
    <t>295.18</t>
  </si>
  <si>
    <t>5.59</t>
  </si>
  <si>
    <t>36.96</t>
  </si>
  <si>
    <t>10909.68</t>
  </si>
  <si>
    <t>741.83</t>
  </si>
  <si>
    <t>14.05</t>
  </si>
  <si>
    <t>27418.03</t>
  </si>
  <si>
    <t>648.20</t>
  </si>
  <si>
    <t>12.28</t>
  </si>
  <si>
    <t>23957.63</t>
  </si>
  <si>
    <t>499.33</t>
  </si>
  <si>
    <t>9.46</t>
  </si>
  <si>
    <t>18455.39</t>
  </si>
  <si>
    <t>574.25</t>
  </si>
  <si>
    <t>10.88</t>
  </si>
  <si>
    <t>21224.35</t>
  </si>
  <si>
    <t>372.94</t>
  </si>
  <si>
    <t>7.06</t>
  </si>
  <si>
    <t>13783.99</t>
  </si>
  <si>
    <t>162.84</t>
  </si>
  <si>
    <t>2.03</t>
  </si>
  <si>
    <t>3825.19</t>
  </si>
  <si>
    <t>137.75</t>
  </si>
  <si>
    <t>1.72</t>
  </si>
  <si>
    <t>3235.77</t>
  </si>
  <si>
    <t>144.34</t>
  </si>
  <si>
    <t>1.80</t>
  </si>
  <si>
    <t>3390.63</t>
  </si>
  <si>
    <t>150.01</t>
  </si>
  <si>
    <t>1.87</t>
  </si>
  <si>
    <t>3523.84</t>
  </si>
  <si>
    <t>47.04</t>
  </si>
  <si>
    <t>0.59</t>
  </si>
  <si>
    <t>1104.91</t>
  </si>
  <si>
    <t>46.88</t>
  </si>
  <si>
    <t>1101.29</t>
  </si>
  <si>
    <t>356.69</t>
  </si>
  <si>
    <t>5.22</t>
  </si>
  <si>
    <t>27.54</t>
  </si>
  <si>
    <t>9823.13</t>
  </si>
  <si>
    <t>421.22</t>
  </si>
  <si>
    <t>6.17</t>
  </si>
  <si>
    <t>11600.40</t>
  </si>
  <si>
    <t>570.79</t>
  </si>
  <si>
    <t>8.36</t>
  </si>
  <si>
    <t>15719.43</t>
  </si>
  <si>
    <t>403.50</t>
  </si>
  <si>
    <t>5.91</t>
  </si>
  <si>
    <t>11112.41</t>
  </si>
  <si>
    <t>548.03</t>
  </si>
  <si>
    <t>8.02</t>
  </si>
  <si>
    <t>15092.67</t>
  </si>
  <si>
    <t>423.55</t>
  </si>
  <si>
    <t>6.20</t>
  </si>
  <si>
    <t>11664.59</t>
  </si>
  <si>
    <t>377.36</t>
  </si>
  <si>
    <t>6.16</t>
  </si>
  <si>
    <t>30.71</t>
  </si>
  <si>
    <t>11588.69</t>
  </si>
  <si>
    <t>561.56</t>
  </si>
  <si>
    <t>9.17</t>
  </si>
  <si>
    <t>17245.45</t>
  </si>
  <si>
    <t>765.21</t>
  </si>
  <si>
    <t>12.49</t>
  </si>
  <si>
    <t>23499.67</t>
  </si>
  <si>
    <t>482.53</t>
  </si>
  <si>
    <t>7.88</t>
  </si>
  <si>
    <t>14818.58</t>
  </si>
  <si>
    <t>567.00</t>
  </si>
  <si>
    <t>9.26</t>
  </si>
  <si>
    <t>17412.58</t>
  </si>
  <si>
    <t>401.76</t>
  </si>
  <si>
    <t>6.56</t>
  </si>
  <si>
    <t>12338.00</t>
  </si>
  <si>
    <t>2042.76</t>
  </si>
  <si>
    <t>2.93</t>
  </si>
  <si>
    <t>24.60</t>
  </si>
  <si>
    <t>50251.81</t>
  </si>
  <si>
    <t>2387.93</t>
  </si>
  <si>
    <t>3.42</t>
  </si>
  <si>
    <t>58743.01</t>
  </si>
  <si>
    <t>2461.62</t>
  </si>
  <si>
    <t>3.53</t>
  </si>
  <si>
    <t>60555.74</t>
  </si>
  <si>
    <t>2645.98</t>
  </si>
  <si>
    <t>3.79</t>
  </si>
  <si>
    <t>65091.20</t>
  </si>
  <si>
    <t>637.86</t>
  </si>
  <si>
    <t>0.91</t>
  </si>
  <si>
    <t>15691.26</t>
  </si>
  <si>
    <t>574.58</t>
  </si>
  <si>
    <t>0.82</t>
  </si>
  <si>
    <t>14134.57</t>
  </si>
  <si>
    <t>3021.78</t>
  </si>
  <si>
    <t>22.96</t>
  </si>
  <si>
    <t>69380.01</t>
  </si>
  <si>
    <t>4466.54</t>
  </si>
  <si>
    <t>5.98</t>
  </si>
  <si>
    <t>102551.76</t>
  </si>
  <si>
    <t>5541.15</t>
  </si>
  <si>
    <t>7.41</t>
  </si>
  <si>
    <t>127224.83</t>
  </si>
  <si>
    <t>4420.53</t>
  </si>
  <si>
    <t>5.92</t>
  </si>
  <si>
    <t>101495.27</t>
  </si>
  <si>
    <t>5333.59</t>
  </si>
  <si>
    <t>7.14</t>
  </si>
  <si>
    <t>122459.29</t>
  </si>
  <si>
    <t>3855.22</t>
  </si>
  <si>
    <t>5.16</t>
  </si>
  <si>
    <t>88515.79</t>
  </si>
  <si>
    <t>3119.96</t>
  </si>
  <si>
    <t>5.07</t>
  </si>
  <si>
    <t>27.88</t>
  </si>
  <si>
    <t>86984.45</t>
  </si>
  <si>
    <t>5549.56</t>
  </si>
  <si>
    <t>9.02</t>
  </si>
  <si>
    <t>154721.69</t>
  </si>
  <si>
    <t>7293.65</t>
  </si>
  <si>
    <t>11.85</t>
  </si>
  <si>
    <t>203347.07</t>
  </si>
  <si>
    <t>5153.88</t>
  </si>
  <si>
    <t>8.37</t>
  </si>
  <si>
    <t>143690.14</t>
  </si>
  <si>
    <t>5528.73</t>
  </si>
  <si>
    <t>8.98</t>
  </si>
  <si>
    <t>154140.96</t>
  </si>
  <si>
    <t>3474.78</t>
  </si>
  <si>
    <t>5.65</t>
  </si>
  <si>
    <t>96876.80</t>
  </si>
  <si>
    <t>470.94</t>
  </si>
  <si>
    <t>1.76</t>
  </si>
  <si>
    <t>10812.75</t>
  </si>
  <si>
    <t>447.58</t>
  </si>
  <si>
    <t>10276.40</t>
  </si>
  <si>
    <t>508.07</t>
  </si>
  <si>
    <t>1.90</t>
  </si>
  <si>
    <t>11665.30</t>
  </si>
  <si>
    <t>460.41</t>
  </si>
  <si>
    <t>10571.08</t>
  </si>
  <si>
    <t>129.24</t>
  </si>
  <si>
    <t>0.48</t>
  </si>
  <si>
    <t>2967.38</t>
  </si>
  <si>
    <t>136.45</t>
  </si>
  <si>
    <t>0.51</t>
  </si>
  <si>
    <t>3132.90</t>
  </si>
  <si>
    <t>997.17</t>
  </si>
  <si>
    <t>3.72</t>
  </si>
  <si>
    <t>22895.02</t>
  </si>
  <si>
    <t>990.02</t>
  </si>
  <si>
    <t>3.70</t>
  </si>
  <si>
    <t>22730.82</t>
  </si>
  <si>
    <t>1146.21</t>
  </si>
  <si>
    <t>4.28</t>
  </si>
  <si>
    <t>26316.94</t>
  </si>
  <si>
    <t>1101.08</t>
  </si>
  <si>
    <t>4.11</t>
  </si>
  <si>
    <t>25280.88</t>
  </si>
  <si>
    <t>1137.01</t>
  </si>
  <si>
    <t>4.25</t>
  </si>
  <si>
    <t>26105.85</t>
  </si>
  <si>
    <t>1516.72</t>
  </si>
  <si>
    <t>5.66</t>
  </si>
  <si>
    <t>34823.95</t>
  </si>
  <si>
    <t>2237.40</t>
  </si>
  <si>
    <t>11.61</t>
  </si>
  <si>
    <t>31.92</t>
  </si>
  <si>
    <t>71417.68</t>
  </si>
  <si>
    <t>2317.75</t>
  </si>
  <si>
    <t>12.03</t>
  </si>
  <si>
    <t>73982.45</t>
  </si>
  <si>
    <t>2400.67</t>
  </si>
  <si>
    <t>12.46</t>
  </si>
  <si>
    <t>76629.46</t>
  </si>
  <si>
    <t>2335.11</t>
  </si>
  <si>
    <t>12.12</t>
  </si>
  <si>
    <t>74536.74</t>
  </si>
  <si>
    <t>1872.07</t>
  </si>
  <si>
    <t>9.72</t>
  </si>
  <si>
    <t>59756.49</t>
  </si>
  <si>
    <t>1597.98</t>
  </si>
  <si>
    <t>8.30</t>
  </si>
  <si>
    <t>51007.60</t>
  </si>
  <si>
    <r>
      <t>DNTTIP2</t>
    </r>
    <r>
      <rPr>
        <vertAlign val="superscript"/>
        <sz val="11"/>
        <color theme="1"/>
        <rFont val="Aptos Narrow"/>
        <family val="2"/>
        <scheme val="minor"/>
      </rPr>
      <t>DR</t>
    </r>
    <r>
      <rPr>
        <sz val="12"/>
        <color theme="1"/>
        <rFont val="Aptos Narrow"/>
        <family val="2"/>
        <scheme val="minor"/>
      </rPr>
      <t xml:space="preserve"> 12S</t>
    </r>
  </si>
  <si>
    <t>CTRL 12S</t>
  </si>
  <si>
    <r>
      <t>DNTTIP2</t>
    </r>
    <r>
      <rPr>
        <vertAlign val="superscript"/>
        <sz val="11"/>
        <color theme="1"/>
        <rFont val="Aptos Narrow"/>
        <family val="2"/>
        <scheme val="minor"/>
      </rPr>
      <t>DR</t>
    </r>
    <r>
      <rPr>
        <sz val="12"/>
        <color theme="1"/>
        <rFont val="Aptos Narrow"/>
        <family val="2"/>
        <scheme val="minor"/>
      </rPr>
      <t xml:space="preserve"> 32S</t>
    </r>
  </si>
  <si>
    <t>CTRL 32S</t>
  </si>
  <si>
    <t>12S/7SL1</t>
  </si>
  <si>
    <t>32S/7SL1</t>
  </si>
  <si>
    <t>Student test</t>
  </si>
  <si>
    <t>SD Mut</t>
  </si>
  <si>
    <t>SD CTRL</t>
  </si>
  <si>
    <t>Mean Mut</t>
  </si>
  <si>
    <t>Mean n=2</t>
  </si>
  <si>
    <t>Mean CTRL</t>
  </si>
  <si>
    <t>12S</t>
  </si>
  <si>
    <t>32S</t>
  </si>
  <si>
    <t>47S/7SL1</t>
  </si>
  <si>
    <t>47S</t>
  </si>
  <si>
    <t>221.96</t>
  </si>
  <si>
    <t>15.41</t>
  </si>
  <si>
    <t>32.30</t>
  </si>
  <si>
    <t>7169.27</t>
  </si>
  <si>
    <t>302.68</t>
  </si>
  <si>
    <t>21.01</t>
  </si>
  <si>
    <t>9776.53</t>
  </si>
  <si>
    <t>292.51</t>
  </si>
  <si>
    <t>20.31</t>
  </si>
  <si>
    <t>9447.97</t>
  </si>
  <si>
    <t>261.72</t>
  </si>
  <si>
    <t>18.17</t>
  </si>
  <si>
    <t>8453.70</t>
  </si>
  <si>
    <t>202.08</t>
  </si>
  <si>
    <t>14.03</t>
  </si>
  <si>
    <t>6527.06</t>
  </si>
  <si>
    <t>159.46</t>
  </si>
  <si>
    <t>11.07</t>
  </si>
  <si>
    <t>5150.42</t>
  </si>
  <si>
    <t>Repl 3</t>
  </si>
  <si>
    <t>Repl 2</t>
  </si>
  <si>
    <t>Repl 1</t>
  </si>
  <si>
    <t>A vs si</t>
  </si>
  <si>
    <t>eHAP1 vs Si</t>
  </si>
  <si>
    <t>DNTTIP2 mutant siEXOSC10</t>
  </si>
  <si>
    <t>DNTTIP2 mutant</t>
  </si>
  <si>
    <t>Ctrl siEXOSC10</t>
  </si>
  <si>
    <t>Ctrl</t>
  </si>
  <si>
    <t>M1 siEXOSC10</t>
  </si>
  <si>
    <t>C2 siEXOSC10</t>
  </si>
  <si>
    <t>M2 siEXOSC10</t>
  </si>
  <si>
    <t>C1 siEXOSC10</t>
  </si>
  <si>
    <t>C1 47S/45S</t>
  </si>
  <si>
    <t>C1 siEXOSC10 47S/45S</t>
  </si>
  <si>
    <t>M1 47S/45S</t>
  </si>
  <si>
    <t>M1siEXOSC10 47S/45S</t>
  </si>
  <si>
    <t>C1 41S</t>
  </si>
  <si>
    <t>C1 siEXOSC10 41S</t>
  </si>
  <si>
    <t>M1 41S</t>
  </si>
  <si>
    <t>M1 siEXOSC10 41S</t>
  </si>
  <si>
    <t>C1 30S</t>
  </si>
  <si>
    <t>C1 siEXOSC10 30S</t>
  </si>
  <si>
    <t>M1 30S</t>
  </si>
  <si>
    <t>M1 siEXOSC10 30S</t>
  </si>
  <si>
    <t>C1 26S</t>
  </si>
  <si>
    <t>C1 siEXOSC10 26S</t>
  </si>
  <si>
    <t>M1 26S</t>
  </si>
  <si>
    <t>M1 siEXOSC10 26S</t>
  </si>
  <si>
    <t>C1 21S</t>
  </si>
  <si>
    <t>C1 siEXOSC10 21S</t>
  </si>
  <si>
    <t>M1 21S</t>
  </si>
  <si>
    <t>M1 siEXOSC10 21S</t>
  </si>
  <si>
    <t>C1 18S-E</t>
  </si>
  <si>
    <t>C1 siEXOSC10 18S-E</t>
  </si>
  <si>
    <t>M1 18S-E</t>
  </si>
  <si>
    <t>M1 siEXOSC10 18S-E</t>
  </si>
  <si>
    <t>Anthony</t>
  </si>
  <si>
    <t>M1 siEXOSC10 47S/45S</t>
  </si>
  <si>
    <t>C1 32s</t>
  </si>
  <si>
    <t>C1 siEXOSC10 32S</t>
  </si>
  <si>
    <t>M1 32s</t>
  </si>
  <si>
    <t>M1 siEXOSC10 32S</t>
  </si>
  <si>
    <t>C1 12S</t>
  </si>
  <si>
    <t>C1 siEXOSC10 12S</t>
  </si>
  <si>
    <t>M1 12S</t>
  </si>
  <si>
    <t>M1 siEXOSC10 12S</t>
  </si>
  <si>
    <t>C1 vs Si</t>
  </si>
  <si>
    <t>M1 vs si</t>
  </si>
  <si>
    <t>Suppl. Fig. 6d</t>
  </si>
  <si>
    <t>Suppl. Fig. 7f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</si>
</sst>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"/>
    <numFmt numFmtId="165" formatCode="0.00000"/>
    <numFmt numFmtId="166" formatCode="0.000000"/>
    <numFmt numFmtId="167" formatCode="0.000000000"/>
    <numFmt numFmtId="168" formatCode="0.0000000"/>
    <numFmt numFmtId="169" formatCode="0.00000000"/>
    <numFmt numFmtId="170" formatCode="0.0"/>
  </numFmts>
  <fonts count="37" x14ac:knownFonts="1">
    <font>
      <sz val="12"/>
      <color theme="1"/>
      <name val="Aptos Narrow"/>
      <family val="2"/>
      <scheme val="minor"/>
    </font>
    <font>
      <b/>
      <sz val="12"/>
      <color theme="1"/>
      <name val="Aptos Narrow"/>
      <scheme val="minor"/>
    </font>
    <font>
      <b/>
      <sz val="12"/>
      <color rgb="FF000000"/>
      <name val="Aptos Narrow"/>
      <scheme val="minor"/>
    </font>
    <font>
      <sz val="11"/>
      <color rgb="FF000000"/>
      <name val="Calibri"/>
      <family val="2"/>
    </font>
    <font>
      <sz val="11"/>
      <color theme="1"/>
      <name val="Calibri"/>
      <family val="2"/>
    </font>
    <font>
      <b/>
      <sz val="12"/>
      <color theme="1"/>
      <name val="Aptos Narrow"/>
      <family val="2"/>
      <scheme val="minor"/>
    </font>
    <font>
      <b/>
      <sz val="11"/>
      <color theme="1"/>
      <name val="Calibri"/>
      <family val="2"/>
    </font>
    <font>
      <sz val="12"/>
      <color theme="1"/>
      <name val="Aptos Narrow"/>
      <family val="2"/>
      <scheme val="minor"/>
    </font>
    <font>
      <sz val="12"/>
      <color rgb="FF006100"/>
      <name val="Aptos Narrow"/>
      <family val="2"/>
      <scheme val="minor"/>
    </font>
    <font>
      <sz val="12"/>
      <color rgb="FF9C5700"/>
      <name val="Aptos Narrow"/>
      <family val="2"/>
      <scheme val="minor"/>
    </font>
    <font>
      <sz val="12"/>
      <color rgb="FF3F3F76"/>
      <name val="Aptos Narrow"/>
      <family val="2"/>
      <scheme val="minor"/>
    </font>
    <font>
      <sz val="12"/>
      <color rgb="FFFF0000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2"/>
      <color theme="1"/>
      <name val="Aptos Narrow"/>
      <scheme val="minor"/>
    </font>
    <font>
      <b/>
      <sz val="11"/>
      <color theme="1"/>
      <name val="Aptos Narrow"/>
      <scheme val="minor"/>
    </font>
    <font>
      <sz val="11"/>
      <color rgb="FFFF0000"/>
      <name val="Calibri"/>
      <family val="2"/>
    </font>
    <font>
      <b/>
      <sz val="11"/>
      <color rgb="FF000000"/>
      <name val="Calibri"/>
      <family val="2"/>
    </font>
    <font>
      <b/>
      <sz val="14"/>
      <color rgb="FF000000"/>
      <name val="Calibri"/>
      <family val="2"/>
    </font>
    <font>
      <sz val="11"/>
      <color theme="1"/>
      <name val="Aptos Narrow"/>
      <family val="2"/>
      <scheme val="minor"/>
    </font>
    <font>
      <sz val="11"/>
      <color rgb="FFFF0000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vertAlign val="superscript"/>
      <sz val="11"/>
      <color theme="1"/>
      <name val="Aptos Narrow"/>
      <family val="2"/>
      <scheme val="minor"/>
    </font>
    <font>
      <b/>
      <sz val="11"/>
      <color theme="9"/>
      <name val="Aptos Narrow"/>
      <family val="2"/>
      <scheme val="minor"/>
    </font>
    <font>
      <b/>
      <sz val="16"/>
      <color theme="9"/>
      <name val="Aptos Narrow"/>
      <family val="2"/>
      <scheme val="minor"/>
    </font>
    <font>
      <b/>
      <sz val="11"/>
      <color rgb="FFFF0000"/>
      <name val="Aptos Narrow"/>
      <scheme val="minor"/>
    </font>
    <font>
      <sz val="11"/>
      <color theme="1"/>
      <name val="Aptos Narrow"/>
      <scheme val="minor"/>
    </font>
    <font>
      <b/>
      <vertAlign val="superscript"/>
      <sz val="11"/>
      <color theme="1"/>
      <name val="Aptos Narrow"/>
      <family val="2"/>
      <scheme val="minor"/>
    </font>
    <font>
      <b/>
      <vertAlign val="superscript"/>
      <sz val="11"/>
      <color theme="1"/>
      <name val="Aptos Narrow"/>
      <scheme val="minor"/>
    </font>
    <font>
      <vertAlign val="superscript"/>
      <sz val="11"/>
      <color theme="1"/>
      <name val="Aptos Narrow"/>
      <scheme val="minor"/>
    </font>
    <font>
      <b/>
      <sz val="12"/>
      <color theme="9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4"/>
      <color theme="1"/>
      <name val="Aptos Narrow"/>
      <scheme val="minor"/>
    </font>
    <font>
      <sz val="14"/>
      <color theme="9"/>
      <name val="Aptos Narrow"/>
      <scheme val="minor"/>
    </font>
    <font>
      <b/>
      <sz val="11"/>
      <color theme="9"/>
      <name val="Aptos Narrow"/>
      <scheme val="minor"/>
    </font>
    <font>
      <b/>
      <sz val="11"/>
      <name val="Aptos Narrow"/>
      <family val="2"/>
      <scheme val="minor"/>
    </font>
    <font>
      <sz val="11"/>
      <name val="Aptos Narrow"/>
      <family val="2"/>
      <scheme val="minor"/>
    </font>
    <font>
      <sz val="11"/>
      <color theme="9"/>
      <name val="Aptos Narrow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3" tint="0.749992370372631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0" tint="-4.9989318521683403E-2"/>
        <bgColor rgb="FF000000"/>
      </patternFill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</borders>
  <cellStyleXfs count="5">
    <xf numFmtId="0" fontId="0" fillId="0" borderId="0"/>
    <xf numFmtId="0" fontId="8" fillId="2" borderId="0" applyNumberFormat="0" applyBorder="0" applyAlignment="0" applyProtection="0"/>
    <xf numFmtId="0" fontId="9" fillId="3" borderId="0" applyNumberFormat="0" applyBorder="0" applyAlignment="0" applyProtection="0"/>
    <xf numFmtId="0" fontId="10" fillId="4" borderId="5" applyNumberFormat="0" applyAlignment="0" applyProtection="0"/>
    <xf numFmtId="0" fontId="18" fillId="0" borderId="0"/>
  </cellStyleXfs>
  <cellXfs count="211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4" fillId="0" borderId="0" xfId="0" applyFont="1"/>
    <xf numFmtId="0" fontId="3" fillId="0" borderId="0" xfId="0" applyFont="1" applyAlignment="1">
      <alignment horizontal="center"/>
    </xf>
    <xf numFmtId="0" fontId="12" fillId="7" borderId="1" xfId="0" applyFont="1" applyFill="1" applyBorder="1"/>
    <xf numFmtId="0" fontId="7" fillId="2" borderId="1" xfId="1" applyFont="1" applyBorder="1"/>
    <xf numFmtId="0" fontId="7" fillId="4" borderId="5" xfId="3" applyFont="1"/>
    <xf numFmtId="0" fontId="11" fillId="0" borderId="0" xfId="0" applyFont="1"/>
    <xf numFmtId="0" fontId="15" fillId="0" borderId="0" xfId="0" applyFont="1"/>
    <xf numFmtId="0" fontId="16" fillId="0" borderId="0" xfId="0" applyFont="1"/>
    <xf numFmtId="0" fontId="0" fillId="0" borderId="0" xfId="0" applyAlignment="1">
      <alignment horizontal="center"/>
    </xf>
    <xf numFmtId="0" fontId="16" fillId="0" borderId="1" xfId="0" applyFont="1" applyBorder="1"/>
    <xf numFmtId="0" fontId="16" fillId="0" borderId="1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0" fillId="0" borderId="1" xfId="0" applyBorder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1" fillId="0" borderId="18" xfId="0" applyFont="1" applyBorder="1" applyAlignment="1">
      <alignment horizontal="center" vertical="center" wrapText="1"/>
    </xf>
    <xf numFmtId="0" fontId="1" fillId="0" borderId="19" xfId="0" applyFont="1" applyBorder="1" applyAlignment="1">
      <alignment horizontal="center" vertical="center" wrapText="1"/>
    </xf>
    <xf numFmtId="0" fontId="1" fillId="0" borderId="20" xfId="0" applyFont="1" applyBorder="1" applyAlignment="1">
      <alignment horizontal="center" vertical="center" wrapText="1"/>
    </xf>
    <xf numFmtId="0" fontId="0" fillId="0" borderId="17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/>
    </xf>
    <xf numFmtId="166" fontId="0" fillId="0" borderId="17" xfId="0" applyNumberFormat="1" applyBorder="1" applyAlignment="1">
      <alignment horizontal="center" vertical="center"/>
    </xf>
    <xf numFmtId="167" fontId="3" fillId="0" borderId="0" xfId="0" applyNumberFormat="1" applyFont="1"/>
    <xf numFmtId="0" fontId="5" fillId="0" borderId="0" xfId="0" applyFont="1"/>
    <xf numFmtId="167" fontId="3" fillId="0" borderId="1" xfId="0" applyNumberFormat="1" applyFont="1" applyBorder="1" applyAlignment="1">
      <alignment horizontal="center"/>
    </xf>
    <xf numFmtId="0" fontId="17" fillId="8" borderId="0" xfId="0" applyFont="1" applyFill="1" applyAlignment="1">
      <alignment horizontal="center" vertical="center"/>
    </xf>
    <xf numFmtId="0" fontId="17" fillId="9" borderId="0" xfId="0" applyFont="1" applyFill="1" applyAlignment="1">
      <alignment horizontal="center" vertical="center"/>
    </xf>
    <xf numFmtId="0" fontId="3" fillId="9" borderId="0" xfId="0" applyFont="1" applyFill="1"/>
    <xf numFmtId="0" fontId="16" fillId="9" borderId="0" xfId="0" applyFont="1" applyFill="1" applyAlignment="1">
      <alignment horizontal="center"/>
    </xf>
    <xf numFmtId="0" fontId="1" fillId="9" borderId="1" xfId="0" applyFont="1" applyFill="1" applyBorder="1" applyAlignment="1">
      <alignment horizontal="center"/>
    </xf>
    <xf numFmtId="0" fontId="3" fillId="9" borderId="1" xfId="0" applyFont="1" applyFill="1" applyBorder="1" applyAlignment="1">
      <alignment horizontal="center"/>
    </xf>
    <xf numFmtId="167" fontId="3" fillId="9" borderId="1" xfId="0" applyNumberFormat="1" applyFont="1" applyFill="1" applyBorder="1" applyAlignment="1">
      <alignment horizontal="center"/>
    </xf>
    <xf numFmtId="0" fontId="1" fillId="8" borderId="1" xfId="0" applyFont="1" applyFill="1" applyBorder="1" applyAlignment="1">
      <alignment horizontal="center"/>
    </xf>
    <xf numFmtId="0" fontId="3" fillId="8" borderId="1" xfId="0" applyFont="1" applyFill="1" applyBorder="1" applyAlignment="1">
      <alignment horizontal="center"/>
    </xf>
    <xf numFmtId="169" fontId="3" fillId="8" borderId="1" xfId="0" applyNumberFormat="1" applyFont="1" applyFill="1" applyBorder="1" applyAlignment="1">
      <alignment horizontal="center"/>
    </xf>
    <xf numFmtId="0" fontId="7" fillId="3" borderId="1" xfId="2" applyFont="1" applyBorder="1"/>
    <xf numFmtId="168" fontId="7" fillId="2" borderId="1" xfId="1" applyNumberFormat="1" applyFont="1" applyBorder="1"/>
    <xf numFmtId="166" fontId="7" fillId="2" borderId="1" xfId="1" applyNumberFormat="1" applyFont="1" applyBorder="1"/>
    <xf numFmtId="166" fontId="7" fillId="3" borderId="1" xfId="2" applyNumberFormat="1" applyFont="1" applyBorder="1"/>
    <xf numFmtId="166" fontId="7" fillId="4" borderId="5" xfId="3" applyNumberFormat="1" applyFont="1"/>
    <xf numFmtId="165" fontId="7" fillId="3" borderId="1" xfId="2" applyNumberFormat="1" applyFont="1" applyBorder="1"/>
    <xf numFmtId="165" fontId="7" fillId="4" borderId="5" xfId="3" applyNumberFormat="1" applyFont="1"/>
    <xf numFmtId="0" fontId="3" fillId="9" borderId="0" xfId="0" applyFont="1" applyFill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6" fillId="9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3" fillId="8" borderId="0" xfId="0" applyFont="1" applyFill="1" applyAlignment="1">
      <alignment horizontal="center" vertical="center"/>
    </xf>
    <xf numFmtId="0" fontId="16" fillId="8" borderId="0" xfId="0" applyFont="1" applyFill="1" applyAlignment="1">
      <alignment horizontal="center" vertical="center"/>
    </xf>
    <xf numFmtId="0" fontId="0" fillId="9" borderId="0" xfId="0" applyFill="1" applyAlignment="1">
      <alignment horizontal="center" vertical="center"/>
    </xf>
    <xf numFmtId="0" fontId="6" fillId="9" borderId="0" xfId="0" applyFont="1" applyFill="1" applyAlignment="1">
      <alignment vertical="center"/>
    </xf>
    <xf numFmtId="0" fontId="12" fillId="0" borderId="1" xfId="0" applyFont="1" applyBorder="1" applyAlignment="1">
      <alignment horizontal="center"/>
    </xf>
    <xf numFmtId="0" fontId="13" fillId="0" borderId="1" xfId="0" applyFont="1" applyBorder="1" applyAlignment="1">
      <alignment horizontal="center"/>
    </xf>
    <xf numFmtId="0" fontId="16" fillId="10" borderId="12" xfId="0" applyFont="1" applyFill="1" applyBorder="1" applyAlignment="1">
      <alignment horizontal="center"/>
    </xf>
    <xf numFmtId="0" fontId="16" fillId="10" borderId="16" xfId="0" applyFont="1" applyFill="1" applyBorder="1" applyAlignment="1">
      <alignment horizontal="center"/>
    </xf>
    <xf numFmtId="0" fontId="3" fillId="10" borderId="2" xfId="0" applyFont="1" applyFill="1" applyBorder="1" applyAlignment="1">
      <alignment horizontal="center" vertical="center"/>
    </xf>
    <xf numFmtId="164" fontId="3" fillId="10" borderId="11" xfId="0" applyNumberFormat="1" applyFont="1" applyFill="1" applyBorder="1" applyAlignment="1">
      <alignment horizontal="center"/>
    </xf>
    <xf numFmtId="164" fontId="3" fillId="10" borderId="13" xfId="0" applyNumberFormat="1" applyFont="1" applyFill="1" applyBorder="1" applyAlignment="1">
      <alignment horizontal="center"/>
    </xf>
    <xf numFmtId="164" fontId="3" fillId="10" borderId="0" xfId="0" applyNumberFormat="1" applyFont="1" applyFill="1" applyAlignment="1">
      <alignment horizontal="center"/>
    </xf>
    <xf numFmtId="164" fontId="3" fillId="10" borderId="14" xfId="0" applyNumberFormat="1" applyFont="1" applyFill="1" applyBorder="1" applyAlignment="1">
      <alignment horizontal="center"/>
    </xf>
    <xf numFmtId="164" fontId="3" fillId="10" borderId="12" xfId="0" applyNumberFormat="1" applyFont="1" applyFill="1" applyBorder="1" applyAlignment="1">
      <alignment horizontal="center"/>
    </xf>
    <xf numFmtId="164" fontId="3" fillId="10" borderId="16" xfId="0" applyNumberFormat="1" applyFont="1" applyFill="1" applyBorder="1" applyAlignment="1">
      <alignment horizontal="center"/>
    </xf>
    <xf numFmtId="0" fontId="16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167" fontId="4" fillId="0" borderId="1" xfId="0" applyNumberFormat="1" applyFont="1" applyBorder="1"/>
    <xf numFmtId="0" fontId="4" fillId="5" borderId="11" xfId="0" applyFont="1" applyFill="1" applyBorder="1" applyAlignment="1">
      <alignment horizontal="center"/>
    </xf>
    <xf numFmtId="0" fontId="4" fillId="5" borderId="13" xfId="0" applyFont="1" applyFill="1" applyBorder="1" applyAlignment="1">
      <alignment horizontal="center"/>
    </xf>
    <xf numFmtId="0" fontId="4" fillId="5" borderId="0" xfId="0" applyFont="1" applyFill="1" applyAlignment="1">
      <alignment horizontal="center"/>
    </xf>
    <xf numFmtId="0" fontId="4" fillId="5" borderId="14" xfId="0" applyFont="1" applyFill="1" applyBorder="1" applyAlignment="1">
      <alignment horizontal="center"/>
    </xf>
    <xf numFmtId="0" fontId="4" fillId="5" borderId="12" xfId="0" applyFont="1" applyFill="1" applyBorder="1" applyAlignment="1">
      <alignment horizontal="center"/>
    </xf>
    <xf numFmtId="0" fontId="4" fillId="5" borderId="16" xfId="0" applyFont="1" applyFill="1" applyBorder="1" applyAlignment="1">
      <alignment horizontal="center"/>
    </xf>
    <xf numFmtId="167" fontId="18" fillId="0" borderId="1" xfId="0" applyNumberFormat="1" applyFont="1" applyBorder="1" applyAlignment="1">
      <alignment horizontal="center"/>
    </xf>
    <xf numFmtId="0" fontId="1" fillId="6" borderId="0" xfId="0" applyFont="1" applyFill="1" applyAlignment="1">
      <alignment vertical="top"/>
    </xf>
    <xf numFmtId="0" fontId="1" fillId="8" borderId="0" xfId="0" applyFont="1" applyFill="1" applyAlignment="1">
      <alignment vertical="top"/>
    </xf>
    <xf numFmtId="0" fontId="0" fillId="6" borderId="0" xfId="0" applyFill="1" applyAlignment="1">
      <alignment horizontal="center" vertical="center"/>
    </xf>
    <xf numFmtId="170" fontId="0" fillId="6" borderId="0" xfId="0" applyNumberFormat="1" applyFill="1" applyAlignment="1">
      <alignment horizontal="center" vertical="center"/>
    </xf>
    <xf numFmtId="0" fontId="0" fillId="8" borderId="0" xfId="0" applyFill="1" applyAlignment="1">
      <alignment horizontal="center" vertical="center"/>
    </xf>
    <xf numFmtId="170" fontId="0" fillId="8" borderId="0" xfId="0" applyNumberFormat="1" applyFill="1" applyAlignment="1">
      <alignment horizontal="center" vertical="center"/>
    </xf>
    <xf numFmtId="2" fontId="0" fillId="0" borderId="1" xfId="0" applyNumberFormat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8" fillId="0" borderId="0" xfId="4"/>
    <xf numFmtId="0" fontId="19" fillId="0" borderId="0" xfId="4" applyFont="1"/>
    <xf numFmtId="0" fontId="18" fillId="0" borderId="0" xfId="4" applyAlignment="1">
      <alignment horizontal="center" vertical="center"/>
    </xf>
    <xf numFmtId="0" fontId="14" fillId="0" borderId="0" xfId="4" applyFont="1" applyAlignment="1">
      <alignment horizontal="center"/>
    </xf>
    <xf numFmtId="0" fontId="14" fillId="0" borderId="0" xfId="4" applyFont="1" applyAlignment="1">
      <alignment horizontal="center" vertical="center"/>
    </xf>
    <xf numFmtId="0" fontId="18" fillId="0" borderId="0" xfId="4" applyAlignment="1">
      <alignment vertical="center"/>
    </xf>
    <xf numFmtId="0" fontId="19" fillId="0" borderId="0" xfId="4" applyFont="1" applyAlignment="1">
      <alignment vertical="center"/>
    </xf>
    <xf numFmtId="0" fontId="20" fillId="0" borderId="1" xfId="4" applyFont="1" applyBorder="1" applyAlignment="1">
      <alignment vertical="center"/>
    </xf>
    <xf numFmtId="0" fontId="12" fillId="0" borderId="24" xfId="4" applyFont="1" applyBorder="1"/>
    <xf numFmtId="0" fontId="12" fillId="0" borderId="26" xfId="4" applyFont="1" applyBorder="1"/>
    <xf numFmtId="0" fontId="25" fillId="0" borderId="1" xfId="4" applyFont="1" applyBorder="1" applyAlignment="1">
      <alignment vertical="center"/>
    </xf>
    <xf numFmtId="0" fontId="24" fillId="0" borderId="0" xfId="4" applyFont="1" applyAlignment="1">
      <alignment horizontal="center" vertical="center"/>
    </xf>
    <xf numFmtId="0" fontId="12" fillId="0" borderId="1" xfId="4" applyFont="1" applyBorder="1"/>
    <xf numFmtId="0" fontId="12" fillId="0" borderId="1" xfId="4" applyFont="1" applyBorder="1" applyAlignment="1">
      <alignment horizontal="center" vertical="center"/>
    </xf>
    <xf numFmtId="0" fontId="22" fillId="0" borderId="1" xfId="4" applyFont="1" applyBorder="1" applyAlignment="1">
      <alignment vertical="center"/>
    </xf>
    <xf numFmtId="0" fontId="18" fillId="0" borderId="1" xfId="4" applyBorder="1"/>
    <xf numFmtId="0" fontId="18" fillId="0" borderId="1" xfId="4" applyBorder="1" applyAlignment="1">
      <alignment vertical="center"/>
    </xf>
    <xf numFmtId="0" fontId="23" fillId="0" borderId="1" xfId="4" applyFont="1" applyBorder="1" applyAlignment="1">
      <alignment horizontal="center" vertical="center"/>
    </xf>
    <xf numFmtId="0" fontId="18" fillId="0" borderId="0" xfId="4" applyAlignment="1">
      <alignment horizontal="center"/>
    </xf>
    <xf numFmtId="0" fontId="14" fillId="0" borderId="12" xfId="4" applyFont="1" applyBorder="1" applyAlignment="1">
      <alignment horizontal="center" vertical="center"/>
    </xf>
    <xf numFmtId="0" fontId="18" fillId="0" borderId="12" xfId="4" applyBorder="1"/>
    <xf numFmtId="0" fontId="18" fillId="0" borderId="11" xfId="4" applyBorder="1"/>
    <xf numFmtId="0" fontId="25" fillId="0" borderId="0" xfId="4" applyFont="1" applyAlignment="1">
      <alignment horizontal="left" vertical="center"/>
    </xf>
    <xf numFmtId="0" fontId="18" fillId="6" borderId="1" xfId="4" applyFill="1" applyBorder="1"/>
    <xf numFmtId="0" fontId="18" fillId="0" borderId="1" xfId="4" applyBorder="1" applyAlignment="1">
      <alignment horizontal="center"/>
    </xf>
    <xf numFmtId="0" fontId="14" fillId="0" borderId="1" xfId="4" applyFont="1" applyBorder="1"/>
    <xf numFmtId="0" fontId="14" fillId="0" borderId="1" xfId="4" applyFont="1" applyBorder="1" applyAlignment="1">
      <alignment horizontal="center"/>
    </xf>
    <xf numFmtId="0" fontId="14" fillId="6" borderId="1" xfId="4" applyFont="1" applyFill="1" applyBorder="1" applyAlignment="1">
      <alignment horizontal="center"/>
    </xf>
    <xf numFmtId="0" fontId="14" fillId="0" borderId="1" xfId="4" applyFont="1" applyBorder="1" applyAlignment="1">
      <alignment horizontal="center" vertical="center"/>
    </xf>
    <xf numFmtId="0" fontId="5" fillId="0" borderId="1" xfId="4" applyFont="1" applyBorder="1" applyAlignment="1">
      <alignment horizontal="center"/>
    </xf>
    <xf numFmtId="0" fontId="23" fillId="0" borderId="1" xfId="4" applyFont="1" applyBorder="1" applyAlignment="1">
      <alignment horizontal="center"/>
    </xf>
    <xf numFmtId="0" fontId="18" fillId="6" borderId="1" xfId="4" applyFill="1" applyBorder="1" applyAlignment="1">
      <alignment horizontal="center"/>
    </xf>
    <xf numFmtId="0" fontId="13" fillId="0" borderId="1" xfId="4" applyFont="1" applyBorder="1" applyAlignment="1">
      <alignment horizontal="center"/>
    </xf>
    <xf numFmtId="0" fontId="29" fillId="0" borderId="1" xfId="4" applyFont="1" applyBorder="1" applyAlignment="1">
      <alignment horizontal="center"/>
    </xf>
    <xf numFmtId="0" fontId="18" fillId="7" borderId="1" xfId="4" applyFill="1" applyBorder="1" applyAlignment="1">
      <alignment horizontal="center"/>
    </xf>
    <xf numFmtId="0" fontId="14" fillId="7" borderId="1" xfId="4" applyFont="1" applyFill="1" applyBorder="1" applyAlignment="1">
      <alignment horizontal="center"/>
    </xf>
    <xf numFmtId="0" fontId="18" fillId="0" borderId="9" xfId="4" applyBorder="1" applyAlignment="1">
      <alignment horizontal="center"/>
    </xf>
    <xf numFmtId="0" fontId="18" fillId="0" borderId="11" xfId="4" applyBorder="1" applyAlignment="1">
      <alignment horizontal="center"/>
    </xf>
    <xf numFmtId="0" fontId="18" fillId="0" borderId="13" xfId="4" applyBorder="1" applyAlignment="1">
      <alignment horizontal="center"/>
    </xf>
    <xf numFmtId="0" fontId="18" fillId="0" borderId="10" xfId="4" applyBorder="1" applyAlignment="1">
      <alignment horizontal="center"/>
    </xf>
    <xf numFmtId="0" fontId="18" fillId="0" borderId="14" xfId="4" applyBorder="1" applyAlignment="1">
      <alignment horizontal="center"/>
    </xf>
    <xf numFmtId="0" fontId="18" fillId="0" borderId="15" xfId="4" applyBorder="1" applyAlignment="1">
      <alignment horizontal="center"/>
    </xf>
    <xf numFmtId="0" fontId="18" fillId="0" borderId="12" xfId="4" applyBorder="1" applyAlignment="1">
      <alignment horizontal="center"/>
    </xf>
    <xf numFmtId="0" fontId="18" fillId="0" borderId="16" xfId="4" applyBorder="1" applyAlignment="1">
      <alignment horizontal="center"/>
    </xf>
    <xf numFmtId="164" fontId="18" fillId="0" borderId="0" xfId="4" applyNumberFormat="1"/>
    <xf numFmtId="0" fontId="18" fillId="0" borderId="7" xfId="4" applyBorder="1"/>
    <xf numFmtId="0" fontId="19" fillId="0" borderId="1" xfId="4" applyFont="1" applyBorder="1"/>
    <xf numFmtId="0" fontId="18" fillId="0" borderId="6" xfId="4" applyBorder="1"/>
    <xf numFmtId="0" fontId="30" fillId="0" borderId="1" xfId="4" applyFont="1" applyBorder="1" applyAlignment="1">
      <alignment horizontal="center"/>
    </xf>
    <xf numFmtId="0" fontId="31" fillId="0" borderId="10" xfId="4" applyFont="1" applyBorder="1" applyAlignment="1">
      <alignment horizontal="center"/>
    </xf>
    <xf numFmtId="0" fontId="31" fillId="0" borderId="0" xfId="4" applyFont="1" applyAlignment="1">
      <alignment horizontal="center"/>
    </xf>
    <xf numFmtId="0" fontId="31" fillId="0" borderId="14" xfId="4" applyFont="1" applyBorder="1" applyAlignment="1">
      <alignment horizontal="center"/>
    </xf>
    <xf numFmtId="0" fontId="31" fillId="0" borderId="15" xfId="4" applyFont="1" applyBorder="1" applyAlignment="1">
      <alignment horizontal="center"/>
    </xf>
    <xf numFmtId="0" fontId="31" fillId="0" borderId="12" xfId="4" applyFont="1" applyBorder="1" applyAlignment="1">
      <alignment horizontal="center"/>
    </xf>
    <xf numFmtId="0" fontId="32" fillId="0" borderId="12" xfId="4" applyFont="1" applyBorder="1" applyAlignment="1">
      <alignment horizontal="center"/>
    </xf>
    <xf numFmtId="0" fontId="31" fillId="0" borderId="16" xfId="4" applyFont="1" applyBorder="1" applyAlignment="1">
      <alignment horizontal="center"/>
    </xf>
    <xf numFmtId="0" fontId="30" fillId="0" borderId="0" xfId="4" applyFont="1" applyAlignment="1">
      <alignment horizontal="center"/>
    </xf>
    <xf numFmtId="0" fontId="31" fillId="0" borderId="9" xfId="4" applyFont="1" applyBorder="1" applyAlignment="1">
      <alignment horizontal="center"/>
    </xf>
    <xf numFmtId="0" fontId="18" fillId="11" borderId="1" xfId="4" applyFill="1" applyBorder="1" applyAlignment="1">
      <alignment horizontal="center"/>
    </xf>
    <xf numFmtId="0" fontId="14" fillId="11" borderId="1" xfId="4" applyFont="1" applyFill="1" applyBorder="1" applyAlignment="1">
      <alignment horizontal="center"/>
    </xf>
    <xf numFmtId="0" fontId="18" fillId="0" borderId="0" xfId="4" applyAlignment="1">
      <alignment horizontal="left"/>
    </xf>
    <xf numFmtId="0" fontId="18" fillId="0" borderId="0" xfId="4" applyAlignment="1">
      <alignment horizontal="left" vertical="center"/>
    </xf>
    <xf numFmtId="0" fontId="18" fillId="0" borderId="12" xfId="4" applyBorder="1" applyAlignment="1">
      <alignment horizontal="center" vertical="center"/>
    </xf>
    <xf numFmtId="0" fontId="18" fillId="0" borderId="12" xfId="4" applyBorder="1" applyAlignment="1">
      <alignment horizontal="left" vertical="center"/>
    </xf>
    <xf numFmtId="0" fontId="14" fillId="0" borderId="6" xfId="4" applyFont="1" applyBorder="1" applyAlignment="1">
      <alignment horizontal="center"/>
    </xf>
    <xf numFmtId="0" fontId="14" fillId="0" borderId="12" xfId="4" applyFont="1" applyBorder="1" applyAlignment="1">
      <alignment horizontal="center"/>
    </xf>
    <xf numFmtId="0" fontId="25" fillId="0" borderId="1" xfId="4" applyFont="1" applyBorder="1"/>
    <xf numFmtId="0" fontId="33" fillId="0" borderId="1" xfId="4" applyFont="1" applyBorder="1"/>
    <xf numFmtId="0" fontId="23" fillId="0" borderId="1" xfId="4" applyFont="1" applyBorder="1" applyAlignment="1">
      <alignment horizontal="center" vertical="top"/>
    </xf>
    <xf numFmtId="0" fontId="12" fillId="0" borderId="29" xfId="4" applyFont="1" applyBorder="1" applyAlignment="1">
      <alignment horizontal="center"/>
    </xf>
    <xf numFmtId="0" fontId="12" fillId="0" borderId="28" xfId="4" applyFont="1" applyBorder="1" applyAlignment="1">
      <alignment horizontal="center"/>
    </xf>
    <xf numFmtId="0" fontId="12" fillId="0" borderId="1" xfId="4" applyFont="1" applyBorder="1" applyAlignment="1">
      <alignment horizontal="center"/>
    </xf>
    <xf numFmtId="0" fontId="22" fillId="0" borderId="1" xfId="4" applyFont="1" applyBorder="1"/>
    <xf numFmtId="0" fontId="18" fillId="0" borderId="1" xfId="4" applyBorder="1" applyAlignment="1">
      <alignment horizontal="center" vertical="center"/>
    </xf>
    <xf numFmtId="0" fontId="12" fillId="0" borderId="30" xfId="4" applyFont="1" applyBorder="1" applyAlignment="1">
      <alignment horizontal="center"/>
    </xf>
    <xf numFmtId="0" fontId="12" fillId="0" borderId="31" xfId="4" applyFont="1" applyBorder="1" applyAlignment="1">
      <alignment horizontal="center"/>
    </xf>
    <xf numFmtId="0" fontId="12" fillId="0" borderId="32" xfId="4" applyFont="1" applyBorder="1"/>
    <xf numFmtId="0" fontId="34" fillId="0" borderId="32" xfId="4" applyFont="1" applyBorder="1"/>
    <xf numFmtId="0" fontId="22" fillId="0" borderId="32" xfId="4" applyFont="1" applyBorder="1"/>
    <xf numFmtId="0" fontId="18" fillId="0" borderId="24" xfId="4" applyBorder="1"/>
    <xf numFmtId="0" fontId="35" fillId="0" borderId="33" xfId="4" applyFont="1" applyBorder="1"/>
    <xf numFmtId="0" fontId="36" fillId="0" borderId="24" xfId="4" applyFont="1" applyBorder="1"/>
    <xf numFmtId="0" fontId="22" fillId="0" borderId="28" xfId="4" applyFont="1" applyBorder="1" applyAlignment="1">
      <alignment horizontal="center"/>
    </xf>
    <xf numFmtId="0" fontId="18" fillId="0" borderId="27" xfId="4" applyBorder="1"/>
    <xf numFmtId="0" fontId="22" fillId="0" borderId="6" xfId="4" applyFont="1" applyBorder="1" applyAlignment="1">
      <alignment horizontal="center"/>
    </xf>
    <xf numFmtId="0" fontId="22" fillId="0" borderId="32" xfId="4" applyFont="1" applyBorder="1" applyAlignment="1">
      <alignment horizontal="center"/>
    </xf>
    <xf numFmtId="0" fontId="18" fillId="0" borderId="25" xfId="4" applyBorder="1"/>
    <xf numFmtId="0" fontId="22" fillId="0" borderId="8" xfId="4" applyFont="1" applyBorder="1" applyAlignment="1">
      <alignment horizontal="center"/>
    </xf>
    <xf numFmtId="0" fontId="22" fillId="0" borderId="1" xfId="4" applyFont="1" applyBorder="1" applyAlignment="1">
      <alignment horizontal="center"/>
    </xf>
    <xf numFmtId="0" fontId="14" fillId="12" borderId="1" xfId="0" applyFont="1" applyFill="1" applyBorder="1" applyAlignment="1">
      <alignment horizontal="center"/>
    </xf>
    <xf numFmtId="0" fontId="0" fillId="12" borderId="1" xfId="0" applyFill="1" applyBorder="1"/>
    <xf numFmtId="0" fontId="1" fillId="12" borderId="1" xfId="0" applyFont="1" applyFill="1" applyBorder="1" applyAlignment="1">
      <alignment horizontal="center"/>
    </xf>
    <xf numFmtId="0" fontId="12" fillId="12" borderId="1" xfId="0" applyFont="1" applyFill="1" applyBorder="1" applyAlignment="1">
      <alignment horizontal="center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6" fillId="0" borderId="2" xfId="0" applyFont="1" applyBorder="1" applyAlignment="1">
      <alignment horizontal="center" vertical="center"/>
    </xf>
    <xf numFmtId="0" fontId="16" fillId="0" borderId="3" xfId="0" applyFont="1" applyBorder="1" applyAlignment="1">
      <alignment horizontal="center" vertical="center"/>
    </xf>
    <xf numFmtId="0" fontId="16" fillId="0" borderId="4" xfId="0" applyFont="1" applyBorder="1" applyAlignment="1">
      <alignment horizontal="center" vertical="center"/>
    </xf>
    <xf numFmtId="0" fontId="16" fillId="10" borderId="9" xfId="0" applyFont="1" applyFill="1" applyBorder="1" applyAlignment="1">
      <alignment horizontal="center" vertical="center"/>
    </xf>
    <xf numFmtId="0" fontId="16" fillId="10" borderId="10" xfId="0" applyFont="1" applyFill="1" applyBorder="1" applyAlignment="1">
      <alignment horizontal="center" vertical="center"/>
    </xf>
    <xf numFmtId="0" fontId="16" fillId="10" borderId="15" xfId="0" applyFont="1" applyFill="1" applyBorder="1" applyAlignment="1">
      <alignment horizontal="center" vertical="center"/>
    </xf>
    <xf numFmtId="0" fontId="16" fillId="10" borderId="2" xfId="0" applyFont="1" applyFill="1" applyBorder="1" applyAlignment="1">
      <alignment horizontal="center" vertical="center"/>
    </xf>
    <xf numFmtId="0" fontId="16" fillId="10" borderId="3" xfId="0" applyFont="1" applyFill="1" applyBorder="1" applyAlignment="1">
      <alignment horizontal="center" vertical="center"/>
    </xf>
    <xf numFmtId="0" fontId="16" fillId="10" borderId="4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6" fillId="0" borderId="4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6" fillId="10" borderId="9" xfId="0" applyFont="1" applyFill="1" applyBorder="1" applyAlignment="1">
      <alignment horizontal="center" vertical="center"/>
    </xf>
    <xf numFmtId="0" fontId="6" fillId="10" borderId="10" xfId="0" applyFont="1" applyFill="1" applyBorder="1" applyAlignment="1">
      <alignment horizontal="center" vertical="center"/>
    </xf>
    <xf numFmtId="0" fontId="6" fillId="10" borderId="15" xfId="0" applyFont="1" applyFill="1" applyBorder="1" applyAlignment="1">
      <alignment horizontal="center" vertical="center"/>
    </xf>
    <xf numFmtId="0" fontId="12" fillId="12" borderId="6" xfId="0" applyFont="1" applyFill="1" applyBorder="1" applyAlignment="1">
      <alignment horizontal="center" vertical="center"/>
    </xf>
    <xf numFmtId="0" fontId="12" fillId="12" borderId="7" xfId="0" applyFont="1" applyFill="1" applyBorder="1" applyAlignment="1">
      <alignment horizontal="center" vertical="center"/>
    </xf>
    <xf numFmtId="0" fontId="12" fillId="12" borderId="8" xfId="0" applyFont="1" applyFill="1" applyBorder="1" applyAlignment="1">
      <alignment horizontal="center" vertical="center"/>
    </xf>
    <xf numFmtId="0" fontId="18" fillId="0" borderId="0" xfId="4" applyAlignment="1">
      <alignment horizontal="center" vertical="center"/>
    </xf>
    <xf numFmtId="0" fontId="14" fillId="0" borderId="0" xfId="4" applyFont="1" applyAlignment="1">
      <alignment horizontal="center" vertical="center"/>
    </xf>
    <xf numFmtId="0" fontId="14" fillId="0" borderId="12" xfId="4" applyFont="1" applyBorder="1" applyAlignment="1">
      <alignment horizontal="center" vertical="center"/>
    </xf>
    <xf numFmtId="0" fontId="14" fillId="0" borderId="11" xfId="4" applyFont="1" applyBorder="1" applyAlignment="1">
      <alignment horizontal="center" vertical="center"/>
    </xf>
    <xf numFmtId="0" fontId="18" fillId="0" borderId="12" xfId="4" applyBorder="1" applyAlignment="1">
      <alignment horizontal="center" vertical="center"/>
    </xf>
  </cellXfs>
  <cellStyles count="5">
    <cellStyle name="Good" xfId="1" builtinId="26"/>
    <cellStyle name="Input" xfId="3" builtinId="20"/>
    <cellStyle name="Neutral" xfId="2" builtinId="28"/>
    <cellStyle name="Normal" xfId="0" builtinId="0"/>
    <cellStyle name="Normal 2" xfId="4" xr:uid="{00000000-0005-0000-0000-000003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249727211064908"/>
          <c:y val="9.2531824611032529E-2"/>
          <c:w val="0.83003705997424482"/>
          <c:h val="0.70826827339651854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solidFill>
                <a:schemeClr val="tx1"/>
              </a:solidFill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bg1">
                  <a:lumMod val="85000"/>
                </a:schemeClr>
              </a:solidFill>
              <a:ln>
                <a:solidFill>
                  <a:schemeClr val="tx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B5D-A546-9D63-52610A19A7C0}"/>
              </c:ext>
            </c:extLst>
          </c:dPt>
          <c:dPt>
            <c:idx val="1"/>
            <c:invertIfNegative val="0"/>
            <c:bubble3D val="0"/>
            <c:spPr>
              <a:solidFill>
                <a:schemeClr val="bg1">
                  <a:lumMod val="85000"/>
                </a:schemeClr>
              </a:solidFill>
              <a:ln>
                <a:solidFill>
                  <a:schemeClr val="tx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1B5D-A546-9D63-52610A19A7C0}"/>
              </c:ext>
            </c:extLst>
          </c:dPt>
          <c:dPt>
            <c:idx val="2"/>
            <c:invertIfNegative val="0"/>
            <c:bubble3D val="0"/>
            <c:spPr>
              <a:solidFill>
                <a:schemeClr val="tx2">
                  <a:lumMod val="25000"/>
                  <a:lumOff val="75000"/>
                </a:schemeClr>
              </a:solidFill>
              <a:ln>
                <a:solidFill>
                  <a:schemeClr val="tx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B5D-A546-9D63-52610A19A7C0}"/>
              </c:ext>
            </c:extLst>
          </c:dPt>
          <c:dPt>
            <c:idx val="3"/>
            <c:invertIfNegative val="0"/>
            <c:bubble3D val="0"/>
            <c:spPr>
              <a:solidFill>
                <a:schemeClr val="tx2">
                  <a:lumMod val="25000"/>
                  <a:lumOff val="75000"/>
                </a:schemeClr>
              </a:solidFill>
              <a:ln>
                <a:solidFill>
                  <a:schemeClr val="tx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1B5D-A546-9D63-52610A19A7C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'Figure 6a'!$J$5:$J$8</c:f>
              <c:strCache>
                <c:ptCount val="4"/>
                <c:pt idx="0">
                  <c:v>C1 WT</c:v>
                </c:pt>
                <c:pt idx="1">
                  <c:v>C1 WT siEXOSC10</c:v>
                </c:pt>
                <c:pt idx="2">
                  <c:v>M1 DR</c:v>
                </c:pt>
                <c:pt idx="3">
                  <c:v>M1 DR siEXOSC10</c:v>
                </c:pt>
              </c:strCache>
            </c:strRef>
          </c:cat>
          <c:val>
            <c:numRef>
              <c:f>'Figure 6a'!$N$5:$N$8</c:f>
              <c:numCache>
                <c:formatCode>0.0</c:formatCode>
                <c:ptCount val="4"/>
                <c:pt idx="0" formatCode="General">
                  <c:v>100</c:v>
                </c:pt>
                <c:pt idx="1">
                  <c:v>30.533269337783782</c:v>
                </c:pt>
                <c:pt idx="2" formatCode="General">
                  <c:v>100</c:v>
                </c:pt>
                <c:pt idx="3">
                  <c:v>22.600894360643927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B5D-A546-9D63-52610A19A7C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80"/>
        <c:overlap val="-27"/>
        <c:axId val="1162964799"/>
        <c:axId val="1162963455"/>
      </c:barChart>
      <c:catAx>
        <c:axId val="116296479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2700000" spcFirstLastPara="1" vertOverflow="ellipsis" wrap="square" anchor="ctr" anchorCtr="1"/>
          <a:lstStyle/>
          <a:p>
            <a:pPr>
              <a:defRPr sz="105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1162963455"/>
        <c:crosses val="autoZero"/>
        <c:auto val="1"/>
        <c:lblAlgn val="ctr"/>
        <c:lblOffset val="100"/>
        <c:noMultiLvlLbl val="0"/>
      </c:catAx>
      <c:valAx>
        <c:axId val="1162963455"/>
        <c:scaling>
          <c:orientation val="minMax"/>
          <c:max val="10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Calibri" panose="020F0502020204030204" pitchFamily="34" charset="0"/>
                    <a:ea typeface="+mn-ea"/>
                    <a:cs typeface="Calibri" panose="020F0502020204030204" pitchFamily="34" charset="0"/>
                  </a:defRPr>
                </a:pPr>
                <a:r>
                  <a:rPr lang="en-GB" sz="1200">
                    <a:solidFill>
                      <a:schemeClr val="tx1"/>
                    </a:solidFill>
                    <a:latin typeface="Calibri" panose="020F0502020204030204" pitchFamily="34" charset="0"/>
                    <a:cs typeface="Calibri" panose="020F0502020204030204" pitchFamily="34" charset="0"/>
                  </a:rPr>
                  <a:t>%EXOSC10/Actin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Calibri" panose="020F0502020204030204" pitchFamily="34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1162964799"/>
        <c:crosses val="autoZero"/>
        <c:crossBetween val="between"/>
        <c:majorUnit val="20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7357172468468171"/>
          <c:y val="7.7796257796257789E-2"/>
          <c:w val="0.79043459598061139"/>
          <c:h val="0.8103534303534303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chemeClr val="tx2">
                <a:lumMod val="25000"/>
                <a:lumOff val="75000"/>
              </a:schemeClr>
            </a:solidFill>
            <a:ln w="9525" cap="flat" cmpd="sng" algn="ctr">
              <a:solidFill>
                <a:schemeClr val="tx1"/>
              </a:solidFill>
              <a:prstDash val="solid"/>
              <a:miter lim="800000"/>
            </a:ln>
            <a:effectLst/>
          </c:spPr>
          <c:invertIfNegative val="0"/>
          <c:cat>
            <c:strRef>
              <c:f>'Suppl. Fig. 6a'!$H$21:$H$26</c:f>
              <c:strCache>
                <c:ptCount val="6"/>
                <c:pt idx="0">
                  <c:v>C1</c:v>
                </c:pt>
                <c:pt idx="1">
                  <c:v>C2</c:v>
                </c:pt>
                <c:pt idx="2">
                  <c:v>M1</c:v>
                </c:pt>
                <c:pt idx="3">
                  <c:v>M2</c:v>
                </c:pt>
                <c:pt idx="4">
                  <c:v>M3</c:v>
                </c:pt>
                <c:pt idx="5">
                  <c:v>M4</c:v>
                </c:pt>
              </c:strCache>
            </c:strRef>
          </c:cat>
          <c:val>
            <c:numRef>
              <c:f>'Suppl. Fig. 6a'!$K$21:$K$26</c:f>
              <c:numCache>
                <c:formatCode>General</c:formatCode>
                <c:ptCount val="6"/>
                <c:pt idx="0">
                  <c:v>1.104654420538252</c:v>
                </c:pt>
                <c:pt idx="1">
                  <c:v>0.82616092699469157</c:v>
                </c:pt>
                <c:pt idx="2">
                  <c:v>0.68532135146163531</c:v>
                </c:pt>
                <c:pt idx="3">
                  <c:v>0.8737232279615369</c:v>
                </c:pt>
                <c:pt idx="4">
                  <c:v>0.71734679149974656</c:v>
                </c:pt>
                <c:pt idx="5">
                  <c:v>0.75091819228632639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3DF-9E46-9635-096CF16E7F6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224623872"/>
        <c:axId val="1224632384"/>
      </c:barChart>
      <c:catAx>
        <c:axId val="12246238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1224632384"/>
        <c:crosses val="autoZero"/>
        <c:auto val="1"/>
        <c:lblAlgn val="ctr"/>
        <c:lblOffset val="100"/>
        <c:noMultiLvlLbl val="0"/>
      </c:catAx>
      <c:valAx>
        <c:axId val="12246323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Calibri" panose="020F0502020204030204" pitchFamily="34" charset="0"/>
                    <a:ea typeface="+mn-ea"/>
                    <a:cs typeface="Calibri" panose="020F0502020204030204" pitchFamily="34" charset="0"/>
                  </a:defRPr>
                </a:pPr>
                <a:r>
                  <a:rPr lang="en-GB"/>
                  <a:t>DNTTIP2/Actin</a:t>
                </a:r>
              </a:p>
            </c:rich>
          </c:tx>
          <c:layout>
            <c:manualLayout>
              <c:xMode val="edge"/>
              <c:yMode val="edge"/>
              <c:x val="2.2905068667540787E-2"/>
              <c:y val="0.3711883052040532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Calibri" panose="020F0502020204030204" pitchFamily="34" charset="0"/>
                  <a:ea typeface="+mn-ea"/>
                  <a:cs typeface="Calibri" panose="020F0502020204030204" pitchFamily="34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122462387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>
          <a:latin typeface="Calibri" panose="020F0502020204030204" pitchFamily="34" charset="0"/>
          <a:cs typeface="Calibri" panose="020F050202020403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3780098916206902"/>
          <c:y val="8.9896480331262935E-2"/>
          <c:w val="0.71231238952273823"/>
          <c:h val="0.7987163561076604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chemeClr val="tx2">
                <a:lumMod val="25000"/>
                <a:lumOff val="75000"/>
              </a:schemeClr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6a'!$J$29:$J$30</c:f>
                <c:numCache>
                  <c:formatCode>General</c:formatCode>
                  <c:ptCount val="2"/>
                  <c:pt idx="0">
                    <c:v>0.19692463780098279</c:v>
                  </c:pt>
                  <c:pt idx="1">
                    <c:v>8.2404261127155889E-2</c:v>
                  </c:pt>
                </c:numCache>
              </c:numRef>
            </c:plus>
            <c:minus>
              <c:numRef>
                <c:f>'Suppl. Fig. 6a'!$J$29:$J$30</c:f>
                <c:numCache>
                  <c:formatCode>General</c:formatCode>
                  <c:ptCount val="2"/>
                  <c:pt idx="0">
                    <c:v>0.19692463780098279</c:v>
                  </c:pt>
                  <c:pt idx="1">
                    <c:v>8.2404261127155889E-2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tx1"/>
                </a:solidFill>
                <a:round/>
              </a:ln>
              <a:effectLst/>
            </c:spPr>
          </c:errBars>
          <c:cat>
            <c:strRef>
              <c:f>'Suppl. Fig. 6a'!$H$29:$H$30</c:f>
              <c:strCache>
                <c:ptCount val="2"/>
                <c:pt idx="0">
                  <c:v>WT</c:v>
                </c:pt>
                <c:pt idx="1">
                  <c:v>DR mutants</c:v>
                </c:pt>
              </c:strCache>
            </c:strRef>
          </c:cat>
          <c:val>
            <c:numRef>
              <c:f>'Suppl. Fig. 6a'!$I$29:$I$30</c:f>
              <c:numCache>
                <c:formatCode>General</c:formatCode>
                <c:ptCount val="2"/>
                <c:pt idx="0">
                  <c:v>0.96540767376647185</c:v>
                </c:pt>
                <c:pt idx="1">
                  <c:v>0.75682739080231132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C3A-4D4B-8528-D9428B1C583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894831679"/>
        <c:axId val="1218924032"/>
      </c:barChart>
      <c:scatterChart>
        <c:scatterStyle val="lineMarker"/>
        <c:varyColors val="0"/>
        <c:ser>
          <c:idx val="1"/>
          <c:order val="1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'Suppl. Fig. 6a'!$L$21:$L$26</c:f>
              <c:numCache>
                <c:formatCode>0.00</c:formatCode>
                <c:ptCount val="6"/>
                <c:pt idx="0">
                  <c:v>0.9</c:v>
                </c:pt>
                <c:pt idx="1">
                  <c:v>1.1000000000000001</c:v>
                </c:pt>
                <c:pt idx="2">
                  <c:v>1.85</c:v>
                </c:pt>
                <c:pt idx="3">
                  <c:v>1.9</c:v>
                </c:pt>
                <c:pt idx="4">
                  <c:v>2.1</c:v>
                </c:pt>
                <c:pt idx="5">
                  <c:v>2.15</c:v>
                </c:pt>
              </c:numCache>
            </c:numRef>
          </c:xVal>
          <c:yVal>
            <c:numRef>
              <c:f>'Suppl. Fig. 6a'!$K$21:$K$26</c:f>
              <c:numCache>
                <c:formatCode>General</c:formatCode>
                <c:ptCount val="6"/>
                <c:pt idx="0">
                  <c:v>1.104654420538252</c:v>
                </c:pt>
                <c:pt idx="1">
                  <c:v>0.82616092699469157</c:v>
                </c:pt>
                <c:pt idx="2">
                  <c:v>0.68532135146163531</c:v>
                </c:pt>
                <c:pt idx="3">
                  <c:v>0.8737232279615369</c:v>
                </c:pt>
                <c:pt idx="4">
                  <c:v>0.71734679149974656</c:v>
                </c:pt>
                <c:pt idx="5">
                  <c:v>0.75091819228632639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E4EE-5F43-A5AF-E8473A9B3B2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94831679"/>
        <c:axId val="1218924032"/>
      </c:scatterChart>
      <c:catAx>
        <c:axId val="89483167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1218924032"/>
        <c:crosses val="autoZero"/>
        <c:auto val="1"/>
        <c:lblAlgn val="ctr"/>
        <c:lblOffset val="100"/>
        <c:noMultiLvlLbl val="0"/>
      </c:catAx>
      <c:valAx>
        <c:axId val="1218924032"/>
        <c:scaling>
          <c:orientation val="minMax"/>
          <c:max val="1.2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GB" sz="1050">
                    <a:latin typeface="Calibri" panose="020F0502020204030204" pitchFamily="34" charset="0"/>
                    <a:cs typeface="Calibri" panose="020F0502020204030204" pitchFamily="34" charset="0"/>
                  </a:rPr>
                  <a:t>DNTTIP2/Actin</a:t>
                </a:r>
              </a:p>
            </c:rich>
          </c:tx>
          <c:layout>
            <c:manualLayout>
              <c:xMode val="edge"/>
              <c:yMode val="edge"/>
              <c:x val="3.1746031746031744E-2"/>
              <c:y val="0.3926535270047765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894831679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1911377249260531E-2"/>
          <c:y val="0.14690900504592541"/>
          <c:w val="0.85397457292290524"/>
          <c:h val="0.73566071514775921"/>
        </c:manualLayout>
      </c:layout>
      <c:scatterChart>
        <c:scatterStyle val="lineMarker"/>
        <c:varyColors val="0"/>
        <c:ser>
          <c:idx val="0"/>
          <c:order val="0"/>
          <c:tx>
            <c:v>C1</c:v>
          </c:tx>
          <c:spPr>
            <a:ln w="2540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errBars>
            <c:errDir val="y"/>
            <c:errBarType val="both"/>
            <c:errValType val="cust"/>
            <c:noEndCap val="0"/>
            <c:plus>
              <c:numRef>
                <c:f>'Suppl. Fig. 6b'!$N$7:$Q$7</c:f>
                <c:numCache>
                  <c:formatCode>General</c:formatCode>
                  <c:ptCount val="4"/>
                  <c:pt idx="0">
                    <c:v>5.7420752843748693E-3</c:v>
                  </c:pt>
                  <c:pt idx="1">
                    <c:v>4.1241795720915346E-2</c:v>
                  </c:pt>
                  <c:pt idx="2">
                    <c:v>0.10415249808402441</c:v>
                  </c:pt>
                  <c:pt idx="3">
                    <c:v>8.9122441190810822E-2</c:v>
                  </c:pt>
                </c:numCache>
              </c:numRef>
            </c:plus>
            <c:minus>
              <c:numRef>
                <c:f>'Suppl. Fig. 6b'!$N$7:$Q$7</c:f>
                <c:numCache>
                  <c:formatCode>General</c:formatCode>
                  <c:ptCount val="4"/>
                  <c:pt idx="0">
                    <c:v>5.7420752843748693E-3</c:v>
                  </c:pt>
                  <c:pt idx="1">
                    <c:v>4.1241795720915346E-2</c:v>
                  </c:pt>
                  <c:pt idx="2">
                    <c:v>0.10415249808402441</c:v>
                  </c:pt>
                  <c:pt idx="3">
                    <c:v>8.9122441190810822E-2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accent1"/>
                </a:solidFill>
                <a:round/>
              </a:ln>
              <a:effectLst/>
            </c:spPr>
          </c:errBars>
          <c:yVal>
            <c:numRef>
              <c:f>'Suppl. Fig. 6b'!$I$7:$L$7</c:f>
              <c:numCache>
                <c:formatCode>0.000000000</c:formatCode>
                <c:ptCount val="4"/>
                <c:pt idx="0">
                  <c:v>5.6600000000000025E-2</c:v>
                </c:pt>
                <c:pt idx="1">
                  <c:v>0.25319999999999998</c:v>
                </c:pt>
                <c:pt idx="2">
                  <c:v>0.64280000000000004</c:v>
                </c:pt>
                <c:pt idx="3">
                  <c:v>1.0673333333333335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18E4-414D-9014-7D81EFF18941}"/>
            </c:ext>
          </c:extLst>
        </c:ser>
        <c:ser>
          <c:idx val="1"/>
          <c:order val="1"/>
          <c:tx>
            <c:v>C2</c:v>
          </c:tx>
          <c:spPr>
            <a:ln w="2540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errBars>
            <c:errDir val="y"/>
            <c:errBarType val="both"/>
            <c:errValType val="cust"/>
            <c:noEndCap val="0"/>
            <c:plus>
              <c:numRef>
                <c:f>'Suppl. Fig. 6b'!$N$8:$Q$8</c:f>
                <c:numCache>
                  <c:formatCode>General</c:formatCode>
                  <c:ptCount val="4"/>
                  <c:pt idx="0">
                    <c:v>9.3935134661155984E-3</c:v>
                  </c:pt>
                  <c:pt idx="1">
                    <c:v>7.847353208627246E-2</c:v>
                  </c:pt>
                  <c:pt idx="2">
                    <c:v>7.6511872717027765E-2</c:v>
                  </c:pt>
                  <c:pt idx="3">
                    <c:v>0.12936209793039657</c:v>
                  </c:pt>
                </c:numCache>
              </c:numRef>
            </c:plus>
            <c:minus>
              <c:numRef>
                <c:f>'Suppl. Fig. 6b'!$N$8:$Q$8</c:f>
                <c:numCache>
                  <c:formatCode>General</c:formatCode>
                  <c:ptCount val="4"/>
                  <c:pt idx="0">
                    <c:v>9.3935134661155984E-3</c:v>
                  </c:pt>
                  <c:pt idx="1">
                    <c:v>7.847353208627246E-2</c:v>
                  </c:pt>
                  <c:pt idx="2">
                    <c:v>7.6511872717027765E-2</c:v>
                  </c:pt>
                  <c:pt idx="3">
                    <c:v>0.12936209793039657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accent2"/>
                </a:solidFill>
                <a:round/>
              </a:ln>
              <a:effectLst/>
            </c:spPr>
          </c:errBars>
          <c:yVal>
            <c:numRef>
              <c:f>'Suppl. Fig. 6b'!$I$8:$L$8</c:f>
              <c:numCache>
                <c:formatCode>0.000000000</c:formatCode>
                <c:ptCount val="4"/>
                <c:pt idx="0">
                  <c:v>5.6666666666666685E-2</c:v>
                </c:pt>
                <c:pt idx="1">
                  <c:v>0.24266666666666667</c:v>
                </c:pt>
                <c:pt idx="2">
                  <c:v>0.69573333333333331</c:v>
                </c:pt>
                <c:pt idx="3">
                  <c:v>1.1575333333333331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18E4-414D-9014-7D81EFF18941}"/>
            </c:ext>
          </c:extLst>
        </c:ser>
        <c:ser>
          <c:idx val="2"/>
          <c:order val="2"/>
          <c:tx>
            <c:v>M1</c:v>
          </c:tx>
          <c:spPr>
            <a:ln w="2540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errBars>
            <c:errDir val="y"/>
            <c:errBarType val="both"/>
            <c:errValType val="cust"/>
            <c:noEndCap val="0"/>
            <c:plus>
              <c:numRef>
                <c:f>'Suppl. Fig. 6b'!$N$9:$Q$9</c:f>
                <c:numCache>
                  <c:formatCode>General</c:formatCode>
                  <c:ptCount val="4"/>
                  <c:pt idx="0">
                    <c:v>8.3580585578914256E-3</c:v>
                  </c:pt>
                  <c:pt idx="1">
                    <c:v>2.0173768918597068E-2</c:v>
                  </c:pt>
                  <c:pt idx="2">
                    <c:v>5.3895224631642674E-2</c:v>
                  </c:pt>
                  <c:pt idx="3">
                    <c:v>7.9691787232944955E-2</c:v>
                  </c:pt>
                </c:numCache>
              </c:numRef>
            </c:plus>
            <c:minus>
              <c:numRef>
                <c:f>'Suppl. Fig. 6b'!$N$9:$Q$9</c:f>
                <c:numCache>
                  <c:formatCode>General</c:formatCode>
                  <c:ptCount val="4"/>
                  <c:pt idx="0">
                    <c:v>8.3580585578914256E-3</c:v>
                  </c:pt>
                  <c:pt idx="1">
                    <c:v>2.0173768918597068E-2</c:v>
                  </c:pt>
                  <c:pt idx="2">
                    <c:v>5.3895224631642674E-2</c:v>
                  </c:pt>
                  <c:pt idx="3">
                    <c:v>7.9691787232944955E-2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accent3"/>
                </a:solidFill>
                <a:round/>
              </a:ln>
              <a:effectLst/>
            </c:spPr>
          </c:errBars>
          <c:yVal>
            <c:numRef>
              <c:f>'Suppl. Fig. 6b'!$I$9:$L$9</c:f>
              <c:numCache>
                <c:formatCode>0.000000000</c:formatCode>
                <c:ptCount val="4"/>
                <c:pt idx="0">
                  <c:v>3.4000000000000016E-2</c:v>
                </c:pt>
                <c:pt idx="1">
                  <c:v>9.8533333333333334E-2</c:v>
                </c:pt>
                <c:pt idx="2">
                  <c:v>0.23046666666666671</c:v>
                </c:pt>
                <c:pt idx="3">
                  <c:v>0.47906666666666664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18E4-414D-9014-7D81EFF18941}"/>
            </c:ext>
          </c:extLst>
        </c:ser>
        <c:ser>
          <c:idx val="3"/>
          <c:order val="3"/>
          <c:tx>
            <c:v>M2</c:v>
          </c:tx>
          <c:spPr>
            <a:ln w="25400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yVal>
            <c:numRef>
              <c:f>'Suppl. Fig. 6b'!$I$10:$L$10</c:f>
              <c:numCache>
                <c:formatCode>0.000000000</c:formatCode>
                <c:ptCount val="4"/>
                <c:pt idx="0">
                  <c:v>5.7333333333333326E-2</c:v>
                </c:pt>
                <c:pt idx="1">
                  <c:v>0.16533333333333333</c:v>
                </c:pt>
                <c:pt idx="2">
                  <c:v>0.37566666666666665</c:v>
                </c:pt>
                <c:pt idx="3">
                  <c:v>0.7373333333333334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A-18E4-414D-9014-7D81EFF18941}"/>
            </c:ext>
          </c:extLst>
        </c:ser>
        <c:ser>
          <c:idx val="4"/>
          <c:order val="4"/>
          <c:tx>
            <c:v>M3</c:v>
          </c:tx>
          <c:spPr>
            <a:ln w="25400" cap="rnd">
              <a:solidFill>
                <a:schemeClr val="accent5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5"/>
              </a:solidFill>
              <a:ln w="9525">
                <a:solidFill>
                  <a:schemeClr val="accent5"/>
                </a:solidFill>
              </a:ln>
              <a:effectLst/>
            </c:spPr>
          </c:marker>
          <c:errBars>
            <c:errDir val="y"/>
            <c:errBarType val="both"/>
            <c:errValType val="cust"/>
            <c:noEndCap val="0"/>
            <c:plus>
              <c:numRef>
                <c:f>'Suppl. Fig. 6b'!$N$11:$Q$11</c:f>
                <c:numCache>
                  <c:formatCode>General</c:formatCode>
                  <c:ptCount val="4"/>
                  <c:pt idx="0">
                    <c:v>7.0323925839322343E-3</c:v>
                  </c:pt>
                  <c:pt idx="1">
                    <c:v>2.2247914440902114E-2</c:v>
                  </c:pt>
                  <c:pt idx="2">
                    <c:v>7.0027916511267607E-2</c:v>
                  </c:pt>
                  <c:pt idx="3">
                    <c:v>0.10545956427451185</c:v>
                  </c:pt>
                </c:numCache>
              </c:numRef>
            </c:plus>
            <c:minus>
              <c:numRef>
                <c:f>'Suppl. Fig. 6b'!$N$11:$Q$11</c:f>
                <c:numCache>
                  <c:formatCode>General</c:formatCode>
                  <c:ptCount val="4"/>
                  <c:pt idx="0">
                    <c:v>7.0323925839322343E-3</c:v>
                  </c:pt>
                  <c:pt idx="1">
                    <c:v>2.2247914440902114E-2</c:v>
                  </c:pt>
                  <c:pt idx="2">
                    <c:v>7.0027916511267607E-2</c:v>
                  </c:pt>
                  <c:pt idx="3">
                    <c:v>0.10545956427451185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accent5"/>
                </a:solidFill>
                <a:round/>
              </a:ln>
              <a:effectLst/>
            </c:spPr>
          </c:errBars>
          <c:yVal>
            <c:numRef>
              <c:f>'Suppl. Fig. 6b'!$I$11:$L$11</c:f>
              <c:numCache>
                <c:formatCode>0.000000000</c:formatCode>
                <c:ptCount val="4"/>
                <c:pt idx="0">
                  <c:v>4.2000000000000003E-2</c:v>
                </c:pt>
                <c:pt idx="1">
                  <c:v>0.11566666666666665</c:v>
                </c:pt>
                <c:pt idx="2">
                  <c:v>0.28350000000000003</c:v>
                </c:pt>
                <c:pt idx="3">
                  <c:v>0.58191666666666653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18E4-414D-9014-7D81EFF18941}"/>
            </c:ext>
          </c:extLst>
        </c:ser>
        <c:ser>
          <c:idx val="5"/>
          <c:order val="5"/>
          <c:tx>
            <c:v>M4</c:v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/>
              </a:solidFill>
              <a:ln w="9525">
                <a:solidFill>
                  <a:schemeClr val="accent6"/>
                </a:solidFill>
              </a:ln>
              <a:effectLst/>
            </c:spPr>
          </c:marker>
          <c:errBars>
            <c:errDir val="y"/>
            <c:errBarType val="both"/>
            <c:errValType val="cust"/>
            <c:noEndCap val="0"/>
            <c:plus>
              <c:numRef>
                <c:f>'Suppl. Fig. 6b'!$N$12:$Q$12</c:f>
                <c:numCache>
                  <c:formatCode>General</c:formatCode>
                  <c:ptCount val="4"/>
                  <c:pt idx="0">
                    <c:v>9.5668076976496812E-3</c:v>
                  </c:pt>
                  <c:pt idx="1">
                    <c:v>2.4479729223525711E-2</c:v>
                  </c:pt>
                  <c:pt idx="2">
                    <c:v>5.3280658511588939E-2</c:v>
                  </c:pt>
                  <c:pt idx="3">
                    <c:v>5.8377914936908734E-2</c:v>
                  </c:pt>
                </c:numCache>
              </c:numRef>
            </c:plus>
            <c:minus>
              <c:numRef>
                <c:f>'Suppl. Fig. 6b'!$N$12:$Q$12</c:f>
                <c:numCache>
                  <c:formatCode>General</c:formatCode>
                  <c:ptCount val="4"/>
                  <c:pt idx="0">
                    <c:v>9.5668076976496812E-3</c:v>
                  </c:pt>
                  <c:pt idx="1">
                    <c:v>2.4479729223525711E-2</c:v>
                  </c:pt>
                  <c:pt idx="2">
                    <c:v>5.3280658511588939E-2</c:v>
                  </c:pt>
                  <c:pt idx="3">
                    <c:v>5.8377914936908734E-2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accent6"/>
                </a:solidFill>
                <a:round/>
              </a:ln>
              <a:effectLst/>
            </c:spPr>
          </c:errBars>
          <c:yVal>
            <c:numRef>
              <c:f>'Suppl. Fig. 6b'!$I$12:$L$12</c:f>
              <c:numCache>
                <c:formatCode>0.000000000</c:formatCode>
                <c:ptCount val="4"/>
                <c:pt idx="0">
                  <c:v>4.5666666666666675E-2</c:v>
                </c:pt>
                <c:pt idx="1">
                  <c:v>0.13540000000000002</c:v>
                </c:pt>
                <c:pt idx="2">
                  <c:v>0.31040000000000006</c:v>
                </c:pt>
                <c:pt idx="3">
                  <c:v>0.71153333333333346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D-18E4-414D-9014-7D81EFF1894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71419327"/>
        <c:axId val="1071426943"/>
      </c:scatterChart>
      <c:valAx>
        <c:axId val="1071419327"/>
        <c:scaling>
          <c:orientation val="minMax"/>
          <c:max val="4.05"/>
          <c:min val="1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Calibri" panose="020F0502020204030204" pitchFamily="34" charset="0"/>
                    <a:ea typeface="+mn-ea"/>
                    <a:cs typeface="Calibri" panose="020F0502020204030204" pitchFamily="34" charset="0"/>
                  </a:defRPr>
                </a:pPr>
                <a:r>
                  <a:rPr lang="en-GB" sz="1200">
                    <a:solidFill>
                      <a:schemeClr val="tx1"/>
                    </a:solidFill>
                    <a:latin typeface="Calibri" panose="020F0502020204030204" pitchFamily="34" charset="0"/>
                    <a:cs typeface="Calibri" panose="020F0502020204030204" pitchFamily="34" charset="0"/>
                  </a:rPr>
                  <a:t>Incubation time (days)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Calibri" panose="020F0502020204030204" pitchFamily="34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1071426943"/>
        <c:crosses val="autoZero"/>
        <c:crossBetween val="midCat"/>
        <c:minorUnit val="1"/>
      </c:valAx>
      <c:valAx>
        <c:axId val="1071426943"/>
        <c:scaling>
          <c:orientation val="minMax"/>
          <c:max val="1.4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Calibri" panose="020F0502020204030204" pitchFamily="34" charset="0"/>
                    <a:ea typeface="+mn-ea"/>
                    <a:cs typeface="Calibri" panose="020F0502020204030204" pitchFamily="34" charset="0"/>
                  </a:defRPr>
                </a:pPr>
                <a:r>
                  <a:rPr lang="en-GB" sz="1200">
                    <a:solidFill>
                      <a:schemeClr val="tx1"/>
                    </a:solidFill>
                    <a:latin typeface="Calibri" panose="020F0502020204030204" pitchFamily="34" charset="0"/>
                    <a:cs typeface="Calibri" panose="020F0502020204030204" pitchFamily="34" charset="0"/>
                  </a:rPr>
                  <a:t>A490 </a:t>
                </a:r>
              </a:p>
            </c:rich>
          </c:tx>
          <c:layout>
            <c:manualLayout>
              <c:xMode val="edge"/>
              <c:yMode val="edge"/>
              <c:x val="1.5940356990784239E-2"/>
              <c:y val="0.4752068292909810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Calibri" panose="020F0502020204030204" pitchFamily="34" charset="0"/>
                </a:defRPr>
              </a:pPr>
              <a:endParaRPr lang="en-US"/>
            </a:p>
          </c:txPr>
        </c:title>
        <c:numFmt formatCode="0.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1071419327"/>
        <c:crossesAt val="1"/>
        <c:crossBetween val="midCat"/>
      </c:valAx>
      <c:spPr>
        <a:noFill/>
        <a:ln>
          <a:noFill/>
        </a:ln>
        <a:effectLst/>
      </c:spPr>
    </c:plotArea>
    <c:legend>
      <c:legendPos val="t"/>
      <c:layout>
        <c:manualLayout>
          <c:xMode val="edge"/>
          <c:yMode val="edge"/>
          <c:x val="0.32128825882739159"/>
          <c:y val="1.5720162945059062E-2"/>
          <c:w val="0.35742348234521681"/>
          <c:h val="0.1070939195152413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/>
              </a:solidFill>
              <a:latin typeface="Calibri" panose="020F0502020204030204" pitchFamily="34" charset="0"/>
              <a:ea typeface="+mn-ea"/>
              <a:cs typeface="Calibri" panose="020F0502020204030204" pitchFamily="34" charset="0"/>
            </a:defRPr>
          </a:pPr>
          <a:endParaRPr lang="en-US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tx2">
                <a:lumMod val="10000"/>
                <a:lumOff val="90000"/>
              </a:schemeClr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6c'!$T$17:$T$18</c:f>
                <c:numCache>
                  <c:formatCode>General</c:formatCode>
                  <c:ptCount val="2"/>
                  <c:pt idx="0">
                    <c:v>0.61173871984331663</c:v>
                  </c:pt>
                  <c:pt idx="1">
                    <c:v>0.19034526676172653</c:v>
                  </c:pt>
                </c:numCache>
              </c:numRef>
            </c:plus>
            <c:minus>
              <c:numRef>
                <c:f>'Suppl. Fig. 6c'!$T$17:$T$18</c:f>
                <c:numCache>
                  <c:formatCode>General</c:formatCode>
                  <c:ptCount val="2"/>
                  <c:pt idx="0">
                    <c:v>0.61173871984331663</c:v>
                  </c:pt>
                  <c:pt idx="1">
                    <c:v>0.19034526676172653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tx1"/>
                </a:solidFill>
                <a:round/>
              </a:ln>
              <a:effectLst/>
            </c:spPr>
          </c:errBars>
          <c:cat>
            <c:strRef>
              <c:f>'Suppl. Fig. 6c'!$S$14:$S$15</c:f>
              <c:strCache>
                <c:ptCount val="2"/>
                <c:pt idx="0">
                  <c:v>WT</c:v>
                </c:pt>
                <c:pt idx="1">
                  <c:v>DNTTIP2 D492R</c:v>
                </c:pt>
              </c:strCache>
            </c:strRef>
          </c:cat>
          <c:val>
            <c:numRef>
              <c:f>'Suppl. Fig. 6c'!$T$14:$T$15</c:f>
              <c:numCache>
                <c:formatCode>General</c:formatCode>
                <c:ptCount val="2"/>
                <c:pt idx="0" formatCode="0.000000000">
                  <c:v>4.3493153298986735</c:v>
                </c:pt>
                <c:pt idx="1">
                  <c:v>2.5474659361207075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267-4D40-B4C4-62736800456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axId val="568086912"/>
        <c:axId val="568093184"/>
      </c:barChart>
      <c:scatterChart>
        <c:scatterStyle val="lineMarker"/>
        <c:varyColors val="0"/>
        <c:ser>
          <c:idx val="1"/>
          <c:order val="1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'Suppl. Fig. 6c'!$V$6:$V$11</c:f>
              <c:numCache>
                <c:formatCode>General</c:formatCode>
                <c:ptCount val="6"/>
                <c:pt idx="0">
                  <c:v>0.85</c:v>
                </c:pt>
                <c:pt idx="1">
                  <c:v>0.9</c:v>
                </c:pt>
                <c:pt idx="2">
                  <c:v>1.1499999999999999</c:v>
                </c:pt>
                <c:pt idx="3">
                  <c:v>1.85</c:v>
                </c:pt>
                <c:pt idx="4">
                  <c:v>1.9</c:v>
                </c:pt>
                <c:pt idx="5">
                  <c:v>2.15</c:v>
                </c:pt>
              </c:numCache>
            </c:numRef>
          </c:xVal>
          <c:yVal>
            <c:numRef>
              <c:f>'Suppl. Fig. 6c'!$T$6:$T$11</c:f>
              <c:numCache>
                <c:formatCode>General</c:formatCode>
                <c:ptCount val="6"/>
                <c:pt idx="0">
                  <c:v>3.6983079674249928</c:v>
                </c:pt>
                <c:pt idx="1">
                  <c:v>4.4374030852599882</c:v>
                </c:pt>
                <c:pt idx="2">
                  <c:v>4.9122349370110419</c:v>
                </c:pt>
                <c:pt idx="3">
                  <c:v>2.5529119436867393</c:v>
                </c:pt>
                <c:pt idx="4">
                  <c:v>2.7350297588123214</c:v>
                </c:pt>
                <c:pt idx="5">
                  <c:v>2.3544561058630618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C30E-0544-ADB3-1926F3E8F33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68086912"/>
        <c:axId val="568093184"/>
      </c:scatterChart>
      <c:catAx>
        <c:axId val="5680869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2700000" spcFirstLastPara="1" vertOverflow="ellipsis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568093184"/>
        <c:crosses val="autoZero"/>
        <c:auto val="1"/>
        <c:lblAlgn val="ctr"/>
        <c:lblOffset val="100"/>
        <c:noMultiLvlLbl val="0"/>
      </c:catAx>
      <c:valAx>
        <c:axId val="5680931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Calibri" panose="020F0502020204030204" pitchFamily="34" charset="0"/>
                    <a:ea typeface="+mn-ea"/>
                    <a:cs typeface="Calibri" panose="020F0502020204030204" pitchFamily="34" charset="0"/>
                  </a:defRPr>
                </a:pPr>
                <a:r>
                  <a:rPr lang="en-GB" sz="1200">
                    <a:solidFill>
                      <a:schemeClr val="tx1"/>
                    </a:solidFill>
                    <a:latin typeface="Calibri" panose="020F0502020204030204" pitchFamily="34" charset="0"/>
                    <a:cs typeface="Calibri" panose="020F0502020204030204" pitchFamily="34" charset="0"/>
                  </a:rPr>
                  <a:t>Puromycin incorporation (u.a.)</a:t>
                </a:r>
              </a:p>
            </c:rich>
          </c:tx>
          <c:layout>
            <c:manualLayout>
              <c:xMode val="edge"/>
              <c:yMode val="edge"/>
              <c:x val="3.5552343877479659E-2"/>
              <c:y val="0.2314742736795192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Calibri" panose="020F0502020204030204" pitchFamily="34" charset="0"/>
                </a:defRPr>
              </a:pPr>
              <a:endParaRPr lang="en-US"/>
            </a:p>
          </c:txPr>
        </c:title>
        <c:numFmt formatCode="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568086912"/>
        <c:crosses val="autoZero"/>
        <c:crossBetween val="between"/>
        <c:majorUnit val="1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tx2">
                <a:lumMod val="25000"/>
                <a:lumOff val="75000"/>
              </a:schemeClr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6c'!$U$17:$U$18</c:f>
                <c:numCache>
                  <c:formatCode>General</c:formatCode>
                  <c:ptCount val="2"/>
                  <c:pt idx="0">
                    <c:v>2.6420300260004817E-2</c:v>
                  </c:pt>
                  <c:pt idx="1">
                    <c:v>1.5077607038823215E-2</c:v>
                  </c:pt>
                </c:numCache>
              </c:numRef>
            </c:plus>
            <c:minus>
              <c:numRef>
                <c:f>'Suppl. Fig. 6c'!$U$17:$U$18</c:f>
                <c:numCache>
                  <c:formatCode>General</c:formatCode>
                  <c:ptCount val="2"/>
                  <c:pt idx="0">
                    <c:v>2.6420300260004817E-2</c:v>
                  </c:pt>
                  <c:pt idx="1">
                    <c:v>1.5077607038823215E-2</c:v>
                  </c:pt>
                </c:numCache>
              </c:numRef>
            </c:minus>
            <c:spPr>
              <a:noFill/>
              <a:ln w="12700" cap="flat" cmpd="sng" algn="ctr">
                <a:solidFill>
                  <a:schemeClr val="tx1"/>
                </a:solidFill>
                <a:round/>
              </a:ln>
              <a:effectLst/>
            </c:spPr>
          </c:errBars>
          <c:cat>
            <c:strRef>
              <c:f>'Suppl. Fig. 6c'!$S$14:$S$15</c:f>
              <c:strCache>
                <c:ptCount val="2"/>
                <c:pt idx="0">
                  <c:v>WT</c:v>
                </c:pt>
                <c:pt idx="1">
                  <c:v>DNTTIP2 D492R</c:v>
                </c:pt>
              </c:strCache>
            </c:strRef>
          </c:cat>
          <c:val>
            <c:numRef>
              <c:f>'Suppl. Fig. 6c'!$U$14:$U$15</c:f>
              <c:numCache>
                <c:formatCode>General</c:formatCode>
                <c:ptCount val="2"/>
                <c:pt idx="0">
                  <c:v>0.26109243290468637</c:v>
                </c:pt>
                <c:pt idx="1">
                  <c:v>0.15289245677848706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736-3C45-B1AD-9B1C6534ACF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568141888"/>
        <c:axId val="568137856"/>
      </c:barChart>
      <c:scatterChart>
        <c:scatterStyle val="lineMarker"/>
        <c:varyColors val="0"/>
        <c:ser>
          <c:idx val="1"/>
          <c:order val="1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'Suppl. Fig. 6c'!$V$6:$V$11</c:f>
              <c:numCache>
                <c:formatCode>General</c:formatCode>
                <c:ptCount val="6"/>
                <c:pt idx="0">
                  <c:v>0.85</c:v>
                </c:pt>
                <c:pt idx="1">
                  <c:v>0.9</c:v>
                </c:pt>
                <c:pt idx="2">
                  <c:v>1.1499999999999999</c:v>
                </c:pt>
                <c:pt idx="3">
                  <c:v>1.85</c:v>
                </c:pt>
                <c:pt idx="4">
                  <c:v>1.9</c:v>
                </c:pt>
                <c:pt idx="5">
                  <c:v>2.15</c:v>
                </c:pt>
              </c:numCache>
            </c:numRef>
          </c:xVal>
          <c:yVal>
            <c:numRef>
              <c:f>'Suppl. Fig. 6c'!$U$6:$U$11</c:f>
              <c:numCache>
                <c:formatCode>General</c:formatCode>
                <c:ptCount val="6"/>
                <c:pt idx="0">
                  <c:v>0.25491099139208995</c:v>
                </c:pt>
                <c:pt idx="1">
                  <c:v>0.23831087889728103</c:v>
                </c:pt>
                <c:pt idx="2">
                  <c:v>0.29005542842468818</c:v>
                </c:pt>
                <c:pt idx="3">
                  <c:v>0.14497062881573727</c:v>
                </c:pt>
                <c:pt idx="4">
                  <c:v>0.14342698944121848</c:v>
                </c:pt>
                <c:pt idx="5">
                  <c:v>0.1702797520785054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B38-5447-BD93-6C20E9C3F08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68141888"/>
        <c:axId val="568137856"/>
      </c:scatterChart>
      <c:catAx>
        <c:axId val="5681418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2700000" spcFirstLastPara="1" vertOverflow="ellipsis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568137856"/>
        <c:crosses val="autoZero"/>
        <c:auto val="1"/>
        <c:lblAlgn val="ctr"/>
        <c:lblOffset val="100"/>
        <c:noMultiLvlLbl val="0"/>
      </c:catAx>
      <c:valAx>
        <c:axId val="568137856"/>
        <c:scaling>
          <c:orientation val="minMax"/>
          <c:max val="0.3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Calibri" panose="020F0502020204030204" pitchFamily="34" charset="0"/>
                    <a:ea typeface="+mn-ea"/>
                    <a:cs typeface="Calibri" panose="020F0502020204030204" pitchFamily="34" charset="0"/>
                  </a:defRPr>
                </a:pPr>
                <a:r>
                  <a:rPr lang="en-GB" sz="1200">
                    <a:solidFill>
                      <a:schemeClr val="tx1"/>
                    </a:solidFill>
                    <a:latin typeface="Calibri" panose="020F0502020204030204" pitchFamily="34" charset="0"/>
                    <a:cs typeface="Calibri" panose="020F0502020204030204" pitchFamily="34" charset="0"/>
                  </a:rPr>
                  <a:t>Puromycin incorporation (u.a.)</a:t>
                </a:r>
              </a:p>
            </c:rich>
          </c:tx>
          <c:layout>
            <c:manualLayout>
              <c:xMode val="edge"/>
              <c:yMode val="edge"/>
              <c:x val="3.1804937164422675E-2"/>
              <c:y val="0.2335625116633077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Calibri" panose="020F0502020204030204" pitchFamily="34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Calibri" panose="020F0502020204030204" pitchFamily="34" charset="0"/>
              </a:defRPr>
            </a:pPr>
            <a:endParaRPr lang="en-US"/>
          </a:p>
        </c:txPr>
        <c:crossAx val="56814188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'Suppl. Fig. 7a'!$G$20</c:f>
              <c:strCache>
                <c:ptCount val="1"/>
                <c:pt idx="0">
                  <c:v>47S/7SL1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75000"/>
                  <a:lumOff val="25000"/>
                </a:schemeClr>
              </a:soli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AB24-644B-B133-C4EFA9811DB0}"/>
              </c:ext>
            </c:extLst>
          </c:dPt>
          <c:dPt>
            <c:idx val="1"/>
            <c:invertIfNegative val="0"/>
            <c:bubble3D val="0"/>
            <c:spPr>
              <a:solidFill>
                <a:srgbClr val="C00000"/>
              </a:solidFill>
              <a:ln>
                <a:noFill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AB24-644B-B133-C4EFA9811DB0}"/>
              </c:ext>
            </c:extLst>
          </c:dPt>
          <c:errBars>
            <c:errBarType val="both"/>
            <c:errValType val="cust"/>
            <c:noEndCap val="0"/>
            <c:plus>
              <c:numRef>
                <c:f>'Suppl. Fig. 7a'!$G$24:$G$25</c:f>
                <c:numCache>
                  <c:formatCode>General</c:formatCode>
                  <c:ptCount val="2"/>
                  <c:pt idx="0">
                    <c:v>4.6339609792834394E-3</c:v>
                  </c:pt>
                  <c:pt idx="1">
                    <c:v>6.5067673940943822E-3</c:v>
                  </c:pt>
                </c:numCache>
              </c:numRef>
            </c:plus>
            <c:minus>
              <c:numRef>
                <c:f>'Suppl. Fig. 7a'!$G$24:$G$25</c:f>
                <c:numCache>
                  <c:formatCode>General</c:formatCode>
                  <c:ptCount val="2"/>
                  <c:pt idx="0">
                    <c:v>4.6339609792834394E-3</c:v>
                  </c:pt>
                  <c:pt idx="1">
                    <c:v>6.5067673940943822E-3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numRef>
              <c:f>'Suppl. Fig. 7a'!$F$21:$F$22</c:f>
              <c:numCache>
                <c:formatCode>General</c:formatCode>
                <c:ptCount val="2"/>
              </c:numCache>
            </c:numRef>
          </c:cat>
          <c:val>
            <c:numRef>
              <c:f>'Suppl. Fig. 7a'!$G$21:$G$22</c:f>
              <c:numCache>
                <c:formatCode>General</c:formatCode>
                <c:ptCount val="2"/>
                <c:pt idx="0">
                  <c:v>3.0782268379507829E-2</c:v>
                </c:pt>
                <c:pt idx="1">
                  <c:v>4.2716603228733344E-2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AB24-644B-B133-C4EFA9811DB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-30"/>
        <c:axId val="337356016"/>
        <c:axId val="127952736"/>
      </c:barChart>
      <c:catAx>
        <c:axId val="3373560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27952736"/>
        <c:crosses val="autoZero"/>
        <c:auto val="1"/>
        <c:lblAlgn val="ctr"/>
        <c:lblOffset val="100"/>
        <c:noMultiLvlLbl val="0"/>
      </c:catAx>
      <c:valAx>
        <c:axId val="127952736"/>
        <c:scaling>
          <c:orientation val="minMax"/>
          <c:max val="5.000000000000001E-2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>
            <a:solidFill>
              <a:schemeClr val="tx1">
                <a:lumMod val="75000"/>
                <a:lumOff val="25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33735601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v>Means</c:v>
          </c:tx>
          <c:spPr>
            <a:solidFill>
              <a:schemeClr val="accent2"/>
            </a:solidFill>
            <a:ln w="25400"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BAF1-0649-A84F-762AAEE37FC8}"/>
              </c:ext>
            </c:extLst>
          </c:dPt>
          <c:dPt>
            <c:idx val="1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BAF1-0649-A84F-762AAEE37FC8}"/>
              </c:ext>
            </c:extLst>
          </c:dPt>
          <c:errBars>
            <c:errBarType val="both"/>
            <c:errValType val="cust"/>
            <c:noEndCap val="0"/>
            <c:plus>
              <c:numRef>
                <c:f>'Suppl. Fig. 7a'!$K$31:$K$32</c:f>
                <c:numCache>
                  <c:formatCode>General</c:formatCode>
                  <c:ptCount val="2"/>
                  <c:pt idx="0">
                    <c:v>4.6339609792834394E-3</c:v>
                  </c:pt>
                  <c:pt idx="1">
                    <c:v>6.5067673940943822E-3</c:v>
                  </c:pt>
                </c:numCache>
              </c:numRef>
            </c:plus>
            <c:minus>
              <c:numRef>
                <c:f>'Suppl. Fig. 7a'!$K$31:$K$32</c:f>
                <c:numCache>
                  <c:formatCode>General</c:formatCode>
                  <c:ptCount val="2"/>
                  <c:pt idx="0">
                    <c:v>4.6339609792834394E-3</c:v>
                  </c:pt>
                  <c:pt idx="1">
                    <c:v>6.5067673940943822E-3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numRef>
              <c:f>'Suppl. Fig. 7a'!$I$31:$I$32</c:f>
              <c:numCache>
                <c:formatCode>General</c:formatCode>
                <c:ptCount val="2"/>
                <c:pt idx="0">
                  <c:v>1</c:v>
                </c:pt>
                <c:pt idx="1">
                  <c:v>2</c:v>
                </c:pt>
              </c:numCache>
            </c:numRef>
          </c:cat>
          <c:val>
            <c:numRef>
              <c:f>'Suppl. Fig. 7a'!$J$31:$J$32</c:f>
              <c:numCache>
                <c:formatCode>General</c:formatCode>
                <c:ptCount val="2"/>
                <c:pt idx="0">
                  <c:v>3.0782268379507829E-2</c:v>
                </c:pt>
                <c:pt idx="1">
                  <c:v>4.2716603228733344E-2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AF1-0649-A84F-762AAEE37F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30"/>
        <c:axId val="818805840"/>
        <c:axId val="818806672"/>
      </c:barChart>
      <c:scatterChart>
        <c:scatterStyle val="lineMarker"/>
        <c:varyColors val="0"/>
        <c:ser>
          <c:idx val="0"/>
          <c:order val="0"/>
          <c:spPr>
            <a:ln w="19050" cap="rnd">
              <a:noFill/>
              <a:round/>
            </a:ln>
            <a:effectLst/>
          </c:spPr>
          <c:marker>
            <c:symbol val="circle"/>
            <c:size val="3"/>
            <c:spPr>
              <a:noFill/>
              <a:ln w="19050">
                <a:solidFill>
                  <a:schemeClr val="tx1"/>
                </a:solidFill>
              </a:ln>
              <a:effectLst/>
            </c:spPr>
          </c:marker>
          <c:xVal>
            <c:numRef>
              <c:f>'Suppl. Fig. 7a'!$E$31:$E$36</c:f>
              <c:numCache>
                <c:formatCode>General</c:formatCode>
                <c:ptCount val="6"/>
                <c:pt idx="0">
                  <c:v>0.8</c:v>
                </c:pt>
                <c:pt idx="1">
                  <c:v>1.2</c:v>
                </c:pt>
                <c:pt idx="2">
                  <c:v>1.75</c:v>
                </c:pt>
                <c:pt idx="3">
                  <c:v>1.8</c:v>
                </c:pt>
                <c:pt idx="4">
                  <c:v>2.15</c:v>
                </c:pt>
                <c:pt idx="5">
                  <c:v>2.2000000000000002</c:v>
                </c:pt>
              </c:numCache>
            </c:numRef>
          </c:xVal>
          <c:yVal>
            <c:numRef>
              <c:f>'Suppl. Fig. 7a'!$F$31:$F$36</c:f>
              <c:numCache>
                <c:formatCode>General</c:formatCode>
                <c:ptCount val="6"/>
                <c:pt idx="0">
                  <c:v>2.7505563147302656E-2</c:v>
                </c:pt>
                <c:pt idx="1">
                  <c:v>3.4058973611713006E-2</c:v>
                </c:pt>
                <c:pt idx="2">
                  <c:v>4.0355881426832968E-2</c:v>
                </c:pt>
                <c:pt idx="3">
                  <c:v>4.9499110684459925E-2</c:v>
                </c:pt>
                <c:pt idx="4">
                  <c:v>4.6235568897690954E-2</c:v>
                </c:pt>
                <c:pt idx="5">
                  <c:v>3.4775851905949541E-2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BAF1-0649-A84F-762AAEE37F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18805840"/>
        <c:axId val="818806672"/>
      </c:scatterChart>
      <c:catAx>
        <c:axId val="8188058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18806672"/>
        <c:crosses val="autoZero"/>
        <c:auto val="1"/>
        <c:lblAlgn val="ctr"/>
        <c:lblOffset val="100"/>
        <c:tickMarkSkip val="1"/>
        <c:noMultiLvlLbl val="0"/>
      </c:catAx>
      <c:valAx>
        <c:axId val="818806672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8188058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'Suppl. Fig. 7b'!$C$44</c:f>
              <c:strCache>
                <c:ptCount val="1"/>
                <c:pt idx="0">
                  <c:v>CTRL</c:v>
                </c:pt>
              </c:strCache>
            </c:strRef>
          </c:tx>
          <c:spPr>
            <a:solidFill>
              <a:schemeClr val="tx1">
                <a:lumMod val="75000"/>
                <a:lumOff val="2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7b'!$D$46:$I$46</c:f>
                <c:numCache>
                  <c:formatCode>General</c:formatCode>
                  <c:ptCount val="6"/>
                  <c:pt idx="0">
                    <c:v>1.6823957544600084E-2</c:v>
                  </c:pt>
                  <c:pt idx="1">
                    <c:v>6.8913030477832414E-3</c:v>
                  </c:pt>
                  <c:pt idx="2">
                    <c:v>1.135225847407275E-2</c:v>
                  </c:pt>
                  <c:pt idx="3">
                    <c:v>1.2827652162875311E-4</c:v>
                  </c:pt>
                  <c:pt idx="4">
                    <c:v>1.0945640883397115E-3</c:v>
                  </c:pt>
                  <c:pt idx="5">
                    <c:v>2.4108279479113054E-3</c:v>
                  </c:pt>
                </c:numCache>
              </c:numRef>
            </c:plus>
            <c:minus>
              <c:numRef>
                <c:f>'Suppl. Fig. 7b'!$D$46:$I$46</c:f>
                <c:numCache>
                  <c:formatCode>General</c:formatCode>
                  <c:ptCount val="6"/>
                  <c:pt idx="0">
                    <c:v>1.6823957544600084E-2</c:v>
                  </c:pt>
                  <c:pt idx="1">
                    <c:v>6.8913030477832414E-3</c:v>
                  </c:pt>
                  <c:pt idx="2">
                    <c:v>1.135225847407275E-2</c:v>
                  </c:pt>
                  <c:pt idx="3">
                    <c:v>1.2827652162875311E-4</c:v>
                  </c:pt>
                  <c:pt idx="4">
                    <c:v>1.0945640883397115E-3</c:v>
                  </c:pt>
                  <c:pt idx="5">
                    <c:v>2.4108279479113054E-3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Ref>
              <c:f>'Suppl. Fig. 7b'!$D$43:$I$43</c:f>
              <c:strCache>
                <c:ptCount val="6"/>
                <c:pt idx="0">
                  <c:v>47-45S</c:v>
                </c:pt>
                <c:pt idx="1">
                  <c:v>41S</c:v>
                </c:pt>
                <c:pt idx="2">
                  <c:v>30S</c:v>
                </c:pt>
                <c:pt idx="3">
                  <c:v>26S</c:v>
                </c:pt>
                <c:pt idx="4">
                  <c:v>21S</c:v>
                </c:pt>
                <c:pt idx="5">
                  <c:v>18S-E</c:v>
                </c:pt>
              </c:strCache>
            </c:strRef>
          </c:cat>
          <c:val>
            <c:numRef>
              <c:f>'Suppl. Fig. 7b'!$D$44:$I$44</c:f>
              <c:numCache>
                <c:formatCode>General</c:formatCode>
                <c:ptCount val="6"/>
                <c:pt idx="0">
                  <c:v>0.13298624351403629</c:v>
                </c:pt>
                <c:pt idx="1">
                  <c:v>3.9293425805406457E-2</c:v>
                </c:pt>
                <c:pt idx="2">
                  <c:v>6.6066044703022186E-2</c:v>
                </c:pt>
                <c:pt idx="3">
                  <c:v>7.9655246187916723E-3</c:v>
                </c:pt>
                <c:pt idx="4">
                  <c:v>3.5021641995208436E-2</c:v>
                </c:pt>
                <c:pt idx="5">
                  <c:v>9.6072342567996072E-2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0D3-4746-BCFD-2148ACED7A4D}"/>
            </c:ext>
          </c:extLst>
        </c:ser>
        <c:ser>
          <c:idx val="1"/>
          <c:order val="1"/>
          <c:tx>
            <c:strRef>
              <c:f>'Suppl. Fig. 7b'!$C$45</c:f>
              <c:strCache>
                <c:ptCount val="1"/>
                <c:pt idx="0">
                  <c:v>DNTTIP2DR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7b'!$D$47:$I$47</c:f>
                <c:numCache>
                  <c:formatCode>General</c:formatCode>
                  <c:ptCount val="6"/>
                  <c:pt idx="0">
                    <c:v>1.7657404739723933E-2</c:v>
                  </c:pt>
                  <c:pt idx="1">
                    <c:v>3.7657221660044446E-3</c:v>
                  </c:pt>
                  <c:pt idx="2">
                    <c:v>6.4841080742877692E-3</c:v>
                  </c:pt>
                  <c:pt idx="3">
                    <c:v>1.1192195400322217E-3</c:v>
                  </c:pt>
                  <c:pt idx="4">
                    <c:v>1.8894372665653964E-3</c:v>
                  </c:pt>
                  <c:pt idx="5">
                    <c:v>5.4979383306451544E-3</c:v>
                  </c:pt>
                </c:numCache>
              </c:numRef>
            </c:plus>
            <c:minus>
              <c:numRef>
                <c:f>'Suppl. Fig. 7b'!$D$47:$I$47</c:f>
                <c:numCache>
                  <c:formatCode>General</c:formatCode>
                  <c:ptCount val="6"/>
                  <c:pt idx="0">
                    <c:v>1.7657404739723933E-2</c:v>
                  </c:pt>
                  <c:pt idx="1">
                    <c:v>3.7657221660044446E-3</c:v>
                  </c:pt>
                  <c:pt idx="2">
                    <c:v>6.4841080742877692E-3</c:v>
                  </c:pt>
                  <c:pt idx="3">
                    <c:v>1.1192195400322217E-3</c:v>
                  </c:pt>
                  <c:pt idx="4">
                    <c:v>1.8894372665653964E-3</c:v>
                  </c:pt>
                  <c:pt idx="5">
                    <c:v>5.4979383306451544E-3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Ref>
              <c:f>'Suppl. Fig. 7b'!$D$43:$I$43</c:f>
              <c:strCache>
                <c:ptCount val="6"/>
                <c:pt idx="0">
                  <c:v>47-45S</c:v>
                </c:pt>
                <c:pt idx="1">
                  <c:v>41S</c:v>
                </c:pt>
                <c:pt idx="2">
                  <c:v>30S</c:v>
                </c:pt>
                <c:pt idx="3">
                  <c:v>26S</c:v>
                </c:pt>
                <c:pt idx="4">
                  <c:v>21S</c:v>
                </c:pt>
                <c:pt idx="5">
                  <c:v>18S-E</c:v>
                </c:pt>
              </c:strCache>
            </c:strRef>
          </c:cat>
          <c:val>
            <c:numRef>
              <c:f>'Suppl. Fig. 7b'!$D$45:$I$45</c:f>
              <c:numCache>
                <c:formatCode>General</c:formatCode>
                <c:ptCount val="6"/>
                <c:pt idx="0">
                  <c:v>0.1534990043467048</c:v>
                </c:pt>
                <c:pt idx="1">
                  <c:v>5.404416539528132E-2</c:v>
                </c:pt>
                <c:pt idx="2">
                  <c:v>4.5116645714825925E-2</c:v>
                </c:pt>
                <c:pt idx="3">
                  <c:v>8.780986551082802E-3</c:v>
                </c:pt>
                <c:pt idx="4">
                  <c:v>4.8187972533237491E-2</c:v>
                </c:pt>
                <c:pt idx="5">
                  <c:v>7.2284483364185484E-2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0D3-4746-BCFD-2148ACED7A4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41"/>
        <c:overlap val="-20"/>
        <c:axId val="1985798383"/>
        <c:axId val="1985795471"/>
      </c:barChart>
      <c:catAx>
        <c:axId val="198579838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985795471"/>
        <c:crosses val="autoZero"/>
        <c:auto val="1"/>
        <c:lblAlgn val="ctr"/>
        <c:lblOffset val="100"/>
        <c:noMultiLvlLbl val="0"/>
      </c:catAx>
      <c:valAx>
        <c:axId val="1985795471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>
            <a:solidFill>
              <a:schemeClr val="tx1">
                <a:lumMod val="75000"/>
                <a:lumOff val="25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98579838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v>Mean</c:v>
          </c:tx>
          <c:spPr>
            <a:ln w="25400"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7B81-CB41-8369-AA0C9BB84C1D}"/>
              </c:ext>
            </c:extLst>
          </c:dPt>
          <c:dPt>
            <c:idx val="1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7B81-CB41-8369-AA0C9BB84C1D}"/>
              </c:ext>
            </c:extLst>
          </c:dPt>
          <c:dPt>
            <c:idx val="2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7B81-CB41-8369-AA0C9BB84C1D}"/>
              </c:ext>
            </c:extLst>
          </c:dPt>
          <c:dPt>
            <c:idx val="3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7B81-CB41-8369-AA0C9BB84C1D}"/>
              </c:ext>
            </c:extLst>
          </c:dPt>
          <c:dPt>
            <c:idx val="4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9-7B81-CB41-8369-AA0C9BB84C1D}"/>
              </c:ext>
            </c:extLst>
          </c:dPt>
          <c:dPt>
            <c:idx val="5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B-7B81-CB41-8369-AA0C9BB84C1D}"/>
              </c:ext>
            </c:extLst>
          </c:dPt>
          <c:dPt>
            <c:idx val="6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D-7B81-CB41-8369-AA0C9BB84C1D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F-7B81-CB41-8369-AA0C9BB84C1D}"/>
              </c:ext>
            </c:extLst>
          </c:dPt>
          <c:dPt>
            <c:idx val="8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1-7B81-CB41-8369-AA0C9BB84C1D}"/>
              </c:ext>
            </c:extLst>
          </c:dPt>
          <c:dPt>
            <c:idx val="9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3-7B81-CB41-8369-AA0C9BB84C1D}"/>
              </c:ext>
            </c:extLst>
          </c:dPt>
          <c:dPt>
            <c:idx val="10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5-7B81-CB41-8369-AA0C9BB84C1D}"/>
              </c:ext>
            </c:extLst>
          </c:dPt>
          <c:dPt>
            <c:idx val="11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7-7B81-CB41-8369-AA0C9BB84C1D}"/>
              </c:ext>
            </c:extLst>
          </c:dPt>
          <c:errBars>
            <c:errBarType val="both"/>
            <c:errValType val="cust"/>
            <c:noEndCap val="0"/>
            <c:plus>
              <c:numRef>
                <c:f>'Suppl. Fig. 7b'!$S$44:$S$55</c:f>
                <c:numCache>
                  <c:formatCode>General</c:formatCode>
                  <c:ptCount val="12"/>
                  <c:pt idx="0">
                    <c:v>1.6823957544600084E-2</c:v>
                  </c:pt>
                  <c:pt idx="1">
                    <c:v>1.7657404739723933E-2</c:v>
                  </c:pt>
                  <c:pt idx="2">
                    <c:v>6.8913030477832414E-3</c:v>
                  </c:pt>
                  <c:pt idx="3">
                    <c:v>3.7657221660044446E-3</c:v>
                  </c:pt>
                  <c:pt idx="4">
                    <c:v>1.135225847407275E-2</c:v>
                  </c:pt>
                  <c:pt idx="5">
                    <c:v>6.4841080742877692E-3</c:v>
                  </c:pt>
                  <c:pt idx="6">
                    <c:v>1.2827652162875311E-4</c:v>
                  </c:pt>
                  <c:pt idx="7">
                    <c:v>1.1192195400322217E-3</c:v>
                  </c:pt>
                  <c:pt idx="8">
                    <c:v>1.0945640883397115E-3</c:v>
                  </c:pt>
                  <c:pt idx="9">
                    <c:v>1.8894372665653964E-3</c:v>
                  </c:pt>
                  <c:pt idx="10">
                    <c:v>2.4108279479113054E-3</c:v>
                  </c:pt>
                  <c:pt idx="11">
                    <c:v>5.4979383306451544E-3</c:v>
                  </c:pt>
                </c:numCache>
              </c:numRef>
            </c:plus>
            <c:minus>
              <c:numRef>
                <c:f>'Suppl. Fig. 7b'!$S$44:$S$55</c:f>
                <c:numCache>
                  <c:formatCode>General</c:formatCode>
                  <c:ptCount val="12"/>
                  <c:pt idx="0">
                    <c:v>1.6823957544600084E-2</c:v>
                  </c:pt>
                  <c:pt idx="1">
                    <c:v>1.7657404739723933E-2</c:v>
                  </c:pt>
                  <c:pt idx="2">
                    <c:v>6.8913030477832414E-3</c:v>
                  </c:pt>
                  <c:pt idx="3">
                    <c:v>3.7657221660044446E-3</c:v>
                  </c:pt>
                  <c:pt idx="4">
                    <c:v>1.135225847407275E-2</c:v>
                  </c:pt>
                  <c:pt idx="5">
                    <c:v>6.4841080742877692E-3</c:v>
                  </c:pt>
                  <c:pt idx="6">
                    <c:v>1.2827652162875311E-4</c:v>
                  </c:pt>
                  <c:pt idx="7">
                    <c:v>1.1192195400322217E-3</c:v>
                  </c:pt>
                  <c:pt idx="8">
                    <c:v>1.0945640883397115E-3</c:v>
                  </c:pt>
                  <c:pt idx="9">
                    <c:v>1.8894372665653964E-3</c:v>
                  </c:pt>
                  <c:pt idx="10">
                    <c:v>2.4108279479113054E-3</c:v>
                  </c:pt>
                  <c:pt idx="11">
                    <c:v>5.4979383306451544E-3</c:v>
                  </c:pt>
                </c:numCache>
              </c:numRef>
            </c:minus>
            <c:spPr>
              <a:ln w="19050">
                <a:solidFill>
                  <a:schemeClr val="bg1">
                    <a:lumMod val="50000"/>
                  </a:schemeClr>
                </a:solidFill>
              </a:ln>
            </c:spPr>
          </c:errBars>
          <c:cat>
            <c:numRef>
              <c:f>'Suppl. Fig. 7b'!$Q$44:$Q$55</c:f>
              <c:numCache>
                <c:formatCode>General</c:formatCode>
                <c:ptCount val="12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</c:numCache>
            </c:numRef>
          </c:cat>
          <c:val>
            <c:numRef>
              <c:f>'Suppl. Fig. 7b'!$R$44:$R$55</c:f>
              <c:numCache>
                <c:formatCode>General</c:formatCode>
                <c:ptCount val="12"/>
                <c:pt idx="0">
                  <c:v>0.13298624351403629</c:v>
                </c:pt>
                <c:pt idx="1">
                  <c:v>0.1534990043467048</c:v>
                </c:pt>
                <c:pt idx="2">
                  <c:v>3.9293425805406457E-2</c:v>
                </c:pt>
                <c:pt idx="3">
                  <c:v>5.404416539528132E-2</c:v>
                </c:pt>
                <c:pt idx="4">
                  <c:v>6.6066044703022186E-2</c:v>
                </c:pt>
                <c:pt idx="5">
                  <c:v>4.5116645714825925E-2</c:v>
                </c:pt>
                <c:pt idx="6">
                  <c:v>7.9655246187916723E-3</c:v>
                </c:pt>
                <c:pt idx="7">
                  <c:v>8.780986551082802E-3</c:v>
                </c:pt>
                <c:pt idx="8">
                  <c:v>3.5021641995208436E-2</c:v>
                </c:pt>
                <c:pt idx="9">
                  <c:v>4.8187972533237491E-2</c:v>
                </c:pt>
                <c:pt idx="10">
                  <c:v>9.6072342567996072E-2</c:v>
                </c:pt>
                <c:pt idx="11">
                  <c:v>7.2284483364185484E-2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8-7B81-CB41-8369-AA0C9BB84C1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30"/>
        <c:axId val="963539392"/>
        <c:axId val="963548544"/>
      </c:barChart>
      <c:scatterChart>
        <c:scatterStyle val="lineMarker"/>
        <c:varyColors val="0"/>
        <c:ser>
          <c:idx val="0"/>
          <c:order val="0"/>
          <c:spPr>
            <a:ln>
              <a:noFill/>
            </a:ln>
          </c:spPr>
          <c:marker>
            <c:symbol val="circle"/>
            <c:size val="3"/>
            <c:spPr>
              <a:noFill/>
              <a:ln w="19050">
                <a:solidFill>
                  <a:schemeClr val="tx1"/>
                </a:solidFill>
              </a:ln>
            </c:spPr>
          </c:marker>
          <c:xVal>
            <c:numRef>
              <c:f>'Suppl. Fig. 7b'!$M$44:$M$79</c:f>
              <c:numCache>
                <c:formatCode>General</c:formatCode>
                <c:ptCount val="36"/>
                <c:pt idx="0">
                  <c:v>0.8</c:v>
                </c:pt>
                <c:pt idx="1">
                  <c:v>1.2</c:v>
                </c:pt>
                <c:pt idx="2">
                  <c:v>1.8</c:v>
                </c:pt>
                <c:pt idx="3">
                  <c:v>1.9</c:v>
                </c:pt>
                <c:pt idx="4">
                  <c:v>2.2000000000000002</c:v>
                </c:pt>
                <c:pt idx="5">
                  <c:v>2.25</c:v>
                </c:pt>
                <c:pt idx="6">
                  <c:v>2.8</c:v>
                </c:pt>
                <c:pt idx="7">
                  <c:v>3.25</c:v>
                </c:pt>
                <c:pt idx="8">
                  <c:v>3.8</c:v>
                </c:pt>
                <c:pt idx="9">
                  <c:v>3.85</c:v>
                </c:pt>
                <c:pt idx="10">
                  <c:v>4.18</c:v>
                </c:pt>
                <c:pt idx="11">
                  <c:v>4.3</c:v>
                </c:pt>
                <c:pt idx="12">
                  <c:v>4.8</c:v>
                </c:pt>
                <c:pt idx="13">
                  <c:v>5.2</c:v>
                </c:pt>
                <c:pt idx="14">
                  <c:v>5.8</c:v>
                </c:pt>
                <c:pt idx="15">
                  <c:v>5.9</c:v>
                </c:pt>
                <c:pt idx="16">
                  <c:v>6.2</c:v>
                </c:pt>
                <c:pt idx="17">
                  <c:v>6.25</c:v>
                </c:pt>
                <c:pt idx="18">
                  <c:v>6.8</c:v>
                </c:pt>
                <c:pt idx="19">
                  <c:v>7.25</c:v>
                </c:pt>
                <c:pt idx="20">
                  <c:v>7.75</c:v>
                </c:pt>
                <c:pt idx="21">
                  <c:v>7.9</c:v>
                </c:pt>
                <c:pt idx="22">
                  <c:v>8.1999999999999993</c:v>
                </c:pt>
                <c:pt idx="23">
                  <c:v>8.3000000000000007</c:v>
                </c:pt>
                <c:pt idx="24">
                  <c:v>8.8000000000000007</c:v>
                </c:pt>
                <c:pt idx="25">
                  <c:v>9.1999999999999993</c:v>
                </c:pt>
                <c:pt idx="26">
                  <c:v>9.7799999999999994</c:v>
                </c:pt>
                <c:pt idx="27">
                  <c:v>9.9</c:v>
                </c:pt>
                <c:pt idx="28">
                  <c:v>10.199999999999999</c:v>
                </c:pt>
                <c:pt idx="29">
                  <c:v>10.25</c:v>
                </c:pt>
                <c:pt idx="30">
                  <c:v>10.8</c:v>
                </c:pt>
                <c:pt idx="31">
                  <c:v>11.25</c:v>
                </c:pt>
                <c:pt idx="32">
                  <c:v>11.8</c:v>
                </c:pt>
                <c:pt idx="33">
                  <c:v>11.85</c:v>
                </c:pt>
                <c:pt idx="34">
                  <c:v>12.2</c:v>
                </c:pt>
                <c:pt idx="35">
                  <c:v>12.25</c:v>
                </c:pt>
              </c:numCache>
            </c:numRef>
          </c:xVal>
          <c:yVal>
            <c:numRef>
              <c:f>'Suppl. Fig. 7b'!$N$44:$N$79</c:f>
              <c:numCache>
                <c:formatCode>General</c:formatCode>
                <c:ptCount val="36"/>
                <c:pt idx="0">
                  <c:v>0.12108990904785499</c:v>
                </c:pt>
                <c:pt idx="1">
                  <c:v>0.14488257798021759</c:v>
                </c:pt>
                <c:pt idx="2">
                  <c:v>0.1393533645129463</c:v>
                </c:pt>
                <c:pt idx="3">
                  <c:v>0.17697371388742089</c:v>
                </c:pt>
                <c:pt idx="4">
                  <c:v>0.15722121323860283</c:v>
                </c:pt>
                <c:pt idx="5">
                  <c:v>0.14044772574784911</c:v>
                </c:pt>
                <c:pt idx="6">
                  <c:v>3.4420538689107383E-2</c:v>
                </c:pt>
                <c:pt idx="7">
                  <c:v>4.4166312921705524E-2</c:v>
                </c:pt>
                <c:pt idx="8">
                  <c:v>4.9366341484931457E-2</c:v>
                </c:pt>
                <c:pt idx="9">
                  <c:v>5.8220894254988595E-2</c:v>
                </c:pt>
                <c:pt idx="10">
                  <c:v>5.5537560792622724E-2</c:v>
                </c:pt>
                <c:pt idx="11">
                  <c:v>5.3051865048582496E-2</c:v>
                </c:pt>
                <c:pt idx="12">
                  <c:v>7.4093303651821429E-2</c:v>
                </c:pt>
                <c:pt idx="13">
                  <c:v>5.803878575422295E-2</c:v>
                </c:pt>
                <c:pt idx="14">
                  <c:v>4.3995582177400704E-2</c:v>
                </c:pt>
                <c:pt idx="15">
                  <c:v>5.4296840843350583E-2</c:v>
                </c:pt>
                <c:pt idx="16">
                  <c:v>4.3102446573643441E-2</c:v>
                </c:pt>
                <c:pt idx="17">
                  <c:v>3.9071713264908964E-2</c:v>
                </c:pt>
                <c:pt idx="18">
                  <c:v>8.0562298171023873E-3</c:v>
                </c:pt>
                <c:pt idx="19">
                  <c:v>7.874819420480959E-3</c:v>
                </c:pt>
                <c:pt idx="20">
                  <c:v>8.2307151331237598E-3</c:v>
                </c:pt>
                <c:pt idx="21">
                  <c:v>1.0438278609521137E-2</c:v>
                </c:pt>
                <c:pt idx="22">
                  <c:v>8.44633027668284E-3</c:v>
                </c:pt>
                <c:pt idx="23">
                  <c:v>8.0086221850034743E-3</c:v>
                </c:pt>
                <c:pt idx="24">
                  <c:v>3.4247668305900154E-2</c:v>
                </c:pt>
                <c:pt idx="25">
                  <c:v>3.5795615684516717E-2</c:v>
                </c:pt>
                <c:pt idx="26">
                  <c:v>4.9384577223962944E-2</c:v>
                </c:pt>
                <c:pt idx="27">
                  <c:v>4.6930000187036816E-2</c:v>
                </c:pt>
                <c:pt idx="28">
                  <c:v>5.0179992557120127E-2</c:v>
                </c:pt>
                <c:pt idx="29">
                  <c:v>4.6257320164830071E-2</c:v>
                </c:pt>
                <c:pt idx="30">
                  <c:v>9.4367629777753939E-2</c:v>
                </c:pt>
                <c:pt idx="31">
                  <c:v>9.7777055358238205E-2</c:v>
                </c:pt>
                <c:pt idx="32">
                  <c:v>7.1362414022309459E-2</c:v>
                </c:pt>
                <c:pt idx="33">
                  <c:v>7.9596321106277193E-2</c:v>
                </c:pt>
                <c:pt idx="34">
                  <c:v>7.1913977371810253E-2</c:v>
                </c:pt>
                <c:pt idx="35">
                  <c:v>6.6265220956345031E-2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9-7B81-CB41-8369-AA0C9BB84C1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63539392"/>
        <c:axId val="963548544"/>
      </c:scatterChart>
      <c:catAx>
        <c:axId val="9635393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ln w="25400">
            <a:solidFill>
              <a:schemeClr val="tx1">
                <a:lumMod val="75000"/>
                <a:lumOff val="25000"/>
              </a:schemeClr>
            </a:solidFill>
          </a:ln>
        </c:spPr>
        <c:crossAx val="963548544"/>
        <c:crosses val="autoZero"/>
        <c:auto val="1"/>
        <c:lblAlgn val="ctr"/>
        <c:lblOffset val="100"/>
        <c:tickMarkSkip val="1"/>
        <c:noMultiLvlLbl val="0"/>
      </c:catAx>
      <c:valAx>
        <c:axId val="963548544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25400">
            <a:solidFill>
              <a:schemeClr val="tx1">
                <a:lumMod val="75000"/>
                <a:lumOff val="25000"/>
              </a:schemeClr>
            </a:solidFill>
          </a:ln>
        </c:spPr>
        <c:txPr>
          <a:bodyPr/>
          <a:lstStyle/>
          <a:p>
            <a:pPr>
              <a:defRPr sz="1000" b="1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cs typeface="Arial" panose="020B0604020202020204" pitchFamily="34" charset="0"/>
              </a:defRPr>
            </a:pPr>
            <a:endParaRPr lang="en-US"/>
          </a:p>
        </c:txPr>
        <c:crossAx val="963539392"/>
        <c:crosses val="autoZero"/>
        <c:crossBetween val="between"/>
      </c:valAx>
      <c:spPr>
        <a:noFill/>
        <a:ln>
          <a:noFill/>
        </a:ln>
      </c:spPr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-30"/>
        <c:axId val="1985797135"/>
        <c:axId val="1985797551"/>
      </c:barChart>
      <c:catAx>
        <c:axId val="198579713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85797551"/>
        <c:crosses val="autoZero"/>
        <c:auto val="1"/>
        <c:lblAlgn val="ctr"/>
        <c:lblOffset val="100"/>
        <c:noMultiLvlLbl val="0"/>
      </c:catAx>
      <c:valAx>
        <c:axId val="1985797551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>
            <a:solidFill>
              <a:schemeClr val="tx1">
                <a:lumMod val="75000"/>
                <a:lumOff val="25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98579713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'Suppl. Fig. 7c'!$E$160</c:f>
              <c:strCache>
                <c:ptCount val="1"/>
                <c:pt idx="0">
                  <c:v>A'-A0 fragment/7SL1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75000"/>
                  <a:lumOff val="2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E4B7-AC46-AD94-C4A36C90184C}"/>
              </c:ext>
            </c:extLst>
          </c:dPt>
          <c:dPt>
            <c:idx val="1"/>
            <c:invertIfNegative val="0"/>
            <c:bubble3D val="0"/>
            <c:spPr>
              <a:solidFill>
                <a:srgbClr val="C0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E4B7-AC46-AD94-C4A36C90184C}"/>
              </c:ext>
            </c:extLst>
          </c:dPt>
          <c:errBars>
            <c:errBarType val="both"/>
            <c:errValType val="cust"/>
            <c:noEndCap val="0"/>
            <c:plus>
              <c:numRef>
                <c:f>'Suppl. Fig. 7c'!$E$164:$E$165</c:f>
                <c:numCache>
                  <c:formatCode>General</c:formatCode>
                  <c:ptCount val="2"/>
                  <c:pt idx="0">
                    <c:v>3.2333683833887191E-3</c:v>
                  </c:pt>
                  <c:pt idx="1">
                    <c:v>1.8165835765246382E-2</c:v>
                  </c:pt>
                </c:numCache>
              </c:numRef>
            </c:plus>
            <c:minus>
              <c:numRef>
                <c:f>'Suppl. Fig. 7c'!$E$164:$E$165</c:f>
                <c:numCache>
                  <c:formatCode>General</c:formatCode>
                  <c:ptCount val="2"/>
                  <c:pt idx="0">
                    <c:v>3.2333683833887191E-3</c:v>
                  </c:pt>
                  <c:pt idx="1">
                    <c:v>1.8165835765246382E-2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Ref>
              <c:f>'Suppl. Fig. 7c'!$D$161:$D$162</c:f>
              <c:strCache>
                <c:ptCount val="2"/>
                <c:pt idx="0">
                  <c:v>Controls</c:v>
                </c:pt>
                <c:pt idx="1">
                  <c:v>Mutants</c:v>
                </c:pt>
              </c:strCache>
            </c:strRef>
          </c:cat>
          <c:val>
            <c:numRef>
              <c:f>'Suppl. Fig. 7c'!$E$161:$E$162</c:f>
              <c:numCache>
                <c:formatCode>General</c:formatCode>
                <c:ptCount val="2"/>
                <c:pt idx="0">
                  <c:v>4.1142760406786272E-2</c:v>
                </c:pt>
                <c:pt idx="1">
                  <c:v>0.1305132166295703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E4B7-AC46-AD94-C4A36C9018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-30"/>
        <c:axId val="1985797135"/>
        <c:axId val="1985797551"/>
      </c:barChart>
      <c:catAx>
        <c:axId val="198579713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85797551"/>
        <c:crosses val="autoZero"/>
        <c:auto val="1"/>
        <c:lblAlgn val="ctr"/>
        <c:lblOffset val="100"/>
        <c:noMultiLvlLbl val="0"/>
      </c:catAx>
      <c:valAx>
        <c:axId val="1985797551"/>
        <c:scaling>
          <c:orientation val="minMax"/>
          <c:max val="0.18000000000000002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>
            <a:solidFill>
              <a:schemeClr val="tx1">
                <a:lumMod val="75000"/>
                <a:lumOff val="25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98579713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1415079428574771"/>
          <c:y val="6.0154861127144278E-2"/>
          <c:w val="0.71769927391296717"/>
          <c:h val="0.91936601020478836"/>
        </c:manualLayout>
      </c:layout>
      <c:barChart>
        <c:barDir val="col"/>
        <c:grouping val="clustered"/>
        <c:varyColors val="0"/>
        <c:ser>
          <c:idx val="1"/>
          <c:order val="1"/>
          <c:tx>
            <c:v>Means</c:v>
          </c:tx>
          <c:spPr>
            <a:solidFill>
              <a:schemeClr val="accent2"/>
            </a:solidFill>
            <a:ln w="25400"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B105-8E46-AC9C-B400AF1C7747}"/>
              </c:ext>
            </c:extLst>
          </c:dPt>
          <c:dPt>
            <c:idx val="1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B105-8E46-AC9C-B400AF1C7747}"/>
              </c:ext>
            </c:extLst>
          </c:dPt>
          <c:errBars>
            <c:errBarType val="both"/>
            <c:errValType val="cust"/>
            <c:noEndCap val="0"/>
            <c:plus>
              <c:numRef>
                <c:f>'Suppl. Fig. 7c'!$P$161:$P$162</c:f>
                <c:numCache>
                  <c:formatCode>General</c:formatCode>
                  <c:ptCount val="2"/>
                  <c:pt idx="0">
                    <c:v>3.2333683833887191E-3</c:v>
                  </c:pt>
                  <c:pt idx="1">
                    <c:v>1.8165835765246382E-2</c:v>
                  </c:pt>
                </c:numCache>
              </c:numRef>
            </c:plus>
            <c:minus>
              <c:numRef>
                <c:f>'Suppl. Fig. 7c'!$P$161:$P$162</c:f>
                <c:numCache>
                  <c:formatCode>General</c:formatCode>
                  <c:ptCount val="2"/>
                  <c:pt idx="0">
                    <c:v>3.2333683833887191E-3</c:v>
                  </c:pt>
                  <c:pt idx="1">
                    <c:v>1.8165835765246382E-2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numRef>
              <c:f>'Suppl. Fig. 7c'!$N$161:$N$162</c:f>
              <c:numCache>
                <c:formatCode>General</c:formatCode>
                <c:ptCount val="2"/>
                <c:pt idx="0">
                  <c:v>1</c:v>
                </c:pt>
                <c:pt idx="1">
                  <c:v>2</c:v>
                </c:pt>
              </c:numCache>
            </c:numRef>
          </c:cat>
          <c:val>
            <c:numRef>
              <c:f>'Suppl. Fig. 7c'!$O$161:$O$162</c:f>
              <c:numCache>
                <c:formatCode>General</c:formatCode>
                <c:ptCount val="2"/>
                <c:pt idx="0">
                  <c:v>4.1142760406786272E-2</c:v>
                </c:pt>
                <c:pt idx="1">
                  <c:v>0.1305132166295703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105-8E46-AC9C-B400AF1C774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30"/>
        <c:axId val="873026608"/>
        <c:axId val="873030768"/>
      </c:barChart>
      <c:scatterChart>
        <c:scatterStyle val="lineMarker"/>
        <c:varyColors val="0"/>
        <c:ser>
          <c:idx val="0"/>
          <c:order val="0"/>
          <c:spPr>
            <a:ln w="19050" cap="rnd">
              <a:noFill/>
              <a:round/>
            </a:ln>
            <a:effectLst/>
          </c:spPr>
          <c:marker>
            <c:symbol val="circle"/>
            <c:size val="3"/>
            <c:spPr>
              <a:noFill/>
              <a:ln w="19050">
                <a:solidFill>
                  <a:schemeClr val="tx1"/>
                </a:solidFill>
              </a:ln>
              <a:effectLst/>
            </c:spPr>
          </c:marker>
          <c:xVal>
            <c:numRef>
              <c:f>'Suppl. Fig. 7c'!$J$161:$J$166</c:f>
              <c:numCache>
                <c:formatCode>General</c:formatCode>
                <c:ptCount val="6"/>
                <c:pt idx="0">
                  <c:v>0.8</c:v>
                </c:pt>
                <c:pt idx="1">
                  <c:v>1.2</c:v>
                </c:pt>
                <c:pt idx="2">
                  <c:v>1.75</c:v>
                </c:pt>
                <c:pt idx="3">
                  <c:v>1.85</c:v>
                </c:pt>
                <c:pt idx="4">
                  <c:v>2.15</c:v>
                </c:pt>
                <c:pt idx="5">
                  <c:v>2.25</c:v>
                </c:pt>
              </c:numCache>
            </c:numRef>
          </c:xVal>
          <c:yVal>
            <c:numRef>
              <c:f>'Suppl. Fig. 7c'!$K$161:$K$166</c:f>
              <c:numCache>
                <c:formatCode>General</c:formatCode>
                <c:ptCount val="6"/>
                <c:pt idx="0">
                  <c:v>3.8856423696817924E-2</c:v>
                </c:pt>
                <c:pt idx="1">
                  <c:v>4.342909711675462E-2</c:v>
                </c:pt>
                <c:pt idx="2">
                  <c:v>0.12307586697572584</c:v>
                </c:pt>
                <c:pt idx="3">
                  <c:v>0.15744460763159465</c:v>
                </c:pt>
                <c:pt idx="4">
                  <c:v>0.12387826535782077</c:v>
                </c:pt>
                <c:pt idx="5">
                  <c:v>0.11765412655313999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B105-8E46-AC9C-B400AF1C774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73026608"/>
        <c:axId val="873030768"/>
      </c:scatterChart>
      <c:catAx>
        <c:axId val="873026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73030768"/>
        <c:crosses val="autoZero"/>
        <c:auto val="1"/>
        <c:lblAlgn val="ctr"/>
        <c:lblOffset val="100"/>
        <c:tickMarkSkip val="1"/>
        <c:noMultiLvlLbl val="0"/>
      </c:catAx>
      <c:valAx>
        <c:axId val="873030768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87302660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'Suppl. Fig. 7d'!$J$20</c:f>
              <c:strCache>
                <c:ptCount val="1"/>
                <c:pt idx="0">
                  <c:v>Mean CTRL</c:v>
                </c:pt>
              </c:strCache>
            </c:strRef>
          </c:tx>
          <c:spPr>
            <a:solidFill>
              <a:schemeClr val="tx1">
                <a:lumMod val="75000"/>
                <a:lumOff val="2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7d'!$K$22:$N$22</c:f>
                <c:numCache>
                  <c:formatCode>General</c:formatCode>
                  <c:ptCount val="4"/>
                  <c:pt idx="0">
                    <c:v>3.7899537187104475E-3</c:v>
                  </c:pt>
                  <c:pt idx="1">
                    <c:v>1.4881528376095119E-3</c:v>
                  </c:pt>
                  <c:pt idx="2">
                    <c:v>8.7544123296069074E-3</c:v>
                  </c:pt>
                  <c:pt idx="3">
                    <c:v>1.7185221044202077E-2</c:v>
                  </c:pt>
                </c:numCache>
              </c:numRef>
            </c:plus>
            <c:minus>
              <c:numRef>
                <c:f>'Suppl. Fig. 7d'!$K$22:$N$22</c:f>
                <c:numCache>
                  <c:formatCode>General</c:formatCode>
                  <c:ptCount val="4"/>
                  <c:pt idx="0">
                    <c:v>3.7899537187104475E-3</c:v>
                  </c:pt>
                  <c:pt idx="1">
                    <c:v>1.4881528376095119E-3</c:v>
                  </c:pt>
                  <c:pt idx="2">
                    <c:v>8.7544123296069074E-3</c:v>
                  </c:pt>
                  <c:pt idx="3">
                    <c:v>1.7185221044202077E-2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Ref>
              <c:f>'Suppl. Fig. 7d'!$K$19:$N$19</c:f>
              <c:strCache>
                <c:ptCount val="4"/>
                <c:pt idx="0">
                  <c:v>47-45S</c:v>
                </c:pt>
                <c:pt idx="1">
                  <c:v>41S</c:v>
                </c:pt>
                <c:pt idx="2">
                  <c:v>32S</c:v>
                </c:pt>
                <c:pt idx="3">
                  <c:v>12S</c:v>
                </c:pt>
              </c:strCache>
            </c:strRef>
          </c:cat>
          <c:val>
            <c:numRef>
              <c:f>'Suppl. Fig. 7d'!$K$20:$N$20</c:f>
              <c:numCache>
                <c:formatCode>General</c:formatCode>
                <c:ptCount val="4"/>
                <c:pt idx="0">
                  <c:v>3.1637159785986468E-2</c:v>
                </c:pt>
                <c:pt idx="1">
                  <c:v>1.1125814557982224E-2</c:v>
                </c:pt>
                <c:pt idx="2">
                  <c:v>6.6236086937752875E-2</c:v>
                </c:pt>
                <c:pt idx="3">
                  <c:v>6.4979469437629347E-2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AFC-D741-BF59-509E5597BC8C}"/>
            </c:ext>
          </c:extLst>
        </c:ser>
        <c:ser>
          <c:idx val="1"/>
          <c:order val="1"/>
          <c:tx>
            <c:strRef>
              <c:f>'Suppl. Fig. 7d'!$J$21</c:f>
              <c:strCache>
                <c:ptCount val="1"/>
                <c:pt idx="0">
                  <c:v>Mean Mut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7d'!$K$23:$N$23</c:f>
                <c:numCache>
                  <c:formatCode>General</c:formatCode>
                  <c:ptCount val="4"/>
                  <c:pt idx="0">
                    <c:v>4.569906581839118E-3</c:v>
                  </c:pt>
                  <c:pt idx="1">
                    <c:v>1.2772509882140826E-3</c:v>
                  </c:pt>
                  <c:pt idx="2">
                    <c:v>9.7057461526146339E-3</c:v>
                  </c:pt>
                  <c:pt idx="3">
                    <c:v>8.7699519869057097E-3</c:v>
                  </c:pt>
                </c:numCache>
              </c:numRef>
            </c:plus>
            <c:minus>
              <c:numRef>
                <c:f>'Suppl. Fig. 7d'!$K$23:$N$23</c:f>
                <c:numCache>
                  <c:formatCode>General</c:formatCode>
                  <c:ptCount val="4"/>
                  <c:pt idx="0">
                    <c:v>4.569906581839118E-3</c:v>
                  </c:pt>
                  <c:pt idx="1">
                    <c:v>1.2772509882140826E-3</c:v>
                  </c:pt>
                  <c:pt idx="2">
                    <c:v>9.7057461526146339E-3</c:v>
                  </c:pt>
                  <c:pt idx="3">
                    <c:v>8.7699519869057097E-3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Ref>
              <c:f>'Suppl. Fig. 7d'!$K$19:$N$19</c:f>
              <c:strCache>
                <c:ptCount val="4"/>
                <c:pt idx="0">
                  <c:v>47-45S</c:v>
                </c:pt>
                <c:pt idx="1">
                  <c:v>41S</c:v>
                </c:pt>
                <c:pt idx="2">
                  <c:v>32S</c:v>
                </c:pt>
                <c:pt idx="3">
                  <c:v>12S</c:v>
                </c:pt>
              </c:strCache>
            </c:strRef>
          </c:cat>
          <c:val>
            <c:numRef>
              <c:f>'Suppl. Fig. 7d'!$K$21:$N$21</c:f>
              <c:numCache>
                <c:formatCode>General</c:formatCode>
                <c:ptCount val="4"/>
                <c:pt idx="0">
                  <c:v>3.6456287788653716E-2</c:v>
                </c:pt>
                <c:pt idx="1">
                  <c:v>1.4470075074818092E-2</c:v>
                </c:pt>
                <c:pt idx="2">
                  <c:v>6.3214387904773489E-2</c:v>
                </c:pt>
                <c:pt idx="3">
                  <c:v>5.9161452768268674E-2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AFC-D741-BF59-509E5597BC8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755755743"/>
        <c:axId val="755747839"/>
      </c:barChart>
      <c:catAx>
        <c:axId val="75575574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55747839"/>
        <c:crosses val="autoZero"/>
        <c:auto val="1"/>
        <c:lblAlgn val="ctr"/>
        <c:lblOffset val="100"/>
        <c:noMultiLvlLbl val="0"/>
      </c:catAx>
      <c:valAx>
        <c:axId val="755747839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>
            <a:solidFill>
              <a:schemeClr val="tx1">
                <a:lumMod val="75000"/>
                <a:lumOff val="25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5575574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v>Means</c:v>
          </c:tx>
          <c:spPr>
            <a:solidFill>
              <a:schemeClr val="accent2"/>
            </a:solidFill>
            <a:ln w="25400"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218-9640-A447-85DAE4E3F84A}"/>
              </c:ext>
            </c:extLst>
          </c:dPt>
          <c:dPt>
            <c:idx val="1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3218-9640-A447-85DAE4E3F84A}"/>
              </c:ext>
            </c:extLst>
          </c:dPt>
          <c:dPt>
            <c:idx val="2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3218-9640-A447-85DAE4E3F84A}"/>
              </c:ext>
            </c:extLst>
          </c:dPt>
          <c:dPt>
            <c:idx val="3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3218-9640-A447-85DAE4E3F84A}"/>
              </c:ext>
            </c:extLst>
          </c:dPt>
          <c:dPt>
            <c:idx val="4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9-3218-9640-A447-85DAE4E3F84A}"/>
              </c:ext>
            </c:extLst>
          </c:dPt>
          <c:dPt>
            <c:idx val="5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B-3218-9640-A447-85DAE4E3F84A}"/>
              </c:ext>
            </c:extLst>
          </c:dPt>
          <c:dPt>
            <c:idx val="6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D-3218-9640-A447-85DAE4E3F84A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F-3218-9640-A447-85DAE4E3F84A}"/>
              </c:ext>
            </c:extLst>
          </c:dPt>
          <c:errBars>
            <c:errBarType val="both"/>
            <c:errValType val="cust"/>
            <c:noEndCap val="0"/>
            <c:plus>
              <c:numRef>
                <c:f>'Suppl. Fig. 7d'!$AB$57:$AB$64</c:f>
                <c:numCache>
                  <c:formatCode>General</c:formatCode>
                  <c:ptCount val="8"/>
                  <c:pt idx="0">
                    <c:v>3.7899537187104475E-3</c:v>
                  </c:pt>
                  <c:pt idx="1">
                    <c:v>4.569906581839118E-3</c:v>
                  </c:pt>
                  <c:pt idx="2">
                    <c:v>1.4881528376095119E-3</c:v>
                  </c:pt>
                  <c:pt idx="3">
                    <c:v>1.2772509882140826E-3</c:v>
                  </c:pt>
                  <c:pt idx="4">
                    <c:v>8.7544123296069074E-3</c:v>
                  </c:pt>
                  <c:pt idx="5">
                    <c:v>9.7057461526146339E-3</c:v>
                  </c:pt>
                  <c:pt idx="6">
                    <c:v>1.7185221044202077E-2</c:v>
                  </c:pt>
                  <c:pt idx="7">
                    <c:v>8.7699519869057097E-3</c:v>
                  </c:pt>
                </c:numCache>
              </c:numRef>
            </c:plus>
            <c:minus>
              <c:numRef>
                <c:f>'Suppl. Fig. 7d'!$AB$57:$AB$64</c:f>
                <c:numCache>
                  <c:formatCode>General</c:formatCode>
                  <c:ptCount val="8"/>
                  <c:pt idx="0">
                    <c:v>3.7899537187104475E-3</c:v>
                  </c:pt>
                  <c:pt idx="1">
                    <c:v>4.569906581839118E-3</c:v>
                  </c:pt>
                  <c:pt idx="2">
                    <c:v>1.4881528376095119E-3</c:v>
                  </c:pt>
                  <c:pt idx="3">
                    <c:v>1.2772509882140826E-3</c:v>
                  </c:pt>
                  <c:pt idx="4">
                    <c:v>8.7544123296069074E-3</c:v>
                  </c:pt>
                  <c:pt idx="5">
                    <c:v>9.7057461526146339E-3</c:v>
                  </c:pt>
                  <c:pt idx="6">
                    <c:v>1.7185221044202077E-2</c:v>
                  </c:pt>
                  <c:pt idx="7">
                    <c:v>8.7699519869057097E-3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numRef>
              <c:f>'Suppl. Fig. 7d'!$Z$57:$Z$64</c:f>
              <c:numCache>
                <c:formatCode>General</c:formatCode>
                <c:ptCount val="8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</c:numCache>
            </c:numRef>
          </c:cat>
          <c:val>
            <c:numRef>
              <c:f>'Suppl. Fig. 7d'!$AA$57:$AA$64</c:f>
              <c:numCache>
                <c:formatCode>General</c:formatCode>
                <c:ptCount val="8"/>
                <c:pt idx="0">
                  <c:v>3.1637159785986468E-2</c:v>
                </c:pt>
                <c:pt idx="1">
                  <c:v>3.6456287788653716E-2</c:v>
                </c:pt>
                <c:pt idx="2">
                  <c:v>1.1125814557982224E-2</c:v>
                </c:pt>
                <c:pt idx="3">
                  <c:v>1.4470075074818092E-2</c:v>
                </c:pt>
                <c:pt idx="4">
                  <c:v>6.6236086937752875E-2</c:v>
                </c:pt>
                <c:pt idx="5">
                  <c:v>6.3214387904773489E-2</c:v>
                </c:pt>
                <c:pt idx="6">
                  <c:v>6.4979469437629347E-2</c:v>
                </c:pt>
                <c:pt idx="7">
                  <c:v>5.9161452768268674E-2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0-3218-9640-A447-85DAE4E3F8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30"/>
        <c:axId val="1101792496"/>
        <c:axId val="1101798320"/>
      </c:barChart>
      <c:scatterChart>
        <c:scatterStyle val="lineMarker"/>
        <c:varyColors val="0"/>
        <c:ser>
          <c:idx val="0"/>
          <c:order val="0"/>
          <c:spPr>
            <a:ln w="19050" cap="rnd">
              <a:noFill/>
              <a:round/>
            </a:ln>
            <a:effectLst/>
          </c:spPr>
          <c:marker>
            <c:symbol val="circle"/>
            <c:size val="3"/>
            <c:spPr>
              <a:noFill/>
              <a:ln w="19050">
                <a:solidFill>
                  <a:schemeClr val="tx1"/>
                </a:solidFill>
              </a:ln>
              <a:effectLst/>
            </c:spPr>
          </c:marker>
          <c:xVal>
            <c:numRef>
              <c:f>'Suppl. Fig. 7d'!$V$57:$V$80</c:f>
              <c:numCache>
                <c:formatCode>General</c:formatCode>
                <c:ptCount val="24"/>
                <c:pt idx="0">
                  <c:v>0.8</c:v>
                </c:pt>
                <c:pt idx="1">
                  <c:v>1.2</c:v>
                </c:pt>
                <c:pt idx="2">
                  <c:v>1.8</c:v>
                </c:pt>
                <c:pt idx="3">
                  <c:v>1.9</c:v>
                </c:pt>
                <c:pt idx="4">
                  <c:v>2.2000000000000002</c:v>
                </c:pt>
                <c:pt idx="5">
                  <c:v>2.25</c:v>
                </c:pt>
                <c:pt idx="6">
                  <c:v>2.8</c:v>
                </c:pt>
                <c:pt idx="7">
                  <c:v>3.25</c:v>
                </c:pt>
                <c:pt idx="8">
                  <c:v>3.8</c:v>
                </c:pt>
                <c:pt idx="9">
                  <c:v>3.85</c:v>
                </c:pt>
                <c:pt idx="10">
                  <c:v>4.18</c:v>
                </c:pt>
                <c:pt idx="11">
                  <c:v>4.3</c:v>
                </c:pt>
                <c:pt idx="12">
                  <c:v>4.8</c:v>
                </c:pt>
                <c:pt idx="13">
                  <c:v>5.2</c:v>
                </c:pt>
                <c:pt idx="14">
                  <c:v>5.8</c:v>
                </c:pt>
                <c:pt idx="15">
                  <c:v>5.9</c:v>
                </c:pt>
                <c:pt idx="16">
                  <c:v>6.2</c:v>
                </c:pt>
                <c:pt idx="17">
                  <c:v>6.25</c:v>
                </c:pt>
                <c:pt idx="18">
                  <c:v>6.8</c:v>
                </c:pt>
                <c:pt idx="19">
                  <c:v>7.25</c:v>
                </c:pt>
                <c:pt idx="20">
                  <c:v>7.8</c:v>
                </c:pt>
                <c:pt idx="21">
                  <c:v>7.9</c:v>
                </c:pt>
                <c:pt idx="22">
                  <c:v>8.15</c:v>
                </c:pt>
                <c:pt idx="23">
                  <c:v>8.1999999999999993</c:v>
                </c:pt>
              </c:numCache>
            </c:numRef>
          </c:xVal>
          <c:yVal>
            <c:numRef>
              <c:f>'Suppl. Fig. 7d'!$W$57:$W$80</c:f>
              <c:numCache>
                <c:formatCode>General</c:formatCode>
                <c:ptCount val="24"/>
                <c:pt idx="0">
                  <c:v>2.895725781110314E-2</c:v>
                </c:pt>
                <c:pt idx="1">
                  <c:v>3.4317061760869801E-2</c:v>
                </c:pt>
                <c:pt idx="2">
                  <c:v>3.3743850689205913E-2</c:v>
                </c:pt>
                <c:pt idx="3">
                  <c:v>4.2766885429889455E-2</c:v>
                </c:pt>
                <c:pt idx="4">
                  <c:v>3.67782687203113E-2</c:v>
                </c:pt>
                <c:pt idx="5">
                  <c:v>3.2536146315208209E-2</c:v>
                </c:pt>
                <c:pt idx="6">
                  <c:v>1.0073531595066534E-2</c:v>
                </c:pt>
                <c:pt idx="7">
                  <c:v>1.2178097520897912E-2</c:v>
                </c:pt>
                <c:pt idx="8">
                  <c:v>1.3304117324353075E-2</c:v>
                </c:pt>
                <c:pt idx="9">
                  <c:v>1.6291273642671973E-2</c:v>
                </c:pt>
                <c:pt idx="10">
                  <c:v>1.4182568858580127E-2</c:v>
                </c:pt>
                <c:pt idx="11">
                  <c:v>1.4102340473667197E-2</c:v>
                </c:pt>
                <c:pt idx="12">
                  <c:v>6.0045782614184709E-2</c:v>
                </c:pt>
                <c:pt idx="13">
                  <c:v>7.2426391261321041E-2</c:v>
                </c:pt>
                <c:pt idx="14">
                  <c:v>5.8094863651092829E-2</c:v>
                </c:pt>
                <c:pt idx="15">
                  <c:v>7.7411762499285511E-2</c:v>
                </c:pt>
                <c:pt idx="16">
                  <c:v>6.1285622477629628E-2</c:v>
                </c:pt>
                <c:pt idx="17">
                  <c:v>5.6065302991085995E-2</c:v>
                </c:pt>
                <c:pt idx="18">
                  <c:v>5.2827683101084259E-2</c:v>
                </c:pt>
                <c:pt idx="19">
                  <c:v>7.7131255774174429E-2</c:v>
                </c:pt>
                <c:pt idx="20">
                  <c:v>5.6957373625851133E-2</c:v>
                </c:pt>
                <c:pt idx="21">
                  <c:v>7.1759687970195232E-2</c:v>
                </c:pt>
                <c:pt idx="22">
                  <c:v>5.6527911201496368E-2</c:v>
                </c:pt>
                <c:pt idx="23">
                  <c:v>5.1400838275531963E-2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1-3218-9640-A447-85DAE4E3F8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101792496"/>
        <c:axId val="1101798320"/>
      </c:scatterChart>
      <c:catAx>
        <c:axId val="11017924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101798320"/>
        <c:crosses val="autoZero"/>
        <c:auto val="1"/>
        <c:lblAlgn val="ctr"/>
        <c:lblOffset val="100"/>
        <c:tickMarkSkip val="1"/>
        <c:noMultiLvlLbl val="0"/>
      </c:catAx>
      <c:valAx>
        <c:axId val="110179832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1017924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ITS1 mean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'Suppl. Fig. 7e'!$S$29</c:f>
              <c:strCache>
                <c:ptCount val="1"/>
                <c:pt idx="0">
                  <c:v>C1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7e'!$T$35:$Y$35</c:f>
                <c:numCache>
                  <c:formatCode>General</c:formatCode>
                  <c:ptCount val="6"/>
                  <c:pt idx="0">
                    <c:v>0</c:v>
                  </c:pt>
                  <c:pt idx="1">
                    <c:v>1.6504566720916864</c:v>
                  </c:pt>
                  <c:pt idx="2">
                    <c:v>12.001169450898725</c:v>
                  </c:pt>
                  <c:pt idx="3">
                    <c:v>0.58078936970101802</c:v>
                  </c:pt>
                  <c:pt idx="4">
                    <c:v>4.5141682701229788</c:v>
                  </c:pt>
                  <c:pt idx="5">
                    <c:v>4.4120908891915063</c:v>
                  </c:pt>
                </c:numCache>
              </c:numRef>
            </c:plus>
            <c:minus>
              <c:numRef>
                <c:f>'Suppl. Fig. 7e'!$T$35:$Y$35</c:f>
                <c:numCache>
                  <c:formatCode>General</c:formatCode>
                  <c:ptCount val="6"/>
                  <c:pt idx="0">
                    <c:v>0</c:v>
                  </c:pt>
                  <c:pt idx="1">
                    <c:v>1.6504566720916864</c:v>
                  </c:pt>
                  <c:pt idx="2">
                    <c:v>12.001169450898725</c:v>
                  </c:pt>
                  <c:pt idx="3">
                    <c:v>0.58078936970101802</c:v>
                  </c:pt>
                  <c:pt idx="4">
                    <c:v>4.5141682701229788</c:v>
                  </c:pt>
                  <c:pt idx="5">
                    <c:v>4.4120908891915063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7e'!$T$28:$Y$28</c:f>
              <c:strCache>
                <c:ptCount val="6"/>
                <c:pt idx="0">
                  <c:v>47-45S/7SL1</c:v>
                </c:pt>
                <c:pt idx="1">
                  <c:v>41S/7SL1</c:v>
                </c:pt>
                <c:pt idx="2">
                  <c:v>30S/7SL1</c:v>
                </c:pt>
                <c:pt idx="3">
                  <c:v>26S/7SL1</c:v>
                </c:pt>
                <c:pt idx="4">
                  <c:v>21S/7SL1</c:v>
                </c:pt>
                <c:pt idx="5">
                  <c:v>18S-E/7SL1</c:v>
                </c:pt>
              </c:strCache>
            </c:strRef>
          </c:cat>
          <c:val>
            <c:numRef>
              <c:f>'Suppl. Fig. 7e'!$T$29:$Y$29</c:f>
              <c:numCache>
                <c:formatCode>General</c:formatCode>
                <c:ptCount val="6"/>
                <c:pt idx="0">
                  <c:v>100</c:v>
                </c:pt>
                <c:pt idx="1">
                  <c:v>28.849433824670946</c:v>
                </c:pt>
                <c:pt idx="2">
                  <c:v>61.879819905748953</c:v>
                </c:pt>
                <c:pt idx="3">
                  <c:v>7.438069191852879</c:v>
                </c:pt>
                <c:pt idx="4">
                  <c:v>28.734398489086267</c:v>
                </c:pt>
                <c:pt idx="5">
                  <c:v>48.458092292549537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931-A74A-A93C-C1742ACE7B50}"/>
            </c:ext>
          </c:extLst>
        </c:ser>
        <c:ser>
          <c:idx val="1"/>
          <c:order val="1"/>
          <c:tx>
            <c:strRef>
              <c:f>'Suppl. Fig. 7e'!$S$30</c:f>
              <c:strCache>
                <c:ptCount val="1"/>
                <c:pt idx="0">
                  <c:v>C1 siEXOSC10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7e'!$T$36:$Y$36</c:f>
                <c:numCache>
                  <c:formatCode>General</c:formatCode>
                  <c:ptCount val="6"/>
                  <c:pt idx="0">
                    <c:v>8.4115477379198573</c:v>
                  </c:pt>
                  <c:pt idx="1">
                    <c:v>7.8166670615046101</c:v>
                  </c:pt>
                  <c:pt idx="2">
                    <c:v>4.3539412851811985</c:v>
                  </c:pt>
                  <c:pt idx="3">
                    <c:v>0.6962914325707984</c:v>
                  </c:pt>
                  <c:pt idx="4">
                    <c:v>8.4000659321001354</c:v>
                  </c:pt>
                  <c:pt idx="5">
                    <c:v>6.4658725675685575</c:v>
                  </c:pt>
                </c:numCache>
              </c:numRef>
            </c:plus>
            <c:minus>
              <c:numRef>
                <c:f>'Suppl. Fig. 7e'!$T$36:$Y$36</c:f>
                <c:numCache>
                  <c:formatCode>General</c:formatCode>
                  <c:ptCount val="6"/>
                  <c:pt idx="0">
                    <c:v>8.4115477379198573</c:v>
                  </c:pt>
                  <c:pt idx="1">
                    <c:v>7.8166670615046101</c:v>
                  </c:pt>
                  <c:pt idx="2">
                    <c:v>4.3539412851811985</c:v>
                  </c:pt>
                  <c:pt idx="3">
                    <c:v>0.6962914325707984</c:v>
                  </c:pt>
                  <c:pt idx="4">
                    <c:v>8.4000659321001354</c:v>
                  </c:pt>
                  <c:pt idx="5">
                    <c:v>6.4658725675685575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7e'!$T$28:$Y$28</c:f>
              <c:strCache>
                <c:ptCount val="6"/>
                <c:pt idx="0">
                  <c:v>47-45S/7SL1</c:v>
                </c:pt>
                <c:pt idx="1">
                  <c:v>41S/7SL1</c:v>
                </c:pt>
                <c:pt idx="2">
                  <c:v>30S/7SL1</c:v>
                </c:pt>
                <c:pt idx="3">
                  <c:v>26S/7SL1</c:v>
                </c:pt>
                <c:pt idx="4">
                  <c:v>21S/7SL1</c:v>
                </c:pt>
                <c:pt idx="5">
                  <c:v>18S-E/7SL1</c:v>
                </c:pt>
              </c:strCache>
            </c:strRef>
          </c:cat>
          <c:val>
            <c:numRef>
              <c:f>'Suppl. Fig. 7e'!$T$30:$Y$30</c:f>
              <c:numCache>
                <c:formatCode>General</c:formatCode>
                <c:ptCount val="6"/>
                <c:pt idx="0">
                  <c:v>92.694615623078079</c:v>
                </c:pt>
                <c:pt idx="1">
                  <c:v>44.406731954366741</c:v>
                </c:pt>
                <c:pt idx="2">
                  <c:v>32.975453809413672</c:v>
                </c:pt>
                <c:pt idx="3">
                  <c:v>8.3341378080387862</c:v>
                </c:pt>
                <c:pt idx="4">
                  <c:v>35.742873186405227</c:v>
                </c:pt>
                <c:pt idx="5">
                  <c:v>39.223721198771386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931-A74A-A93C-C1742ACE7B50}"/>
            </c:ext>
          </c:extLst>
        </c:ser>
        <c:ser>
          <c:idx val="2"/>
          <c:order val="2"/>
          <c:tx>
            <c:strRef>
              <c:f>'Suppl. Fig. 7e'!$S$31</c:f>
              <c:strCache>
                <c:ptCount val="1"/>
                <c:pt idx="0">
                  <c:v>M1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7e'!$T$37:$Y$37</c:f>
                <c:numCache>
                  <c:formatCode>General</c:formatCode>
                  <c:ptCount val="6"/>
                  <c:pt idx="0">
                    <c:v>8.7849394476572726</c:v>
                  </c:pt>
                  <c:pt idx="1">
                    <c:v>6.0659444418875639</c:v>
                  </c:pt>
                  <c:pt idx="2">
                    <c:v>11.236031992127593</c:v>
                  </c:pt>
                  <c:pt idx="3">
                    <c:v>0.63742277304409745</c:v>
                  </c:pt>
                  <c:pt idx="4">
                    <c:v>4.4880002495942177</c:v>
                  </c:pt>
                  <c:pt idx="5">
                    <c:v>8.8615053410454969</c:v>
                  </c:pt>
                </c:numCache>
              </c:numRef>
            </c:plus>
            <c:minus>
              <c:numRef>
                <c:f>'Suppl. Fig. 7e'!$T$37:$Y$37</c:f>
                <c:numCache>
                  <c:formatCode>General</c:formatCode>
                  <c:ptCount val="6"/>
                  <c:pt idx="0">
                    <c:v>8.7849394476572726</c:v>
                  </c:pt>
                  <c:pt idx="1">
                    <c:v>6.0659444418875639</c:v>
                  </c:pt>
                  <c:pt idx="2">
                    <c:v>11.236031992127593</c:v>
                  </c:pt>
                  <c:pt idx="3">
                    <c:v>0.63742277304409745</c:v>
                  </c:pt>
                  <c:pt idx="4">
                    <c:v>4.4880002495942177</c:v>
                  </c:pt>
                  <c:pt idx="5">
                    <c:v>8.8615053410454969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7e'!$T$28:$Y$28</c:f>
              <c:strCache>
                <c:ptCount val="6"/>
                <c:pt idx="0">
                  <c:v>47-45S/7SL1</c:v>
                </c:pt>
                <c:pt idx="1">
                  <c:v>41S/7SL1</c:v>
                </c:pt>
                <c:pt idx="2">
                  <c:v>30S/7SL1</c:v>
                </c:pt>
                <c:pt idx="3">
                  <c:v>26S/7SL1</c:v>
                </c:pt>
                <c:pt idx="4">
                  <c:v>21S/7SL1</c:v>
                </c:pt>
                <c:pt idx="5">
                  <c:v>18S-E/7SL1</c:v>
                </c:pt>
              </c:strCache>
            </c:strRef>
          </c:cat>
          <c:val>
            <c:numRef>
              <c:f>'Suppl. Fig. 7e'!$T$31:$Y$31</c:f>
              <c:numCache>
                <c:formatCode>General</c:formatCode>
                <c:ptCount val="6"/>
                <c:pt idx="0">
                  <c:v>110.75950345751092</c:v>
                </c:pt>
                <c:pt idx="1">
                  <c:v>33.697687889603962</c:v>
                </c:pt>
                <c:pt idx="2">
                  <c:v>50.359681088640706</c:v>
                </c:pt>
                <c:pt idx="3">
                  <c:v>9.0468979632975692</c:v>
                </c:pt>
                <c:pt idx="4">
                  <c:v>37.57718998196215</c:v>
                </c:pt>
                <c:pt idx="5">
                  <c:v>38.157909117573176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931-A74A-A93C-C1742ACE7B50}"/>
            </c:ext>
          </c:extLst>
        </c:ser>
        <c:ser>
          <c:idx val="3"/>
          <c:order val="3"/>
          <c:tx>
            <c:strRef>
              <c:f>'Suppl. Fig. 7e'!$S$32</c:f>
              <c:strCache>
                <c:ptCount val="1"/>
                <c:pt idx="0">
                  <c:v>M1 siEXOSC10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7e'!$T$38:$Y$38</c:f>
                <c:numCache>
                  <c:formatCode>General</c:formatCode>
                  <c:ptCount val="6"/>
                  <c:pt idx="0">
                    <c:v>12.761129484267133</c:v>
                  </c:pt>
                  <c:pt idx="1">
                    <c:v>4.9682501526123151</c:v>
                  </c:pt>
                  <c:pt idx="2">
                    <c:v>7.3553807460255722</c:v>
                  </c:pt>
                  <c:pt idx="3">
                    <c:v>0.31025055619763853</c:v>
                  </c:pt>
                  <c:pt idx="4">
                    <c:v>8.8896177172414923</c:v>
                  </c:pt>
                  <c:pt idx="5">
                    <c:v>3.8881281156353693</c:v>
                  </c:pt>
                </c:numCache>
              </c:numRef>
            </c:plus>
            <c:minus>
              <c:numRef>
                <c:f>'Suppl. Fig. 7e'!$T$38:$Y$38</c:f>
                <c:numCache>
                  <c:formatCode>General</c:formatCode>
                  <c:ptCount val="6"/>
                  <c:pt idx="0">
                    <c:v>12.761129484267133</c:v>
                  </c:pt>
                  <c:pt idx="1">
                    <c:v>4.9682501526123151</c:v>
                  </c:pt>
                  <c:pt idx="2">
                    <c:v>7.3553807460255722</c:v>
                  </c:pt>
                  <c:pt idx="3">
                    <c:v>0.31025055619763853</c:v>
                  </c:pt>
                  <c:pt idx="4">
                    <c:v>8.8896177172414923</c:v>
                  </c:pt>
                  <c:pt idx="5">
                    <c:v>3.8881281156353693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7e'!$T$28:$Y$28</c:f>
              <c:strCache>
                <c:ptCount val="6"/>
                <c:pt idx="0">
                  <c:v>47-45S/7SL1</c:v>
                </c:pt>
                <c:pt idx="1">
                  <c:v>41S/7SL1</c:v>
                </c:pt>
                <c:pt idx="2">
                  <c:v>30S/7SL1</c:v>
                </c:pt>
                <c:pt idx="3">
                  <c:v>26S/7SL1</c:v>
                </c:pt>
                <c:pt idx="4">
                  <c:v>21S/7SL1</c:v>
                </c:pt>
                <c:pt idx="5">
                  <c:v>18S-E/7SL1</c:v>
                </c:pt>
              </c:strCache>
            </c:strRef>
          </c:cat>
          <c:val>
            <c:numRef>
              <c:f>'Suppl. Fig. 7e'!$T$32:$Y$32</c:f>
              <c:numCache>
                <c:formatCode>General</c:formatCode>
                <c:ptCount val="6"/>
                <c:pt idx="0">
                  <c:v>86.82719351794556</c:v>
                </c:pt>
                <c:pt idx="1">
                  <c:v>27.38275367650995</c:v>
                </c:pt>
                <c:pt idx="2">
                  <c:v>45.836122822475701</c:v>
                </c:pt>
                <c:pt idx="3">
                  <c:v>8.5794514060758136</c:v>
                </c:pt>
                <c:pt idx="4">
                  <c:v>52.900934993150742</c:v>
                </c:pt>
                <c:pt idx="5">
                  <c:v>23.8596114288694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F931-A74A-A93C-C1742ACE7B5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13726160"/>
        <c:axId val="114292448"/>
      </c:barChart>
      <c:catAx>
        <c:axId val="1137261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14292448"/>
        <c:crosses val="autoZero"/>
        <c:auto val="1"/>
        <c:lblAlgn val="ctr"/>
        <c:lblOffset val="100"/>
        <c:noMultiLvlLbl val="0"/>
      </c:catAx>
      <c:valAx>
        <c:axId val="1142924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137261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'Suppl. Fig. 7e'!$AA$29</c:f>
              <c:strCache>
                <c:ptCount val="1"/>
                <c:pt idx="0">
                  <c:v>C1</c:v>
                </c:pt>
              </c:strCache>
            </c:strRef>
          </c:tx>
          <c:spPr>
            <a:solidFill>
              <a:schemeClr val="tx1">
                <a:lumMod val="75000"/>
                <a:lumOff val="2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7e'!$AB$35:$AG$35</c:f>
                <c:numCache>
                  <c:formatCode>General</c:formatCode>
                  <c:ptCount val="6"/>
                  <c:pt idx="0">
                    <c:v>0</c:v>
                  </c:pt>
                  <c:pt idx="1">
                    <c:v>1.7012275108048822</c:v>
                  </c:pt>
                  <c:pt idx="2">
                    <c:v>13.919914652525929</c:v>
                  </c:pt>
                  <c:pt idx="3">
                    <c:v>0.16397405141676555</c:v>
                  </c:pt>
                  <c:pt idx="4">
                    <c:v>5.3731077151872357</c:v>
                  </c:pt>
                  <c:pt idx="5">
                    <c:v>4.7740201722721922</c:v>
                  </c:pt>
                </c:numCache>
              </c:numRef>
            </c:plus>
            <c:minus>
              <c:numRef>
                <c:f>'Suppl. Fig. 7e'!$AB$35:$AG$35</c:f>
                <c:numCache>
                  <c:formatCode>General</c:formatCode>
                  <c:ptCount val="6"/>
                  <c:pt idx="0">
                    <c:v>0</c:v>
                  </c:pt>
                  <c:pt idx="1">
                    <c:v>1.7012275108048822</c:v>
                  </c:pt>
                  <c:pt idx="2">
                    <c:v>13.919914652525929</c:v>
                  </c:pt>
                  <c:pt idx="3">
                    <c:v>0.16397405141676555</c:v>
                  </c:pt>
                  <c:pt idx="4">
                    <c:v>5.3731077151872357</c:v>
                  </c:pt>
                  <c:pt idx="5">
                    <c:v>4.7740201722721922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Ref>
              <c:f>'Suppl. Fig. 7e'!$AB$28:$AG$28</c:f>
              <c:strCache>
                <c:ptCount val="6"/>
                <c:pt idx="0">
                  <c:v>47-45S</c:v>
                </c:pt>
                <c:pt idx="1">
                  <c:v>41S</c:v>
                </c:pt>
                <c:pt idx="2">
                  <c:v>30S</c:v>
                </c:pt>
                <c:pt idx="3">
                  <c:v>26S</c:v>
                </c:pt>
                <c:pt idx="4">
                  <c:v>21S</c:v>
                </c:pt>
                <c:pt idx="5">
                  <c:v>18S-E</c:v>
                </c:pt>
              </c:strCache>
            </c:strRef>
          </c:cat>
          <c:val>
            <c:numRef>
              <c:f>'Suppl. Fig. 7e'!$AB$29:$AG$29</c:f>
              <c:numCache>
                <c:formatCode>General</c:formatCode>
                <c:ptCount val="6"/>
                <c:pt idx="0">
                  <c:v>100</c:v>
                </c:pt>
                <c:pt idx="1">
                  <c:v>28.403744135133749</c:v>
                </c:pt>
                <c:pt idx="2">
                  <c:v>63.806737926413525</c:v>
                </c:pt>
                <c:pt idx="3">
                  <c:v>7.7206427658704939</c:v>
                </c:pt>
                <c:pt idx="4">
                  <c:v>28.202689571620979</c:v>
                </c:pt>
                <c:pt idx="5">
                  <c:v>47.424607055074887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1DB-C54D-94F7-13A7F362F663}"/>
            </c:ext>
          </c:extLst>
        </c:ser>
        <c:ser>
          <c:idx val="1"/>
          <c:order val="1"/>
          <c:tx>
            <c:strRef>
              <c:f>'Suppl. Fig. 7e'!$AA$30</c:f>
              <c:strCache>
                <c:ptCount val="1"/>
                <c:pt idx="0">
                  <c:v>C1 siEXOSC10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7e'!$AB$36:$AG$36</c:f>
                <c:numCache>
                  <c:formatCode>General</c:formatCode>
                  <c:ptCount val="6"/>
                  <c:pt idx="0">
                    <c:v>5.4857716162082069</c:v>
                  </c:pt>
                  <c:pt idx="1">
                    <c:v>9.5564024136634682</c:v>
                  </c:pt>
                  <c:pt idx="2">
                    <c:v>4.4223695082814629</c:v>
                  </c:pt>
                  <c:pt idx="3">
                    <c:v>0.85058171397085436</c:v>
                  </c:pt>
                  <c:pt idx="4">
                    <c:v>5.5788884886776415</c:v>
                  </c:pt>
                  <c:pt idx="5">
                    <c:v>7.0013189388064694</c:v>
                  </c:pt>
                </c:numCache>
              </c:numRef>
            </c:plus>
            <c:minus>
              <c:numRef>
                <c:f>'Suppl. Fig. 7e'!$AB$36:$AG$36</c:f>
                <c:numCache>
                  <c:formatCode>General</c:formatCode>
                  <c:ptCount val="6"/>
                  <c:pt idx="0">
                    <c:v>5.4857716162082069</c:v>
                  </c:pt>
                  <c:pt idx="1">
                    <c:v>9.5564024136634682</c:v>
                  </c:pt>
                  <c:pt idx="2">
                    <c:v>4.4223695082814629</c:v>
                  </c:pt>
                  <c:pt idx="3">
                    <c:v>0.85058171397085436</c:v>
                  </c:pt>
                  <c:pt idx="4">
                    <c:v>5.5788884886776415</c:v>
                  </c:pt>
                  <c:pt idx="5">
                    <c:v>7.0013189388064694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Ref>
              <c:f>'Suppl. Fig. 7e'!$AB$28:$AG$28</c:f>
              <c:strCache>
                <c:ptCount val="6"/>
                <c:pt idx="0">
                  <c:v>47-45S</c:v>
                </c:pt>
                <c:pt idx="1">
                  <c:v>41S</c:v>
                </c:pt>
                <c:pt idx="2">
                  <c:v>30S</c:v>
                </c:pt>
                <c:pt idx="3">
                  <c:v>26S</c:v>
                </c:pt>
                <c:pt idx="4">
                  <c:v>21S</c:v>
                </c:pt>
                <c:pt idx="5">
                  <c:v>18S-E</c:v>
                </c:pt>
              </c:strCache>
            </c:strRef>
          </c:cat>
          <c:val>
            <c:numRef>
              <c:f>'Suppl. Fig. 7e'!$AB$30:$AG$30</c:f>
              <c:numCache>
                <c:formatCode>General</c:formatCode>
                <c:ptCount val="6"/>
                <c:pt idx="0">
                  <c:v>89.134711298620203</c:v>
                </c:pt>
                <c:pt idx="1">
                  <c:v>44.173780302107048</c:v>
                </c:pt>
                <c:pt idx="2">
                  <c:v>31.759048243519459</c:v>
                </c:pt>
                <c:pt idx="3">
                  <c:v>8.3591157531959492</c:v>
                </c:pt>
                <c:pt idx="4">
                  <c:v>32.214000261368497</c:v>
                </c:pt>
                <c:pt idx="5">
                  <c:v>37.71304832401416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1DB-C54D-94F7-13A7F362F663}"/>
            </c:ext>
          </c:extLst>
        </c:ser>
        <c:ser>
          <c:idx val="2"/>
          <c:order val="2"/>
          <c:tx>
            <c:strRef>
              <c:f>'Suppl. Fig. 7e'!$AA$31</c:f>
              <c:strCache>
                <c:ptCount val="1"/>
                <c:pt idx="0">
                  <c:v>M1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7e'!$AB$37:$AG$37</c:f>
                <c:numCache>
                  <c:formatCode>General</c:formatCode>
                  <c:ptCount val="6"/>
                  <c:pt idx="0">
                    <c:v>10.467028439521108</c:v>
                  </c:pt>
                  <c:pt idx="1">
                    <c:v>7.3433004379434887</c:v>
                  </c:pt>
                  <c:pt idx="2">
                    <c:v>8.2313366393443843</c:v>
                  </c:pt>
                  <c:pt idx="3">
                    <c:v>0.77652861709047427</c:v>
                  </c:pt>
                  <c:pt idx="4">
                    <c:v>5.168132214996878</c:v>
                  </c:pt>
                  <c:pt idx="5">
                    <c:v>10.474712055086679</c:v>
                  </c:pt>
                </c:numCache>
              </c:numRef>
            </c:plus>
            <c:minus>
              <c:numRef>
                <c:f>'Suppl. Fig. 7e'!$AB$37:$AG$37</c:f>
                <c:numCache>
                  <c:formatCode>General</c:formatCode>
                  <c:ptCount val="6"/>
                  <c:pt idx="0">
                    <c:v>10.467028439521108</c:v>
                  </c:pt>
                  <c:pt idx="1">
                    <c:v>7.3433004379434887</c:v>
                  </c:pt>
                  <c:pt idx="2">
                    <c:v>8.2313366393443843</c:v>
                  </c:pt>
                  <c:pt idx="3">
                    <c:v>0.77652861709047427</c:v>
                  </c:pt>
                  <c:pt idx="4">
                    <c:v>5.168132214996878</c:v>
                  </c:pt>
                  <c:pt idx="5">
                    <c:v>10.474712055086679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Ref>
              <c:f>'Suppl. Fig. 7e'!$AB$28:$AG$28</c:f>
              <c:strCache>
                <c:ptCount val="6"/>
                <c:pt idx="0">
                  <c:v>47-45S</c:v>
                </c:pt>
                <c:pt idx="1">
                  <c:v>41S</c:v>
                </c:pt>
                <c:pt idx="2">
                  <c:v>30S</c:v>
                </c:pt>
                <c:pt idx="3">
                  <c:v>26S</c:v>
                </c:pt>
                <c:pt idx="4">
                  <c:v>21S</c:v>
                </c:pt>
                <c:pt idx="5">
                  <c:v>18S-E</c:v>
                </c:pt>
              </c:strCache>
            </c:strRef>
          </c:cat>
          <c:val>
            <c:numRef>
              <c:f>'Suppl. Fig. 7e'!$AB$31:$AG$31</c:f>
              <c:numCache>
                <c:formatCode>General</c:formatCode>
                <c:ptCount val="6"/>
                <c:pt idx="0">
                  <c:v>109.74264085660199</c:v>
                </c:pt>
                <c:pt idx="1">
                  <c:v>34.157662823014952</c:v>
                </c:pt>
                <c:pt idx="2">
                  <c:v>45.85750162527782</c:v>
                </c:pt>
                <c:pt idx="3">
                  <c:v>9.0140726828154065</c:v>
                </c:pt>
                <c:pt idx="4">
                  <c:v>36.813031537566395</c:v>
                </c:pt>
                <c:pt idx="5">
                  <c:v>39.317637730014354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1DB-C54D-94F7-13A7F362F663}"/>
            </c:ext>
          </c:extLst>
        </c:ser>
        <c:ser>
          <c:idx val="3"/>
          <c:order val="3"/>
          <c:tx>
            <c:strRef>
              <c:f>'Suppl. Fig. 7e'!$AA$32</c:f>
              <c:strCache>
                <c:ptCount val="1"/>
                <c:pt idx="0">
                  <c:v>M1 siEXOSC10</c:v>
                </c:pt>
              </c:strCache>
            </c:strRef>
          </c:tx>
          <c:spPr>
            <a:solidFill>
              <a:srgbClr val="FF99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7e'!$AB$38:$AG$38</c:f>
                <c:numCache>
                  <c:formatCode>General</c:formatCode>
                  <c:ptCount val="6"/>
                  <c:pt idx="0">
                    <c:v>15.447280718140334</c:v>
                  </c:pt>
                  <c:pt idx="1">
                    <c:v>5.7706203003149676</c:v>
                  </c:pt>
                  <c:pt idx="2">
                    <c:v>3.7890255118354235</c:v>
                  </c:pt>
                  <c:pt idx="3">
                    <c:v>0.37503898718474016</c:v>
                  </c:pt>
                  <c:pt idx="4">
                    <c:v>3.7179333197470537</c:v>
                  </c:pt>
                  <c:pt idx="5">
                    <c:v>3.781640334050774</c:v>
                  </c:pt>
                </c:numCache>
              </c:numRef>
            </c:plus>
            <c:minus>
              <c:numRef>
                <c:f>'Suppl. Fig. 7e'!$AB$38:$AG$38</c:f>
                <c:numCache>
                  <c:formatCode>General</c:formatCode>
                  <c:ptCount val="6"/>
                  <c:pt idx="0">
                    <c:v>15.447280718140334</c:v>
                  </c:pt>
                  <c:pt idx="1">
                    <c:v>5.7706203003149676</c:v>
                  </c:pt>
                  <c:pt idx="2">
                    <c:v>3.7890255118354235</c:v>
                  </c:pt>
                  <c:pt idx="3">
                    <c:v>0.37503898718474016</c:v>
                  </c:pt>
                  <c:pt idx="4">
                    <c:v>3.7179333197470537</c:v>
                  </c:pt>
                  <c:pt idx="5">
                    <c:v>3.781640334050774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Ref>
              <c:f>'Suppl. Fig. 7e'!$AB$28:$AG$28</c:f>
              <c:strCache>
                <c:ptCount val="6"/>
                <c:pt idx="0">
                  <c:v>47-45S</c:v>
                </c:pt>
                <c:pt idx="1">
                  <c:v>41S</c:v>
                </c:pt>
                <c:pt idx="2">
                  <c:v>30S</c:v>
                </c:pt>
                <c:pt idx="3">
                  <c:v>26S</c:v>
                </c:pt>
                <c:pt idx="4">
                  <c:v>21S</c:v>
                </c:pt>
                <c:pt idx="5">
                  <c:v>18S-E</c:v>
                </c:pt>
              </c:strCache>
            </c:strRef>
          </c:cat>
          <c:val>
            <c:numRef>
              <c:f>'Suppl. Fig. 7e'!$AB$32:$AG$32</c:f>
              <c:numCache>
                <c:formatCode>General</c:formatCode>
                <c:ptCount val="6"/>
                <c:pt idx="0">
                  <c:v>87.797687978372778</c:v>
                </c:pt>
                <c:pt idx="1">
                  <c:v>28.17070521034006</c:v>
                </c:pt>
                <c:pt idx="2">
                  <c:v>42.499564602064396</c:v>
                </c:pt>
                <c:pt idx="3">
                  <c:v>8.5545219405017168</c:v>
                </c:pt>
                <c:pt idx="4">
                  <c:v>48.723317518880769</c:v>
                </c:pt>
                <c:pt idx="5">
                  <c:v>25.041101078229605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1DB-C54D-94F7-13A7F362F66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-30"/>
        <c:axId val="1388310208"/>
        <c:axId val="1388310624"/>
      </c:barChart>
      <c:catAx>
        <c:axId val="13883102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388310624"/>
        <c:crosses val="autoZero"/>
        <c:auto val="1"/>
        <c:lblAlgn val="ctr"/>
        <c:lblOffset val="100"/>
        <c:noMultiLvlLbl val="0"/>
      </c:catAx>
      <c:valAx>
        <c:axId val="1388310624"/>
        <c:scaling>
          <c:orientation val="minMax"/>
          <c:max val="120"/>
          <c:min val="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>
            <a:solidFill>
              <a:schemeClr val="tx1">
                <a:lumMod val="75000"/>
                <a:lumOff val="25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38831020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v>Means</c:v>
          </c:tx>
          <c:spPr>
            <a:solidFill>
              <a:schemeClr val="accent2"/>
            </a:solidFill>
            <a:ln w="25400"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ADF4-0849-AF28-DEF844A8ED5D}"/>
              </c:ext>
            </c:extLst>
          </c:dPt>
          <c:dPt>
            <c:idx val="1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ADF4-0849-AF28-DEF844A8ED5D}"/>
              </c:ext>
            </c:extLst>
          </c:dPt>
          <c:dPt>
            <c:idx val="2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ADF4-0849-AF28-DEF844A8ED5D}"/>
              </c:ext>
            </c:extLst>
          </c:dPt>
          <c:dPt>
            <c:idx val="3"/>
            <c:invertIfNegative val="0"/>
            <c:bubble3D val="0"/>
            <c:spPr>
              <a:solidFill>
                <a:srgbClr val="FF9933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ADF4-0849-AF28-DEF844A8ED5D}"/>
              </c:ext>
            </c:extLst>
          </c:dPt>
          <c:dPt>
            <c:idx val="4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9-ADF4-0849-AF28-DEF844A8ED5D}"/>
              </c:ext>
            </c:extLst>
          </c:dPt>
          <c:dPt>
            <c:idx val="5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B-ADF4-0849-AF28-DEF844A8ED5D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D-ADF4-0849-AF28-DEF844A8ED5D}"/>
              </c:ext>
            </c:extLst>
          </c:dPt>
          <c:dPt>
            <c:idx val="7"/>
            <c:invertIfNegative val="0"/>
            <c:bubble3D val="0"/>
            <c:spPr>
              <a:solidFill>
                <a:srgbClr val="FF9933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F-ADF4-0849-AF28-DEF844A8ED5D}"/>
              </c:ext>
            </c:extLst>
          </c:dPt>
          <c:dPt>
            <c:idx val="8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1-ADF4-0849-AF28-DEF844A8ED5D}"/>
              </c:ext>
            </c:extLst>
          </c:dPt>
          <c:dPt>
            <c:idx val="9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3-ADF4-0849-AF28-DEF844A8ED5D}"/>
              </c:ext>
            </c:extLst>
          </c:dPt>
          <c:dPt>
            <c:idx val="10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5-ADF4-0849-AF28-DEF844A8ED5D}"/>
              </c:ext>
            </c:extLst>
          </c:dPt>
          <c:dPt>
            <c:idx val="11"/>
            <c:invertIfNegative val="0"/>
            <c:bubble3D val="0"/>
            <c:spPr>
              <a:solidFill>
                <a:srgbClr val="FF9933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7-ADF4-0849-AF28-DEF844A8ED5D}"/>
              </c:ext>
            </c:extLst>
          </c:dPt>
          <c:dPt>
            <c:idx val="12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9-ADF4-0849-AF28-DEF844A8ED5D}"/>
              </c:ext>
            </c:extLst>
          </c:dPt>
          <c:dPt>
            <c:idx val="13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B-ADF4-0849-AF28-DEF844A8ED5D}"/>
              </c:ext>
            </c:extLst>
          </c:dPt>
          <c:dPt>
            <c:idx val="14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D-ADF4-0849-AF28-DEF844A8ED5D}"/>
              </c:ext>
            </c:extLst>
          </c:dPt>
          <c:dPt>
            <c:idx val="15"/>
            <c:invertIfNegative val="0"/>
            <c:bubble3D val="0"/>
            <c:spPr>
              <a:solidFill>
                <a:srgbClr val="FF9933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F-ADF4-0849-AF28-DEF844A8ED5D}"/>
              </c:ext>
            </c:extLst>
          </c:dPt>
          <c:dPt>
            <c:idx val="16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21-ADF4-0849-AF28-DEF844A8ED5D}"/>
              </c:ext>
            </c:extLst>
          </c:dPt>
          <c:dPt>
            <c:idx val="17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23-ADF4-0849-AF28-DEF844A8ED5D}"/>
              </c:ext>
            </c:extLst>
          </c:dPt>
          <c:dPt>
            <c:idx val="18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25-ADF4-0849-AF28-DEF844A8ED5D}"/>
              </c:ext>
            </c:extLst>
          </c:dPt>
          <c:dPt>
            <c:idx val="19"/>
            <c:invertIfNegative val="0"/>
            <c:bubble3D val="0"/>
            <c:spPr>
              <a:solidFill>
                <a:srgbClr val="FF9933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27-ADF4-0849-AF28-DEF844A8ED5D}"/>
              </c:ext>
            </c:extLst>
          </c:dPt>
          <c:dPt>
            <c:idx val="20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29-ADF4-0849-AF28-DEF844A8ED5D}"/>
              </c:ext>
            </c:extLst>
          </c:dPt>
          <c:dPt>
            <c:idx val="21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2B-ADF4-0849-AF28-DEF844A8ED5D}"/>
              </c:ext>
            </c:extLst>
          </c:dPt>
          <c:dPt>
            <c:idx val="22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2D-ADF4-0849-AF28-DEF844A8ED5D}"/>
              </c:ext>
            </c:extLst>
          </c:dPt>
          <c:dPt>
            <c:idx val="23"/>
            <c:invertIfNegative val="0"/>
            <c:bubble3D val="0"/>
            <c:spPr>
              <a:solidFill>
                <a:srgbClr val="FF9933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2F-ADF4-0849-AF28-DEF844A8ED5D}"/>
              </c:ext>
            </c:extLst>
          </c:dPt>
          <c:errBars>
            <c:errBarType val="both"/>
            <c:errValType val="cust"/>
            <c:noEndCap val="0"/>
            <c:plus>
              <c:numRef>
                <c:f>'Suppl. Fig. 7e'!$AS$21:$AS$44</c:f>
                <c:numCache>
                  <c:formatCode>General</c:formatCode>
                  <c:ptCount val="24"/>
                  <c:pt idx="0">
                    <c:v>0</c:v>
                  </c:pt>
                  <c:pt idx="1">
                    <c:v>8.4115477379198573</c:v>
                  </c:pt>
                  <c:pt idx="2">
                    <c:v>8.7849394476572726</c:v>
                  </c:pt>
                  <c:pt idx="3">
                    <c:v>12.761129484267133</c:v>
                  </c:pt>
                  <c:pt idx="4">
                    <c:v>1.6504566720916864</c:v>
                  </c:pt>
                  <c:pt idx="5">
                    <c:v>7.8166670615046101</c:v>
                  </c:pt>
                  <c:pt idx="6">
                    <c:v>6.0659444418875639</c:v>
                  </c:pt>
                  <c:pt idx="7">
                    <c:v>4.9682501526123151</c:v>
                  </c:pt>
                  <c:pt idx="8">
                    <c:v>12.001169450898725</c:v>
                  </c:pt>
                  <c:pt idx="9">
                    <c:v>4.3539412851811985</c:v>
                  </c:pt>
                  <c:pt idx="10">
                    <c:v>11.236031992127593</c:v>
                  </c:pt>
                  <c:pt idx="11">
                    <c:v>7.3553807460255722</c:v>
                  </c:pt>
                  <c:pt idx="12">
                    <c:v>0.58078936970101802</c:v>
                  </c:pt>
                  <c:pt idx="13">
                    <c:v>0.6962914325707984</c:v>
                  </c:pt>
                  <c:pt idx="14">
                    <c:v>0.63742277304409745</c:v>
                  </c:pt>
                  <c:pt idx="15">
                    <c:v>0.31025055619763853</c:v>
                  </c:pt>
                  <c:pt idx="16">
                    <c:v>4.5141682701229788</c:v>
                  </c:pt>
                  <c:pt idx="17">
                    <c:v>8.4000659321001354</c:v>
                  </c:pt>
                  <c:pt idx="18">
                    <c:v>4.4880002495942177</c:v>
                  </c:pt>
                  <c:pt idx="19">
                    <c:v>8.8896177172414923</c:v>
                  </c:pt>
                  <c:pt idx="20">
                    <c:v>4.4120908891915063</c:v>
                  </c:pt>
                  <c:pt idx="21">
                    <c:v>6.4658725675685575</c:v>
                  </c:pt>
                  <c:pt idx="22">
                    <c:v>8.8615053410454969</c:v>
                  </c:pt>
                  <c:pt idx="23">
                    <c:v>3.8881281156353693</c:v>
                  </c:pt>
                </c:numCache>
              </c:numRef>
            </c:plus>
            <c:minus>
              <c:numRef>
                <c:f>'Suppl. Fig. 7e'!$AS$21:$AS$44</c:f>
                <c:numCache>
                  <c:formatCode>General</c:formatCode>
                  <c:ptCount val="24"/>
                  <c:pt idx="0">
                    <c:v>0</c:v>
                  </c:pt>
                  <c:pt idx="1">
                    <c:v>8.4115477379198573</c:v>
                  </c:pt>
                  <c:pt idx="2">
                    <c:v>8.7849394476572726</c:v>
                  </c:pt>
                  <c:pt idx="3">
                    <c:v>12.761129484267133</c:v>
                  </c:pt>
                  <c:pt idx="4">
                    <c:v>1.6504566720916864</c:v>
                  </c:pt>
                  <c:pt idx="5">
                    <c:v>7.8166670615046101</c:v>
                  </c:pt>
                  <c:pt idx="6">
                    <c:v>6.0659444418875639</c:v>
                  </c:pt>
                  <c:pt idx="7">
                    <c:v>4.9682501526123151</c:v>
                  </c:pt>
                  <c:pt idx="8">
                    <c:v>12.001169450898725</c:v>
                  </c:pt>
                  <c:pt idx="9">
                    <c:v>4.3539412851811985</c:v>
                  </c:pt>
                  <c:pt idx="10">
                    <c:v>11.236031992127593</c:v>
                  </c:pt>
                  <c:pt idx="11">
                    <c:v>7.3553807460255722</c:v>
                  </c:pt>
                  <c:pt idx="12">
                    <c:v>0.58078936970101802</c:v>
                  </c:pt>
                  <c:pt idx="13">
                    <c:v>0.6962914325707984</c:v>
                  </c:pt>
                  <c:pt idx="14">
                    <c:v>0.63742277304409745</c:v>
                  </c:pt>
                  <c:pt idx="15">
                    <c:v>0.31025055619763853</c:v>
                  </c:pt>
                  <c:pt idx="16">
                    <c:v>4.5141682701229788</c:v>
                  </c:pt>
                  <c:pt idx="17">
                    <c:v>8.4000659321001354</c:v>
                  </c:pt>
                  <c:pt idx="18">
                    <c:v>4.4880002495942177</c:v>
                  </c:pt>
                  <c:pt idx="19">
                    <c:v>8.8896177172414923</c:v>
                  </c:pt>
                  <c:pt idx="20">
                    <c:v>4.4120908891915063</c:v>
                  </c:pt>
                  <c:pt idx="21">
                    <c:v>6.4658725675685575</c:v>
                  </c:pt>
                  <c:pt idx="22">
                    <c:v>8.8615053410454969</c:v>
                  </c:pt>
                  <c:pt idx="23">
                    <c:v>3.8881281156353693</c:v>
                  </c:pt>
                </c:numCache>
              </c:numRef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numRef>
              <c:f>'Suppl. Fig. 7e'!$AQ$21:$AQ$44</c:f>
              <c:numCache>
                <c:formatCode>General</c:formatCode>
                <c:ptCount val="24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  <c:pt idx="20">
                  <c:v>21</c:v>
                </c:pt>
                <c:pt idx="21">
                  <c:v>22</c:v>
                </c:pt>
                <c:pt idx="22">
                  <c:v>23</c:v>
                </c:pt>
                <c:pt idx="23">
                  <c:v>24</c:v>
                </c:pt>
              </c:numCache>
            </c:numRef>
          </c:cat>
          <c:val>
            <c:numRef>
              <c:f>'Suppl. Fig. 7e'!$AR$21:$AR$44</c:f>
              <c:numCache>
                <c:formatCode>General</c:formatCode>
                <c:ptCount val="24"/>
                <c:pt idx="0">
                  <c:v>100</c:v>
                </c:pt>
                <c:pt idx="1">
                  <c:v>92.694615623078079</c:v>
                </c:pt>
                <c:pt idx="2">
                  <c:v>110.75950345751092</c:v>
                </c:pt>
                <c:pt idx="3">
                  <c:v>86.82719351794556</c:v>
                </c:pt>
                <c:pt idx="4">
                  <c:v>28.849433824670946</c:v>
                </c:pt>
                <c:pt idx="5">
                  <c:v>44.406731954366741</c:v>
                </c:pt>
                <c:pt idx="6">
                  <c:v>33.697687889603962</c:v>
                </c:pt>
                <c:pt idx="7">
                  <c:v>27.38275367650995</c:v>
                </c:pt>
                <c:pt idx="8">
                  <c:v>61.879819905748953</c:v>
                </c:pt>
                <c:pt idx="9">
                  <c:v>32.975453809413672</c:v>
                </c:pt>
                <c:pt idx="10">
                  <c:v>50.359681088640706</c:v>
                </c:pt>
                <c:pt idx="11">
                  <c:v>45.836122822475701</c:v>
                </c:pt>
                <c:pt idx="12">
                  <c:v>7.438069191852879</c:v>
                </c:pt>
                <c:pt idx="13">
                  <c:v>8.3341378080387862</c:v>
                </c:pt>
                <c:pt idx="14">
                  <c:v>9.0468979632975692</c:v>
                </c:pt>
                <c:pt idx="15">
                  <c:v>8.5794514060758136</c:v>
                </c:pt>
                <c:pt idx="16">
                  <c:v>28.734398489086267</c:v>
                </c:pt>
                <c:pt idx="17">
                  <c:v>35.742873186405227</c:v>
                </c:pt>
                <c:pt idx="18">
                  <c:v>37.57718998196215</c:v>
                </c:pt>
                <c:pt idx="19">
                  <c:v>52.900934993150742</c:v>
                </c:pt>
                <c:pt idx="20">
                  <c:v>48.458092292549537</c:v>
                </c:pt>
                <c:pt idx="21">
                  <c:v>39.223721198771386</c:v>
                </c:pt>
                <c:pt idx="22">
                  <c:v>38.157909117573176</c:v>
                </c:pt>
                <c:pt idx="23">
                  <c:v>23.8596114288694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30-ADF4-0849-AF28-DEF844A8ED5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30"/>
        <c:axId val="197975087"/>
        <c:axId val="197982159"/>
      </c:barChart>
      <c:scatterChart>
        <c:scatterStyle val="lineMarker"/>
        <c:varyColors val="0"/>
        <c:ser>
          <c:idx val="0"/>
          <c:order val="0"/>
          <c:spPr>
            <a:ln w="19050" cap="rnd">
              <a:noFill/>
              <a:round/>
            </a:ln>
            <a:effectLst/>
          </c:spPr>
          <c:marker>
            <c:symbol val="circle"/>
            <c:size val="3"/>
            <c:spPr>
              <a:noFill/>
              <a:ln w="19050">
                <a:solidFill>
                  <a:schemeClr val="tx1"/>
                </a:solidFill>
              </a:ln>
              <a:effectLst/>
            </c:spPr>
          </c:marker>
          <c:xVal>
            <c:numRef>
              <c:f>'Suppl. Fig. 7e'!$AL$21:$AL$116</c:f>
              <c:numCache>
                <c:formatCode>General</c:formatCode>
                <c:ptCount val="96"/>
                <c:pt idx="0">
                  <c:v>0.7</c:v>
                </c:pt>
                <c:pt idx="1">
                  <c:v>0.85</c:v>
                </c:pt>
                <c:pt idx="2">
                  <c:v>1.1499999999999999</c:v>
                </c:pt>
                <c:pt idx="3">
                  <c:v>1.2999999999999998</c:v>
                </c:pt>
                <c:pt idx="4">
                  <c:v>1.7</c:v>
                </c:pt>
                <c:pt idx="5">
                  <c:v>1.85</c:v>
                </c:pt>
                <c:pt idx="6">
                  <c:v>2.15</c:v>
                </c:pt>
                <c:pt idx="7">
                  <c:v>2.2999999999999998</c:v>
                </c:pt>
                <c:pt idx="8">
                  <c:v>2.7</c:v>
                </c:pt>
                <c:pt idx="9">
                  <c:v>2.85</c:v>
                </c:pt>
                <c:pt idx="10">
                  <c:v>3.15</c:v>
                </c:pt>
                <c:pt idx="11">
                  <c:v>3.3</c:v>
                </c:pt>
                <c:pt idx="12">
                  <c:v>3.7</c:v>
                </c:pt>
                <c:pt idx="13">
                  <c:v>3.85</c:v>
                </c:pt>
                <c:pt idx="14">
                  <c:v>4.1500000000000004</c:v>
                </c:pt>
                <c:pt idx="15">
                  <c:v>4.3000000000000007</c:v>
                </c:pt>
                <c:pt idx="16">
                  <c:v>4.7</c:v>
                </c:pt>
                <c:pt idx="17">
                  <c:v>4.8499999999999996</c:v>
                </c:pt>
                <c:pt idx="18">
                  <c:v>5.1499999999999995</c:v>
                </c:pt>
                <c:pt idx="19">
                  <c:v>5.3</c:v>
                </c:pt>
                <c:pt idx="20">
                  <c:v>5.7</c:v>
                </c:pt>
                <c:pt idx="21">
                  <c:v>5.85</c:v>
                </c:pt>
                <c:pt idx="22">
                  <c:v>6.1499999999999995</c:v>
                </c:pt>
                <c:pt idx="23">
                  <c:v>6.3</c:v>
                </c:pt>
                <c:pt idx="24">
                  <c:v>6.7</c:v>
                </c:pt>
                <c:pt idx="25">
                  <c:v>6.85</c:v>
                </c:pt>
                <c:pt idx="26">
                  <c:v>7.1499999999999995</c:v>
                </c:pt>
                <c:pt idx="27">
                  <c:v>7.3</c:v>
                </c:pt>
                <c:pt idx="28">
                  <c:v>7.7</c:v>
                </c:pt>
                <c:pt idx="29">
                  <c:v>7.85</c:v>
                </c:pt>
                <c:pt idx="30">
                  <c:v>8.15</c:v>
                </c:pt>
                <c:pt idx="31">
                  <c:v>0.15</c:v>
                </c:pt>
                <c:pt idx="32">
                  <c:v>8.6999999999999993</c:v>
                </c:pt>
                <c:pt idx="33">
                  <c:v>8.85</c:v>
                </c:pt>
                <c:pt idx="34">
                  <c:v>9.15</c:v>
                </c:pt>
                <c:pt idx="35">
                  <c:v>9.3000000000000007</c:v>
                </c:pt>
                <c:pt idx="36">
                  <c:v>9.6999999999999993</c:v>
                </c:pt>
                <c:pt idx="37">
                  <c:v>9.85</c:v>
                </c:pt>
                <c:pt idx="38">
                  <c:v>10.15</c:v>
                </c:pt>
                <c:pt idx="39">
                  <c:v>10.3</c:v>
                </c:pt>
                <c:pt idx="40">
                  <c:v>10.7</c:v>
                </c:pt>
                <c:pt idx="41">
                  <c:v>10.85</c:v>
                </c:pt>
                <c:pt idx="42">
                  <c:v>11.15</c:v>
                </c:pt>
                <c:pt idx="43">
                  <c:v>11.3</c:v>
                </c:pt>
                <c:pt idx="44">
                  <c:v>11.7</c:v>
                </c:pt>
                <c:pt idx="45">
                  <c:v>11.85</c:v>
                </c:pt>
                <c:pt idx="46">
                  <c:v>12.15</c:v>
                </c:pt>
                <c:pt idx="47">
                  <c:v>12.3</c:v>
                </c:pt>
                <c:pt idx="48">
                  <c:v>12.7</c:v>
                </c:pt>
                <c:pt idx="49">
                  <c:v>12.85</c:v>
                </c:pt>
                <c:pt idx="50">
                  <c:v>13.15</c:v>
                </c:pt>
                <c:pt idx="51">
                  <c:v>13.3</c:v>
                </c:pt>
                <c:pt idx="52">
                  <c:v>13.7</c:v>
                </c:pt>
                <c:pt idx="53">
                  <c:v>13.85</c:v>
                </c:pt>
                <c:pt idx="54">
                  <c:v>14.15</c:v>
                </c:pt>
                <c:pt idx="55">
                  <c:v>14.3</c:v>
                </c:pt>
                <c:pt idx="56">
                  <c:v>14.7</c:v>
                </c:pt>
                <c:pt idx="57">
                  <c:v>14.85</c:v>
                </c:pt>
                <c:pt idx="58">
                  <c:v>15.15</c:v>
                </c:pt>
                <c:pt idx="59">
                  <c:v>15.3</c:v>
                </c:pt>
                <c:pt idx="60">
                  <c:v>15.7</c:v>
                </c:pt>
                <c:pt idx="61">
                  <c:v>15.85</c:v>
                </c:pt>
                <c:pt idx="62">
                  <c:v>16.149999999999999</c:v>
                </c:pt>
                <c:pt idx="63">
                  <c:v>16.299999999999997</c:v>
                </c:pt>
                <c:pt idx="64">
                  <c:v>16.7</c:v>
                </c:pt>
                <c:pt idx="65">
                  <c:v>16.850000000000001</c:v>
                </c:pt>
                <c:pt idx="66">
                  <c:v>17.150000000000002</c:v>
                </c:pt>
                <c:pt idx="67">
                  <c:v>17.3</c:v>
                </c:pt>
                <c:pt idx="68">
                  <c:v>17.7</c:v>
                </c:pt>
                <c:pt idx="69">
                  <c:v>17.850000000000001</c:v>
                </c:pt>
                <c:pt idx="70">
                  <c:v>18.150000000000002</c:v>
                </c:pt>
                <c:pt idx="71">
                  <c:v>18.3</c:v>
                </c:pt>
                <c:pt idx="72">
                  <c:v>18.7</c:v>
                </c:pt>
                <c:pt idx="73">
                  <c:v>18.850000000000001</c:v>
                </c:pt>
                <c:pt idx="74">
                  <c:v>19.150000000000002</c:v>
                </c:pt>
                <c:pt idx="75">
                  <c:v>19.3</c:v>
                </c:pt>
                <c:pt idx="76">
                  <c:v>19.7</c:v>
                </c:pt>
                <c:pt idx="77">
                  <c:v>19.850000000000001</c:v>
                </c:pt>
                <c:pt idx="78">
                  <c:v>20.150000000000002</c:v>
                </c:pt>
                <c:pt idx="79">
                  <c:v>20.3</c:v>
                </c:pt>
                <c:pt idx="80">
                  <c:v>20.7</c:v>
                </c:pt>
                <c:pt idx="81">
                  <c:v>20.85</c:v>
                </c:pt>
                <c:pt idx="82">
                  <c:v>21.150000000000002</c:v>
                </c:pt>
                <c:pt idx="83">
                  <c:v>21.3</c:v>
                </c:pt>
                <c:pt idx="84">
                  <c:v>21.7</c:v>
                </c:pt>
                <c:pt idx="85">
                  <c:v>21.85</c:v>
                </c:pt>
                <c:pt idx="86">
                  <c:v>22.150000000000002</c:v>
                </c:pt>
                <c:pt idx="87">
                  <c:v>22.3</c:v>
                </c:pt>
                <c:pt idx="88">
                  <c:v>22.7</c:v>
                </c:pt>
                <c:pt idx="89">
                  <c:v>22.85</c:v>
                </c:pt>
                <c:pt idx="90">
                  <c:v>23.150000000000002</c:v>
                </c:pt>
                <c:pt idx="91">
                  <c:v>23.3</c:v>
                </c:pt>
                <c:pt idx="92">
                  <c:v>23.7</c:v>
                </c:pt>
                <c:pt idx="93">
                  <c:v>23.85</c:v>
                </c:pt>
                <c:pt idx="94">
                  <c:v>24.150000000000002</c:v>
                </c:pt>
                <c:pt idx="95">
                  <c:v>24.3</c:v>
                </c:pt>
              </c:numCache>
            </c:numRef>
          </c:xVal>
          <c:yVal>
            <c:numRef>
              <c:f>'Suppl. Fig. 7e'!$AM$21:$AM$116</c:f>
              <c:numCache>
                <c:formatCode>General</c:formatCode>
                <c:ptCount val="96"/>
                <c:pt idx="0">
                  <c:v>100</c:v>
                </c:pt>
                <c:pt idx="1">
                  <c:v>100</c:v>
                </c:pt>
                <c:pt idx="2">
                  <c:v>100</c:v>
                </c:pt>
                <c:pt idx="3">
                  <c:v>100</c:v>
                </c:pt>
                <c:pt idx="4">
                  <c:v>94.086245328652751</c:v>
                </c:pt>
                <c:pt idx="5">
                  <c:v>90.080263223321282</c:v>
                </c:pt>
                <c:pt idx="6">
                  <c:v>83.23762534388672</c:v>
                </c:pt>
                <c:pt idx="7">
                  <c:v>103.37432859645158</c:v>
                </c:pt>
                <c:pt idx="8">
                  <c:v>115.19856332522789</c:v>
                </c:pt>
                <c:pt idx="9">
                  <c:v>116.35456007473599</c:v>
                </c:pt>
                <c:pt idx="10">
                  <c:v>97.674799169842061</c:v>
                </c:pt>
                <c:pt idx="11">
                  <c:v>113.81009126023768</c:v>
                </c:pt>
                <c:pt idx="12">
                  <c:v>96.754695384789741</c:v>
                </c:pt>
                <c:pt idx="13">
                  <c:v>96.677608408499466</c:v>
                </c:pt>
                <c:pt idx="14">
                  <c:v>69.960760141829141</c:v>
                </c:pt>
                <c:pt idx="15">
                  <c:v>83.915710136663904</c:v>
                </c:pt>
                <c:pt idx="16">
                  <c:v>26.534153931352456</c:v>
                </c:pt>
                <c:pt idx="17">
                  <c:v>28.816380835805806</c:v>
                </c:pt>
                <c:pt idx="18">
                  <c:v>29.860697638242979</c:v>
                </c:pt>
                <c:pt idx="19">
                  <c:v>30.18650289328253</c:v>
                </c:pt>
                <c:pt idx="20">
                  <c:v>49.37682528446534</c:v>
                </c:pt>
                <c:pt idx="21">
                  <c:v>49.999657722854522</c:v>
                </c:pt>
                <c:pt idx="22">
                  <c:v>33.144857899001266</c:v>
                </c:pt>
                <c:pt idx="23">
                  <c:v>45.105586911145828</c:v>
                </c:pt>
                <c:pt idx="24">
                  <c:v>37.047629870731626</c:v>
                </c:pt>
                <c:pt idx="25">
                  <c:v>39.616310891965917</c:v>
                </c:pt>
                <c:pt idx="26">
                  <c:v>25.809047706347314</c:v>
                </c:pt>
                <c:pt idx="27">
                  <c:v>32.317763089371006</c:v>
                </c:pt>
                <c:pt idx="28">
                  <c:v>30.80778362705361</c:v>
                </c:pt>
                <c:pt idx="29">
                  <c:v>32.151639722880951</c:v>
                </c:pt>
                <c:pt idx="30">
                  <c:v>21.552692281085616</c:v>
                </c:pt>
                <c:pt idx="31">
                  <c:v>25.018899075019611</c:v>
                </c:pt>
                <c:pt idx="32">
                  <c:v>61.8234104401404</c:v>
                </c:pt>
                <c:pt idx="33">
                  <c:v>78.61193970277138</c:v>
                </c:pt>
                <c:pt idx="34">
                  <c:v>50.984863636328804</c:v>
                </c:pt>
                <c:pt idx="35">
                  <c:v>56.099065843755234</c:v>
                </c:pt>
                <c:pt idx="36">
                  <c:v>29.416757066066847</c:v>
                </c:pt>
                <c:pt idx="37">
                  <c:v>36.859901976344808</c:v>
                </c:pt>
                <c:pt idx="38">
                  <c:v>29.000485688146721</c:v>
                </c:pt>
                <c:pt idx="39">
                  <c:v>36.624670507096312</c:v>
                </c:pt>
                <c:pt idx="40">
                  <c:v>37.846050846425996</c:v>
                </c:pt>
                <c:pt idx="41">
                  <c:v>45.434074140424215</c:v>
                </c:pt>
                <c:pt idx="42">
                  <c:v>54.292379888983255</c:v>
                </c:pt>
                <c:pt idx="43">
                  <c:v>63.866219478729356</c:v>
                </c:pt>
                <c:pt idx="44">
                  <c:v>38.136112122262432</c:v>
                </c:pt>
                <c:pt idx="45">
                  <c:v>44.403935164680277</c:v>
                </c:pt>
                <c:pt idx="46">
                  <c:v>44.958646519250472</c:v>
                </c:pt>
                <c:pt idx="47">
                  <c:v>55.845797483709624</c:v>
                </c:pt>
                <c:pt idx="48">
                  <c:v>7.5548465027724427</c:v>
                </c:pt>
                <c:pt idx="49">
                  <c:v>7.8827317358736577</c:v>
                </c:pt>
                <c:pt idx="50">
                  <c:v>7.7243500589653822</c:v>
                </c:pt>
                <c:pt idx="51">
                  <c:v>6.590348469800035</c:v>
                </c:pt>
                <c:pt idx="52">
                  <c:v>8.6184539002544689</c:v>
                </c:pt>
                <c:pt idx="53">
                  <c:v>9.0498411251938329</c:v>
                </c:pt>
                <c:pt idx="54">
                  <c:v>7.4090522341395486</c:v>
                </c:pt>
                <c:pt idx="55">
                  <c:v>8.2592039725672972</c:v>
                </c:pt>
                <c:pt idx="56">
                  <c:v>9.0048078441227037</c:v>
                </c:pt>
                <c:pt idx="57">
                  <c:v>9.7951922657603863</c:v>
                </c:pt>
                <c:pt idx="58">
                  <c:v>8.2422179385631296</c:v>
                </c:pt>
                <c:pt idx="59">
                  <c:v>9.1453738047440591</c:v>
                </c:pt>
                <c:pt idx="60">
                  <c:v>8.587853684007575</c:v>
                </c:pt>
                <c:pt idx="61">
                  <c:v>8.9117825161481417</c:v>
                </c:pt>
                <c:pt idx="62">
                  <c:v>8.1639296213494372</c:v>
                </c:pt>
                <c:pt idx="63">
                  <c:v>8.654239802798104</c:v>
                </c:pt>
                <c:pt idx="64">
                  <c:v>22.33435773930934</c:v>
                </c:pt>
                <c:pt idx="65">
                  <c:v>29.39263713894174</c:v>
                </c:pt>
                <c:pt idx="66">
                  <c:v>32.881073836611861</c:v>
                </c:pt>
                <c:pt idx="67">
                  <c:v>30.329525241482138</c:v>
                </c:pt>
                <c:pt idx="68">
                  <c:v>28.792004758022323</c:v>
                </c:pt>
                <c:pt idx="69">
                  <c:v>38.65167304422458</c:v>
                </c:pt>
                <c:pt idx="70">
                  <c:v>29.198322981858599</c:v>
                </c:pt>
                <c:pt idx="71">
                  <c:v>46.329491961515423</c:v>
                </c:pt>
                <c:pt idx="72">
                  <c:v>33.717125034892987</c:v>
                </c:pt>
                <c:pt idx="73">
                  <c:v>42.779255127702761</c:v>
                </c:pt>
                <c:pt idx="74">
                  <c:v>33.942714450103438</c:v>
                </c:pt>
                <c:pt idx="75">
                  <c:v>39.869665315149419</c:v>
                </c:pt>
                <c:pt idx="76">
                  <c:v>45.331840430128565</c:v>
                </c:pt>
                <c:pt idx="77">
                  <c:v>52.698626316053875</c:v>
                </c:pt>
                <c:pt idx="78">
                  <c:v>48.13948581045986</c:v>
                </c:pt>
                <c:pt idx="79">
                  <c:v>65.43378741596068</c:v>
                </c:pt>
                <c:pt idx="80">
                  <c:v>42.039764552977452</c:v>
                </c:pt>
                <c:pt idx="81">
                  <c:v>51.138728862042804</c:v>
                </c:pt>
                <c:pt idx="82">
                  <c:v>49.095327750204397</c:v>
                </c:pt>
                <c:pt idx="83">
                  <c:v>51.558548004973495</c:v>
                </c:pt>
                <c:pt idx="84">
                  <c:v>36.723259047559594</c:v>
                </c:pt>
                <c:pt idx="85">
                  <c:v>45.156590656149348</c:v>
                </c:pt>
                <c:pt idx="86">
                  <c:v>31.259295268333531</c:v>
                </c:pt>
                <c:pt idx="87">
                  <c:v>43.755739823043079</c:v>
                </c:pt>
                <c:pt idx="88">
                  <c:v>40.988045844937574</c:v>
                </c:pt>
                <c:pt idx="89">
                  <c:v>48.856771973580777</c:v>
                </c:pt>
                <c:pt idx="90">
                  <c:v>28.108095371524712</c:v>
                </c:pt>
                <c:pt idx="91">
                  <c:v>34.678723280249649</c:v>
                </c:pt>
                <c:pt idx="92">
                  <c:v>25.356970184589279</c:v>
                </c:pt>
                <c:pt idx="93">
                  <c:v>28.65490003192102</c:v>
                </c:pt>
                <c:pt idx="94">
                  <c:v>21.111433018178516</c:v>
                </c:pt>
                <c:pt idx="95">
                  <c:v>20.315142480788786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31-ADF4-0849-AF28-DEF844A8ED5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97975087"/>
        <c:axId val="197982159"/>
      </c:scatterChart>
      <c:catAx>
        <c:axId val="19797508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7982159"/>
        <c:crosses val="autoZero"/>
        <c:auto val="1"/>
        <c:lblAlgn val="ctr"/>
        <c:lblOffset val="100"/>
        <c:noMultiLvlLbl val="0"/>
      </c:catAx>
      <c:valAx>
        <c:axId val="197982159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9797508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ITS2 mean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'Suppl. Fig. 7f'!$O$38</c:f>
              <c:strCache>
                <c:ptCount val="1"/>
                <c:pt idx="0">
                  <c:v>C1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7f'!$P$44:$S$44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7.1592952214569365</c:v>
                  </c:pt>
                  <c:pt idx="2">
                    <c:v>45.115033085735497</c:v>
                  </c:pt>
                  <c:pt idx="3">
                    <c:v>40.962005368904762</c:v>
                  </c:pt>
                </c:numCache>
              </c:numRef>
            </c:plus>
            <c:minus>
              <c:numRef>
                <c:f>'Suppl. Fig. 7f'!$P$44:$S$44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7.1592952214569365</c:v>
                  </c:pt>
                  <c:pt idx="2">
                    <c:v>45.115033085735497</c:v>
                  </c:pt>
                  <c:pt idx="3">
                    <c:v>40.962005368904762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7f'!$P$37:$S$37</c:f>
              <c:strCache>
                <c:ptCount val="4"/>
                <c:pt idx="0">
                  <c:v>47-45S/7SL1</c:v>
                </c:pt>
                <c:pt idx="1">
                  <c:v>41S/7SL1</c:v>
                </c:pt>
                <c:pt idx="2">
                  <c:v>32S/7SL1</c:v>
                </c:pt>
                <c:pt idx="3">
                  <c:v>12S/7SL1</c:v>
                </c:pt>
              </c:strCache>
            </c:strRef>
          </c:cat>
          <c:val>
            <c:numRef>
              <c:f>'Suppl. Fig. 7f'!$P$38:$S$38</c:f>
              <c:numCache>
                <c:formatCode>General</c:formatCode>
                <c:ptCount val="4"/>
                <c:pt idx="0">
                  <c:v>100</c:v>
                </c:pt>
                <c:pt idx="1">
                  <c:v>36.585764417683414</c:v>
                </c:pt>
                <c:pt idx="2">
                  <c:v>193.50466350021864</c:v>
                </c:pt>
                <c:pt idx="3">
                  <c:v>102.48688392710048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39-224A-AB95-389F4DD65BD1}"/>
            </c:ext>
          </c:extLst>
        </c:ser>
        <c:ser>
          <c:idx val="1"/>
          <c:order val="1"/>
          <c:tx>
            <c:strRef>
              <c:f>'Suppl. Fig. 7f'!$O$39</c:f>
              <c:strCache>
                <c:ptCount val="1"/>
                <c:pt idx="0">
                  <c:v>C1 siEXOSC10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7f'!$P$45:$S$45</c:f>
                <c:numCache>
                  <c:formatCode>General</c:formatCode>
                  <c:ptCount val="4"/>
                  <c:pt idx="0">
                    <c:v>8.2053206740770506</c:v>
                  </c:pt>
                  <c:pt idx="1">
                    <c:v>13.013604975055918</c:v>
                  </c:pt>
                  <c:pt idx="2">
                    <c:v>30.096797282785509</c:v>
                  </c:pt>
                  <c:pt idx="3">
                    <c:v>46.730585594540109</c:v>
                  </c:pt>
                </c:numCache>
              </c:numRef>
            </c:plus>
            <c:minus>
              <c:numRef>
                <c:f>'Suppl. Fig. 7f'!$P$45:$S$45</c:f>
                <c:numCache>
                  <c:formatCode>General</c:formatCode>
                  <c:ptCount val="4"/>
                  <c:pt idx="0">
                    <c:v>8.2053206740770506</c:v>
                  </c:pt>
                  <c:pt idx="1">
                    <c:v>13.013604975055918</c:v>
                  </c:pt>
                  <c:pt idx="2">
                    <c:v>30.096797282785509</c:v>
                  </c:pt>
                  <c:pt idx="3">
                    <c:v>46.730585594540109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7f'!$P$37:$S$37</c:f>
              <c:strCache>
                <c:ptCount val="4"/>
                <c:pt idx="0">
                  <c:v>47-45S/7SL1</c:v>
                </c:pt>
                <c:pt idx="1">
                  <c:v>41S/7SL1</c:v>
                </c:pt>
                <c:pt idx="2">
                  <c:v>32S/7SL1</c:v>
                </c:pt>
                <c:pt idx="3">
                  <c:v>12S/7SL1</c:v>
                </c:pt>
              </c:strCache>
            </c:strRef>
          </c:cat>
          <c:val>
            <c:numRef>
              <c:f>'Suppl. Fig. 7f'!$P$39:$S$39</c:f>
              <c:numCache>
                <c:formatCode>General</c:formatCode>
                <c:ptCount val="4"/>
                <c:pt idx="0">
                  <c:v>94.845775557593953</c:v>
                </c:pt>
                <c:pt idx="1">
                  <c:v>53.355455910819551</c:v>
                </c:pt>
                <c:pt idx="2">
                  <c:v>148.44966629298293</c:v>
                </c:pt>
                <c:pt idx="3">
                  <c:v>110.39161682626454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B39-224A-AB95-389F4DD65BD1}"/>
            </c:ext>
          </c:extLst>
        </c:ser>
        <c:ser>
          <c:idx val="2"/>
          <c:order val="2"/>
          <c:tx>
            <c:strRef>
              <c:f>'Suppl. Fig. 7f'!$O$40</c:f>
              <c:strCache>
                <c:ptCount val="1"/>
                <c:pt idx="0">
                  <c:v>M1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7f'!$P$46:$S$46</c:f>
                <c:numCache>
                  <c:formatCode>General</c:formatCode>
                  <c:ptCount val="4"/>
                  <c:pt idx="0">
                    <c:v>9.3334956272987668</c:v>
                  </c:pt>
                  <c:pt idx="1">
                    <c:v>5.7464245819722688</c:v>
                  </c:pt>
                  <c:pt idx="2">
                    <c:v>43.692361628999812</c:v>
                  </c:pt>
                  <c:pt idx="3">
                    <c:v>42.541337293232687</c:v>
                  </c:pt>
                </c:numCache>
              </c:numRef>
            </c:plus>
            <c:minus>
              <c:numRef>
                <c:f>'Suppl. Fig. 7f'!$P$46:$S$46</c:f>
                <c:numCache>
                  <c:formatCode>General</c:formatCode>
                  <c:ptCount val="4"/>
                  <c:pt idx="0">
                    <c:v>9.3334956272987668</c:v>
                  </c:pt>
                  <c:pt idx="1">
                    <c:v>5.7464245819722688</c:v>
                  </c:pt>
                  <c:pt idx="2">
                    <c:v>43.692361628999812</c:v>
                  </c:pt>
                  <c:pt idx="3">
                    <c:v>42.541337293232687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7f'!$P$37:$S$37</c:f>
              <c:strCache>
                <c:ptCount val="4"/>
                <c:pt idx="0">
                  <c:v>47-45S/7SL1</c:v>
                </c:pt>
                <c:pt idx="1">
                  <c:v>41S/7SL1</c:v>
                </c:pt>
                <c:pt idx="2">
                  <c:v>32S/7SL1</c:v>
                </c:pt>
                <c:pt idx="3">
                  <c:v>12S/7SL1</c:v>
                </c:pt>
              </c:strCache>
            </c:strRef>
          </c:cat>
          <c:val>
            <c:numRef>
              <c:f>'Suppl. Fig. 7f'!$P$40:$S$40</c:f>
              <c:numCache>
                <c:formatCode>General</c:formatCode>
                <c:ptCount val="4"/>
                <c:pt idx="0">
                  <c:v>103.59315997034795</c:v>
                </c:pt>
                <c:pt idx="1">
                  <c:v>37.433422350656535</c:v>
                </c:pt>
                <c:pt idx="2">
                  <c:v>157.62805507615309</c:v>
                </c:pt>
                <c:pt idx="3">
                  <c:v>78.853447889094113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B39-224A-AB95-389F4DD65BD1}"/>
            </c:ext>
          </c:extLst>
        </c:ser>
        <c:ser>
          <c:idx val="3"/>
          <c:order val="3"/>
          <c:tx>
            <c:strRef>
              <c:f>'Suppl. Fig. 7f'!$O$41</c:f>
              <c:strCache>
                <c:ptCount val="1"/>
                <c:pt idx="0">
                  <c:v>M1 siEXOSC10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7f'!$P$47:$S$47</c:f>
                <c:numCache>
                  <c:formatCode>General</c:formatCode>
                  <c:ptCount val="4"/>
                  <c:pt idx="0">
                    <c:v>8.2093370921630235</c:v>
                  </c:pt>
                  <c:pt idx="1">
                    <c:v>5.1721735347271327</c:v>
                  </c:pt>
                  <c:pt idx="2">
                    <c:v>34.051795344277011</c:v>
                  </c:pt>
                  <c:pt idx="3">
                    <c:v>39.59108327751953</c:v>
                  </c:pt>
                </c:numCache>
              </c:numRef>
            </c:plus>
            <c:minus>
              <c:numRef>
                <c:f>'Suppl. Fig. 7f'!$P$47:$S$47</c:f>
                <c:numCache>
                  <c:formatCode>General</c:formatCode>
                  <c:ptCount val="4"/>
                  <c:pt idx="0">
                    <c:v>8.2093370921630235</c:v>
                  </c:pt>
                  <c:pt idx="1">
                    <c:v>5.1721735347271327</c:v>
                  </c:pt>
                  <c:pt idx="2">
                    <c:v>34.051795344277011</c:v>
                  </c:pt>
                  <c:pt idx="3">
                    <c:v>39.59108327751953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7f'!$P$37:$S$37</c:f>
              <c:strCache>
                <c:ptCount val="4"/>
                <c:pt idx="0">
                  <c:v>47-45S/7SL1</c:v>
                </c:pt>
                <c:pt idx="1">
                  <c:v>41S/7SL1</c:v>
                </c:pt>
                <c:pt idx="2">
                  <c:v>32S/7SL1</c:v>
                </c:pt>
                <c:pt idx="3">
                  <c:v>12S/7SL1</c:v>
                </c:pt>
              </c:strCache>
            </c:strRef>
          </c:cat>
          <c:val>
            <c:numRef>
              <c:f>'Suppl. Fig. 7f'!$P$41:$S$41</c:f>
              <c:numCache>
                <c:formatCode>General</c:formatCode>
                <c:ptCount val="4"/>
                <c:pt idx="0">
                  <c:v>81.265930864229148</c:v>
                </c:pt>
                <c:pt idx="1">
                  <c:v>30.478610361648304</c:v>
                </c:pt>
                <c:pt idx="2">
                  <c:v>110.22065933973413</c:v>
                </c:pt>
                <c:pt idx="3">
                  <c:v>73.84666038948906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B39-224A-AB95-389F4DD65BD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38288608"/>
        <c:axId val="105897968"/>
      </c:barChart>
      <c:catAx>
        <c:axId val="138288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5897968"/>
        <c:crosses val="autoZero"/>
        <c:auto val="1"/>
        <c:lblAlgn val="ctr"/>
        <c:lblOffset val="100"/>
        <c:noMultiLvlLbl val="0"/>
      </c:catAx>
      <c:valAx>
        <c:axId val="1058979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38288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eHAP1</c:v>
          </c:tx>
          <c:spPr>
            <a:solidFill>
              <a:schemeClr val="tx1">
                <a:lumMod val="75000"/>
                <a:lumOff val="2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Lit>
                <c:formatCode>General</c:formatCode>
                <c:ptCount val="4"/>
                <c:pt idx="0">
                  <c:v>0</c:v>
                </c:pt>
                <c:pt idx="1">
                  <c:v>7.1592952214569365</c:v>
                </c:pt>
                <c:pt idx="2">
                  <c:v>45.115033085735497</c:v>
                </c:pt>
                <c:pt idx="3">
                  <c:v>40.962005368904762</c:v>
                </c:pt>
              </c:numLit>
            </c:plus>
            <c:minus>
              <c:numLit>
                <c:formatCode>General</c:formatCode>
                <c:ptCount val="4"/>
                <c:pt idx="0">
                  <c:v>0</c:v>
                </c:pt>
                <c:pt idx="1">
                  <c:v>7.1592952214569365</c:v>
                </c:pt>
                <c:pt idx="2">
                  <c:v>45.115033085735497</c:v>
                </c:pt>
                <c:pt idx="3">
                  <c:v>40.962005368904762</c:v>
                </c:pt>
              </c:numLit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Lit>
              <c:ptCount val="4"/>
              <c:pt idx="0">
                <c:v>47-45S/7SL1</c:v>
              </c:pt>
              <c:pt idx="1">
                <c:v>41S/7SL1</c:v>
              </c:pt>
              <c:pt idx="2">
                <c:v>32S/7SL1</c:v>
              </c:pt>
              <c:pt idx="3">
                <c:v>12S/7SL1</c:v>
              </c:pt>
            </c:strLit>
          </c:cat>
          <c:val>
            <c:numLit>
              <c:formatCode>General</c:formatCode>
              <c:ptCount val="4"/>
              <c:pt idx="0">
                <c:v>100</c:v>
              </c:pt>
              <c:pt idx="1">
                <c:v>36.585764417683414</c:v>
              </c:pt>
              <c:pt idx="2">
                <c:v>193.50466350021864</c:v>
              </c:pt>
              <c:pt idx="3">
                <c:v>102.48688392710048</c:v>
              </c:pt>
            </c:numLit>
          </c:val>
          <c:extLst>
            <c:ext xmlns:c16="http://schemas.microsoft.com/office/drawing/2014/chart" uri="{C3380CC4-5D6E-409C-BE32-E72D297353CC}">
              <c16:uniqueId val="{00000000-585E-674E-85AD-4CA3A095364C}"/>
            </c:ext>
          </c:extLst>
        </c:ser>
        <c:ser>
          <c:idx val="1"/>
          <c:order val="1"/>
          <c:tx>
            <c:v>eHAP1 siEXOSC10</c:v>
          </c:tx>
          <c:spPr>
            <a:solidFill>
              <a:schemeClr val="bg1">
                <a:lumMod val="7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Lit>
                <c:formatCode>General</c:formatCode>
                <c:ptCount val="4"/>
                <c:pt idx="0">
                  <c:v>8.2053206740770506</c:v>
                </c:pt>
                <c:pt idx="1">
                  <c:v>13.013604975055918</c:v>
                </c:pt>
                <c:pt idx="2">
                  <c:v>30.096797282785509</c:v>
                </c:pt>
                <c:pt idx="3">
                  <c:v>46.730585594540109</c:v>
                </c:pt>
              </c:numLit>
            </c:plus>
            <c:minus>
              <c:numLit>
                <c:formatCode>General</c:formatCode>
                <c:ptCount val="4"/>
                <c:pt idx="0">
                  <c:v>8.2053206740770506</c:v>
                </c:pt>
                <c:pt idx="1">
                  <c:v>13.013604975055918</c:v>
                </c:pt>
                <c:pt idx="2">
                  <c:v>30.096797282785509</c:v>
                </c:pt>
                <c:pt idx="3">
                  <c:v>46.730585594540109</c:v>
                </c:pt>
              </c:numLit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Lit>
              <c:ptCount val="4"/>
              <c:pt idx="0">
                <c:v>47-45S/7SL1</c:v>
              </c:pt>
              <c:pt idx="1">
                <c:v>41S/7SL1</c:v>
              </c:pt>
              <c:pt idx="2">
                <c:v>32S/7SL1</c:v>
              </c:pt>
              <c:pt idx="3">
                <c:v>12S/7SL1</c:v>
              </c:pt>
            </c:strLit>
          </c:cat>
          <c:val>
            <c:numLit>
              <c:formatCode>General</c:formatCode>
              <c:ptCount val="4"/>
              <c:pt idx="0">
                <c:v>94.845775557593953</c:v>
              </c:pt>
              <c:pt idx="1">
                <c:v>53.355455910819551</c:v>
              </c:pt>
              <c:pt idx="2">
                <c:v>148.44966629298293</c:v>
              </c:pt>
              <c:pt idx="3">
                <c:v>110.39161682626454</c:v>
              </c:pt>
            </c:numLit>
          </c:val>
          <c:extLst>
            <c:ext xmlns:c16="http://schemas.microsoft.com/office/drawing/2014/chart" uri="{C3380CC4-5D6E-409C-BE32-E72D297353CC}">
              <c16:uniqueId val="{00000001-585E-674E-85AD-4CA3A095364C}"/>
            </c:ext>
          </c:extLst>
        </c:ser>
        <c:ser>
          <c:idx val="2"/>
          <c:order val="2"/>
          <c:tx>
            <c:v>cl.A</c:v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Lit>
                <c:formatCode>General</c:formatCode>
                <c:ptCount val="4"/>
                <c:pt idx="0">
                  <c:v>9.3334956272987668</c:v>
                </c:pt>
                <c:pt idx="1">
                  <c:v>5.7464245819722688</c:v>
                </c:pt>
                <c:pt idx="2">
                  <c:v>43.692361628999812</c:v>
                </c:pt>
                <c:pt idx="3">
                  <c:v>42.541337293232687</c:v>
                </c:pt>
              </c:numLit>
            </c:plus>
            <c:minus>
              <c:numLit>
                <c:formatCode>General</c:formatCode>
                <c:ptCount val="4"/>
                <c:pt idx="0">
                  <c:v>9.3334956272987668</c:v>
                </c:pt>
                <c:pt idx="1">
                  <c:v>5.7464245819722688</c:v>
                </c:pt>
                <c:pt idx="2">
                  <c:v>43.692361628999812</c:v>
                </c:pt>
                <c:pt idx="3">
                  <c:v>42.541337293232687</c:v>
                </c:pt>
              </c:numLit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Lit>
              <c:ptCount val="4"/>
              <c:pt idx="0">
                <c:v>47-45S/7SL1</c:v>
              </c:pt>
              <c:pt idx="1">
                <c:v>41S/7SL1</c:v>
              </c:pt>
              <c:pt idx="2">
                <c:v>32S/7SL1</c:v>
              </c:pt>
              <c:pt idx="3">
                <c:v>12S/7SL1</c:v>
              </c:pt>
            </c:strLit>
          </c:cat>
          <c:val>
            <c:numLit>
              <c:formatCode>General</c:formatCode>
              <c:ptCount val="4"/>
              <c:pt idx="0">
                <c:v>103.59315997034795</c:v>
              </c:pt>
              <c:pt idx="1">
                <c:v>37.433422350656535</c:v>
              </c:pt>
              <c:pt idx="2">
                <c:v>157.62805507615309</c:v>
              </c:pt>
              <c:pt idx="3">
                <c:v>78.853447889094113</c:v>
              </c:pt>
            </c:numLit>
          </c:val>
          <c:extLst>
            <c:ext xmlns:c16="http://schemas.microsoft.com/office/drawing/2014/chart" uri="{C3380CC4-5D6E-409C-BE32-E72D297353CC}">
              <c16:uniqueId val="{00000002-585E-674E-85AD-4CA3A095364C}"/>
            </c:ext>
          </c:extLst>
        </c:ser>
        <c:ser>
          <c:idx val="3"/>
          <c:order val="3"/>
          <c:tx>
            <c:v>cl.A siEXOSC10</c:v>
          </c:tx>
          <c:spPr>
            <a:solidFill>
              <a:srgbClr val="FF99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Lit>
                <c:formatCode>General</c:formatCode>
                <c:ptCount val="4"/>
                <c:pt idx="0">
                  <c:v>8.2093370921630235</c:v>
                </c:pt>
                <c:pt idx="1">
                  <c:v>5.1721735347271327</c:v>
                </c:pt>
                <c:pt idx="2">
                  <c:v>34.051795344277011</c:v>
                </c:pt>
                <c:pt idx="3">
                  <c:v>39.59108327751953</c:v>
                </c:pt>
              </c:numLit>
            </c:plus>
            <c:minus>
              <c:numLit>
                <c:formatCode>General</c:formatCode>
                <c:ptCount val="4"/>
                <c:pt idx="0">
                  <c:v>8.2093370921630235</c:v>
                </c:pt>
                <c:pt idx="1">
                  <c:v>5.1721735347271327</c:v>
                </c:pt>
                <c:pt idx="2">
                  <c:v>34.051795344277011</c:v>
                </c:pt>
                <c:pt idx="3">
                  <c:v>39.59108327751953</c:v>
                </c:pt>
              </c:numLit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Lit>
              <c:ptCount val="4"/>
              <c:pt idx="0">
                <c:v>47-45S/7SL1</c:v>
              </c:pt>
              <c:pt idx="1">
                <c:v>41S/7SL1</c:v>
              </c:pt>
              <c:pt idx="2">
                <c:v>32S/7SL1</c:v>
              </c:pt>
              <c:pt idx="3">
                <c:v>12S/7SL1</c:v>
              </c:pt>
            </c:strLit>
          </c:cat>
          <c:val>
            <c:numLit>
              <c:formatCode>General</c:formatCode>
              <c:ptCount val="4"/>
              <c:pt idx="0">
                <c:v>81.265930864229148</c:v>
              </c:pt>
              <c:pt idx="1">
                <c:v>30.478610361648304</c:v>
              </c:pt>
              <c:pt idx="2">
                <c:v>110.22065933973413</c:v>
              </c:pt>
              <c:pt idx="3">
                <c:v>73.84666038948906</c:v>
              </c:pt>
            </c:numLit>
          </c:val>
          <c:extLst>
            <c:ext xmlns:c16="http://schemas.microsoft.com/office/drawing/2014/chart" uri="{C3380CC4-5D6E-409C-BE32-E72D297353CC}">
              <c16:uniqueId val="{00000003-585E-674E-85AD-4CA3A09536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-30"/>
        <c:axId val="645960032"/>
        <c:axId val="645960864"/>
      </c:barChart>
      <c:catAx>
        <c:axId val="6459600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45960864"/>
        <c:crosses val="autoZero"/>
        <c:auto val="1"/>
        <c:lblAlgn val="ctr"/>
        <c:lblOffset val="100"/>
        <c:noMultiLvlLbl val="0"/>
      </c:catAx>
      <c:valAx>
        <c:axId val="645960864"/>
        <c:scaling>
          <c:orientation val="minMax"/>
          <c:max val="25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>
            <a:solidFill>
              <a:schemeClr val="tx1">
                <a:lumMod val="75000"/>
                <a:lumOff val="25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459600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v>means</c:v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75000"/>
                  <a:lumOff val="2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7809-2F4A-9373-EE60FF83B9CA}"/>
              </c:ext>
            </c:extLst>
          </c:dPt>
          <c:dPt>
            <c:idx val="1"/>
            <c:invertIfNegative val="0"/>
            <c:bubble3D val="0"/>
            <c:spPr>
              <a:solidFill>
                <a:schemeClr val="bg2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7809-2F4A-9373-EE60FF83B9CA}"/>
              </c:ext>
            </c:extLst>
          </c:dPt>
          <c:dPt>
            <c:idx val="2"/>
            <c:invertIfNegative val="0"/>
            <c:bubble3D val="0"/>
            <c:spPr>
              <a:solidFill>
                <a:srgbClr val="C0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7809-2F4A-9373-EE60FF83B9CA}"/>
              </c:ext>
            </c:extLst>
          </c:dPt>
          <c:dPt>
            <c:idx val="3"/>
            <c:invertIfNegative val="0"/>
            <c:bubble3D val="0"/>
            <c:spPr>
              <a:solidFill>
                <a:srgbClr val="FF99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7809-2F4A-9373-EE60FF83B9CA}"/>
              </c:ext>
            </c:extLst>
          </c:dPt>
          <c:dPt>
            <c:idx val="4"/>
            <c:invertIfNegative val="0"/>
            <c:bubble3D val="0"/>
            <c:spPr>
              <a:solidFill>
                <a:schemeClr val="tx1">
                  <a:lumMod val="75000"/>
                  <a:lumOff val="2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9-7809-2F4A-9373-EE60FF83B9CA}"/>
              </c:ext>
            </c:extLst>
          </c:dPt>
          <c:dPt>
            <c:idx val="5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B-7809-2F4A-9373-EE60FF83B9CA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D-7809-2F4A-9373-EE60FF83B9CA}"/>
              </c:ext>
            </c:extLst>
          </c:dPt>
          <c:dPt>
            <c:idx val="7"/>
            <c:invertIfNegative val="0"/>
            <c:bubble3D val="0"/>
            <c:spPr>
              <a:solidFill>
                <a:srgbClr val="FF99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F-7809-2F4A-9373-EE60FF83B9CA}"/>
              </c:ext>
            </c:extLst>
          </c:dPt>
          <c:dPt>
            <c:idx val="8"/>
            <c:invertIfNegative val="0"/>
            <c:bubble3D val="0"/>
            <c:spPr>
              <a:solidFill>
                <a:schemeClr val="tx1">
                  <a:lumMod val="75000"/>
                  <a:lumOff val="2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1-7809-2F4A-9373-EE60FF83B9CA}"/>
              </c:ext>
            </c:extLst>
          </c:dPt>
          <c:dPt>
            <c:idx val="9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3-7809-2F4A-9373-EE60FF83B9CA}"/>
              </c:ext>
            </c:extLst>
          </c:dPt>
          <c:dPt>
            <c:idx val="10"/>
            <c:invertIfNegative val="0"/>
            <c:bubble3D val="0"/>
            <c:spPr>
              <a:solidFill>
                <a:srgbClr val="C0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5-7809-2F4A-9373-EE60FF83B9CA}"/>
              </c:ext>
            </c:extLst>
          </c:dPt>
          <c:dPt>
            <c:idx val="11"/>
            <c:invertIfNegative val="0"/>
            <c:bubble3D val="0"/>
            <c:spPr>
              <a:solidFill>
                <a:srgbClr val="FF99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7-7809-2F4A-9373-EE60FF83B9CA}"/>
              </c:ext>
            </c:extLst>
          </c:dPt>
          <c:dPt>
            <c:idx val="12"/>
            <c:invertIfNegative val="0"/>
            <c:bubble3D val="0"/>
            <c:spPr>
              <a:solidFill>
                <a:schemeClr val="tx1">
                  <a:lumMod val="75000"/>
                  <a:lumOff val="2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9-7809-2F4A-9373-EE60FF83B9CA}"/>
              </c:ext>
            </c:extLst>
          </c:dPt>
          <c:dPt>
            <c:idx val="13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B-7809-2F4A-9373-EE60FF83B9CA}"/>
              </c:ext>
            </c:extLst>
          </c:dPt>
          <c:dPt>
            <c:idx val="14"/>
            <c:invertIfNegative val="0"/>
            <c:bubble3D val="0"/>
            <c:spPr>
              <a:solidFill>
                <a:srgbClr val="C0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D-7809-2F4A-9373-EE60FF83B9CA}"/>
              </c:ext>
            </c:extLst>
          </c:dPt>
          <c:dPt>
            <c:idx val="15"/>
            <c:invertIfNegative val="0"/>
            <c:bubble3D val="0"/>
            <c:spPr>
              <a:solidFill>
                <a:srgbClr val="FF99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F-7809-2F4A-9373-EE60FF83B9CA}"/>
              </c:ext>
            </c:extLst>
          </c:dPt>
          <c:errBars>
            <c:errBarType val="both"/>
            <c:errValType val="cust"/>
            <c:noEndCap val="0"/>
            <c:plus>
              <c:numLit>
                <c:formatCode>General</c:formatCode>
                <c:ptCount val="16"/>
                <c:pt idx="0">
                  <c:v>0</c:v>
                </c:pt>
                <c:pt idx="1">
                  <c:v>8.2053206740770506</c:v>
                </c:pt>
                <c:pt idx="2">
                  <c:v>9.3334956272987668</c:v>
                </c:pt>
                <c:pt idx="3">
                  <c:v>8.2093370921630235</c:v>
                </c:pt>
                <c:pt idx="4">
                  <c:v>7.1592952214569365</c:v>
                </c:pt>
                <c:pt idx="5">
                  <c:v>13.013604975055918</c:v>
                </c:pt>
                <c:pt idx="6">
                  <c:v>5.7464245819722688</c:v>
                </c:pt>
                <c:pt idx="7">
                  <c:v>5.1721735347271327</c:v>
                </c:pt>
                <c:pt idx="8">
                  <c:v>45.115033085735497</c:v>
                </c:pt>
                <c:pt idx="9">
                  <c:v>30.096797282785509</c:v>
                </c:pt>
                <c:pt idx="10">
                  <c:v>43.692361628999812</c:v>
                </c:pt>
                <c:pt idx="11">
                  <c:v>34.051795344277011</c:v>
                </c:pt>
                <c:pt idx="12">
                  <c:v>40.962005368904762</c:v>
                </c:pt>
                <c:pt idx="13">
                  <c:v>46.730585594540109</c:v>
                </c:pt>
                <c:pt idx="14">
                  <c:v>42.541337293232687</c:v>
                </c:pt>
                <c:pt idx="15">
                  <c:v>39.59108327751953</c:v>
                </c:pt>
              </c:numLit>
            </c:plus>
            <c:minus>
              <c:numLit>
                <c:formatCode>General</c:formatCode>
                <c:ptCount val="16"/>
                <c:pt idx="0">
                  <c:v>0</c:v>
                </c:pt>
                <c:pt idx="1">
                  <c:v>8.2053206740770506</c:v>
                </c:pt>
                <c:pt idx="2">
                  <c:v>9.3334956272987668</c:v>
                </c:pt>
                <c:pt idx="3">
                  <c:v>8.2093370921630235</c:v>
                </c:pt>
                <c:pt idx="4">
                  <c:v>7.1592952214569365</c:v>
                </c:pt>
                <c:pt idx="5">
                  <c:v>13.013604975055918</c:v>
                </c:pt>
                <c:pt idx="6">
                  <c:v>5.7464245819722688</c:v>
                </c:pt>
                <c:pt idx="7">
                  <c:v>5.1721735347271327</c:v>
                </c:pt>
                <c:pt idx="8">
                  <c:v>45.115033085735497</c:v>
                </c:pt>
                <c:pt idx="9">
                  <c:v>30.096797282785509</c:v>
                </c:pt>
                <c:pt idx="10">
                  <c:v>43.692361628999812</c:v>
                </c:pt>
                <c:pt idx="11">
                  <c:v>34.051795344277011</c:v>
                </c:pt>
                <c:pt idx="12">
                  <c:v>40.962005368904762</c:v>
                </c:pt>
                <c:pt idx="13">
                  <c:v>46.730585594540109</c:v>
                </c:pt>
                <c:pt idx="14">
                  <c:v>42.541337293232687</c:v>
                </c:pt>
                <c:pt idx="15">
                  <c:v>39.59108327751953</c:v>
                </c:pt>
              </c:numLit>
            </c:minus>
            <c:spPr>
              <a:noFill/>
              <a:ln w="15875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numLit>
              <c:formatCode>General</c:formatCode>
              <c:ptCount val="16"/>
              <c:pt idx="0">
                <c:v>1</c:v>
              </c:pt>
              <c:pt idx="1">
                <c:v>2</c:v>
              </c:pt>
              <c:pt idx="2">
                <c:v>3</c:v>
              </c:pt>
              <c:pt idx="3">
                <c:v>4</c:v>
              </c:pt>
              <c:pt idx="4">
                <c:v>5</c:v>
              </c:pt>
              <c:pt idx="5">
                <c:v>6</c:v>
              </c:pt>
              <c:pt idx="6">
                <c:v>7</c:v>
              </c:pt>
              <c:pt idx="7">
                <c:v>8</c:v>
              </c:pt>
              <c:pt idx="8">
                <c:v>9</c:v>
              </c:pt>
              <c:pt idx="9">
                <c:v>10</c:v>
              </c:pt>
              <c:pt idx="10">
                <c:v>11</c:v>
              </c:pt>
              <c:pt idx="11">
                <c:v>12</c:v>
              </c:pt>
              <c:pt idx="12">
                <c:v>13</c:v>
              </c:pt>
              <c:pt idx="13">
                <c:v>14</c:v>
              </c:pt>
              <c:pt idx="14">
                <c:v>15</c:v>
              </c:pt>
              <c:pt idx="15">
                <c:v>16</c:v>
              </c:pt>
            </c:numLit>
          </c:cat>
          <c:val>
            <c:numLit>
              <c:formatCode>General</c:formatCode>
              <c:ptCount val="16"/>
              <c:pt idx="0">
                <c:v>100</c:v>
              </c:pt>
              <c:pt idx="1">
                <c:v>94.845775557593953</c:v>
              </c:pt>
              <c:pt idx="2">
                <c:v>103.59315997034795</c:v>
              </c:pt>
              <c:pt idx="3">
                <c:v>81.265930864229148</c:v>
              </c:pt>
              <c:pt idx="4">
                <c:v>36.585764417683414</c:v>
              </c:pt>
              <c:pt idx="5">
                <c:v>53.355455910819551</c:v>
              </c:pt>
              <c:pt idx="6">
                <c:v>37.433422350656535</c:v>
              </c:pt>
              <c:pt idx="7">
                <c:v>30.478610361648304</c:v>
              </c:pt>
              <c:pt idx="8">
                <c:v>193.50466350021864</c:v>
              </c:pt>
              <c:pt idx="9">
                <c:v>148.44966629298293</c:v>
              </c:pt>
              <c:pt idx="10">
                <c:v>157.62805507615309</c:v>
              </c:pt>
              <c:pt idx="11">
                <c:v>110.22065933973413</c:v>
              </c:pt>
              <c:pt idx="12">
                <c:v>102.48688392710048</c:v>
              </c:pt>
              <c:pt idx="13">
                <c:v>110.39161682626454</c:v>
              </c:pt>
              <c:pt idx="14">
                <c:v>78.853447889094113</c:v>
              </c:pt>
              <c:pt idx="15">
                <c:v>73.84666038948906</c:v>
              </c:pt>
            </c:numLit>
          </c:val>
          <c:extLst>
            <c:ext xmlns:c16="http://schemas.microsoft.com/office/drawing/2014/chart" uri="{C3380CC4-5D6E-409C-BE32-E72D297353CC}">
              <c16:uniqueId val="{00000020-7809-2F4A-9373-EE60FF83B9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49"/>
        <c:overlap val="-30"/>
        <c:axId val="190202975"/>
        <c:axId val="189978079"/>
      </c:barChart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3"/>
            <c:spPr>
              <a:noFill/>
              <a:ln w="19050">
                <a:solidFill>
                  <a:schemeClr val="tx1"/>
                </a:solidFill>
              </a:ln>
              <a:effectLst/>
            </c:spPr>
          </c:marker>
          <c:xVal>
            <c:numLit>
              <c:formatCode>General</c:formatCode>
              <c:ptCount val="64"/>
              <c:pt idx="0">
                <c:v>0.7</c:v>
              </c:pt>
              <c:pt idx="1">
                <c:v>0.85</c:v>
              </c:pt>
              <c:pt idx="2">
                <c:v>1.1499999999999999</c:v>
              </c:pt>
              <c:pt idx="3">
                <c:v>1.2999999999999998</c:v>
              </c:pt>
              <c:pt idx="4">
                <c:v>1.7</c:v>
              </c:pt>
              <c:pt idx="5">
                <c:v>1.85</c:v>
              </c:pt>
              <c:pt idx="6">
                <c:v>2.15</c:v>
              </c:pt>
              <c:pt idx="7">
                <c:v>2.2999999999999998</c:v>
              </c:pt>
              <c:pt idx="8">
                <c:v>2.7</c:v>
              </c:pt>
              <c:pt idx="9">
                <c:v>2.85</c:v>
              </c:pt>
              <c:pt idx="10">
                <c:v>3.15</c:v>
              </c:pt>
              <c:pt idx="11">
                <c:v>3.15</c:v>
              </c:pt>
              <c:pt idx="12">
                <c:v>3.7</c:v>
              </c:pt>
              <c:pt idx="13">
                <c:v>3.85</c:v>
              </c:pt>
              <c:pt idx="14">
                <c:v>4.1500000000000004</c:v>
              </c:pt>
              <c:pt idx="15">
                <c:v>4.3000000000000007</c:v>
              </c:pt>
              <c:pt idx="16">
                <c:v>4.7</c:v>
              </c:pt>
              <c:pt idx="17">
                <c:v>4.8499999999999996</c:v>
              </c:pt>
              <c:pt idx="18">
                <c:v>5.1499999999999995</c:v>
              </c:pt>
              <c:pt idx="19">
                <c:v>5.3</c:v>
              </c:pt>
              <c:pt idx="20">
                <c:v>5.7</c:v>
              </c:pt>
              <c:pt idx="21">
                <c:v>5.85</c:v>
              </c:pt>
              <c:pt idx="22">
                <c:v>6.1499999999999995</c:v>
              </c:pt>
              <c:pt idx="23">
                <c:v>6.3</c:v>
              </c:pt>
              <c:pt idx="24">
                <c:v>6.7</c:v>
              </c:pt>
              <c:pt idx="25">
                <c:v>6.85</c:v>
              </c:pt>
              <c:pt idx="26">
                <c:v>7.1499999999999995</c:v>
              </c:pt>
              <c:pt idx="27">
                <c:v>7.3</c:v>
              </c:pt>
              <c:pt idx="28">
                <c:v>7.7</c:v>
              </c:pt>
              <c:pt idx="29">
                <c:v>7.85</c:v>
              </c:pt>
              <c:pt idx="30">
                <c:v>8.15</c:v>
              </c:pt>
              <c:pt idx="31">
                <c:v>0.15</c:v>
              </c:pt>
              <c:pt idx="32">
                <c:v>8.6999999999999993</c:v>
              </c:pt>
              <c:pt idx="33">
                <c:v>8.85</c:v>
              </c:pt>
              <c:pt idx="34">
                <c:v>9.15</c:v>
              </c:pt>
              <c:pt idx="35">
                <c:v>9.3000000000000007</c:v>
              </c:pt>
              <c:pt idx="36">
                <c:v>9.6999999999999993</c:v>
              </c:pt>
              <c:pt idx="37">
                <c:v>9.85</c:v>
              </c:pt>
              <c:pt idx="38">
                <c:v>10.15</c:v>
              </c:pt>
              <c:pt idx="39">
                <c:v>10.3</c:v>
              </c:pt>
              <c:pt idx="40">
                <c:v>10.7</c:v>
              </c:pt>
              <c:pt idx="41">
                <c:v>10.85</c:v>
              </c:pt>
              <c:pt idx="42">
                <c:v>11.15</c:v>
              </c:pt>
              <c:pt idx="43">
                <c:v>11.3</c:v>
              </c:pt>
              <c:pt idx="44">
                <c:v>11.7</c:v>
              </c:pt>
              <c:pt idx="45">
                <c:v>11.85</c:v>
              </c:pt>
              <c:pt idx="46">
                <c:v>12.15</c:v>
              </c:pt>
              <c:pt idx="47">
                <c:v>12.3</c:v>
              </c:pt>
              <c:pt idx="48">
                <c:v>12.7</c:v>
              </c:pt>
              <c:pt idx="49">
                <c:v>12.85</c:v>
              </c:pt>
              <c:pt idx="50">
                <c:v>13.15</c:v>
              </c:pt>
              <c:pt idx="51">
                <c:v>13.3</c:v>
              </c:pt>
              <c:pt idx="52">
                <c:v>13.7</c:v>
              </c:pt>
              <c:pt idx="53">
                <c:v>13.85</c:v>
              </c:pt>
              <c:pt idx="54">
                <c:v>14.15</c:v>
              </c:pt>
              <c:pt idx="55">
                <c:v>14.3</c:v>
              </c:pt>
              <c:pt idx="56">
                <c:v>14.7</c:v>
              </c:pt>
              <c:pt idx="57">
                <c:v>14.85</c:v>
              </c:pt>
              <c:pt idx="58">
                <c:v>15.15</c:v>
              </c:pt>
              <c:pt idx="59">
                <c:v>15.3</c:v>
              </c:pt>
              <c:pt idx="60">
                <c:v>15.7</c:v>
              </c:pt>
              <c:pt idx="61">
                <c:v>15.85</c:v>
              </c:pt>
              <c:pt idx="62">
                <c:v>16.149999999999999</c:v>
              </c:pt>
              <c:pt idx="63">
                <c:v>16.299999999999997</c:v>
              </c:pt>
            </c:numLit>
          </c:xVal>
          <c:yVal>
            <c:numLit>
              <c:formatCode>General</c:formatCode>
              <c:ptCount val="64"/>
              <c:pt idx="0">
                <c:v>100</c:v>
              </c:pt>
              <c:pt idx="1">
                <c:v>100</c:v>
              </c:pt>
              <c:pt idx="2">
                <c:v>100</c:v>
              </c:pt>
              <c:pt idx="3">
                <c:v>100</c:v>
              </c:pt>
              <c:pt idx="4">
                <c:v>86.529494573280303</c:v>
              </c:pt>
              <c:pt idx="5">
                <c:v>89.063573033207277</c:v>
              </c:pt>
              <c:pt idx="6">
                <c:v>101.8511537297786</c:v>
              </c:pt>
              <c:pt idx="7">
                <c:v>101.93888089410963</c:v>
              </c:pt>
              <c:pt idx="8">
                <c:v>100.70633937302568</c:v>
              </c:pt>
              <c:pt idx="9">
                <c:v>103.49063893741388</c:v>
              </c:pt>
              <c:pt idx="10">
                <c:v>93.940407395743733</c:v>
              </c:pt>
              <c:pt idx="11">
                <c:v>116.23525417520852</c:v>
              </c:pt>
              <c:pt idx="12">
                <c:v>85.752569141677057</c:v>
              </c:pt>
              <c:pt idx="13">
                <c:v>84.431469358151617</c:v>
              </c:pt>
              <c:pt idx="14">
                <c:v>68.991434793690715</c:v>
              </c:pt>
              <c:pt idx="15">
                <c:v>85.888250163397245</c:v>
              </c:pt>
              <c:pt idx="16">
                <c:v>36.301061796218661</c:v>
              </c:pt>
              <c:pt idx="17">
                <c:v>36.450599164278067</c:v>
              </c:pt>
              <c:pt idx="18">
                <c:v>45.558661736856351</c:v>
              </c:pt>
              <c:pt idx="19">
                <c:v>28.03273497338057</c:v>
              </c:pt>
              <c:pt idx="20">
                <c:v>56.354693000550384</c:v>
              </c:pt>
              <c:pt idx="21">
                <c:v>52.03239242174471</c:v>
              </c:pt>
              <c:pt idx="22">
                <c:v>68.263972621313997</c:v>
              </c:pt>
              <c:pt idx="23">
                <c:v>36.770765599669112</c:v>
              </c:pt>
              <c:pt idx="24">
                <c:v>42.340876966116127</c:v>
              </c:pt>
              <c:pt idx="25">
                <c:v>40.61328193953473</c:v>
              </c:pt>
              <c:pt idx="26">
                <c:v>37.400204320538698</c:v>
              </c:pt>
              <c:pt idx="27">
                <c:v>29.379326176436582</c:v>
              </c:pt>
              <c:pt idx="28">
                <c:v>34.993341114176616</c:v>
              </c:pt>
              <c:pt idx="29">
                <c:v>31.60241215458371</c:v>
              </c:pt>
              <c:pt idx="30">
                <c:v>32.280593289578455</c:v>
              </c:pt>
              <c:pt idx="31">
                <c:v>23.038094888254438</c:v>
              </c:pt>
              <c:pt idx="32">
                <c:v>260.58985109151365</c:v>
              </c:pt>
              <c:pt idx="33">
                <c:v>166.00706795133013</c:v>
              </c:pt>
              <c:pt idx="34">
                <c:v>179.45411368623562</c:v>
              </c:pt>
              <c:pt idx="35">
                <c:v>167.96762127179525</c:v>
              </c:pt>
              <c:pt idx="36">
                <c:v>192.11392050113824</c:v>
              </c:pt>
              <c:pt idx="37">
                <c:v>125.01726574429762</c:v>
              </c:pt>
              <c:pt idx="38">
                <c:v>132.98849962925991</c:v>
              </c:pt>
              <c:pt idx="39">
                <c:v>143.67897929723594</c:v>
              </c:pt>
              <c:pt idx="40">
                <c:v>218.63379474771295</c:v>
              </c:pt>
              <c:pt idx="41">
                <c:v>137.14684585972427</c:v>
              </c:pt>
              <c:pt idx="42">
                <c:v>117.81114326507446</c:v>
              </c:pt>
              <c:pt idx="43">
                <c:v>156.92043643210064</c:v>
              </c:pt>
              <c:pt idx="44">
                <c:v>159.20874792851566</c:v>
              </c:pt>
              <c:pt idx="45">
                <c:v>97.222383222492425</c:v>
              </c:pt>
              <c:pt idx="46">
                <c:v>80.776888705367469</c:v>
              </c:pt>
              <c:pt idx="47">
                <c:v>103.67461750256093</c:v>
              </c:pt>
              <c:pt idx="48">
                <c:v>163.44212327116767</c:v>
              </c:pt>
              <c:pt idx="49">
                <c:v>77.674943306742179</c:v>
              </c:pt>
              <c:pt idx="50">
                <c:v>89.380867927175075</c:v>
              </c:pt>
              <c:pt idx="51">
                <c:v>79.44960120331703</c:v>
              </c:pt>
              <c:pt idx="52">
                <c:v>180.22219702541813</c:v>
              </c:pt>
              <c:pt idx="53">
                <c:v>81.985839319564832</c:v>
              </c:pt>
              <c:pt idx="54">
                <c:v>91.91948602854275</c:v>
              </c:pt>
              <c:pt idx="55">
                <c:v>87.438944931532475</c:v>
              </c:pt>
              <c:pt idx="56">
                <c:v>141.82988530308114</c:v>
              </c:pt>
              <c:pt idx="57">
                <c:v>64.18410681096357</c:v>
              </c:pt>
              <c:pt idx="58">
                <c:v>48.324669495340423</c:v>
              </c:pt>
              <c:pt idx="59">
                <c:v>61.075129946991339</c:v>
              </c:pt>
              <c:pt idx="60">
                <c:v>132.84539038194112</c:v>
              </c:pt>
              <c:pt idx="61">
                <c:v>55.149935938939123</c:v>
              </c:pt>
              <c:pt idx="62">
                <c:v>48.226738437810937</c:v>
              </c:pt>
              <c:pt idx="63">
                <c:v>59.164576799265092</c:v>
              </c:pt>
            </c:numLit>
          </c:yVal>
          <c:smooth val="0"/>
          <c:extLst>
            <c:ext xmlns:c16="http://schemas.microsoft.com/office/drawing/2014/chart" uri="{C3380CC4-5D6E-409C-BE32-E72D297353CC}">
              <c16:uniqueId val="{00000021-7809-2F4A-9373-EE60FF83B9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90202975"/>
        <c:axId val="189978079"/>
      </c:scatterChart>
      <c:catAx>
        <c:axId val="19020297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89978079"/>
        <c:crosses val="autoZero"/>
        <c:auto val="1"/>
        <c:lblAlgn val="ctr"/>
        <c:lblOffset val="100"/>
        <c:tickMarkSkip val="1"/>
        <c:noMultiLvlLbl val="0"/>
      </c:catAx>
      <c:valAx>
        <c:axId val="189978079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9020297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5'ETS2 mean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'Suppl. Fig. 7g'!$M$29</c:f>
              <c:strCache>
                <c:ptCount val="1"/>
                <c:pt idx="0">
                  <c:v>C1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7g'!$N$35:$P$35</c:f>
                <c:numCache>
                  <c:formatCode>General</c:formatCode>
                  <c:ptCount val="3"/>
                  <c:pt idx="0">
                    <c:v>0</c:v>
                  </c:pt>
                  <c:pt idx="1">
                    <c:v>19.485972022112175</c:v>
                  </c:pt>
                  <c:pt idx="2">
                    <c:v>1.2474325536672453</c:v>
                  </c:pt>
                </c:numCache>
              </c:numRef>
            </c:plus>
            <c:minus>
              <c:numRef>
                <c:f>'Suppl. Fig. 7g'!$N$35:$P$35</c:f>
                <c:numCache>
                  <c:formatCode>General</c:formatCode>
                  <c:ptCount val="3"/>
                  <c:pt idx="0">
                    <c:v>0</c:v>
                  </c:pt>
                  <c:pt idx="1">
                    <c:v>19.485972022112175</c:v>
                  </c:pt>
                  <c:pt idx="2">
                    <c:v>1.2474325536672453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7g'!$N$28:$P$28</c:f>
              <c:strCache>
                <c:ptCount val="3"/>
                <c:pt idx="0">
                  <c:v>47-45S/7SL1</c:v>
                </c:pt>
                <c:pt idx="1">
                  <c:v>30S/7SL1</c:v>
                </c:pt>
                <c:pt idx="2">
                  <c:v>A'-A0 fragment/7SL1</c:v>
                </c:pt>
              </c:strCache>
            </c:strRef>
          </c:cat>
          <c:val>
            <c:numRef>
              <c:f>'Suppl. Fig. 7g'!$N$29:$P$29</c:f>
              <c:numCache>
                <c:formatCode>General</c:formatCode>
                <c:ptCount val="3"/>
                <c:pt idx="0">
                  <c:v>100</c:v>
                </c:pt>
                <c:pt idx="1">
                  <c:v>77.758472749928657</c:v>
                </c:pt>
                <c:pt idx="2">
                  <c:v>6.6749314357937157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386-6046-8CB3-B3F8CA64C0E3}"/>
            </c:ext>
          </c:extLst>
        </c:ser>
        <c:ser>
          <c:idx val="1"/>
          <c:order val="1"/>
          <c:tx>
            <c:strRef>
              <c:f>'Suppl. Fig. 7g'!$M$30</c:f>
              <c:strCache>
                <c:ptCount val="1"/>
                <c:pt idx="0">
                  <c:v>C1 siEXOSC10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7g'!$N$36:$P$36</c:f>
                <c:numCache>
                  <c:formatCode>General</c:formatCode>
                  <c:ptCount val="3"/>
                  <c:pt idx="0">
                    <c:v>2.9998814697535772</c:v>
                  </c:pt>
                  <c:pt idx="1">
                    <c:v>3.9292404548566955</c:v>
                  </c:pt>
                  <c:pt idx="2">
                    <c:v>2.5665033064239791</c:v>
                  </c:pt>
                </c:numCache>
              </c:numRef>
            </c:plus>
            <c:minus>
              <c:numRef>
                <c:f>'Suppl. Fig. 7g'!$N$36:$P$36</c:f>
                <c:numCache>
                  <c:formatCode>General</c:formatCode>
                  <c:ptCount val="3"/>
                  <c:pt idx="0">
                    <c:v>2.9998814697535772</c:v>
                  </c:pt>
                  <c:pt idx="1">
                    <c:v>3.9292404548566955</c:v>
                  </c:pt>
                  <c:pt idx="2">
                    <c:v>2.5665033064239791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7g'!$N$28:$P$28</c:f>
              <c:strCache>
                <c:ptCount val="3"/>
                <c:pt idx="0">
                  <c:v>47-45S/7SL1</c:v>
                </c:pt>
                <c:pt idx="1">
                  <c:v>30S/7SL1</c:v>
                </c:pt>
                <c:pt idx="2">
                  <c:v>A'-A0 fragment/7SL1</c:v>
                </c:pt>
              </c:strCache>
            </c:strRef>
          </c:cat>
          <c:val>
            <c:numRef>
              <c:f>'Suppl. Fig. 7g'!$N$30:$P$30</c:f>
              <c:numCache>
                <c:formatCode>General</c:formatCode>
                <c:ptCount val="3"/>
                <c:pt idx="0">
                  <c:v>83.354686363008909</c:v>
                </c:pt>
                <c:pt idx="1">
                  <c:v>36.25308916803052</c:v>
                </c:pt>
                <c:pt idx="2">
                  <c:v>11.613393411023111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386-6046-8CB3-B3F8CA64C0E3}"/>
            </c:ext>
          </c:extLst>
        </c:ser>
        <c:ser>
          <c:idx val="2"/>
          <c:order val="2"/>
          <c:tx>
            <c:strRef>
              <c:f>'Suppl. Fig. 7g'!$M$31</c:f>
              <c:strCache>
                <c:ptCount val="1"/>
                <c:pt idx="0">
                  <c:v>M1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7g'!$N$37:$P$37</c:f>
                <c:numCache>
                  <c:formatCode>General</c:formatCode>
                  <c:ptCount val="3"/>
                  <c:pt idx="0">
                    <c:v>9.6630078150657415</c:v>
                  </c:pt>
                  <c:pt idx="1">
                    <c:v>6.6441040599770753</c:v>
                  </c:pt>
                  <c:pt idx="2">
                    <c:v>7.8234919483972645</c:v>
                  </c:pt>
                </c:numCache>
              </c:numRef>
            </c:plus>
            <c:minus>
              <c:numRef>
                <c:f>'Suppl. Fig. 7g'!$N$37:$P$37</c:f>
                <c:numCache>
                  <c:formatCode>General</c:formatCode>
                  <c:ptCount val="3"/>
                  <c:pt idx="0">
                    <c:v>9.6630078150657415</c:v>
                  </c:pt>
                  <c:pt idx="1">
                    <c:v>6.6441040599770753</c:v>
                  </c:pt>
                  <c:pt idx="2">
                    <c:v>7.8234919483972645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7g'!$N$28:$P$28</c:f>
              <c:strCache>
                <c:ptCount val="3"/>
                <c:pt idx="0">
                  <c:v>47-45S/7SL1</c:v>
                </c:pt>
                <c:pt idx="1">
                  <c:v>30S/7SL1</c:v>
                </c:pt>
                <c:pt idx="2">
                  <c:v>A'-A0 fragment/7SL1</c:v>
                </c:pt>
              </c:strCache>
            </c:strRef>
          </c:cat>
          <c:val>
            <c:numRef>
              <c:f>'Suppl. Fig. 7g'!$N$31:$P$31</c:f>
              <c:numCache>
                <c:formatCode>General</c:formatCode>
                <c:ptCount val="3"/>
                <c:pt idx="0">
                  <c:v>102.90360884238667</c:v>
                </c:pt>
                <c:pt idx="1">
                  <c:v>53.184015417346323</c:v>
                </c:pt>
                <c:pt idx="2">
                  <c:v>22.476008603109637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386-6046-8CB3-B3F8CA64C0E3}"/>
            </c:ext>
          </c:extLst>
        </c:ser>
        <c:ser>
          <c:idx val="3"/>
          <c:order val="3"/>
          <c:tx>
            <c:strRef>
              <c:f>'Suppl. Fig. 7g'!$M$32</c:f>
              <c:strCache>
                <c:ptCount val="1"/>
                <c:pt idx="0">
                  <c:v>M1 siEXOSC10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'Suppl. Fig. 7g'!$N$38:$P$38</c:f>
                <c:numCache>
                  <c:formatCode>General</c:formatCode>
                  <c:ptCount val="3"/>
                  <c:pt idx="0">
                    <c:v>15.208423376610348</c:v>
                  </c:pt>
                  <c:pt idx="1">
                    <c:v>2.7892214811814271</c:v>
                  </c:pt>
                  <c:pt idx="2">
                    <c:v>16.87817214532928</c:v>
                  </c:pt>
                </c:numCache>
              </c:numRef>
            </c:plus>
            <c:minus>
              <c:numRef>
                <c:f>'Suppl. Fig. 7g'!$N$38:$P$38</c:f>
                <c:numCache>
                  <c:formatCode>General</c:formatCode>
                  <c:ptCount val="3"/>
                  <c:pt idx="0">
                    <c:v>15.208423376610348</c:v>
                  </c:pt>
                  <c:pt idx="1">
                    <c:v>2.7892214811814271</c:v>
                  </c:pt>
                  <c:pt idx="2">
                    <c:v>16.87817214532928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'Suppl. Fig. 7g'!$N$28:$P$28</c:f>
              <c:strCache>
                <c:ptCount val="3"/>
                <c:pt idx="0">
                  <c:v>47-45S/7SL1</c:v>
                </c:pt>
                <c:pt idx="1">
                  <c:v>30S/7SL1</c:v>
                </c:pt>
                <c:pt idx="2">
                  <c:v>A'-A0 fragment/7SL1</c:v>
                </c:pt>
              </c:strCache>
            </c:strRef>
          </c:cat>
          <c:val>
            <c:numRef>
              <c:f>'Suppl. Fig. 7g'!$N$32:$P$32</c:f>
              <c:numCache>
                <c:formatCode>General</c:formatCode>
                <c:ptCount val="3"/>
                <c:pt idx="0">
                  <c:v>83.426239225623405</c:v>
                </c:pt>
                <c:pt idx="1">
                  <c:v>49.636301514731365</c:v>
                </c:pt>
                <c:pt idx="2">
                  <c:v>57.268751602613413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386-6046-8CB3-B3F8CA64C0E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0214512"/>
        <c:axId val="239675376"/>
      </c:barChart>
      <c:catAx>
        <c:axId val="240214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39675376"/>
        <c:crosses val="autoZero"/>
        <c:auto val="1"/>
        <c:lblAlgn val="ctr"/>
        <c:lblOffset val="100"/>
        <c:noMultiLvlLbl val="0"/>
      </c:catAx>
      <c:valAx>
        <c:axId val="2396753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40214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v>A'-A0 fragment/7SL1</c:v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75000"/>
                  <a:lumOff val="2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70C-EC48-B213-644C93CDC077}"/>
              </c:ext>
            </c:extLst>
          </c:dPt>
          <c:dPt>
            <c:idx val="1"/>
            <c:invertIfNegative val="0"/>
            <c:bubble3D val="0"/>
            <c:spPr>
              <a:solidFill>
                <a:schemeClr val="bg1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70C-EC48-B213-644C93CDC077}"/>
              </c:ext>
            </c:extLst>
          </c:dPt>
          <c:dPt>
            <c:idx val="2"/>
            <c:invertIfNegative val="0"/>
            <c:bubble3D val="0"/>
            <c:spPr>
              <a:solidFill>
                <a:srgbClr val="C0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70C-EC48-B213-644C93CDC077}"/>
              </c:ext>
            </c:extLst>
          </c:dPt>
          <c:dPt>
            <c:idx val="3"/>
            <c:invertIfNegative val="0"/>
            <c:bubble3D val="0"/>
            <c:spPr>
              <a:solidFill>
                <a:srgbClr val="FF99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270C-EC48-B213-644C93CDC077}"/>
              </c:ext>
            </c:extLst>
          </c:dPt>
          <c:errBars>
            <c:errBarType val="both"/>
            <c:errValType val="cust"/>
            <c:noEndCap val="0"/>
            <c:plus>
              <c:numLit>
                <c:formatCode>General</c:formatCode>
                <c:ptCount val="4"/>
                <c:pt idx="0">
                  <c:v>1.6455858809758019</c:v>
                </c:pt>
                <c:pt idx="1">
                  <c:v>2.4234818218420928</c:v>
                </c:pt>
                <c:pt idx="2">
                  <c:v>7.0838221029718698</c:v>
                </c:pt>
                <c:pt idx="3">
                  <c:v>14.450419781484038</c:v>
                </c:pt>
              </c:numLit>
            </c:plus>
            <c:minus>
              <c:numLit>
                <c:formatCode>General</c:formatCode>
                <c:ptCount val="4"/>
                <c:pt idx="0">
                  <c:v>1.6455858809758019</c:v>
                </c:pt>
                <c:pt idx="1">
                  <c:v>2.4234818218420928</c:v>
                </c:pt>
                <c:pt idx="2">
                  <c:v>7.0838221029718698</c:v>
                </c:pt>
                <c:pt idx="3">
                  <c:v>14.450419781484038</c:v>
                </c:pt>
              </c:numLit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strLit>
              <c:ptCount val="4"/>
              <c:pt idx="0">
                <c:v>Ctrl</c:v>
              </c:pt>
              <c:pt idx="1">
                <c:v>Ctrl siEXOSC10</c:v>
              </c:pt>
              <c:pt idx="2">
                <c:v>DNTTIP2 mutant</c:v>
              </c:pt>
              <c:pt idx="3">
                <c:v>DNTTIP2 mutant siEXOSC10</c:v>
              </c:pt>
            </c:strLit>
          </c:cat>
          <c:val>
            <c:numLit>
              <c:formatCode>General</c:formatCode>
              <c:ptCount val="4"/>
              <c:pt idx="0">
                <c:v>6.0286805348850487</c:v>
              </c:pt>
              <c:pt idx="1">
                <c:v>11.004712187760697</c:v>
              </c:pt>
              <c:pt idx="2">
                <c:v>20.945007998211413</c:v>
              </c:pt>
              <c:pt idx="3">
                <c:v>55.095073735330708</c:v>
              </c:pt>
            </c:numLit>
          </c:val>
          <c:extLst>
            <c:ext xmlns:c16="http://schemas.microsoft.com/office/drawing/2014/chart" uri="{C3380CC4-5D6E-409C-BE32-E72D297353CC}">
              <c16:uniqueId val="{00000008-270C-EC48-B213-644C93CDC07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-30"/>
        <c:axId val="467004896"/>
        <c:axId val="467005312"/>
      </c:barChart>
      <c:catAx>
        <c:axId val="4670048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67005312"/>
        <c:crosses val="autoZero"/>
        <c:auto val="1"/>
        <c:lblAlgn val="ctr"/>
        <c:lblOffset val="100"/>
        <c:noMultiLvlLbl val="0"/>
      </c:catAx>
      <c:valAx>
        <c:axId val="467005312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>
            <a:solidFill>
              <a:schemeClr val="tx1">
                <a:lumMod val="75000"/>
                <a:lumOff val="25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4670048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1"/>
          <c:tx>
            <c:v>Means</c:v>
          </c:tx>
          <c:spPr>
            <a:solidFill>
              <a:schemeClr val="accent2"/>
            </a:solidFill>
            <a:ln w="25400"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83BE-C644-8270-BCE650268C07}"/>
              </c:ext>
            </c:extLst>
          </c:dPt>
          <c:dPt>
            <c:idx val="1"/>
            <c:invertIfNegative val="0"/>
            <c:bubble3D val="0"/>
            <c:spPr>
              <a:solidFill>
                <a:schemeClr val="bg1">
                  <a:lumMod val="65000"/>
                </a:schemeClr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83BE-C644-8270-BCE650268C07}"/>
              </c:ext>
            </c:extLst>
          </c:dPt>
          <c:dPt>
            <c:idx val="2"/>
            <c:invertIfNegative val="0"/>
            <c:bubble3D val="0"/>
            <c:spPr>
              <a:solidFill>
                <a:srgbClr val="C000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83BE-C644-8270-BCE650268C07}"/>
              </c:ext>
            </c:extLst>
          </c:dPt>
          <c:dPt>
            <c:idx val="3"/>
            <c:invertIfNegative val="0"/>
            <c:bubble3D val="0"/>
            <c:spPr>
              <a:solidFill>
                <a:srgbClr val="FF9900"/>
              </a:solidFill>
              <a:ln w="25400"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83BE-C644-8270-BCE650268C07}"/>
              </c:ext>
            </c:extLst>
          </c:dPt>
          <c:errBars>
            <c:errBarType val="both"/>
            <c:errValType val="cust"/>
            <c:noEndCap val="0"/>
            <c:plus>
              <c:numLit>
                <c:formatCode>General</c:formatCode>
                <c:ptCount val="4"/>
                <c:pt idx="0">
                  <c:v>1.6455858809758019</c:v>
                </c:pt>
                <c:pt idx="1">
                  <c:v>2.4234818218420928</c:v>
                </c:pt>
                <c:pt idx="2">
                  <c:v>7.0838221029718698</c:v>
                </c:pt>
                <c:pt idx="3">
                  <c:v>14.450419781484038</c:v>
                </c:pt>
              </c:numLit>
            </c:plus>
            <c:minus>
              <c:numLit>
                <c:formatCode>General</c:formatCode>
                <c:ptCount val="4"/>
                <c:pt idx="0">
                  <c:v>1.6455858809758019</c:v>
                </c:pt>
                <c:pt idx="1">
                  <c:v>2.4234818218420928</c:v>
                </c:pt>
                <c:pt idx="2">
                  <c:v>7.0838221029718698</c:v>
                </c:pt>
                <c:pt idx="3">
                  <c:v>14.450419781484038</c:v>
                </c:pt>
              </c:numLit>
            </c:minus>
            <c:spPr>
              <a:noFill/>
              <a:ln w="19050" cap="flat" cmpd="sng" algn="ctr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</c:errBars>
          <c:cat>
            <c:numLit>
              <c:formatCode>General</c:formatCode>
              <c:ptCount val="4"/>
              <c:pt idx="0">
                <c:v>1</c:v>
              </c:pt>
              <c:pt idx="1">
                <c:v>2</c:v>
              </c:pt>
              <c:pt idx="2">
                <c:v>3</c:v>
              </c:pt>
              <c:pt idx="3">
                <c:v>4</c:v>
              </c:pt>
            </c:numLit>
          </c:cat>
          <c:val>
            <c:numLit>
              <c:formatCode>General</c:formatCode>
              <c:ptCount val="4"/>
              <c:pt idx="0">
                <c:v>6.0286805348850487</c:v>
              </c:pt>
              <c:pt idx="1">
                <c:v>11.004712187760697</c:v>
              </c:pt>
              <c:pt idx="2">
                <c:v>20.945007998211413</c:v>
              </c:pt>
              <c:pt idx="3">
                <c:v>55.095073735330708</c:v>
              </c:pt>
            </c:numLit>
          </c:val>
          <c:extLst>
            <c:ext xmlns:c16="http://schemas.microsoft.com/office/drawing/2014/chart" uri="{C3380CC4-5D6E-409C-BE32-E72D297353CC}">
              <c16:uniqueId val="{00000008-83BE-C644-8270-BCE650268C0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30"/>
        <c:axId val="834350320"/>
        <c:axId val="834351984"/>
      </c:barChart>
      <c:scatterChart>
        <c:scatterStyle val="lineMarker"/>
        <c:varyColors val="0"/>
        <c:ser>
          <c:idx val="0"/>
          <c:order val="0"/>
          <c:spPr>
            <a:ln w="19050" cap="rnd">
              <a:noFill/>
              <a:round/>
            </a:ln>
            <a:effectLst/>
          </c:spPr>
          <c:marker>
            <c:symbol val="circle"/>
            <c:size val="3"/>
            <c:spPr>
              <a:noFill/>
              <a:ln w="19050">
                <a:solidFill>
                  <a:schemeClr val="tx1"/>
                </a:solidFill>
              </a:ln>
              <a:effectLst/>
            </c:spPr>
          </c:marker>
          <c:xVal>
            <c:numLit>
              <c:formatCode>General</c:formatCode>
              <c:ptCount val="16"/>
              <c:pt idx="0">
                <c:v>0.75</c:v>
              </c:pt>
              <c:pt idx="1">
                <c:v>0.85</c:v>
              </c:pt>
              <c:pt idx="2">
                <c:v>1.1499999999999999</c:v>
              </c:pt>
              <c:pt idx="3">
                <c:v>1.25</c:v>
              </c:pt>
              <c:pt idx="4">
                <c:v>1.75</c:v>
              </c:pt>
              <c:pt idx="5">
                <c:v>1.85</c:v>
              </c:pt>
              <c:pt idx="6">
                <c:v>2.15</c:v>
              </c:pt>
              <c:pt idx="7">
                <c:v>2.25</c:v>
              </c:pt>
              <c:pt idx="8">
                <c:v>2.75</c:v>
              </c:pt>
              <c:pt idx="9">
                <c:v>2.85</c:v>
              </c:pt>
              <c:pt idx="10">
                <c:v>3.15</c:v>
              </c:pt>
              <c:pt idx="11">
                <c:v>3.25</c:v>
              </c:pt>
              <c:pt idx="12">
                <c:v>3.75</c:v>
              </c:pt>
              <c:pt idx="13">
                <c:v>3.85</c:v>
              </c:pt>
              <c:pt idx="14">
                <c:v>4.1500000000000004</c:v>
              </c:pt>
              <c:pt idx="15">
                <c:v>4.25</c:v>
              </c:pt>
            </c:numLit>
          </c:xVal>
          <c:yVal>
            <c:numLit>
              <c:formatCode>General</c:formatCode>
              <c:ptCount val="16"/>
              <c:pt idx="0">
                <c:v>7.7694925407947464</c:v>
              </c:pt>
              <c:pt idx="1">
                <c:v>6.9385392643376971</c:v>
              </c:pt>
              <c:pt idx="2">
                <c:v>5.3167625022487046</c:v>
              </c:pt>
              <c:pt idx="3">
                <c:v>4.0899278321590495</c:v>
              </c:pt>
              <c:pt idx="4">
                <c:v>14.411081539858634</c:v>
              </c:pt>
              <c:pt idx="5">
                <c:v>11.061098265578629</c:v>
              </c:pt>
              <c:pt idx="6">
                <c:v>9.368000427632067</c:v>
              </c:pt>
              <c:pt idx="7">
                <c:v>9.178668517973458</c:v>
              </c:pt>
              <c:pt idx="8">
                <c:v>30.054387092718027</c:v>
              </c:pt>
              <c:pt idx="9">
                <c:v>22.945124287243409</c:v>
              </c:pt>
              <c:pt idx="10">
                <c:v>14.428514429367484</c:v>
              </c:pt>
              <c:pt idx="11">
                <c:v>16.352006183516732</c:v>
              </c:pt>
              <c:pt idx="12">
                <c:v>75.758566416368822</c:v>
              </c:pt>
              <c:pt idx="13">
                <c:v>53.359362547512134</c:v>
              </c:pt>
              <c:pt idx="14">
                <c:v>42.688325843959284</c:v>
              </c:pt>
              <c:pt idx="15">
                <c:v>48.57404013348259</c:v>
              </c:pt>
            </c:numLit>
          </c:yVal>
          <c:smooth val="0"/>
          <c:extLst>
            <c:ext xmlns:c16="http://schemas.microsoft.com/office/drawing/2014/chart" uri="{C3380CC4-5D6E-409C-BE32-E72D297353CC}">
              <c16:uniqueId val="{00000009-83BE-C644-8270-BCE650268C0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34350320"/>
        <c:axId val="834351984"/>
      </c:scatterChart>
      <c:catAx>
        <c:axId val="8343503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34351984"/>
        <c:crosses val="autoZero"/>
        <c:auto val="1"/>
        <c:lblAlgn val="ctr"/>
        <c:lblOffset val="100"/>
        <c:noMultiLvlLbl val="0"/>
      </c:catAx>
      <c:valAx>
        <c:axId val="834351984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 cap="flat" cmpd="sng" algn="ctr">
            <a:solidFill>
              <a:schemeClr val="tx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83435032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3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lt1"/>
    </cs:fontRef>
  </cs:dataPoint>
  <cs:dataPoint3D>
    <cs:lnRef idx="0"/>
    <cs:fillRef idx="3">
      <cs:styleClr val="auto"/>
    </cs:fillRef>
    <cs:effectRef idx="3"/>
    <cs:fontRef idx="minor">
      <a:schemeClr val="lt1"/>
    </cs:fontRef>
  </cs:dataPoint3D>
  <cs:dataPointLine>
    <cs:lnRef idx="0">
      <cs:styleClr val="auto"/>
    </cs:lnRef>
    <cs:fillRef idx="3"/>
    <cs:effectRef idx="3"/>
    <cs:fontRef idx="minor">
      <a:schemeClr val="lt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lt1"/>
    </cs:fontRef>
    <cs:spPr>
      <a:ln w="9525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lt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chart" Target="../charts/chart1.xml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chart" Target="../charts/chart3.xml"/><Relationship Id="rId1" Type="http://schemas.openxmlformats.org/officeDocument/2006/relationships/chart" Target="../charts/chart2.xml"/><Relationship Id="rId4" Type="http://schemas.openxmlformats.org/officeDocument/2006/relationships/image" Target="../media/image2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.xml"/><Relationship Id="rId2" Type="http://schemas.openxmlformats.org/officeDocument/2006/relationships/image" Target="../media/image23.png"/><Relationship Id="rId1" Type="http://schemas.openxmlformats.org/officeDocument/2006/relationships/image" Target="../media/image22.png"/><Relationship Id="rId4" Type="http://schemas.openxmlformats.org/officeDocument/2006/relationships/chart" Target="../charts/chart6.xml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4" Type="http://schemas.openxmlformats.org/officeDocument/2006/relationships/image" Target="../media/image27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8.xml"/><Relationship Id="rId1" Type="http://schemas.openxmlformats.org/officeDocument/2006/relationships/chart" Target="../charts/chart7.xml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0.xml"/><Relationship Id="rId1" Type="http://schemas.openxmlformats.org/officeDocument/2006/relationships/chart" Target="../charts/chart9.xml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3.xml"/><Relationship Id="rId2" Type="http://schemas.openxmlformats.org/officeDocument/2006/relationships/chart" Target="../charts/chart12.xml"/><Relationship Id="rId1" Type="http://schemas.openxmlformats.org/officeDocument/2006/relationships/chart" Target="../charts/chart11.xml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5.xml"/><Relationship Id="rId1" Type="http://schemas.openxmlformats.org/officeDocument/2006/relationships/chart" Target="../charts/chart14.xml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8.xml"/><Relationship Id="rId2" Type="http://schemas.openxmlformats.org/officeDocument/2006/relationships/chart" Target="../charts/chart17.xml"/><Relationship Id="rId1" Type="http://schemas.openxmlformats.org/officeDocument/2006/relationships/chart" Target="../charts/chart16.xml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1.xml"/><Relationship Id="rId2" Type="http://schemas.openxmlformats.org/officeDocument/2006/relationships/chart" Target="../charts/chart20.xml"/><Relationship Id="rId1" Type="http://schemas.openxmlformats.org/officeDocument/2006/relationships/chart" Target="../charts/chart19.xml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4.xml"/><Relationship Id="rId2" Type="http://schemas.openxmlformats.org/officeDocument/2006/relationships/chart" Target="../charts/chart23.xml"/><Relationship Id="rId1" Type="http://schemas.openxmlformats.org/officeDocument/2006/relationships/chart" Target="../charts/chart22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17488</xdr:colOff>
      <xdr:row>2</xdr:row>
      <xdr:rowOff>202751</xdr:rowOff>
    </xdr:from>
    <xdr:to>
      <xdr:col>17</xdr:col>
      <xdr:colOff>232973</xdr:colOff>
      <xdr:row>30</xdr:row>
      <xdr:rowOff>84839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B4BE430-EE37-C3BE-D2BC-B38CB72B3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8488" y="609151"/>
          <a:ext cx="12597985" cy="557168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12700</xdr:colOff>
      <xdr:row>3</xdr:row>
      <xdr:rowOff>25401</xdr:rowOff>
    </xdr:from>
    <xdr:to>
      <xdr:col>9</xdr:col>
      <xdr:colOff>683369</xdr:colOff>
      <xdr:row>33</xdr:row>
      <xdr:rowOff>25401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0CA7522-F81E-DED6-B28C-E2AD6E220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3700" y="635001"/>
          <a:ext cx="6449169" cy="609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38099</xdr:colOff>
      <xdr:row>3</xdr:row>
      <xdr:rowOff>50800</xdr:rowOff>
    </xdr:from>
    <xdr:to>
      <xdr:col>11</xdr:col>
      <xdr:colOff>757443</xdr:colOff>
      <xdr:row>38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1D329E9-B171-4C60-8E12-91EA630EC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9099" y="660400"/>
          <a:ext cx="8148844" cy="71501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12699</xdr:colOff>
      <xdr:row>3</xdr:row>
      <xdr:rowOff>12700</xdr:rowOff>
    </xdr:from>
    <xdr:to>
      <xdr:col>11</xdr:col>
      <xdr:colOff>816378</xdr:colOff>
      <xdr:row>36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2E47BCA-45E5-4844-BEE4-7371F3A2F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3699" y="622300"/>
          <a:ext cx="8233179" cy="68453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25400</xdr:rowOff>
    </xdr:from>
    <xdr:to>
      <xdr:col>11</xdr:col>
      <xdr:colOff>782810</xdr:colOff>
      <xdr:row>38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485392E-2F6C-1861-193C-5214034C0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0" y="635000"/>
          <a:ext cx="8212310" cy="7137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825499</xdr:colOff>
      <xdr:row>3</xdr:row>
      <xdr:rowOff>0</xdr:rowOff>
    </xdr:from>
    <xdr:to>
      <xdr:col>12</xdr:col>
      <xdr:colOff>111190</xdr:colOff>
      <xdr:row>30</xdr:row>
      <xdr:rowOff>114300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763534E-C18C-5097-EE8A-373534DB7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0999" y="609600"/>
          <a:ext cx="8366191" cy="56007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12700</xdr:colOff>
      <xdr:row>3</xdr:row>
      <xdr:rowOff>25400</xdr:rowOff>
    </xdr:from>
    <xdr:to>
      <xdr:col>12</xdr:col>
      <xdr:colOff>336842</xdr:colOff>
      <xdr:row>41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F4C4B9E-48F9-1173-C03F-182408C25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3700" y="635000"/>
          <a:ext cx="8579142" cy="78359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27317</xdr:colOff>
      <xdr:row>3</xdr:row>
      <xdr:rowOff>11440</xdr:rowOff>
    </xdr:from>
    <xdr:to>
      <xdr:col>9</xdr:col>
      <xdr:colOff>28349</xdr:colOff>
      <xdr:row>80</xdr:row>
      <xdr:rowOff>114414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70EFF6B-D656-B3D4-DD58-9192CABC6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5317" y="630565"/>
          <a:ext cx="5779532" cy="1599384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14269</xdr:colOff>
      <xdr:row>3</xdr:row>
      <xdr:rowOff>49740</xdr:rowOff>
    </xdr:from>
    <xdr:to>
      <xdr:col>16</xdr:col>
      <xdr:colOff>799102</xdr:colOff>
      <xdr:row>99</xdr:row>
      <xdr:rowOff>73463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154C7D2-0C1D-FB1B-B9F9-BC06C6925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269" y="659340"/>
          <a:ext cx="12341833" cy="1953092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6350</xdr:colOff>
      <xdr:row>9</xdr:row>
      <xdr:rowOff>196850</xdr:rowOff>
    </xdr:from>
    <xdr:to>
      <xdr:col>14</xdr:col>
      <xdr:colOff>12700</xdr:colOff>
      <xdr:row>34</xdr:row>
      <xdr:rowOff>25400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19ECB257-F871-9324-AE8C-09F83E0DC24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2</xdr:col>
      <xdr:colOff>12700</xdr:colOff>
      <xdr:row>3</xdr:row>
      <xdr:rowOff>12700</xdr:rowOff>
    </xdr:from>
    <xdr:to>
      <xdr:col>7</xdr:col>
      <xdr:colOff>103414</xdr:colOff>
      <xdr:row>32</xdr:row>
      <xdr:rowOff>25400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8B7BF64-B8FE-47D5-90C0-90B191E9F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3700" y="622300"/>
          <a:ext cx="4218214" cy="59055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33</xdr:row>
      <xdr:rowOff>139700</xdr:rowOff>
    </xdr:from>
    <xdr:to>
      <xdr:col>7</xdr:col>
      <xdr:colOff>38100</xdr:colOff>
      <xdr:row>56</xdr:row>
      <xdr:rowOff>184638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061A7A5-4377-B65C-AF75-3C9B3060E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35100" y="6845300"/>
          <a:ext cx="4381500" cy="471853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825499</xdr:colOff>
      <xdr:row>2</xdr:row>
      <xdr:rowOff>194734</xdr:rowOff>
    </xdr:from>
    <xdr:to>
      <xdr:col>11</xdr:col>
      <xdr:colOff>583430</xdr:colOff>
      <xdr:row>39</xdr:row>
      <xdr:rowOff>177800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71A6AEE-65EB-7AAC-8551-DF83695C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0999" y="601134"/>
          <a:ext cx="8012931" cy="750146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12699</xdr:colOff>
      <xdr:row>3</xdr:row>
      <xdr:rowOff>25400</xdr:rowOff>
    </xdr:from>
    <xdr:to>
      <xdr:col>14</xdr:col>
      <xdr:colOff>819806</xdr:colOff>
      <xdr:row>44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9272361-AD29-D8B9-2DEB-C96355EB7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3699" y="635000"/>
          <a:ext cx="10713107" cy="84455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12700</xdr:colOff>
      <xdr:row>3</xdr:row>
      <xdr:rowOff>12700</xdr:rowOff>
    </xdr:from>
    <xdr:to>
      <xdr:col>14</xdr:col>
      <xdr:colOff>0</xdr:colOff>
      <xdr:row>45</xdr:row>
      <xdr:rowOff>178790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D1B8E37-A8B3-FA36-3941-0A3F3D52F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3700" y="622300"/>
          <a:ext cx="9893300" cy="870049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12700</xdr:colOff>
      <xdr:row>3</xdr:row>
      <xdr:rowOff>25400</xdr:rowOff>
    </xdr:from>
    <xdr:to>
      <xdr:col>15</xdr:col>
      <xdr:colOff>806502</xdr:colOff>
      <xdr:row>40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95D6F06-272B-F49E-97B6-7DCA5A73B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3700" y="635000"/>
          <a:ext cx="11525302" cy="75819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25399</xdr:colOff>
      <xdr:row>3</xdr:row>
      <xdr:rowOff>63500</xdr:rowOff>
    </xdr:from>
    <xdr:to>
      <xdr:col>15</xdr:col>
      <xdr:colOff>61850</xdr:colOff>
      <xdr:row>39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B5808E9-A94D-8AFC-DD12-706BCA513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399" y="673100"/>
          <a:ext cx="10767951" cy="74295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12699</xdr:colOff>
      <xdr:row>3</xdr:row>
      <xdr:rowOff>25400</xdr:rowOff>
    </xdr:from>
    <xdr:to>
      <xdr:col>15</xdr:col>
      <xdr:colOff>802471</xdr:colOff>
      <xdr:row>35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3A5E24A-FDF3-2A93-DB80-4B32F6090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3699" y="635000"/>
          <a:ext cx="11521272" cy="64897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12958</xdr:colOff>
      <xdr:row>3</xdr:row>
      <xdr:rowOff>12959</xdr:rowOff>
    </xdr:from>
    <xdr:to>
      <xdr:col>9</xdr:col>
      <xdr:colOff>803469</xdr:colOff>
      <xdr:row>26</xdr:row>
      <xdr:rowOff>91808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BBB43C1-5D20-07AA-69FE-355B6D6CE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2448" y="635000"/>
          <a:ext cx="6596225" cy="4847828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25399</xdr:colOff>
      <xdr:row>3</xdr:row>
      <xdr:rowOff>12700</xdr:rowOff>
    </xdr:from>
    <xdr:to>
      <xdr:col>9</xdr:col>
      <xdr:colOff>793473</xdr:colOff>
      <xdr:row>27</xdr:row>
      <xdr:rowOff>12700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C289EBF-ACED-36FD-6D40-0C39312E0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599" y="622300"/>
          <a:ext cx="6546574" cy="48768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601863</xdr:colOff>
      <xdr:row>19</xdr:row>
      <xdr:rowOff>6350</xdr:rowOff>
    </xdr:from>
    <xdr:to>
      <xdr:col>17</xdr:col>
      <xdr:colOff>0</xdr:colOff>
      <xdr:row>34</xdr:row>
      <xdr:rowOff>0</xdr:rowOff>
    </xdr:to>
    <xdr:graphicFrame macro="">
      <xdr:nvGraphicFramePr>
        <xdr:cNvPr id="8" name="Chart 7">
          <a:extLst>
            <a:ext uri="{FF2B5EF4-FFF2-40B4-BE49-F238E27FC236}">
              <a16:creationId xmlns:a16="http://schemas.microsoft.com/office/drawing/2014/main" id="{602F9048-FEE3-B6D2-3D4D-E469130E36D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18</xdr:col>
      <xdr:colOff>6350</xdr:colOff>
      <xdr:row>19</xdr:row>
      <xdr:rowOff>6350</xdr:rowOff>
    </xdr:from>
    <xdr:to>
      <xdr:col>21</xdr:col>
      <xdr:colOff>330200</xdr:colOff>
      <xdr:row>34</xdr:row>
      <xdr:rowOff>12700</xdr:rowOff>
    </xdr:to>
    <xdr:graphicFrame macro="">
      <xdr:nvGraphicFramePr>
        <xdr:cNvPr id="9" name="Chart 8">
          <a:extLst>
            <a:ext uri="{FF2B5EF4-FFF2-40B4-BE49-F238E27FC236}">
              <a16:creationId xmlns:a16="http://schemas.microsoft.com/office/drawing/2014/main" id="{DDDEBFAA-109A-8E32-2BA3-A6EFF2AC9A3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9</xdr:col>
      <xdr:colOff>38100</xdr:colOff>
      <xdr:row>98</xdr:row>
      <xdr:rowOff>114300</xdr:rowOff>
    </xdr:from>
    <xdr:to>
      <xdr:col>11</xdr:col>
      <xdr:colOff>12700</xdr:colOff>
      <xdr:row>109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F45CD47-DB56-2681-B33B-119B95CE2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931400" y="20066000"/>
          <a:ext cx="2768600" cy="2184400"/>
        </a:xfrm>
        <a:prstGeom prst="rect">
          <a:avLst/>
        </a:prstGeom>
      </xdr:spPr>
    </xdr:pic>
    <xdr:clientData/>
  </xdr:twoCellAnchor>
  <xdr:twoCellAnchor editAs="oneCell">
    <xdr:from>
      <xdr:col>1</xdr:col>
      <xdr:colOff>965199</xdr:colOff>
      <xdr:row>25</xdr:row>
      <xdr:rowOff>0</xdr:rowOff>
    </xdr:from>
    <xdr:to>
      <xdr:col>6</xdr:col>
      <xdr:colOff>3628</xdr:colOff>
      <xdr:row>43</xdr:row>
      <xdr:rowOff>177800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1309AB-5A6D-4D71-E645-1C7E77A37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699" y="5118100"/>
          <a:ext cx="4931229" cy="3835400"/>
        </a:xfrm>
        <a:prstGeom prst="rect">
          <a:avLst/>
        </a:prstGeom>
      </xdr:spPr>
    </xdr:pic>
    <xdr:clientData/>
  </xdr:twoCellAnchor>
  <xdr:twoCellAnchor editAs="oneCell">
    <xdr:from>
      <xdr:col>2</xdr:col>
      <xdr:colOff>12699</xdr:colOff>
      <xdr:row>2</xdr:row>
      <xdr:rowOff>215899</xdr:rowOff>
    </xdr:from>
    <xdr:to>
      <xdr:col>6</xdr:col>
      <xdr:colOff>26730</xdr:colOff>
      <xdr:row>22</xdr:row>
      <xdr:rowOff>12700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BF2DBD5-AF31-958F-29D9-A1245769E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03399" y="622299"/>
          <a:ext cx="4941631" cy="3898901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13</xdr:row>
      <xdr:rowOff>181428</xdr:rowOff>
    </xdr:from>
    <xdr:to>
      <xdr:col>17</xdr:col>
      <xdr:colOff>0</xdr:colOff>
      <xdr:row>42</xdr:row>
      <xdr:rowOff>15118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C0EE831C-9A8F-FE1F-FEB7-C23C2A6C7C0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880016</xdr:colOff>
      <xdr:row>3</xdr:row>
      <xdr:rowOff>46498</xdr:rowOff>
    </xdr:from>
    <xdr:to>
      <xdr:col>6</xdr:col>
      <xdr:colOff>486799</xdr:colOff>
      <xdr:row>43</xdr:row>
      <xdr:rowOff>45259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3B839C3-4F34-0F84-EF6A-018A19E63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0870" y="650522"/>
          <a:ext cx="6746661" cy="8238274"/>
        </a:xfrm>
        <a:prstGeom prst="rect">
          <a:avLst/>
        </a:prstGeom>
      </xdr:spPr>
    </xdr:pic>
    <xdr:clientData/>
  </xdr:twoCellAnchor>
  <xdr:twoCellAnchor editAs="oneCell">
    <xdr:from>
      <xdr:col>6</xdr:col>
      <xdr:colOff>648111</xdr:colOff>
      <xdr:row>3</xdr:row>
      <xdr:rowOff>12734</xdr:rowOff>
    </xdr:from>
    <xdr:to>
      <xdr:col>12</xdr:col>
      <xdr:colOff>654572</xdr:colOff>
      <xdr:row>43</xdr:row>
      <xdr:rowOff>12734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79D7DCD-539C-7768-F5AB-D5B0E1218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8843" y="616758"/>
          <a:ext cx="6371949" cy="8239513"/>
        </a:xfrm>
        <a:prstGeom prst="rect">
          <a:avLst/>
        </a:prstGeom>
      </xdr:spPr>
    </xdr:pic>
    <xdr:clientData/>
  </xdr:twoCellAnchor>
  <xdr:twoCellAnchor>
    <xdr:from>
      <xdr:col>17</xdr:col>
      <xdr:colOff>654129</xdr:colOff>
      <xdr:row>22</xdr:row>
      <xdr:rowOff>4963</xdr:rowOff>
    </xdr:from>
    <xdr:to>
      <xdr:col>20</xdr:col>
      <xdr:colOff>13956</xdr:colOff>
      <xdr:row>42</xdr:row>
      <xdr:rowOff>13656</xdr:rowOff>
    </xdr:to>
    <xdr:graphicFrame macro="">
      <xdr:nvGraphicFramePr>
        <xdr:cNvPr id="8" name="Chart 7">
          <a:extLst>
            <a:ext uri="{FF2B5EF4-FFF2-40B4-BE49-F238E27FC236}">
              <a16:creationId xmlns:a16="http://schemas.microsoft.com/office/drawing/2014/main" id="{29CFFBCA-832A-44EE-4254-F8F3CC9C7FA4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20</xdr:col>
      <xdr:colOff>261653</xdr:colOff>
      <xdr:row>22</xdr:row>
      <xdr:rowOff>4974</xdr:rowOff>
    </xdr:from>
    <xdr:to>
      <xdr:col>22</xdr:col>
      <xdr:colOff>640868</xdr:colOff>
      <xdr:row>42</xdr:row>
      <xdr:rowOff>24256</xdr:rowOff>
    </xdr:to>
    <xdr:graphicFrame macro="">
      <xdr:nvGraphicFramePr>
        <xdr:cNvPr id="9" name="Chart 8">
          <a:extLst>
            <a:ext uri="{FF2B5EF4-FFF2-40B4-BE49-F238E27FC236}">
              <a16:creationId xmlns:a16="http://schemas.microsoft.com/office/drawing/2014/main" id="{285F9631-142F-BA8C-2176-A7A26776E93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812801</xdr:colOff>
      <xdr:row>3</xdr:row>
      <xdr:rowOff>1</xdr:rowOff>
    </xdr:from>
    <xdr:to>
      <xdr:col>7</xdr:col>
      <xdr:colOff>0</xdr:colOff>
      <xdr:row>22</xdr:row>
      <xdr:rowOff>18159</xdr:rowOff>
    </xdr:to>
    <xdr:pic>
      <xdr:nvPicPr>
        <xdr:cNvPr id="2" name="Image 4">
          <a:extLst>
            <a:ext uri="{FF2B5EF4-FFF2-40B4-BE49-F238E27FC236}">
              <a16:creationId xmlns:a16="http://schemas.microsoft.com/office/drawing/2014/main" id="{289B2675-1697-454F-9B55-EB350F211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2801" y="609601"/>
          <a:ext cx="4965699" cy="3878958"/>
        </a:xfrm>
        <a:prstGeom prst="rect">
          <a:avLst/>
        </a:prstGeom>
      </xdr:spPr>
    </xdr:pic>
    <xdr:clientData/>
  </xdr:twoCellAnchor>
  <xdr:twoCellAnchor editAs="oneCell">
    <xdr:from>
      <xdr:col>8</xdr:col>
      <xdr:colOff>807811</xdr:colOff>
      <xdr:row>3</xdr:row>
      <xdr:rowOff>0</xdr:rowOff>
    </xdr:from>
    <xdr:to>
      <xdr:col>15</xdr:col>
      <xdr:colOff>0</xdr:colOff>
      <xdr:row>22</xdr:row>
      <xdr:rowOff>0</xdr:rowOff>
    </xdr:to>
    <xdr:pic>
      <xdr:nvPicPr>
        <xdr:cNvPr id="3" name="Image 7">
          <a:extLst>
            <a:ext uri="{FF2B5EF4-FFF2-40B4-BE49-F238E27FC236}">
              <a16:creationId xmlns:a16="http://schemas.microsoft.com/office/drawing/2014/main" id="{17A885CA-0412-3648-A77D-9EC2EEEE6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11811" y="609600"/>
          <a:ext cx="4970689" cy="3860800"/>
        </a:xfrm>
        <a:prstGeom prst="rect">
          <a:avLst/>
        </a:prstGeom>
      </xdr:spPr>
    </xdr:pic>
    <xdr:clientData/>
  </xdr:twoCellAnchor>
  <xdr:twoCellAnchor editAs="oneCell">
    <xdr:from>
      <xdr:col>16</xdr:col>
      <xdr:colOff>812800</xdr:colOff>
      <xdr:row>2</xdr:row>
      <xdr:rowOff>198930</xdr:rowOff>
    </xdr:from>
    <xdr:to>
      <xdr:col>23</xdr:col>
      <xdr:colOff>38100</xdr:colOff>
      <xdr:row>22</xdr:row>
      <xdr:rowOff>0</xdr:rowOff>
    </xdr:to>
    <xdr:pic>
      <xdr:nvPicPr>
        <xdr:cNvPr id="4" name="Image 9">
          <a:extLst>
            <a:ext uri="{FF2B5EF4-FFF2-40B4-BE49-F238E27FC236}">
              <a16:creationId xmlns:a16="http://schemas.microsoft.com/office/drawing/2014/main" id="{D1EDAB63-1B47-2E49-824D-DE1B15AE6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020800" y="605330"/>
          <a:ext cx="5003800" cy="3865070"/>
        </a:xfrm>
        <a:prstGeom prst="rect">
          <a:avLst/>
        </a:prstGeom>
      </xdr:spPr>
    </xdr:pic>
    <xdr:clientData/>
  </xdr:twoCellAnchor>
  <xdr:twoCellAnchor editAs="oneCell">
    <xdr:from>
      <xdr:col>25</xdr:col>
      <xdr:colOff>3175</xdr:colOff>
      <xdr:row>3</xdr:row>
      <xdr:rowOff>14061</xdr:rowOff>
    </xdr:from>
    <xdr:to>
      <xdr:col>31</xdr:col>
      <xdr:colOff>12700</xdr:colOff>
      <xdr:row>22</xdr:row>
      <xdr:rowOff>12700</xdr:rowOff>
    </xdr:to>
    <xdr:pic>
      <xdr:nvPicPr>
        <xdr:cNvPr id="5" name="Image 10">
          <a:extLst>
            <a:ext uri="{FF2B5EF4-FFF2-40B4-BE49-F238E27FC236}">
              <a16:creationId xmlns:a16="http://schemas.microsoft.com/office/drawing/2014/main" id="{719523BE-C6C6-D44D-A0FB-CA147C87F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640675" y="623661"/>
          <a:ext cx="4962525" cy="3859439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368519</xdr:colOff>
      <xdr:row>11</xdr:row>
      <xdr:rowOff>99190</xdr:rowOff>
    </xdr:from>
    <xdr:to>
      <xdr:col>10</xdr:col>
      <xdr:colOff>381000</xdr:colOff>
      <xdr:row>23</xdr:row>
      <xdr:rowOff>150091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1F8EC9D2-3ED5-5045-BAC3-1AB244B231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774988</xdr:colOff>
      <xdr:row>11</xdr:row>
      <xdr:rowOff>60035</xdr:rowOff>
    </xdr:from>
    <xdr:to>
      <xdr:col>13</xdr:col>
      <xdr:colOff>11545</xdr:colOff>
      <xdr:row>23</xdr:row>
      <xdr:rowOff>150090</xdr:rowOff>
    </xdr:to>
    <xdr:graphicFrame macro="">
      <xdr:nvGraphicFramePr>
        <xdr:cNvPr id="4" name="Graphique 2">
          <a:extLst>
            <a:ext uri="{FF2B5EF4-FFF2-40B4-BE49-F238E27FC236}">
              <a16:creationId xmlns:a16="http://schemas.microsoft.com/office/drawing/2014/main" id="{1A92F620-A482-8C4A-8E83-8F5D9180C11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141288</xdr:colOff>
      <xdr:row>51</xdr:row>
      <xdr:rowOff>126999</xdr:rowOff>
    </xdr:from>
    <xdr:to>
      <xdr:col>9</xdr:col>
      <xdr:colOff>317501</xdr:colOff>
      <xdr:row>65</xdr:row>
      <xdr:rowOff>158750</xdr:rowOff>
    </xdr:to>
    <xdr:graphicFrame macro="">
      <xdr:nvGraphicFramePr>
        <xdr:cNvPr id="2" name="Graphique 2">
          <a:extLst>
            <a:ext uri="{FF2B5EF4-FFF2-40B4-BE49-F238E27FC236}">
              <a16:creationId xmlns:a16="http://schemas.microsoft.com/office/drawing/2014/main" id="{474A0BAD-568C-C143-BCC1-BC3C7D7A7E5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</xdr:col>
      <xdr:colOff>168274</xdr:colOff>
      <xdr:row>66</xdr:row>
      <xdr:rowOff>34923</xdr:rowOff>
    </xdr:from>
    <xdr:to>
      <xdr:col>9</xdr:col>
      <xdr:colOff>206374</xdr:colOff>
      <xdr:row>81</xdr:row>
      <xdr:rowOff>174624</xdr:rowOff>
    </xdr:to>
    <xdr:graphicFrame macro="">
      <xdr:nvGraphicFramePr>
        <xdr:cNvPr id="4" name="Graphique 1">
          <a:extLst>
            <a:ext uri="{FF2B5EF4-FFF2-40B4-BE49-F238E27FC236}">
              <a16:creationId xmlns:a16="http://schemas.microsoft.com/office/drawing/2014/main" id="{79A69952-3DFE-2A47-B6DE-E8086992F7E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146957</xdr:colOff>
      <xdr:row>168</xdr:row>
      <xdr:rowOff>185058</xdr:rowOff>
    </xdr:from>
    <xdr:to>
      <xdr:col>4</xdr:col>
      <xdr:colOff>824957</xdr:colOff>
      <xdr:row>180</xdr:row>
      <xdr:rowOff>59058</xdr:rowOff>
    </xdr:to>
    <xdr:graphicFrame macro="">
      <xdr:nvGraphicFramePr>
        <xdr:cNvPr id="2" name="Graphique 4">
          <a:extLst>
            <a:ext uri="{FF2B5EF4-FFF2-40B4-BE49-F238E27FC236}">
              <a16:creationId xmlns:a16="http://schemas.microsoft.com/office/drawing/2014/main" id="{3ABA6335-19AF-9546-AF51-7F1810D426D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15812</xdr:colOff>
      <xdr:row>170</xdr:row>
      <xdr:rowOff>149677</xdr:rowOff>
    </xdr:from>
    <xdr:to>
      <xdr:col>4</xdr:col>
      <xdr:colOff>1510269</xdr:colOff>
      <xdr:row>189</xdr:row>
      <xdr:rowOff>102973</xdr:rowOff>
    </xdr:to>
    <xdr:graphicFrame macro="">
      <xdr:nvGraphicFramePr>
        <xdr:cNvPr id="3" name="Graphique 5">
          <a:extLst>
            <a:ext uri="{FF2B5EF4-FFF2-40B4-BE49-F238E27FC236}">
              <a16:creationId xmlns:a16="http://schemas.microsoft.com/office/drawing/2014/main" id="{603234AA-18F2-6C4A-B20E-6ACD7EB13D5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95378</xdr:colOff>
      <xdr:row>170</xdr:row>
      <xdr:rowOff>104690</xdr:rowOff>
    </xdr:from>
    <xdr:to>
      <xdr:col>8</xdr:col>
      <xdr:colOff>85811</xdr:colOff>
      <xdr:row>188</xdr:row>
      <xdr:rowOff>171622</xdr:rowOff>
    </xdr:to>
    <xdr:graphicFrame macro="">
      <xdr:nvGraphicFramePr>
        <xdr:cNvPr id="4" name="Graphique 6">
          <a:extLst>
            <a:ext uri="{FF2B5EF4-FFF2-40B4-BE49-F238E27FC236}">
              <a16:creationId xmlns:a16="http://schemas.microsoft.com/office/drawing/2014/main" id="{2319F26A-723E-FF40-96E3-6D779832D9A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35</xdr:row>
      <xdr:rowOff>155575</xdr:rowOff>
    </xdr:from>
    <xdr:to>
      <xdr:col>17</xdr:col>
      <xdr:colOff>0</xdr:colOff>
      <xdr:row>52</xdr:row>
      <xdr:rowOff>127000</xdr:rowOff>
    </xdr:to>
    <xdr:graphicFrame macro="">
      <xdr:nvGraphicFramePr>
        <xdr:cNvPr id="2" name="Graphique 5">
          <a:extLst>
            <a:ext uri="{FF2B5EF4-FFF2-40B4-BE49-F238E27FC236}">
              <a16:creationId xmlns:a16="http://schemas.microsoft.com/office/drawing/2014/main" id="{C61BB47C-5C20-F747-A2DD-88754042E78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8</xdr:col>
      <xdr:colOff>817103</xdr:colOff>
      <xdr:row>54</xdr:row>
      <xdr:rowOff>11357</xdr:rowOff>
    </xdr:from>
    <xdr:to>
      <xdr:col>16</xdr:col>
      <xdr:colOff>698500</xdr:colOff>
      <xdr:row>72</xdr:row>
      <xdr:rowOff>15875</xdr:rowOff>
    </xdr:to>
    <xdr:graphicFrame macro="">
      <xdr:nvGraphicFramePr>
        <xdr:cNvPr id="4" name="Graphique 4">
          <a:extLst>
            <a:ext uri="{FF2B5EF4-FFF2-40B4-BE49-F238E27FC236}">
              <a16:creationId xmlns:a16="http://schemas.microsoft.com/office/drawing/2014/main" id="{1439A9F7-E3B0-C54A-946C-9529BB65BC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54429</xdr:colOff>
      <xdr:row>40</xdr:row>
      <xdr:rowOff>18143</xdr:rowOff>
    </xdr:from>
    <xdr:to>
      <xdr:col>21</xdr:col>
      <xdr:colOff>18142</xdr:colOff>
      <xdr:row>61</xdr:row>
      <xdr:rowOff>181429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3A6FF322-1E25-1843-81FA-908A661E2FD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27091</xdr:colOff>
      <xdr:row>62</xdr:row>
      <xdr:rowOff>195759</xdr:rowOff>
    </xdr:from>
    <xdr:to>
      <xdr:col>20</xdr:col>
      <xdr:colOff>804930</xdr:colOff>
      <xdr:row>83</xdr:row>
      <xdr:rowOff>17887</xdr:rowOff>
    </xdr:to>
    <xdr:graphicFrame macro="">
      <xdr:nvGraphicFramePr>
        <xdr:cNvPr id="5" name="Graphique 4">
          <a:extLst>
            <a:ext uri="{FF2B5EF4-FFF2-40B4-BE49-F238E27FC236}">
              <a16:creationId xmlns:a16="http://schemas.microsoft.com/office/drawing/2014/main" id="{452ADD8B-6A07-E347-88E8-0B1DC1F76CD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10</xdr:col>
      <xdr:colOff>53820</xdr:colOff>
      <xdr:row>84</xdr:row>
      <xdr:rowOff>170287</xdr:rowOff>
    </xdr:from>
    <xdr:to>
      <xdr:col>20</xdr:col>
      <xdr:colOff>787043</xdr:colOff>
      <xdr:row>103</xdr:row>
      <xdr:rowOff>143098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056952BC-C870-444D-970F-5C23FDAB5CB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36512</xdr:colOff>
      <xdr:row>39</xdr:row>
      <xdr:rowOff>0</xdr:rowOff>
    </xdr:from>
    <xdr:to>
      <xdr:col>13</xdr:col>
      <xdr:colOff>15875</xdr:colOff>
      <xdr:row>57</xdr:row>
      <xdr:rowOff>63500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782661E9-4848-484E-A7E5-3DFCF6E12EF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7</xdr:col>
      <xdr:colOff>15875</xdr:colOff>
      <xdr:row>59</xdr:row>
      <xdr:rowOff>63500</xdr:rowOff>
    </xdr:from>
    <xdr:to>
      <xdr:col>13</xdr:col>
      <xdr:colOff>0</xdr:colOff>
      <xdr:row>76</xdr:row>
      <xdr:rowOff>79375</xdr:rowOff>
    </xdr:to>
    <xdr:graphicFrame macro="">
      <xdr:nvGraphicFramePr>
        <xdr:cNvPr id="5" name="Graphique 2">
          <a:extLst>
            <a:ext uri="{FF2B5EF4-FFF2-40B4-BE49-F238E27FC236}">
              <a16:creationId xmlns:a16="http://schemas.microsoft.com/office/drawing/2014/main" id="{BF07D8E2-D638-5644-8159-A967698EBF3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7</xdr:col>
      <xdr:colOff>40522</xdr:colOff>
      <xdr:row>79</xdr:row>
      <xdr:rowOff>7473</xdr:rowOff>
    </xdr:from>
    <xdr:to>
      <xdr:col>12</xdr:col>
      <xdr:colOff>650875</xdr:colOff>
      <xdr:row>96</xdr:row>
      <xdr:rowOff>15875</xdr:rowOff>
    </xdr:to>
    <xdr:graphicFrame macro="">
      <xdr:nvGraphicFramePr>
        <xdr:cNvPr id="6" name="Graphique 4">
          <a:extLst>
            <a:ext uri="{FF2B5EF4-FFF2-40B4-BE49-F238E27FC236}">
              <a16:creationId xmlns:a16="http://schemas.microsoft.com/office/drawing/2014/main" id="{8515274C-B4A7-3141-95D4-3C3B75FC11A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23812</xdr:colOff>
      <xdr:row>39</xdr:row>
      <xdr:rowOff>9525</xdr:rowOff>
    </xdr:from>
    <xdr:to>
      <xdr:col>18</xdr:col>
      <xdr:colOff>23812</xdr:colOff>
      <xdr:row>53</xdr:row>
      <xdr:rowOff>85725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18146D46-02B1-F24C-91F9-C627B71FA66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23</xdr:col>
      <xdr:colOff>23811</xdr:colOff>
      <xdr:row>20</xdr:row>
      <xdr:rowOff>119590</xdr:rowOff>
    </xdr:from>
    <xdr:to>
      <xdr:col>26</xdr:col>
      <xdr:colOff>444499</xdr:colOff>
      <xdr:row>41</xdr:row>
      <xdr:rowOff>126999</xdr:rowOff>
    </xdr:to>
    <xdr:graphicFrame macro="">
      <xdr:nvGraphicFramePr>
        <xdr:cNvPr id="4" name="Graphique 1">
          <a:extLst>
            <a:ext uri="{FF2B5EF4-FFF2-40B4-BE49-F238E27FC236}">
              <a16:creationId xmlns:a16="http://schemas.microsoft.com/office/drawing/2014/main" id="{56A59F57-DB40-F140-84C5-5789141B7F7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30</xdr:col>
      <xdr:colOff>525069</xdr:colOff>
      <xdr:row>21</xdr:row>
      <xdr:rowOff>121671</xdr:rowOff>
    </xdr:from>
    <xdr:to>
      <xdr:col>34</xdr:col>
      <xdr:colOff>21167</xdr:colOff>
      <xdr:row>41</xdr:row>
      <xdr:rowOff>190498</xdr:rowOff>
    </xdr:to>
    <xdr:graphicFrame macro="">
      <xdr:nvGraphicFramePr>
        <xdr:cNvPr id="5" name="Graphique 3">
          <a:extLst>
            <a:ext uri="{FF2B5EF4-FFF2-40B4-BE49-F238E27FC236}">
              <a16:creationId xmlns:a16="http://schemas.microsoft.com/office/drawing/2014/main" id="{05C9506A-B35C-7549-A129-A695C4CEDDC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2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3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4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5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6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7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B2"/>
  <sheetViews>
    <sheetView tabSelected="1" zoomScaleNormal="100" zoomScaleSheetLayoutView="100" workbookViewId="0">
      <selection activeCell="B2" sqref="B2"/>
    </sheetView>
  </sheetViews>
  <sheetFormatPr baseColWidth="10" defaultRowHeight="16" x14ac:dyDescent="0.2"/>
  <sheetData>
    <row r="2" spans="2:2" x14ac:dyDescent="0.2">
      <c r="B2" s="2" t="s">
        <v>125</v>
      </c>
    </row>
  </sheetData>
  <pageMargins left="0.7" right="0.7" top="0.75" bottom="0.75" header="0.3" footer="0.3"/>
  <pageSetup paperSize="9" scale="71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2"/>
  <sheetViews>
    <sheetView zoomScaleNormal="100" zoomScaleSheetLayoutView="97" workbookViewId="0">
      <selection activeCell="A31" sqref="A31"/>
    </sheetView>
  </sheetViews>
  <sheetFormatPr baseColWidth="10" defaultRowHeight="16" x14ac:dyDescent="0.2"/>
  <sheetData>
    <row r="2" spans="2:2" x14ac:dyDescent="0.2">
      <c r="B2" s="1" t="s">
        <v>128</v>
      </c>
    </row>
  </sheetData>
  <pageMargins left="0.7" right="0.7" top="0.75" bottom="0.75" header="0.3" footer="0.3"/>
  <pageSetup paperSize="9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B2"/>
  <sheetViews>
    <sheetView zoomScaleNormal="100" zoomScaleSheetLayoutView="100" workbookViewId="0">
      <selection activeCell="K93" sqref="K93"/>
    </sheetView>
  </sheetViews>
  <sheetFormatPr baseColWidth="10" defaultRowHeight="16" x14ac:dyDescent="0.2"/>
  <sheetData>
    <row r="2" spans="2:2" x14ac:dyDescent="0.2">
      <c r="B2" s="1" t="s">
        <v>0</v>
      </c>
    </row>
  </sheetData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"/>
  <sheetViews>
    <sheetView topLeftCell="A2" zoomScaleNormal="100" zoomScaleSheetLayoutView="100" workbookViewId="0">
      <selection activeCell="R39" sqref="R39"/>
    </sheetView>
  </sheetViews>
  <sheetFormatPr baseColWidth="10" defaultRowHeight="16" x14ac:dyDescent="0.2"/>
  <sheetData>
    <row r="2" spans="2:2" x14ac:dyDescent="0.2">
      <c r="B2" s="1" t="s">
        <v>129</v>
      </c>
    </row>
  </sheetData>
  <pageMargins left="0.7" right="0.7" top="0.75" bottom="0.75" header="0.3" footer="0.3"/>
  <pageSetup paperSize="9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2"/>
  <sheetViews>
    <sheetView zoomScaleNormal="100" zoomScaleSheetLayoutView="100" workbookViewId="0">
      <selection activeCell="Z61" sqref="Z61"/>
    </sheetView>
  </sheetViews>
  <sheetFormatPr baseColWidth="10" defaultRowHeight="16" x14ac:dyDescent="0.2"/>
  <sheetData>
    <row r="2" spans="2:2" x14ac:dyDescent="0.2">
      <c r="B2" s="1" t="s">
        <v>130</v>
      </c>
    </row>
  </sheetData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B2"/>
  <sheetViews>
    <sheetView zoomScaleNormal="100" zoomScaleSheetLayoutView="100" workbookViewId="0">
      <selection activeCell="Y64" sqref="Y64"/>
    </sheetView>
  </sheetViews>
  <sheetFormatPr baseColWidth="10" defaultRowHeight="16" x14ac:dyDescent="0.2"/>
  <sheetData>
    <row r="2" spans="2:2" x14ac:dyDescent="0.2">
      <c r="B2" s="1" t="s">
        <v>131</v>
      </c>
    </row>
  </sheetData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"/>
  <sheetViews>
    <sheetView zoomScaleNormal="100" zoomScaleSheetLayoutView="100" workbookViewId="0">
      <selection activeCell="B3" sqref="B3"/>
    </sheetView>
  </sheetViews>
  <sheetFormatPr baseColWidth="10" defaultRowHeight="16" x14ac:dyDescent="0.2"/>
  <sheetData>
    <row r="2" spans="2:2" x14ac:dyDescent="0.2">
      <c r="B2" s="2" t="s">
        <v>151</v>
      </c>
    </row>
  </sheetData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I46"/>
  <sheetViews>
    <sheetView zoomScaleNormal="100" zoomScaleSheetLayoutView="100" workbookViewId="0">
      <selection activeCell="U27" sqref="U27"/>
    </sheetView>
  </sheetViews>
  <sheetFormatPr baseColWidth="10" defaultRowHeight="16" x14ac:dyDescent="0.2"/>
  <cols>
    <col min="2" max="2" width="12.5" customWidth="1"/>
  </cols>
  <sheetData>
    <row r="2" spans="2:2" x14ac:dyDescent="0.2">
      <c r="B2" s="2" t="s">
        <v>132</v>
      </c>
    </row>
    <row r="46" spans="9:9" x14ac:dyDescent="0.2">
      <c r="I46" t="s">
        <v>1</v>
      </c>
    </row>
  </sheetData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B2"/>
  <sheetViews>
    <sheetView zoomScaleNormal="100" zoomScaleSheetLayoutView="100" workbookViewId="0">
      <selection activeCell="U16" sqref="U16"/>
    </sheetView>
  </sheetViews>
  <sheetFormatPr baseColWidth="10" defaultRowHeight="16" x14ac:dyDescent="0.2"/>
  <sheetData>
    <row r="2" spans="2:2" x14ac:dyDescent="0.2">
      <c r="B2" s="1" t="s">
        <v>133</v>
      </c>
    </row>
  </sheetData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2:O8"/>
  <sheetViews>
    <sheetView zoomScaleNormal="100" zoomScaleSheetLayoutView="100" workbookViewId="0">
      <selection activeCell="H42" sqref="H42"/>
    </sheetView>
  </sheetViews>
  <sheetFormatPr baseColWidth="10" defaultRowHeight="16" x14ac:dyDescent="0.2"/>
  <cols>
    <col min="10" max="10" width="15.83203125" bestFit="1" customWidth="1"/>
    <col min="13" max="13" width="13.83203125" bestFit="1" customWidth="1"/>
    <col min="14" max="14" width="15.33203125" bestFit="1" customWidth="1"/>
  </cols>
  <sheetData>
    <row r="2" spans="2:15" x14ac:dyDescent="0.2">
      <c r="B2" s="1" t="s">
        <v>134</v>
      </c>
    </row>
    <row r="4" spans="2:15" x14ac:dyDescent="0.2">
      <c r="K4" s="71" t="s">
        <v>142</v>
      </c>
      <c r="L4" s="71" t="s">
        <v>12</v>
      </c>
      <c r="M4" s="71" t="s">
        <v>143</v>
      </c>
      <c r="N4" s="71" t="s">
        <v>144</v>
      </c>
      <c r="O4" s="1"/>
    </row>
    <row r="5" spans="2:15" x14ac:dyDescent="0.2">
      <c r="J5" s="80" t="s">
        <v>145</v>
      </c>
      <c r="K5" s="82">
        <v>11919440</v>
      </c>
      <c r="L5" s="82">
        <v>2073819</v>
      </c>
      <c r="M5" s="82">
        <f>K5/L5</f>
        <v>5.7475797068114431</v>
      </c>
      <c r="N5" s="82">
        <v>100</v>
      </c>
    </row>
    <row r="6" spans="2:15" x14ac:dyDescent="0.2">
      <c r="J6" s="80" t="s">
        <v>146</v>
      </c>
      <c r="K6" s="82">
        <v>2149910</v>
      </c>
      <c r="L6" s="82">
        <v>1225073</v>
      </c>
      <c r="M6" s="82">
        <f t="shared" ref="M6:M8" si="0">K6/L6</f>
        <v>1.7549239922845414</v>
      </c>
      <c r="N6" s="83">
        <f>M6*N5/M5</f>
        <v>30.533269337783782</v>
      </c>
    </row>
    <row r="7" spans="2:15" x14ac:dyDescent="0.2">
      <c r="J7" s="81" t="s">
        <v>147</v>
      </c>
      <c r="K7" s="84">
        <v>7864489</v>
      </c>
      <c r="L7" s="84">
        <v>2389812</v>
      </c>
      <c r="M7" s="84">
        <f t="shared" si="0"/>
        <v>3.2908400326050753</v>
      </c>
      <c r="N7" s="84">
        <v>100</v>
      </c>
    </row>
    <row r="8" spans="2:15" x14ac:dyDescent="0.2">
      <c r="J8" s="81" t="s">
        <v>148</v>
      </c>
      <c r="K8" s="84">
        <v>2744709</v>
      </c>
      <c r="L8" s="84">
        <v>3690319</v>
      </c>
      <c r="M8" s="84">
        <f t="shared" si="0"/>
        <v>0.74375927934685326</v>
      </c>
      <c r="N8" s="85">
        <f>M8*N7/M7</f>
        <v>22.600894360643927</v>
      </c>
    </row>
  </sheetData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B2"/>
  <sheetViews>
    <sheetView zoomScaleNormal="100" zoomScaleSheetLayoutView="100" workbookViewId="0">
      <selection activeCell="J18" sqref="J18"/>
    </sheetView>
  </sheetViews>
  <sheetFormatPr baseColWidth="10" defaultRowHeight="16" x14ac:dyDescent="0.2"/>
  <sheetData>
    <row r="2" spans="2:2" x14ac:dyDescent="0.2">
      <c r="B2" s="1" t="s">
        <v>136</v>
      </c>
    </row>
  </sheetData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B2"/>
  <sheetViews>
    <sheetView zoomScaleNormal="100" zoomScaleSheetLayoutView="100" workbookViewId="0">
      <selection activeCell="T25" sqref="T25"/>
    </sheetView>
  </sheetViews>
  <sheetFormatPr baseColWidth="10" defaultRowHeight="16" x14ac:dyDescent="0.2"/>
  <sheetData>
    <row r="2" spans="2:2" x14ac:dyDescent="0.2">
      <c r="B2" s="1" t="s">
        <v>137</v>
      </c>
    </row>
  </sheetData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B2"/>
  <sheetViews>
    <sheetView zoomScaleNormal="100" zoomScaleSheetLayoutView="100" workbookViewId="0">
      <selection activeCell="W22" sqref="W22"/>
    </sheetView>
  </sheetViews>
  <sheetFormatPr baseColWidth="10" defaultRowHeight="16" x14ac:dyDescent="0.2"/>
  <sheetData>
    <row r="2" spans="2:2" x14ac:dyDescent="0.2">
      <c r="B2" s="1" t="s">
        <v>26</v>
      </c>
    </row>
  </sheetData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B2"/>
  <sheetViews>
    <sheetView zoomScaleNormal="100" zoomScaleSheetLayoutView="100" workbookViewId="0">
      <selection activeCell="P55" sqref="P55"/>
    </sheetView>
  </sheetViews>
  <sheetFormatPr baseColWidth="10" defaultRowHeight="16" x14ac:dyDescent="0.2"/>
  <sheetData>
    <row r="2" spans="2:2" x14ac:dyDescent="0.2">
      <c r="B2" s="1" t="s">
        <v>138</v>
      </c>
    </row>
  </sheetData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B2"/>
  <sheetViews>
    <sheetView topLeftCell="A2" zoomScaleNormal="100" zoomScaleSheetLayoutView="100" workbookViewId="0">
      <selection activeCell="R9" sqref="R9"/>
    </sheetView>
  </sheetViews>
  <sheetFormatPr baseColWidth="10" defaultRowHeight="16" x14ac:dyDescent="0.2"/>
  <sheetData>
    <row r="2" spans="2:2" x14ac:dyDescent="0.2">
      <c r="B2" s="1" t="s">
        <v>135</v>
      </c>
    </row>
  </sheetData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B2"/>
  <sheetViews>
    <sheetView zoomScaleNormal="100" zoomScaleSheetLayoutView="100" workbookViewId="0">
      <selection activeCell="B3" sqref="B3"/>
    </sheetView>
  </sheetViews>
  <sheetFormatPr baseColWidth="10" defaultRowHeight="16" x14ac:dyDescent="0.2"/>
  <sheetData>
    <row r="2" spans="2:2" x14ac:dyDescent="0.2">
      <c r="B2" s="1" t="s">
        <v>152</v>
      </c>
    </row>
  </sheetData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B2"/>
  <sheetViews>
    <sheetView zoomScale="98" zoomScaleNormal="98" zoomScaleSheetLayoutView="100" workbookViewId="0">
      <selection activeCell="M19" sqref="M19"/>
    </sheetView>
  </sheetViews>
  <sheetFormatPr baseColWidth="10" defaultRowHeight="16" x14ac:dyDescent="0.2"/>
  <cols>
    <col min="2" max="2" width="12" bestFit="1" customWidth="1"/>
  </cols>
  <sheetData>
    <row r="2" spans="2:2" x14ac:dyDescent="0.2">
      <c r="B2" s="1" t="s">
        <v>126</v>
      </c>
    </row>
  </sheetData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B2"/>
  <sheetViews>
    <sheetView zoomScaleNormal="100" zoomScaleSheetLayoutView="100" workbookViewId="0">
      <selection activeCell="J30" sqref="J30"/>
    </sheetView>
  </sheetViews>
  <sheetFormatPr baseColWidth="10" defaultRowHeight="16" x14ac:dyDescent="0.2"/>
  <cols>
    <col min="2" max="2" width="11.83203125" bestFit="1" customWidth="1"/>
  </cols>
  <sheetData>
    <row r="2" spans="2:2" x14ac:dyDescent="0.2">
      <c r="B2" s="2" t="s">
        <v>127</v>
      </c>
    </row>
  </sheetData>
  <pageMargins left="0.7" right="0.7" top="0.75" bottom="0.75" header="0.3" footer="0.3"/>
  <pageSetup paperSize="9" orientation="landscape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B2:R37"/>
  <sheetViews>
    <sheetView zoomScaleNormal="100" zoomScaleSheetLayoutView="90" workbookViewId="0">
      <selection activeCell="I46" sqref="I46"/>
    </sheetView>
  </sheetViews>
  <sheetFormatPr baseColWidth="10" defaultRowHeight="16" x14ac:dyDescent="0.2"/>
  <cols>
    <col min="2" max="2" width="12.6640625" bestFit="1" customWidth="1"/>
    <col min="3" max="3" width="13" customWidth="1"/>
    <col min="4" max="5" width="18" customWidth="1"/>
    <col min="6" max="6" width="15.6640625" bestFit="1" customWidth="1"/>
    <col min="7" max="7" width="12.1640625" bestFit="1" customWidth="1"/>
    <col min="8" max="8" width="14.5" customWidth="1"/>
    <col min="9" max="9" width="15" customWidth="1"/>
    <col min="10" max="11" width="18.33203125" customWidth="1"/>
    <col min="12" max="12" width="16.1640625" bestFit="1" customWidth="1"/>
    <col min="13" max="13" width="10.1640625" bestFit="1" customWidth="1"/>
    <col min="14" max="14" width="14.83203125" bestFit="1" customWidth="1"/>
    <col min="15" max="15" width="15" bestFit="1" customWidth="1"/>
    <col min="16" max="16" width="15.83203125" bestFit="1" customWidth="1"/>
    <col min="17" max="17" width="13.1640625" bestFit="1" customWidth="1"/>
    <col min="18" max="18" width="12" bestFit="1" customWidth="1"/>
  </cols>
  <sheetData>
    <row r="2" spans="2:18" x14ac:dyDescent="0.2">
      <c r="B2" s="1" t="s">
        <v>139</v>
      </c>
    </row>
    <row r="3" spans="2:18" ht="17" x14ac:dyDescent="0.2">
      <c r="I3" s="19" t="s">
        <v>122</v>
      </c>
      <c r="J3" s="20" t="s">
        <v>13</v>
      </c>
      <c r="K3" s="20" t="s">
        <v>14</v>
      </c>
      <c r="L3" s="20" t="s">
        <v>15</v>
      </c>
      <c r="M3" s="20" t="s">
        <v>16</v>
      </c>
      <c r="N3" s="20" t="s">
        <v>17</v>
      </c>
      <c r="O3" s="20" t="s">
        <v>18</v>
      </c>
      <c r="P3" s="20" t="s">
        <v>19</v>
      </c>
      <c r="Q3" s="20" t="s">
        <v>20</v>
      </c>
      <c r="R3" s="21" t="s">
        <v>21</v>
      </c>
    </row>
    <row r="4" spans="2:18" x14ac:dyDescent="0.2">
      <c r="H4" s="182" t="s">
        <v>39</v>
      </c>
      <c r="I4" s="60" t="s">
        <v>7</v>
      </c>
      <c r="J4" s="22" t="s">
        <v>40</v>
      </c>
      <c r="K4" s="22" t="s">
        <v>41</v>
      </c>
      <c r="L4" s="22" t="s">
        <v>42</v>
      </c>
      <c r="M4" s="22">
        <v>540</v>
      </c>
      <c r="N4" s="22" t="s">
        <v>43</v>
      </c>
      <c r="O4" s="22" t="s">
        <v>44</v>
      </c>
      <c r="P4" s="22" t="s">
        <v>45</v>
      </c>
      <c r="Q4" s="22" t="s">
        <v>46</v>
      </c>
      <c r="R4" s="23">
        <v>15.462038</v>
      </c>
    </row>
    <row r="5" spans="2:18" x14ac:dyDescent="0.2">
      <c r="H5" s="183"/>
      <c r="I5" s="60" t="s">
        <v>8</v>
      </c>
      <c r="J5" s="22" t="s">
        <v>47</v>
      </c>
      <c r="K5" s="22" t="s">
        <v>48</v>
      </c>
      <c r="L5" s="22" t="s">
        <v>49</v>
      </c>
      <c r="M5" s="22">
        <v>540</v>
      </c>
      <c r="N5" s="22" t="s">
        <v>50</v>
      </c>
      <c r="O5" s="22" t="s">
        <v>51</v>
      </c>
      <c r="P5" s="22" t="s">
        <v>52</v>
      </c>
      <c r="Q5" s="22" t="s">
        <v>53</v>
      </c>
      <c r="R5" s="23">
        <v>15.462038</v>
      </c>
    </row>
    <row r="6" spans="2:18" x14ac:dyDescent="0.2">
      <c r="H6" s="183"/>
      <c r="I6" s="60" t="s">
        <v>9</v>
      </c>
      <c r="J6" s="22" t="s">
        <v>54</v>
      </c>
      <c r="K6" s="22" t="s">
        <v>55</v>
      </c>
      <c r="L6" s="22" t="s">
        <v>56</v>
      </c>
      <c r="M6" s="22">
        <v>540</v>
      </c>
      <c r="N6" s="22" t="s">
        <v>57</v>
      </c>
      <c r="O6" s="22" t="s">
        <v>58</v>
      </c>
      <c r="P6" s="22" t="s">
        <v>59</v>
      </c>
      <c r="Q6" s="22" t="s">
        <v>60</v>
      </c>
      <c r="R6" s="23">
        <v>15.462038</v>
      </c>
    </row>
    <row r="7" spans="2:18" x14ac:dyDescent="0.2">
      <c r="H7" s="183"/>
      <c r="I7" s="60" t="s">
        <v>27</v>
      </c>
      <c r="J7" s="22" t="s">
        <v>61</v>
      </c>
      <c r="K7" s="22" t="s">
        <v>62</v>
      </c>
      <c r="L7" s="22" t="s">
        <v>63</v>
      </c>
      <c r="M7" s="22">
        <v>540</v>
      </c>
      <c r="N7" s="22" t="s">
        <v>64</v>
      </c>
      <c r="O7" s="22" t="s">
        <v>65</v>
      </c>
      <c r="P7" s="22" t="s">
        <v>66</v>
      </c>
      <c r="Q7" s="22" t="s">
        <v>67</v>
      </c>
      <c r="R7" s="23">
        <v>15.462038</v>
      </c>
    </row>
    <row r="8" spans="2:18" x14ac:dyDescent="0.2">
      <c r="H8" s="183"/>
      <c r="I8" s="60" t="s">
        <v>10</v>
      </c>
      <c r="J8" s="22" t="s">
        <v>68</v>
      </c>
      <c r="K8" s="22" t="s">
        <v>69</v>
      </c>
      <c r="L8" s="22" t="s">
        <v>70</v>
      </c>
      <c r="M8" s="22">
        <v>540</v>
      </c>
      <c r="N8" s="22" t="s">
        <v>71</v>
      </c>
      <c r="O8" s="22" t="s">
        <v>72</v>
      </c>
      <c r="P8" s="22" t="s">
        <v>73</v>
      </c>
      <c r="Q8" s="22" t="s">
        <v>74</v>
      </c>
      <c r="R8" s="23">
        <v>15.462038</v>
      </c>
    </row>
    <row r="9" spans="2:18" x14ac:dyDescent="0.2">
      <c r="H9" s="184"/>
      <c r="I9" s="60" t="s">
        <v>11</v>
      </c>
      <c r="J9" s="24" t="s">
        <v>75</v>
      </c>
      <c r="K9" s="24" t="s">
        <v>76</v>
      </c>
      <c r="L9" s="24" t="s">
        <v>77</v>
      </c>
      <c r="M9" s="24">
        <v>540</v>
      </c>
      <c r="N9" s="24" t="s">
        <v>78</v>
      </c>
      <c r="O9" s="24" t="s">
        <v>79</v>
      </c>
      <c r="P9" s="24" t="s">
        <v>80</v>
      </c>
      <c r="Q9" s="24" t="s">
        <v>81</v>
      </c>
      <c r="R9" s="25">
        <v>15.462038</v>
      </c>
    </row>
    <row r="10" spans="2:18" x14ac:dyDescent="0.2">
      <c r="I10" s="12"/>
      <c r="J10" s="12"/>
      <c r="K10" s="12"/>
      <c r="L10" s="12"/>
      <c r="M10" s="12"/>
      <c r="N10" s="12"/>
      <c r="O10" s="12"/>
      <c r="P10" s="12"/>
      <c r="Q10" s="12"/>
      <c r="R10" s="12"/>
    </row>
    <row r="11" spans="2:18" ht="17" x14ac:dyDescent="0.2">
      <c r="I11" s="18" t="s">
        <v>122</v>
      </c>
      <c r="J11" s="18" t="s">
        <v>13</v>
      </c>
      <c r="K11" s="18" t="s">
        <v>14</v>
      </c>
      <c r="L11" s="18" t="s">
        <v>15</v>
      </c>
      <c r="M11" s="18" t="s">
        <v>16</v>
      </c>
      <c r="N11" s="18" t="s">
        <v>17</v>
      </c>
      <c r="O11" s="18" t="s">
        <v>18</v>
      </c>
      <c r="P11" s="18" t="s">
        <v>19</v>
      </c>
      <c r="Q11" s="18" t="s">
        <v>20</v>
      </c>
      <c r="R11" s="18" t="s">
        <v>21</v>
      </c>
    </row>
    <row r="12" spans="2:18" x14ac:dyDescent="0.2">
      <c r="H12" s="182" t="s">
        <v>12</v>
      </c>
      <c r="I12" s="60" t="s">
        <v>7</v>
      </c>
      <c r="J12" s="22" t="s">
        <v>82</v>
      </c>
      <c r="K12" s="22" t="s">
        <v>83</v>
      </c>
      <c r="L12" s="22">
        <v>697.94531300000006</v>
      </c>
      <c r="M12" s="22">
        <v>792</v>
      </c>
      <c r="N12" s="22">
        <v>612</v>
      </c>
      <c r="O12" s="22" t="s">
        <v>84</v>
      </c>
      <c r="P12" s="22" t="s">
        <v>85</v>
      </c>
      <c r="Q12" s="22" t="s">
        <v>86</v>
      </c>
      <c r="R12" s="22">
        <v>22.677655999999999</v>
      </c>
    </row>
    <row r="13" spans="2:18" x14ac:dyDescent="0.2">
      <c r="H13" s="183"/>
      <c r="I13" s="60" t="s">
        <v>8</v>
      </c>
      <c r="J13" s="22" t="s">
        <v>87</v>
      </c>
      <c r="K13" s="22" t="s">
        <v>88</v>
      </c>
      <c r="L13" s="22">
        <v>722.39843800000006</v>
      </c>
      <c r="M13" s="22">
        <v>792</v>
      </c>
      <c r="N13" s="22">
        <v>623</v>
      </c>
      <c r="O13" s="22" t="s">
        <v>89</v>
      </c>
      <c r="P13" s="22" t="s">
        <v>90</v>
      </c>
      <c r="Q13" s="22" t="s">
        <v>91</v>
      </c>
      <c r="R13" s="22">
        <v>22.677655999999999</v>
      </c>
    </row>
    <row r="14" spans="2:18" x14ac:dyDescent="0.2">
      <c r="H14" s="183"/>
      <c r="I14" s="60" t="s">
        <v>9</v>
      </c>
      <c r="J14" s="22" t="s">
        <v>92</v>
      </c>
      <c r="K14" s="22" t="s">
        <v>93</v>
      </c>
      <c r="L14" s="22">
        <v>759.578125</v>
      </c>
      <c r="M14" s="22">
        <v>792</v>
      </c>
      <c r="N14" s="22">
        <v>619</v>
      </c>
      <c r="O14" s="22" t="s">
        <v>94</v>
      </c>
      <c r="P14" s="22" t="s">
        <v>95</v>
      </c>
      <c r="Q14" s="22" t="s">
        <v>96</v>
      </c>
      <c r="R14" s="22">
        <v>22.677655999999999</v>
      </c>
    </row>
    <row r="15" spans="2:18" x14ac:dyDescent="0.2">
      <c r="H15" s="183"/>
      <c r="I15" s="60" t="s">
        <v>27</v>
      </c>
      <c r="J15" s="22" t="s">
        <v>97</v>
      </c>
      <c r="K15" s="22" t="s">
        <v>98</v>
      </c>
      <c r="L15" s="30">
        <v>814.0625</v>
      </c>
      <c r="M15" s="22">
        <v>792</v>
      </c>
      <c r="N15" s="22">
        <v>580</v>
      </c>
      <c r="O15" s="22" t="s">
        <v>99</v>
      </c>
      <c r="P15" s="22" t="s">
        <v>100</v>
      </c>
      <c r="Q15" s="22" t="s">
        <v>101</v>
      </c>
      <c r="R15" s="22">
        <v>22.677655999999999</v>
      </c>
    </row>
    <row r="16" spans="2:18" x14ac:dyDescent="0.2">
      <c r="H16" s="183"/>
      <c r="I16" s="60" t="s">
        <v>10</v>
      </c>
      <c r="J16" s="22" t="s">
        <v>102</v>
      </c>
      <c r="K16" s="22" t="s">
        <v>103</v>
      </c>
      <c r="L16" s="22">
        <v>766.421875</v>
      </c>
      <c r="M16" s="22">
        <v>792</v>
      </c>
      <c r="N16" s="22">
        <v>581</v>
      </c>
      <c r="O16" s="22" t="s">
        <v>104</v>
      </c>
      <c r="P16" s="22" t="s">
        <v>105</v>
      </c>
      <c r="Q16" s="22" t="s">
        <v>106</v>
      </c>
      <c r="R16" s="22">
        <v>22.677655999999999</v>
      </c>
    </row>
    <row r="17" spans="8:18" x14ac:dyDescent="0.2">
      <c r="H17" s="184"/>
      <c r="I17" s="60" t="s">
        <v>11</v>
      </c>
      <c r="J17" s="22" t="s">
        <v>107</v>
      </c>
      <c r="K17" s="22" t="s">
        <v>108</v>
      </c>
      <c r="L17" s="30">
        <v>787.75</v>
      </c>
      <c r="M17" s="22">
        <v>792</v>
      </c>
      <c r="N17" s="22">
        <v>588</v>
      </c>
      <c r="O17" s="22" t="s">
        <v>109</v>
      </c>
      <c r="P17" s="22" t="s">
        <v>110</v>
      </c>
      <c r="Q17" s="22" t="s">
        <v>111</v>
      </c>
      <c r="R17" s="22">
        <v>22.677655999999999</v>
      </c>
    </row>
    <row r="20" spans="8:18" ht="17" x14ac:dyDescent="0.2">
      <c r="H20" s="16" t="s">
        <v>122</v>
      </c>
      <c r="I20" s="27" t="s">
        <v>39</v>
      </c>
      <c r="J20" s="27" t="s">
        <v>12</v>
      </c>
      <c r="K20" s="27" t="s">
        <v>112</v>
      </c>
      <c r="L20" s="27" t="s">
        <v>150</v>
      </c>
    </row>
    <row r="21" spans="8:18" x14ac:dyDescent="0.2">
      <c r="H21" s="16" t="s">
        <v>7</v>
      </c>
      <c r="I21" s="17">
        <v>3319882</v>
      </c>
      <c r="J21" s="17">
        <v>3005358</v>
      </c>
      <c r="K21" s="26">
        <f t="shared" ref="K21:K26" si="0">I21/J21</f>
        <v>1.104654420538252</v>
      </c>
      <c r="L21" s="86">
        <v>0.9</v>
      </c>
    </row>
    <row r="22" spans="8:18" x14ac:dyDescent="0.2">
      <c r="H22" s="16" t="s">
        <v>8</v>
      </c>
      <c r="I22" s="17">
        <v>3026743</v>
      </c>
      <c r="J22" s="17">
        <v>3663624</v>
      </c>
      <c r="K22" s="26">
        <f t="shared" si="0"/>
        <v>0.82616092699469157</v>
      </c>
      <c r="L22" s="86">
        <v>1.1000000000000001</v>
      </c>
    </row>
    <row r="23" spans="8:18" x14ac:dyDescent="0.2">
      <c r="H23" s="16" t="s">
        <v>9</v>
      </c>
      <c r="I23" s="17">
        <v>2803087</v>
      </c>
      <c r="J23" s="17">
        <v>4090179</v>
      </c>
      <c r="K23" s="26">
        <f t="shared" si="0"/>
        <v>0.68532135146163531</v>
      </c>
      <c r="L23" s="86">
        <v>1.85</v>
      </c>
    </row>
    <row r="24" spans="8:18" x14ac:dyDescent="0.2">
      <c r="H24" s="16" t="s">
        <v>27</v>
      </c>
      <c r="I24" s="17">
        <v>3621090</v>
      </c>
      <c r="J24" s="17">
        <v>4144436</v>
      </c>
      <c r="K24" s="26">
        <f t="shared" si="0"/>
        <v>0.8737232279615369</v>
      </c>
      <c r="L24" s="86">
        <v>1.9</v>
      </c>
    </row>
    <row r="25" spans="8:18" x14ac:dyDescent="0.2">
      <c r="H25" s="16" t="s">
        <v>10</v>
      </c>
      <c r="I25" s="17">
        <v>3325048</v>
      </c>
      <c r="J25" s="17">
        <v>4635203</v>
      </c>
      <c r="K25" s="26">
        <f t="shared" si="0"/>
        <v>0.71734679149974656</v>
      </c>
      <c r="L25" s="86">
        <v>2.1</v>
      </c>
    </row>
    <row r="26" spans="8:18" x14ac:dyDescent="0.2">
      <c r="H26" s="16" t="s">
        <v>11</v>
      </c>
      <c r="I26" s="17">
        <v>3674067</v>
      </c>
      <c r="J26" s="17">
        <v>4892766</v>
      </c>
      <c r="K26" s="26">
        <f t="shared" si="0"/>
        <v>0.75091819228632639</v>
      </c>
      <c r="L26" s="86">
        <v>2.15</v>
      </c>
    </row>
    <row r="28" spans="8:18" x14ac:dyDescent="0.2">
      <c r="H28" s="28" t="s">
        <v>113</v>
      </c>
      <c r="I28" s="28" t="s">
        <v>112</v>
      </c>
      <c r="J28" s="28" t="s">
        <v>2</v>
      </c>
      <c r="K28" s="16" t="s">
        <v>114</v>
      </c>
    </row>
    <row r="29" spans="8:18" x14ac:dyDescent="0.2">
      <c r="H29" s="16" t="s">
        <v>22</v>
      </c>
      <c r="I29" s="26">
        <f>AVERAGE(K21:K22)</f>
        <v>0.96540767376647185</v>
      </c>
      <c r="J29" s="26">
        <f>STDEVA(K21:K22)</f>
        <v>0.19692463780098279</v>
      </c>
      <c r="K29" s="26">
        <f>_xlfn.T.TEST(K21:K22,K23:K26,1,3)</f>
        <v>0.18001028096150504</v>
      </c>
    </row>
    <row r="30" spans="8:18" x14ac:dyDescent="0.2">
      <c r="H30" s="16" t="s">
        <v>124</v>
      </c>
      <c r="I30" s="26">
        <f>AVERAGE(K23:K26)</f>
        <v>0.75682739080231132</v>
      </c>
      <c r="J30" s="26">
        <f>STDEVA(K23:K26)</f>
        <v>8.2404261127155889E-2</v>
      </c>
      <c r="K30" s="12"/>
    </row>
    <row r="37" spans="14:14" x14ac:dyDescent="0.2">
      <c r="N37" s="9"/>
    </row>
  </sheetData>
  <mergeCells count="2">
    <mergeCell ref="H4:H9"/>
    <mergeCell ref="H12:H17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B2:AA96"/>
  <sheetViews>
    <sheetView zoomScaleNormal="100" zoomScaleSheetLayoutView="100" workbookViewId="0">
      <selection activeCell="I62" sqref="I62"/>
    </sheetView>
  </sheetViews>
  <sheetFormatPr baseColWidth="10" defaultRowHeight="16" x14ac:dyDescent="0.2"/>
  <cols>
    <col min="2" max="2" width="12.5" bestFit="1" customWidth="1"/>
    <col min="3" max="3" width="11.6640625" bestFit="1" customWidth="1"/>
    <col min="9" max="12" width="11.6640625" bestFit="1" customWidth="1"/>
    <col min="14" max="14" width="10.83203125" customWidth="1"/>
    <col min="15" max="15" width="12.5" customWidth="1"/>
    <col min="16" max="19" width="12.6640625" bestFit="1" customWidth="1"/>
    <col min="20" max="20" width="11.6640625" bestFit="1" customWidth="1"/>
    <col min="21" max="21" width="11.6640625" customWidth="1"/>
  </cols>
  <sheetData>
    <row r="2" spans="2:27" x14ac:dyDescent="0.2">
      <c r="B2" s="1" t="s">
        <v>140</v>
      </c>
    </row>
    <row r="5" spans="2:27" x14ac:dyDescent="0.2">
      <c r="C5" s="191" t="s">
        <v>37</v>
      </c>
      <c r="D5" s="192"/>
      <c r="E5" s="192"/>
      <c r="F5" s="193"/>
      <c r="G5" s="3"/>
      <c r="H5" s="3"/>
      <c r="I5" s="194" t="s">
        <v>38</v>
      </c>
      <c r="J5" s="195"/>
      <c r="K5" s="195"/>
      <c r="L5" s="196"/>
      <c r="M5" s="3"/>
      <c r="N5" s="185" t="s">
        <v>2</v>
      </c>
      <c r="O5" s="186"/>
      <c r="P5" s="186"/>
      <c r="Q5" s="187"/>
      <c r="Z5" s="3"/>
      <c r="AA5" s="3"/>
    </row>
    <row r="6" spans="2:27" x14ac:dyDescent="0.2">
      <c r="B6" s="63" t="s">
        <v>3</v>
      </c>
      <c r="C6" s="61" t="s">
        <v>33</v>
      </c>
      <c r="D6" s="61" t="s">
        <v>34</v>
      </c>
      <c r="E6" s="61" t="s">
        <v>35</v>
      </c>
      <c r="F6" s="62" t="s">
        <v>36</v>
      </c>
      <c r="G6" s="3"/>
      <c r="H6" s="3"/>
      <c r="I6" s="14" t="s">
        <v>33</v>
      </c>
      <c r="J6" s="14" t="s">
        <v>34</v>
      </c>
      <c r="K6" s="14" t="s">
        <v>35</v>
      </c>
      <c r="L6" s="14" t="s">
        <v>36</v>
      </c>
      <c r="M6" s="3"/>
      <c r="N6" s="14" t="s">
        <v>33</v>
      </c>
      <c r="O6" s="14" t="s">
        <v>34</v>
      </c>
      <c r="P6" s="14" t="s">
        <v>35</v>
      </c>
      <c r="Q6" s="14" t="s">
        <v>36</v>
      </c>
      <c r="Z6" s="3"/>
      <c r="AA6" s="3"/>
    </row>
    <row r="7" spans="2:27" x14ac:dyDescent="0.2">
      <c r="B7" s="188" t="s">
        <v>7</v>
      </c>
      <c r="C7" s="64">
        <v>5.8000000000000024E-2</v>
      </c>
      <c r="D7" s="64">
        <v>0.22800000000000001</v>
      </c>
      <c r="E7" s="64">
        <v>0.58300000000000007</v>
      </c>
      <c r="F7" s="65">
        <v>0.92899999999999994</v>
      </c>
      <c r="G7" s="3"/>
      <c r="H7" s="70" t="s">
        <v>7</v>
      </c>
      <c r="I7" s="33">
        <f>AVERAGE(C7:C21)</f>
        <v>5.6600000000000025E-2</v>
      </c>
      <c r="J7" s="33">
        <f>AVERAGE(D7:D21)</f>
        <v>0.25319999999999998</v>
      </c>
      <c r="K7" s="33">
        <f>AVERAGE(E7:E21)</f>
        <v>0.64280000000000004</v>
      </c>
      <c r="L7" s="33">
        <f>AVERAGE(F7:F21)</f>
        <v>1.0673333333333335</v>
      </c>
      <c r="M7" s="3"/>
      <c r="N7" s="15">
        <f>STDEV(C7:C21)</f>
        <v>5.7420752843748693E-3</v>
      </c>
      <c r="O7" s="15">
        <f>STDEV(D7:D21)</f>
        <v>4.1241795720915346E-2</v>
      </c>
      <c r="P7" s="15">
        <f>STDEV(E7:E21)</f>
        <v>0.10415249808402441</v>
      </c>
      <c r="Q7" s="15">
        <f>STDEV(F7:F21)</f>
        <v>8.9122441190810822E-2</v>
      </c>
      <c r="AA7" s="3"/>
    </row>
    <row r="8" spans="2:27" x14ac:dyDescent="0.2">
      <c r="B8" s="189"/>
      <c r="C8" s="66">
        <v>6.3000000000000028E-2</v>
      </c>
      <c r="D8" s="66">
        <v>0.34300000000000008</v>
      </c>
      <c r="E8" s="66">
        <v>0.81899999999999995</v>
      </c>
      <c r="F8" s="67">
        <v>1.087</v>
      </c>
      <c r="G8" s="3"/>
      <c r="H8" s="70" t="s">
        <v>8</v>
      </c>
      <c r="I8" s="33">
        <f>AVERAGE(C23:C37)</f>
        <v>5.6666666666666685E-2</v>
      </c>
      <c r="J8" s="33">
        <f>AVERAGE(D23:D37)</f>
        <v>0.24266666666666667</v>
      </c>
      <c r="K8" s="33">
        <f>AVERAGE(E23:E37)</f>
        <v>0.69573333333333331</v>
      </c>
      <c r="L8" s="33">
        <f>AVERAGE(F23:F37)</f>
        <v>1.1575333333333331</v>
      </c>
      <c r="M8" s="31"/>
      <c r="N8" s="15">
        <f>STDEV(C23:C37)</f>
        <v>9.3935134661155984E-3</v>
      </c>
      <c r="O8" s="15">
        <f>STDEV(D23:D37)</f>
        <v>7.847353208627246E-2</v>
      </c>
      <c r="P8" s="15">
        <f>STDEV(E23:E37)</f>
        <v>7.6511872717027765E-2</v>
      </c>
      <c r="Q8" s="15">
        <f>STDEV(F23:F37)</f>
        <v>0.12936209793039657</v>
      </c>
    </row>
    <row r="9" spans="2:27" x14ac:dyDescent="0.2">
      <c r="B9" s="190"/>
      <c r="C9" s="66">
        <v>5.5000000000000021E-2</v>
      </c>
      <c r="D9" s="66">
        <v>0.33900000000000008</v>
      </c>
      <c r="E9" s="66">
        <v>0.75800000000000001</v>
      </c>
      <c r="F9" s="67">
        <v>1.0939999999999999</v>
      </c>
      <c r="G9" s="3"/>
      <c r="H9" s="70" t="s">
        <v>9</v>
      </c>
      <c r="I9" s="79">
        <f>AVERAGE(C39:C53)</f>
        <v>3.4000000000000016E-2</v>
      </c>
      <c r="J9" s="79">
        <f>AVERAGE(D39:D53)</f>
        <v>9.8533333333333334E-2</v>
      </c>
      <c r="K9" s="79">
        <f>AVERAGE(E39:E53)</f>
        <v>0.23046666666666671</v>
      </c>
      <c r="L9" s="79">
        <f>AVERAGE(F39:F53)</f>
        <v>0.47906666666666664</v>
      </c>
      <c r="M9" s="31"/>
      <c r="N9" s="15">
        <f>STDEV(C39:C53)</f>
        <v>8.3580585578914256E-3</v>
      </c>
      <c r="O9" s="15">
        <f>STDEV(D39:D53)</f>
        <v>2.0173768918597068E-2</v>
      </c>
      <c r="P9" s="15">
        <f>STDEV(E39:E53)</f>
        <v>5.3895224631642674E-2</v>
      </c>
      <c r="Q9" s="15">
        <f>STDEV(F39:F53)</f>
        <v>7.9691787232944955E-2</v>
      </c>
    </row>
    <row r="10" spans="2:27" x14ac:dyDescent="0.2">
      <c r="B10" s="188" t="s">
        <v>7</v>
      </c>
      <c r="C10" s="64">
        <v>6.9000000000000034E-2</v>
      </c>
      <c r="D10" s="64">
        <v>0.27800000000000002</v>
      </c>
      <c r="E10" s="64">
        <v>0.60100000000000009</v>
      </c>
      <c r="F10" s="65">
        <v>1.1200000000000001</v>
      </c>
      <c r="G10" s="3"/>
      <c r="H10" s="70" t="s">
        <v>27</v>
      </c>
      <c r="I10" s="72">
        <f>AVERAGE(C55:C57)</f>
        <v>5.7333333333333326E-2</v>
      </c>
      <c r="J10" s="72">
        <f t="shared" ref="J10:L10" si="0">AVERAGE(D55:D57)</f>
        <v>0.16533333333333333</v>
      </c>
      <c r="K10" s="72">
        <f t="shared" si="0"/>
        <v>0.37566666666666665</v>
      </c>
      <c r="L10" s="72">
        <f t="shared" si="0"/>
        <v>0.7373333333333334</v>
      </c>
      <c r="M10" s="3"/>
      <c r="N10" s="197" t="s">
        <v>123</v>
      </c>
      <c r="O10" s="198"/>
      <c r="P10" s="198"/>
      <c r="Q10" s="199"/>
    </row>
    <row r="11" spans="2:27" x14ac:dyDescent="0.2">
      <c r="B11" s="189"/>
      <c r="C11" s="66">
        <v>5.9000000000000025E-2</v>
      </c>
      <c r="D11" s="66">
        <v>0.221</v>
      </c>
      <c r="E11" s="66">
        <v>0.63700000000000001</v>
      </c>
      <c r="F11" s="67">
        <v>1.222</v>
      </c>
      <c r="G11" s="3"/>
      <c r="H11" s="70" t="s">
        <v>10</v>
      </c>
      <c r="I11" s="33">
        <f>AVERAGE(C59:C70)</f>
        <v>4.2000000000000003E-2</v>
      </c>
      <c r="J11" s="33">
        <f>AVERAGE(D59:D70)</f>
        <v>0.11566666666666665</v>
      </c>
      <c r="K11" s="33">
        <f>AVERAGE(E59:E70)</f>
        <v>0.28350000000000003</v>
      </c>
      <c r="L11" s="33">
        <f>AVERAGE(F59:F70)</f>
        <v>0.58191666666666653</v>
      </c>
      <c r="M11" s="3"/>
      <c r="N11" s="15">
        <f>STDEV(C59:C70)</f>
        <v>7.0323925839322343E-3</v>
      </c>
      <c r="O11" s="15">
        <f>STDEV(D59:D70)</f>
        <v>2.2247914440902114E-2</v>
      </c>
      <c r="P11" s="15">
        <f>STDEV(E59:E70)</f>
        <v>7.0027916511267607E-2</v>
      </c>
      <c r="Q11" s="15">
        <f>STDEV(F59:F70)</f>
        <v>0.10545956427451185</v>
      </c>
    </row>
    <row r="12" spans="2:27" x14ac:dyDescent="0.2">
      <c r="B12" s="190"/>
      <c r="C12" s="68">
        <v>6.0000000000000026E-2</v>
      </c>
      <c r="D12" s="68">
        <v>0.224</v>
      </c>
      <c r="E12" s="68">
        <v>0.624</v>
      </c>
      <c r="F12" s="69">
        <v>1.1500000000000001</v>
      </c>
      <c r="G12" s="3"/>
      <c r="H12" s="70" t="s">
        <v>11</v>
      </c>
      <c r="I12" s="33">
        <f>AVERAGE(C72:C86)</f>
        <v>4.5666666666666675E-2</v>
      </c>
      <c r="J12" s="33">
        <f>AVERAGE(D72:D86)</f>
        <v>0.13540000000000002</v>
      </c>
      <c r="K12" s="33">
        <f>AVERAGE(E72:E86)</f>
        <v>0.31040000000000006</v>
      </c>
      <c r="L12" s="33">
        <f>AVERAGE(F72:F86)</f>
        <v>0.71153333333333346</v>
      </c>
      <c r="M12" s="3"/>
      <c r="N12" s="15">
        <f>STDEV(C72:C86)</f>
        <v>9.5668076976496812E-3</v>
      </c>
      <c r="O12" s="15">
        <f>STDEV(D72:D86)</f>
        <v>2.4479729223525711E-2</v>
      </c>
      <c r="P12" s="15">
        <f>STDEV(E72:E86)</f>
        <v>5.3280658511588939E-2</v>
      </c>
      <c r="Q12" s="15">
        <f>STDEV(F72:F86)</f>
        <v>5.8377914936908734E-2</v>
      </c>
    </row>
    <row r="13" spans="2:27" x14ac:dyDescent="0.2">
      <c r="B13" s="188" t="s">
        <v>7</v>
      </c>
      <c r="C13" s="66">
        <v>5.5999999999999994E-2</v>
      </c>
      <c r="D13" s="66">
        <v>0.21699999999999997</v>
      </c>
      <c r="E13" s="66">
        <v>0.49200000000000005</v>
      </c>
      <c r="F13" s="67">
        <v>0.93099999999999983</v>
      </c>
      <c r="G13" s="3"/>
    </row>
    <row r="14" spans="2:27" x14ac:dyDescent="0.2">
      <c r="B14" s="189"/>
      <c r="C14" s="66">
        <v>5.3999999999999992E-2</v>
      </c>
      <c r="D14" s="66">
        <v>0.26900000000000002</v>
      </c>
      <c r="E14" s="66">
        <v>0.80499999999999994</v>
      </c>
      <c r="F14" s="67">
        <v>1.171</v>
      </c>
      <c r="G14" s="3"/>
    </row>
    <row r="15" spans="2:27" x14ac:dyDescent="0.2">
      <c r="B15" s="190"/>
      <c r="C15" s="68">
        <v>5.5999999999999994E-2</v>
      </c>
      <c r="D15" s="68">
        <v>0.25900000000000001</v>
      </c>
      <c r="E15" s="68">
        <v>0.64700000000000002</v>
      </c>
      <c r="F15" s="69">
        <v>1.121</v>
      </c>
      <c r="G15" s="3"/>
    </row>
    <row r="16" spans="2:27" x14ac:dyDescent="0.2">
      <c r="B16" s="188" t="s">
        <v>7</v>
      </c>
      <c r="C16" s="66">
        <v>5.400000000000002E-2</v>
      </c>
      <c r="D16" s="66">
        <v>0.22600000000000001</v>
      </c>
      <c r="E16" s="66">
        <v>0.64700000000000002</v>
      </c>
      <c r="F16" s="67">
        <v>1.048</v>
      </c>
      <c r="G16" s="3"/>
    </row>
    <row r="17" spans="2:27" x14ac:dyDescent="0.2">
      <c r="B17" s="189"/>
      <c r="C17" s="66">
        <v>6.1000000000000026E-2</v>
      </c>
      <c r="D17" s="66">
        <v>0.26800000000000002</v>
      </c>
      <c r="E17" s="66">
        <v>0.70600000000000007</v>
      </c>
      <c r="F17" s="67">
        <v>1.099</v>
      </c>
      <c r="G17" s="3"/>
      <c r="Y17" s="3"/>
    </row>
    <row r="18" spans="2:27" x14ac:dyDescent="0.2">
      <c r="B18" s="190"/>
      <c r="C18" s="68">
        <v>5.7000000000000023E-2</v>
      </c>
      <c r="D18" s="68">
        <v>0.25</v>
      </c>
      <c r="E18" s="68">
        <v>0.69700000000000006</v>
      </c>
      <c r="F18" s="69">
        <v>1.085</v>
      </c>
      <c r="G18" s="3"/>
      <c r="Y18" s="3"/>
    </row>
    <row r="19" spans="2:27" x14ac:dyDescent="0.2">
      <c r="B19" s="188" t="s">
        <v>7</v>
      </c>
      <c r="C19" s="66">
        <v>5.099999999999999E-2</v>
      </c>
      <c r="D19" s="66">
        <v>0.22199999999999998</v>
      </c>
      <c r="E19" s="66">
        <v>0.441</v>
      </c>
      <c r="F19" s="67">
        <v>0.94099999999999984</v>
      </c>
      <c r="G19" s="3"/>
      <c r="M19" s="3"/>
      <c r="Y19" s="3"/>
    </row>
    <row r="20" spans="2:27" x14ac:dyDescent="0.2">
      <c r="B20" s="189"/>
      <c r="C20" s="66">
        <v>4.3999999999999984E-2</v>
      </c>
      <c r="D20" s="66">
        <v>0.21399999999999997</v>
      </c>
      <c r="E20" s="66">
        <v>0.58800000000000008</v>
      </c>
      <c r="F20" s="67">
        <v>1.0009999999999999</v>
      </c>
      <c r="G20" s="3"/>
      <c r="M20" s="3"/>
    </row>
    <row r="21" spans="2:27" x14ac:dyDescent="0.2">
      <c r="B21" s="190"/>
      <c r="C21" s="68">
        <v>5.1999999999999991E-2</v>
      </c>
      <c r="D21" s="68">
        <v>0.24</v>
      </c>
      <c r="E21" s="68">
        <v>0.59699999999999998</v>
      </c>
      <c r="F21" s="69">
        <v>1.0109999999999999</v>
      </c>
      <c r="G21" s="3"/>
      <c r="M21" s="3"/>
    </row>
    <row r="22" spans="2:27" x14ac:dyDescent="0.2">
      <c r="B22" s="11"/>
      <c r="C22" s="5"/>
      <c r="D22" s="5"/>
      <c r="E22" s="5"/>
      <c r="F22" s="5"/>
      <c r="G22" s="3"/>
      <c r="M22" s="3"/>
    </row>
    <row r="23" spans="2:27" ht="16" customHeight="1" x14ac:dyDescent="0.2">
      <c r="B23" s="188" t="s">
        <v>8</v>
      </c>
      <c r="C23" s="64">
        <v>5.5000000000000021E-2</v>
      </c>
      <c r="D23" s="64">
        <v>0.32300000000000006</v>
      </c>
      <c r="E23" s="64">
        <v>0.67100000000000004</v>
      </c>
      <c r="F23" s="65">
        <v>1.0479999999999998</v>
      </c>
      <c r="G23" s="3"/>
      <c r="M23" s="3"/>
      <c r="Z23" s="3"/>
      <c r="AA23" s="3"/>
    </row>
    <row r="24" spans="2:27" x14ac:dyDescent="0.2">
      <c r="B24" s="189"/>
      <c r="C24" s="66">
        <v>6.2000000000000027E-2</v>
      </c>
      <c r="D24" s="66">
        <v>0.29900000000000004</v>
      </c>
      <c r="E24" s="66">
        <v>0.69500000000000006</v>
      </c>
      <c r="F24" s="67">
        <v>1.0559999999999998</v>
      </c>
      <c r="G24" s="3"/>
      <c r="M24" s="3"/>
      <c r="Z24" s="3"/>
    </row>
    <row r="25" spans="2:27" x14ac:dyDescent="0.2">
      <c r="B25" s="190"/>
      <c r="C25" s="68">
        <v>6.7000000000000032E-2</v>
      </c>
      <c r="D25" s="68">
        <v>0.36</v>
      </c>
      <c r="E25" s="68">
        <v>0.76600000000000001</v>
      </c>
      <c r="F25" s="69">
        <v>1.0069999999999999</v>
      </c>
      <c r="G25" s="3"/>
      <c r="M25" s="3"/>
      <c r="Z25" s="3"/>
    </row>
    <row r="26" spans="2:27" x14ac:dyDescent="0.2">
      <c r="B26" s="188" t="s">
        <v>8</v>
      </c>
      <c r="C26" s="66">
        <v>6.2000000000000027E-2</v>
      </c>
      <c r="D26" s="66">
        <v>0.27200000000000002</v>
      </c>
      <c r="E26" s="66">
        <v>0.51700000000000002</v>
      </c>
      <c r="F26" s="67">
        <v>1.361</v>
      </c>
      <c r="G26" s="3"/>
      <c r="M26" s="3"/>
      <c r="N26" s="3"/>
      <c r="O26" s="3"/>
      <c r="P26" s="3"/>
      <c r="Q26" s="3"/>
      <c r="Z26" s="3"/>
      <c r="AA26" s="3"/>
    </row>
    <row r="27" spans="2:27" x14ac:dyDescent="0.2">
      <c r="B27" s="189"/>
      <c r="C27" s="66">
        <v>6.4000000000000029E-2</v>
      </c>
      <c r="D27" s="66">
        <v>0.23900000000000002</v>
      </c>
      <c r="E27" s="66">
        <v>0.81400000000000006</v>
      </c>
      <c r="F27" s="67">
        <v>1.2710000000000001</v>
      </c>
      <c r="G27" s="3"/>
      <c r="M27" s="3"/>
      <c r="N27" s="3"/>
      <c r="O27" s="3"/>
      <c r="P27" s="3"/>
      <c r="Q27" s="3"/>
      <c r="Y27" s="3"/>
      <c r="Z27" s="3"/>
      <c r="AA27" s="3"/>
    </row>
    <row r="28" spans="2:27" x14ac:dyDescent="0.2">
      <c r="B28" s="190"/>
      <c r="C28" s="68">
        <v>5.9000000000000025E-2</v>
      </c>
      <c r="D28" s="68">
        <v>0.20699999999999999</v>
      </c>
      <c r="E28" s="68">
        <v>0.64900000000000002</v>
      </c>
      <c r="F28" s="69">
        <v>1.343</v>
      </c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Y28" s="3"/>
      <c r="Z28" s="3"/>
      <c r="AA28" s="3"/>
    </row>
    <row r="29" spans="2:27" x14ac:dyDescent="0.2">
      <c r="B29" s="188" t="s">
        <v>8</v>
      </c>
      <c r="C29" s="66">
        <v>6.6000000000000003E-2</v>
      </c>
      <c r="D29" s="66">
        <v>0.20900000000000002</v>
      </c>
      <c r="E29" s="66">
        <v>0.752</v>
      </c>
      <c r="F29" s="67">
        <v>1.3109999999999999</v>
      </c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Y29" s="3"/>
      <c r="Z29" s="3"/>
      <c r="AA29" s="3"/>
    </row>
    <row r="30" spans="2:27" x14ac:dyDescent="0.2">
      <c r="B30" s="189"/>
      <c r="C30" s="66">
        <v>6.4000000000000001E-2</v>
      </c>
      <c r="D30" s="66">
        <v>0.247</v>
      </c>
      <c r="E30" s="66">
        <v>0.77200000000000002</v>
      </c>
      <c r="F30" s="67">
        <v>1.321</v>
      </c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Y30" s="3"/>
    </row>
    <row r="31" spans="2:27" x14ac:dyDescent="0.2">
      <c r="B31" s="190"/>
      <c r="C31" s="68">
        <v>6.7000000000000004E-2</v>
      </c>
      <c r="D31" s="68">
        <v>0.251</v>
      </c>
      <c r="E31" s="68">
        <v>0.78200000000000003</v>
      </c>
      <c r="F31" s="69">
        <v>1.151</v>
      </c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Y31" s="3"/>
    </row>
    <row r="32" spans="2:27" x14ac:dyDescent="0.2">
      <c r="B32" s="188" t="s">
        <v>8</v>
      </c>
      <c r="C32" s="66">
        <v>5.2000000000000018E-2</v>
      </c>
      <c r="D32" s="66">
        <v>0.26100000000000001</v>
      </c>
      <c r="E32" s="66">
        <v>0.72800000000000009</v>
      </c>
      <c r="F32" s="67">
        <v>1.167</v>
      </c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</row>
    <row r="33" spans="2:27" x14ac:dyDescent="0.2">
      <c r="B33" s="189"/>
      <c r="C33" s="66">
        <v>5.2000000000000018E-2</v>
      </c>
      <c r="D33" s="66">
        <v>0.254</v>
      </c>
      <c r="E33" s="66">
        <v>0.63800000000000001</v>
      </c>
      <c r="F33" s="67">
        <v>1.1160000000000001</v>
      </c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</row>
    <row r="34" spans="2:27" x14ac:dyDescent="0.2">
      <c r="B34" s="190"/>
      <c r="C34" s="68">
        <v>3.4000000000000002E-2</v>
      </c>
      <c r="D34" s="68">
        <v>0.23600000000000002</v>
      </c>
      <c r="E34" s="68">
        <v>0.64500000000000002</v>
      </c>
      <c r="F34" s="69">
        <v>1.0980000000000001</v>
      </c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</row>
    <row r="35" spans="2:27" x14ac:dyDescent="0.2">
      <c r="B35" s="188" t="s">
        <v>8</v>
      </c>
      <c r="C35" s="66">
        <v>4.5999999999999985E-2</v>
      </c>
      <c r="D35" s="66">
        <v>0.23599999999999999</v>
      </c>
      <c r="E35" s="66">
        <v>0.62599999999999989</v>
      </c>
      <c r="F35" s="67">
        <v>1.0109999999999999</v>
      </c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</row>
    <row r="36" spans="2:27" x14ac:dyDescent="0.2">
      <c r="B36" s="189"/>
      <c r="C36" s="66">
        <v>4.8999999999999988E-2</v>
      </c>
      <c r="D36" s="66">
        <v>0.246</v>
      </c>
      <c r="E36" s="66">
        <v>0.69100000000000006</v>
      </c>
      <c r="F36" s="67">
        <v>1.071</v>
      </c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</row>
    <row r="37" spans="2:27" x14ac:dyDescent="0.2">
      <c r="B37" s="190"/>
      <c r="C37" s="68">
        <v>5.099999999999999E-2</v>
      </c>
      <c r="D37" s="68">
        <v>0</v>
      </c>
      <c r="E37" s="68">
        <v>0.69</v>
      </c>
      <c r="F37" s="69">
        <v>1.0309999999999999</v>
      </c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</row>
    <row r="38" spans="2:27" x14ac:dyDescent="0.2"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Y38" s="3"/>
    </row>
    <row r="39" spans="2:27" ht="16" customHeight="1" x14ac:dyDescent="0.2">
      <c r="B39" s="188" t="s">
        <v>9</v>
      </c>
      <c r="C39" s="64">
        <v>2.8999999999999998E-2</v>
      </c>
      <c r="D39" s="64">
        <v>7.6999999999999985E-2</v>
      </c>
      <c r="E39" s="64">
        <v>0.24500000000000002</v>
      </c>
      <c r="F39" s="65">
        <v>0.57800000000000007</v>
      </c>
      <c r="G39" s="3"/>
      <c r="I39" s="3"/>
      <c r="J39" s="3"/>
      <c r="K39" s="3"/>
      <c r="L39" s="3"/>
      <c r="M39" s="3"/>
      <c r="N39" s="3"/>
      <c r="O39" s="3"/>
      <c r="P39" s="3"/>
      <c r="Q39" s="3"/>
      <c r="Y39" s="3"/>
      <c r="Z39" s="3"/>
      <c r="AA39" s="3"/>
    </row>
    <row r="40" spans="2:27" x14ac:dyDescent="0.2">
      <c r="B40" s="189"/>
      <c r="C40" s="66">
        <v>3.6000000000000004E-2</v>
      </c>
      <c r="D40" s="66">
        <v>9.5000000000000001E-2</v>
      </c>
      <c r="E40" s="66">
        <v>0.28800000000000003</v>
      </c>
      <c r="F40" s="67">
        <v>0.58000000000000007</v>
      </c>
      <c r="G40" s="3"/>
      <c r="I40" s="3"/>
      <c r="J40" s="3"/>
      <c r="K40" s="3"/>
      <c r="L40" s="3"/>
      <c r="M40" s="3"/>
      <c r="N40" s="3"/>
      <c r="O40" s="3"/>
      <c r="P40" s="3"/>
      <c r="Q40" s="3"/>
      <c r="Y40" s="3"/>
      <c r="Z40" s="3"/>
      <c r="AA40" s="3"/>
    </row>
    <row r="41" spans="2:27" x14ac:dyDescent="0.2">
      <c r="B41" s="190"/>
      <c r="C41" s="68">
        <v>3.3000000000000002E-2</v>
      </c>
      <c r="D41" s="68">
        <v>9.5000000000000001E-2</v>
      </c>
      <c r="E41" s="68">
        <v>0.26800000000000002</v>
      </c>
      <c r="F41" s="69">
        <v>0.56000000000000005</v>
      </c>
      <c r="G41" s="3"/>
      <c r="I41" s="3"/>
      <c r="J41" s="3"/>
      <c r="K41" s="3"/>
      <c r="L41" s="3"/>
      <c r="M41" s="3"/>
      <c r="N41" s="3"/>
      <c r="O41" s="3"/>
      <c r="P41" s="3"/>
      <c r="Q41" s="3"/>
      <c r="Y41" s="3"/>
      <c r="Z41" s="3"/>
      <c r="AA41" s="3"/>
    </row>
    <row r="42" spans="2:27" x14ac:dyDescent="0.2">
      <c r="B42" s="188" t="s">
        <v>9</v>
      </c>
      <c r="C42" s="64">
        <v>4.7000000000000014E-2</v>
      </c>
      <c r="D42" s="64">
        <v>0.12500000000000003</v>
      </c>
      <c r="E42" s="64">
        <v>0.254</v>
      </c>
      <c r="F42" s="65">
        <v>0.51600000000000001</v>
      </c>
      <c r="G42" s="3"/>
      <c r="I42" s="3"/>
      <c r="J42" s="3"/>
      <c r="K42" s="3"/>
      <c r="L42" s="3"/>
      <c r="M42" s="3"/>
      <c r="N42" s="3"/>
      <c r="O42" s="3"/>
      <c r="P42" s="3"/>
      <c r="Q42" s="3"/>
      <c r="Y42" s="3"/>
      <c r="Z42" s="3"/>
      <c r="AA42" s="3"/>
    </row>
    <row r="43" spans="2:27" x14ac:dyDescent="0.2">
      <c r="B43" s="189"/>
      <c r="C43" s="66">
        <v>4.6000000000000013E-2</v>
      </c>
      <c r="D43" s="66">
        <v>0.11900000000000002</v>
      </c>
      <c r="E43" s="66">
        <v>0.31800000000000006</v>
      </c>
      <c r="F43" s="67">
        <v>0.52600000000000002</v>
      </c>
      <c r="G43" s="3"/>
      <c r="I43" s="3"/>
      <c r="J43" s="3"/>
      <c r="K43" s="3"/>
      <c r="L43" s="3"/>
      <c r="M43" s="3"/>
      <c r="N43" s="3"/>
      <c r="O43" s="3"/>
      <c r="P43" s="3"/>
      <c r="Q43" s="3"/>
      <c r="Y43" s="3"/>
      <c r="Z43" s="3"/>
      <c r="AA43" s="3"/>
    </row>
    <row r="44" spans="2:27" x14ac:dyDescent="0.2">
      <c r="B44" s="190"/>
      <c r="C44" s="68">
        <v>4.5000000000000012E-2</v>
      </c>
      <c r="D44" s="68">
        <v>0.10700000000000001</v>
      </c>
      <c r="E44" s="68">
        <v>0.31200000000000006</v>
      </c>
      <c r="F44" s="69">
        <v>0.56100000000000005</v>
      </c>
      <c r="G44" s="3"/>
      <c r="H44" s="10"/>
      <c r="I44" s="3"/>
      <c r="J44" s="3"/>
      <c r="K44" s="3"/>
      <c r="L44" s="3"/>
      <c r="M44" s="3"/>
      <c r="N44" s="3"/>
      <c r="O44" s="3"/>
      <c r="P44" s="3"/>
      <c r="Q44" s="3"/>
      <c r="Y44" s="3"/>
      <c r="Z44" s="3"/>
      <c r="AA44" s="3"/>
    </row>
    <row r="45" spans="2:27" x14ac:dyDescent="0.2">
      <c r="B45" s="188" t="s">
        <v>9</v>
      </c>
      <c r="C45" s="64">
        <v>3.7000000000000005E-2</v>
      </c>
      <c r="D45" s="64">
        <v>8.0000000000000016E-2</v>
      </c>
      <c r="E45" s="64">
        <v>0.16699999999999998</v>
      </c>
      <c r="F45" s="65">
        <v>0.37199999999999994</v>
      </c>
      <c r="G45" s="3"/>
      <c r="H45" s="10"/>
      <c r="I45" s="3"/>
      <c r="J45" s="3"/>
      <c r="K45" s="3"/>
      <c r="L45" s="3"/>
      <c r="M45" s="3"/>
      <c r="N45" s="3"/>
      <c r="O45" s="3"/>
      <c r="P45" s="3"/>
      <c r="Q45" s="3"/>
      <c r="Y45" s="3"/>
      <c r="Z45" s="3"/>
      <c r="AA45" s="3"/>
    </row>
    <row r="46" spans="2:27" x14ac:dyDescent="0.2">
      <c r="B46" s="189"/>
      <c r="C46" s="66">
        <v>3.1E-2</v>
      </c>
      <c r="D46" s="66">
        <v>8.3000000000000018E-2</v>
      </c>
      <c r="E46" s="66">
        <v>0.21000000000000002</v>
      </c>
      <c r="F46" s="67">
        <v>0.42</v>
      </c>
      <c r="G46" s="3"/>
      <c r="H46" s="10"/>
      <c r="I46" s="3"/>
      <c r="J46" s="3"/>
      <c r="K46" s="3"/>
      <c r="L46" s="3"/>
      <c r="M46" s="3"/>
      <c r="N46" s="3"/>
      <c r="O46" s="3"/>
      <c r="P46" s="3"/>
      <c r="Q46" s="3"/>
      <c r="Y46" s="3"/>
      <c r="Z46" s="3"/>
      <c r="AA46" s="3"/>
    </row>
    <row r="47" spans="2:27" x14ac:dyDescent="0.2">
      <c r="B47" s="190"/>
      <c r="C47" s="66">
        <v>0.03</v>
      </c>
      <c r="D47" s="66">
        <v>9.5999999999999974E-2</v>
      </c>
      <c r="E47" s="66">
        <v>0.21200000000000002</v>
      </c>
      <c r="F47" s="67">
        <v>0.44600000000000001</v>
      </c>
      <c r="G47" s="3"/>
      <c r="H47" s="10"/>
      <c r="J47" s="3"/>
      <c r="K47" s="3"/>
      <c r="L47" s="3"/>
      <c r="M47" s="3"/>
      <c r="N47" s="3"/>
      <c r="O47" s="3"/>
      <c r="P47" s="3"/>
      <c r="Q47" s="3"/>
      <c r="Y47" s="3"/>
      <c r="Z47" s="3"/>
      <c r="AA47" s="3"/>
    </row>
    <row r="48" spans="2:27" x14ac:dyDescent="0.2">
      <c r="B48" s="188" t="s">
        <v>9</v>
      </c>
      <c r="C48" s="64">
        <v>3.8000000000000006E-2</v>
      </c>
      <c r="D48" s="64">
        <v>0.11000000000000001</v>
      </c>
      <c r="E48" s="64">
        <v>0.24000000000000002</v>
      </c>
      <c r="F48" s="65">
        <v>0.46900000000000008</v>
      </c>
      <c r="G48" s="3"/>
      <c r="H48" s="10"/>
      <c r="J48" s="3"/>
      <c r="K48" s="3"/>
      <c r="L48" s="3"/>
      <c r="M48" s="3"/>
      <c r="N48" s="3"/>
      <c r="O48" s="3"/>
      <c r="P48" s="3"/>
      <c r="Q48" s="3"/>
      <c r="Y48" s="3"/>
      <c r="Z48" s="3"/>
      <c r="AA48" s="3"/>
    </row>
    <row r="49" spans="2:27" x14ac:dyDescent="0.2">
      <c r="B49" s="189"/>
      <c r="C49" s="66">
        <v>3.5000000000000003E-2</v>
      </c>
      <c r="D49" s="66">
        <v>0.10900000000000001</v>
      </c>
      <c r="E49" s="66">
        <v>0.223</v>
      </c>
      <c r="F49" s="67">
        <v>0.50900000000000001</v>
      </c>
      <c r="G49" s="3"/>
      <c r="H49" s="3"/>
      <c r="J49" s="3"/>
      <c r="K49" s="3"/>
      <c r="L49" s="3"/>
      <c r="M49" s="3"/>
      <c r="N49" s="3"/>
      <c r="O49" s="3"/>
      <c r="P49" s="3"/>
      <c r="Q49" s="3"/>
      <c r="Y49" s="3"/>
      <c r="Z49" s="3"/>
      <c r="AA49" s="3"/>
    </row>
    <row r="50" spans="2:27" x14ac:dyDescent="0.2">
      <c r="B50" s="190"/>
      <c r="C50" s="68">
        <v>3.6000000000000004E-2</v>
      </c>
      <c r="D50" s="68">
        <v>0.10900000000000001</v>
      </c>
      <c r="E50" s="68">
        <v>0.24000000000000002</v>
      </c>
      <c r="F50" s="69">
        <v>0.52</v>
      </c>
      <c r="G50" s="3"/>
      <c r="H50" s="3"/>
      <c r="J50" s="3"/>
      <c r="K50" s="3"/>
      <c r="L50" s="3"/>
      <c r="M50" s="3"/>
      <c r="N50" s="3"/>
      <c r="O50" s="3"/>
      <c r="P50" s="3"/>
      <c r="Q50" s="3"/>
      <c r="Y50" s="3"/>
      <c r="Z50" s="3"/>
      <c r="AA50" s="3"/>
    </row>
    <row r="51" spans="2:27" x14ac:dyDescent="0.2">
      <c r="B51" s="188" t="s">
        <v>9</v>
      </c>
      <c r="C51" s="66">
        <v>2.6999999999999996E-2</v>
      </c>
      <c r="D51" s="66">
        <v>6.8000000000000005E-2</v>
      </c>
      <c r="E51" s="66">
        <v>0.13500000000000001</v>
      </c>
      <c r="F51" s="67">
        <v>0.37099999999999994</v>
      </c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Y51" s="3"/>
      <c r="Z51" s="3"/>
      <c r="AA51" s="3"/>
    </row>
    <row r="52" spans="2:27" x14ac:dyDescent="0.2">
      <c r="B52" s="189"/>
      <c r="C52" s="66">
        <v>1.6999999999999987E-2</v>
      </c>
      <c r="D52" s="66">
        <v>7.0000000000000007E-2</v>
      </c>
      <c r="E52" s="66">
        <v>0.16999999999999998</v>
      </c>
      <c r="F52" s="67">
        <v>0.35000000000000003</v>
      </c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Y52" s="3"/>
      <c r="Z52" s="3"/>
      <c r="AA52" s="3"/>
    </row>
    <row r="53" spans="2:27" x14ac:dyDescent="0.2">
      <c r="B53" s="190"/>
      <c r="C53" s="68">
        <v>2.2999999999999993E-2</v>
      </c>
      <c r="D53" s="68">
        <v>0.13500000000000001</v>
      </c>
      <c r="E53" s="68">
        <v>0.17499999999999999</v>
      </c>
      <c r="F53" s="69">
        <v>0.40799999999999997</v>
      </c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Y53" s="3"/>
      <c r="Z53" s="3"/>
      <c r="AA53" s="3"/>
    </row>
    <row r="54" spans="2:27" x14ac:dyDescent="0.2">
      <c r="B54" s="11"/>
      <c r="C54" s="5"/>
      <c r="D54" s="5"/>
      <c r="E54" s="5"/>
      <c r="F54" s="5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Y54" s="3"/>
      <c r="Z54" s="3"/>
      <c r="AA54" s="3"/>
    </row>
    <row r="55" spans="2:27" x14ac:dyDescent="0.2">
      <c r="B55" s="200" t="s">
        <v>27</v>
      </c>
      <c r="C55" s="73">
        <v>4.9000000000000002E-2</v>
      </c>
      <c r="D55" s="73">
        <v>0.16400000000000001</v>
      </c>
      <c r="E55" s="73">
        <v>0.39300000000000002</v>
      </c>
      <c r="F55" s="74">
        <v>0.73799999999999999</v>
      </c>
      <c r="G55" s="3"/>
      <c r="Y55" s="3"/>
      <c r="Z55" s="3"/>
      <c r="AA55" s="3"/>
    </row>
    <row r="56" spans="2:27" x14ac:dyDescent="0.2">
      <c r="B56" s="201"/>
      <c r="C56" s="75">
        <v>4.5999999999999999E-2</v>
      </c>
      <c r="D56" s="75">
        <v>0.16500000000000001</v>
      </c>
      <c r="E56" s="75">
        <v>0.36799999999999999</v>
      </c>
      <c r="F56" s="76">
        <v>0.73699999999999999</v>
      </c>
      <c r="G56" s="3"/>
      <c r="AA56" s="3"/>
    </row>
    <row r="57" spans="2:27" x14ac:dyDescent="0.2">
      <c r="B57" s="202"/>
      <c r="C57" s="77">
        <v>7.6999999999999999E-2</v>
      </c>
      <c r="D57" s="77">
        <v>0.16700000000000001</v>
      </c>
      <c r="E57" s="77">
        <v>0.36599999999999999</v>
      </c>
      <c r="F57" s="78">
        <v>0.73699999999999999</v>
      </c>
      <c r="G57" s="3"/>
      <c r="AA57" s="3"/>
    </row>
    <row r="58" spans="2:27" x14ac:dyDescent="0.2">
      <c r="G58" s="3"/>
      <c r="AA58" s="3"/>
    </row>
    <row r="59" spans="2:27" ht="16" customHeight="1" x14ac:dyDescent="0.2">
      <c r="B59" s="188" t="s">
        <v>10</v>
      </c>
      <c r="C59" s="64">
        <v>3.9000000000000007E-2</v>
      </c>
      <c r="D59" s="64">
        <v>9.4E-2</v>
      </c>
      <c r="E59" s="64">
        <v>0.19200000000000003</v>
      </c>
      <c r="F59" s="65">
        <v>0.47100000000000009</v>
      </c>
      <c r="G59" s="3"/>
      <c r="AA59" s="3"/>
    </row>
    <row r="60" spans="2:27" x14ac:dyDescent="0.2">
      <c r="B60" s="189"/>
      <c r="C60" s="66">
        <v>3.5000000000000003E-2</v>
      </c>
      <c r="D60" s="66">
        <v>9.7000000000000003E-2</v>
      </c>
      <c r="E60" s="66">
        <v>0.28700000000000003</v>
      </c>
      <c r="F60" s="67">
        <v>0.44800000000000006</v>
      </c>
      <c r="G60" s="3"/>
      <c r="AA60" s="3"/>
    </row>
    <row r="61" spans="2:27" x14ac:dyDescent="0.2">
      <c r="B61" s="190"/>
      <c r="C61" s="68">
        <v>3.6000000000000004E-2</v>
      </c>
      <c r="D61" s="68">
        <v>7.9999999999999988E-2</v>
      </c>
      <c r="E61" s="68">
        <v>0.23600000000000002</v>
      </c>
      <c r="F61" s="69">
        <v>0.44200000000000006</v>
      </c>
      <c r="G61" s="3"/>
      <c r="AA61" s="3"/>
    </row>
    <row r="62" spans="2:27" x14ac:dyDescent="0.2">
      <c r="B62" s="188" t="s">
        <v>10</v>
      </c>
      <c r="C62" s="66">
        <v>4.0999999999999981E-2</v>
      </c>
      <c r="D62" s="66">
        <v>0.10299999999999998</v>
      </c>
      <c r="E62" s="66">
        <v>0.28199999999999997</v>
      </c>
      <c r="F62" s="67">
        <v>0.61499999999999999</v>
      </c>
      <c r="G62" s="3"/>
      <c r="AA62" s="3"/>
    </row>
    <row r="63" spans="2:27" x14ac:dyDescent="0.2">
      <c r="B63" s="189"/>
      <c r="C63" s="66">
        <v>3.5000000000000003E-2</v>
      </c>
      <c r="D63" s="66">
        <v>0.127</v>
      </c>
      <c r="E63" s="66">
        <v>0.28999999999999998</v>
      </c>
      <c r="F63" s="67">
        <v>0.61099999999999999</v>
      </c>
      <c r="G63" s="3"/>
      <c r="AA63" s="3"/>
    </row>
    <row r="64" spans="2:27" x14ac:dyDescent="0.2">
      <c r="B64" s="190"/>
      <c r="C64" s="66">
        <v>4.4999999999999984E-2</v>
      </c>
      <c r="D64" s="66">
        <v>0.127</v>
      </c>
      <c r="E64" s="66">
        <v>0.33600000000000002</v>
      </c>
      <c r="F64" s="67">
        <v>0.60400000000000009</v>
      </c>
      <c r="G64" s="3"/>
      <c r="AA64" s="3"/>
    </row>
    <row r="65" spans="2:27" x14ac:dyDescent="0.2">
      <c r="B65" s="188" t="s">
        <v>10</v>
      </c>
      <c r="C65" s="64">
        <v>3.8000000000000006E-2</v>
      </c>
      <c r="D65" s="64">
        <v>0.11800000000000002</v>
      </c>
      <c r="E65" s="64">
        <v>0.18100000000000002</v>
      </c>
      <c r="F65" s="65">
        <v>0.53800000000000003</v>
      </c>
      <c r="G65" s="3"/>
      <c r="AA65" s="3"/>
    </row>
    <row r="66" spans="2:27" x14ac:dyDescent="0.2">
      <c r="B66" s="189"/>
      <c r="C66" s="66">
        <v>4.0000000000000008E-2</v>
      </c>
      <c r="D66" s="66">
        <v>0.10800000000000001</v>
      </c>
      <c r="E66" s="66">
        <v>0.24700000000000003</v>
      </c>
      <c r="F66" s="67">
        <v>0.51200000000000001</v>
      </c>
      <c r="G66" s="3"/>
      <c r="AA66" s="3"/>
    </row>
    <row r="67" spans="2:27" x14ac:dyDescent="0.2">
      <c r="B67" s="190"/>
      <c r="C67" s="68">
        <v>3.9000000000000007E-2</v>
      </c>
      <c r="D67" s="68">
        <v>0.11600000000000002</v>
      </c>
      <c r="E67" s="68">
        <v>0.23900000000000002</v>
      </c>
      <c r="F67" s="69">
        <v>0.56800000000000006</v>
      </c>
      <c r="G67" s="3"/>
      <c r="AA67" s="3"/>
    </row>
    <row r="68" spans="2:27" x14ac:dyDescent="0.2">
      <c r="B68" s="188" t="s">
        <v>10</v>
      </c>
      <c r="C68" s="66">
        <v>5.099999999999999E-2</v>
      </c>
      <c r="D68" s="66">
        <v>0.15899999999999997</v>
      </c>
      <c r="E68" s="66">
        <v>0.32500000000000001</v>
      </c>
      <c r="F68" s="67">
        <v>0.72</v>
      </c>
      <c r="G68" s="3"/>
      <c r="AA68" s="3"/>
    </row>
    <row r="69" spans="2:27" x14ac:dyDescent="0.2">
      <c r="B69" s="189"/>
      <c r="C69" s="66">
        <v>4.6999999999999986E-2</v>
      </c>
      <c r="D69" s="66">
        <v>0.14700000000000002</v>
      </c>
      <c r="E69" s="66">
        <v>0.41299999999999998</v>
      </c>
      <c r="F69" s="67">
        <v>0.75800000000000001</v>
      </c>
      <c r="G69" s="3"/>
      <c r="AA69" s="3"/>
    </row>
    <row r="70" spans="2:27" x14ac:dyDescent="0.2">
      <c r="B70" s="190"/>
      <c r="C70" s="68">
        <v>5.7999999999999996E-2</v>
      </c>
      <c r="D70" s="68">
        <v>0.11199999999999999</v>
      </c>
      <c r="E70" s="68">
        <v>0.37399999999999994</v>
      </c>
      <c r="F70" s="69">
        <v>0.69599999999999995</v>
      </c>
      <c r="G70" s="3"/>
      <c r="AA70" s="3"/>
    </row>
    <row r="71" spans="2:27" x14ac:dyDescent="0.2">
      <c r="B71" s="11"/>
      <c r="C71" s="5"/>
      <c r="D71" s="5"/>
      <c r="E71" s="5"/>
      <c r="F71" s="5"/>
      <c r="G71" s="3"/>
      <c r="AA71" s="3"/>
    </row>
    <row r="72" spans="2:27" ht="16" customHeight="1" x14ac:dyDescent="0.2">
      <c r="B72" s="188" t="s">
        <v>11</v>
      </c>
      <c r="C72" s="64">
        <v>3.9000000000000007E-2</v>
      </c>
      <c r="D72" s="64">
        <v>0.10800000000000001</v>
      </c>
      <c r="E72" s="64">
        <v>0.27500000000000002</v>
      </c>
      <c r="F72" s="65">
        <v>0.62</v>
      </c>
      <c r="G72" s="3"/>
      <c r="AA72" s="3"/>
    </row>
    <row r="73" spans="2:27" x14ac:dyDescent="0.2">
      <c r="B73" s="189"/>
      <c r="C73" s="66">
        <v>3.6000000000000004E-2</v>
      </c>
      <c r="D73" s="66">
        <v>0.11600000000000002</v>
      </c>
      <c r="E73" s="66">
        <v>0.30500000000000005</v>
      </c>
      <c r="F73" s="67">
        <v>0.67300000000000004</v>
      </c>
      <c r="G73" s="3"/>
      <c r="AA73" s="3"/>
    </row>
    <row r="74" spans="2:27" x14ac:dyDescent="0.2">
      <c r="B74" s="190"/>
      <c r="C74" s="68">
        <v>3.3000000000000002E-2</v>
      </c>
      <c r="D74" s="68">
        <v>9.8000000000000004E-2</v>
      </c>
      <c r="E74" s="68">
        <v>0.26100000000000001</v>
      </c>
      <c r="F74" s="69">
        <v>0.66800000000000004</v>
      </c>
      <c r="G74" s="3"/>
      <c r="AA74" s="3"/>
    </row>
    <row r="75" spans="2:27" x14ac:dyDescent="0.2">
      <c r="B75" s="188" t="s">
        <v>11</v>
      </c>
      <c r="C75" s="66">
        <v>4.7000000000000014E-2</v>
      </c>
      <c r="D75" s="66">
        <v>0.14199999999999999</v>
      </c>
      <c r="E75" s="66">
        <v>0.23</v>
      </c>
      <c r="F75" s="67">
        <v>0.71400000000000008</v>
      </c>
      <c r="G75" s="3"/>
      <c r="AA75" s="3"/>
    </row>
    <row r="76" spans="2:27" x14ac:dyDescent="0.2">
      <c r="B76" s="189"/>
      <c r="C76" s="66">
        <v>6.2000000000000027E-2</v>
      </c>
      <c r="D76" s="66">
        <v>0.159</v>
      </c>
      <c r="E76" s="66">
        <v>0.33700000000000008</v>
      </c>
      <c r="F76" s="67">
        <v>0.751</v>
      </c>
      <c r="G76" s="3"/>
      <c r="AA76" s="3"/>
    </row>
    <row r="77" spans="2:27" x14ac:dyDescent="0.2">
      <c r="B77" s="190"/>
      <c r="C77" s="68">
        <v>4.9000000000000016E-2</v>
      </c>
      <c r="D77" s="68">
        <v>0.14799999999999999</v>
      </c>
      <c r="E77" s="68">
        <v>0.29800000000000004</v>
      </c>
      <c r="F77" s="69">
        <v>0.69400000000000006</v>
      </c>
      <c r="G77" s="3"/>
      <c r="AA77" s="3"/>
    </row>
    <row r="78" spans="2:27" x14ac:dyDescent="0.2">
      <c r="B78" s="188" t="s">
        <v>11</v>
      </c>
      <c r="C78" s="66">
        <v>5.5999999999999994E-2</v>
      </c>
      <c r="D78" s="66">
        <v>0.13900000000000001</v>
      </c>
      <c r="E78" s="66">
        <v>0.35700000000000004</v>
      </c>
      <c r="F78" s="67">
        <v>0.72900000000000009</v>
      </c>
      <c r="G78" s="3"/>
      <c r="AA78" s="3"/>
    </row>
    <row r="79" spans="2:27" x14ac:dyDescent="0.2">
      <c r="B79" s="189"/>
      <c r="C79" s="66">
        <v>5.8999999999999997E-2</v>
      </c>
      <c r="D79" s="66">
        <v>0.15299999999999997</v>
      </c>
      <c r="E79" s="66">
        <v>0.41299999999999998</v>
      </c>
      <c r="F79" s="67">
        <v>0.78200000000000003</v>
      </c>
      <c r="G79" s="3"/>
      <c r="AA79" s="3"/>
    </row>
    <row r="80" spans="2:27" x14ac:dyDescent="0.2">
      <c r="B80" s="190"/>
      <c r="C80" s="68">
        <v>6.0999999999999999E-2</v>
      </c>
      <c r="D80" s="68">
        <v>0.15499999999999997</v>
      </c>
      <c r="E80" s="68">
        <v>0.38899999999999996</v>
      </c>
      <c r="F80" s="69">
        <v>0.71900000000000008</v>
      </c>
      <c r="G80" s="3"/>
      <c r="AA80" s="3"/>
    </row>
    <row r="81" spans="2:27" x14ac:dyDescent="0.2">
      <c r="B81" s="188" t="s">
        <v>11</v>
      </c>
      <c r="C81" s="66">
        <v>3.9000000000000007E-2</v>
      </c>
      <c r="D81" s="66">
        <v>0.13999999999999999</v>
      </c>
      <c r="E81" s="66">
        <v>0.22900000000000001</v>
      </c>
      <c r="F81" s="67">
        <v>0.73199999999999998</v>
      </c>
      <c r="G81" s="3"/>
      <c r="AA81" s="3"/>
    </row>
    <row r="82" spans="2:27" x14ac:dyDescent="0.2">
      <c r="B82" s="189"/>
      <c r="C82" s="66">
        <v>4.1000000000000009E-2</v>
      </c>
      <c r="D82" s="66">
        <v>0.12300000000000003</v>
      </c>
      <c r="E82" s="66">
        <v>0.31400000000000006</v>
      </c>
      <c r="F82" s="67">
        <v>0.67800000000000005</v>
      </c>
      <c r="G82" s="3"/>
      <c r="AA82" s="3"/>
    </row>
    <row r="83" spans="2:27" x14ac:dyDescent="0.2">
      <c r="B83" s="190"/>
      <c r="C83" s="68">
        <v>4.200000000000001E-2</v>
      </c>
      <c r="D83" s="68">
        <v>0.11100000000000002</v>
      </c>
      <c r="E83" s="68">
        <v>0.28500000000000003</v>
      </c>
      <c r="F83" s="69">
        <v>0.64900000000000002</v>
      </c>
      <c r="G83" s="3"/>
      <c r="AA83" s="3"/>
    </row>
    <row r="84" spans="2:27" x14ac:dyDescent="0.2">
      <c r="B84" s="188" t="s">
        <v>11</v>
      </c>
      <c r="C84" s="66">
        <v>4.2999999999999983E-2</v>
      </c>
      <c r="D84" s="66">
        <v>0.122</v>
      </c>
      <c r="E84" s="66">
        <v>0.29399999999999998</v>
      </c>
      <c r="F84" s="67">
        <v>0.86099999999999999</v>
      </c>
      <c r="G84" s="3"/>
      <c r="AA84" s="3"/>
    </row>
    <row r="85" spans="2:27" x14ac:dyDescent="0.2">
      <c r="B85" s="189"/>
      <c r="C85" s="66">
        <v>4.0999999999999981E-2</v>
      </c>
      <c r="D85" s="66">
        <v>0.124</v>
      </c>
      <c r="E85" s="66">
        <v>0.35800000000000004</v>
      </c>
      <c r="F85" s="67">
        <v>0.72100000000000009</v>
      </c>
      <c r="G85" s="3"/>
      <c r="AA85" s="3"/>
    </row>
    <row r="86" spans="2:27" x14ac:dyDescent="0.2">
      <c r="B86" s="190"/>
      <c r="C86" s="68">
        <v>3.7000000000000005E-2</v>
      </c>
      <c r="D86" s="68">
        <v>0.193</v>
      </c>
      <c r="E86" s="68">
        <v>0.311</v>
      </c>
      <c r="F86" s="69">
        <v>0.68199999999999994</v>
      </c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AA86" s="3"/>
    </row>
    <row r="87" spans="2:27" x14ac:dyDescent="0.2"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Y87" s="3"/>
      <c r="Z87" s="3"/>
      <c r="AA87" s="3"/>
    </row>
    <row r="88" spans="2:27" x14ac:dyDescent="0.2">
      <c r="Y88" s="3"/>
      <c r="Z88" s="3"/>
      <c r="AA88" s="3"/>
    </row>
    <row r="89" spans="2:27" x14ac:dyDescent="0.2">
      <c r="N89" s="3"/>
      <c r="O89" s="3"/>
      <c r="P89" s="3"/>
      <c r="Q89" s="3"/>
      <c r="R89" s="3"/>
      <c r="S89" s="3"/>
      <c r="T89" s="3"/>
      <c r="U89" s="3"/>
      <c r="V89" s="3"/>
      <c r="W89" s="3"/>
      <c r="X89" s="3"/>
      <c r="Y89" s="3"/>
      <c r="Z89" s="3"/>
      <c r="AA89" s="3"/>
    </row>
    <row r="90" spans="2:27" x14ac:dyDescent="0.2">
      <c r="N90" s="3"/>
      <c r="O90" s="3"/>
      <c r="P90" s="3"/>
      <c r="Q90" s="3"/>
      <c r="R90" s="3"/>
      <c r="S90" s="3"/>
      <c r="T90" s="3"/>
      <c r="U90" s="3"/>
      <c r="V90" s="3"/>
      <c r="W90" s="3"/>
      <c r="X90" s="3"/>
      <c r="Y90" s="3"/>
      <c r="Z90" s="3"/>
      <c r="AA90" s="3"/>
    </row>
    <row r="91" spans="2:27" x14ac:dyDescent="0.2">
      <c r="N91" s="3"/>
      <c r="O91" s="3"/>
      <c r="P91" s="3"/>
      <c r="Q91" s="3"/>
      <c r="R91" s="3"/>
      <c r="S91" s="3"/>
      <c r="T91" s="3"/>
      <c r="U91" s="3"/>
      <c r="V91" s="3"/>
      <c r="W91" s="3"/>
      <c r="X91" s="3"/>
      <c r="Y91" s="3"/>
      <c r="Z91" s="3"/>
      <c r="AA91" s="3"/>
    </row>
    <row r="92" spans="2:27" x14ac:dyDescent="0.2">
      <c r="C92" s="3"/>
      <c r="D92" s="3"/>
      <c r="E92" s="3"/>
      <c r="F92" s="3"/>
      <c r="G92" s="3"/>
      <c r="H92" s="3"/>
      <c r="N92" s="3"/>
      <c r="O92" s="3"/>
      <c r="P92" s="3"/>
      <c r="Q92" s="3"/>
      <c r="R92" s="3"/>
      <c r="S92" s="3"/>
      <c r="T92" s="3"/>
      <c r="U92" s="3"/>
      <c r="V92" s="3"/>
      <c r="W92" s="3"/>
      <c r="X92" s="3"/>
      <c r="Y92" s="3"/>
      <c r="Z92" s="3"/>
      <c r="AA92" s="3"/>
    </row>
    <row r="93" spans="2:27" x14ac:dyDescent="0.2">
      <c r="C93" s="3"/>
      <c r="D93" s="3"/>
      <c r="E93" s="3"/>
      <c r="F93" s="3"/>
      <c r="G93" s="3"/>
      <c r="H93" s="3"/>
      <c r="N93" s="3"/>
      <c r="O93" s="3"/>
      <c r="P93" s="3"/>
      <c r="Q93" s="3"/>
      <c r="R93" s="3"/>
      <c r="S93" s="3"/>
      <c r="T93" s="3"/>
      <c r="U93" s="3"/>
      <c r="V93" s="3"/>
      <c r="W93" s="3"/>
      <c r="X93" s="3"/>
      <c r="Y93" s="3"/>
      <c r="Z93" s="3"/>
      <c r="AA93" s="3"/>
    </row>
    <row r="94" spans="2:27" x14ac:dyDescent="0.2">
      <c r="C94" s="3"/>
      <c r="D94" s="3"/>
      <c r="E94" s="3"/>
      <c r="F94" s="3"/>
      <c r="G94" s="3"/>
      <c r="H94" s="3"/>
      <c r="O94" s="3"/>
      <c r="P94" s="3"/>
      <c r="Q94" s="3"/>
      <c r="R94" s="3"/>
      <c r="S94" s="3"/>
      <c r="T94" s="3"/>
      <c r="U94" s="3"/>
      <c r="V94" s="3"/>
      <c r="W94" s="3"/>
      <c r="X94" s="3"/>
      <c r="Y94" s="3"/>
      <c r="Z94" s="3"/>
      <c r="AA94" s="3"/>
    </row>
    <row r="95" spans="2:27" x14ac:dyDescent="0.2">
      <c r="C95" s="3"/>
      <c r="D95" s="3"/>
      <c r="E95" s="3"/>
      <c r="F95" s="3"/>
      <c r="G95" s="3"/>
      <c r="H95" s="3"/>
      <c r="O95" s="3"/>
      <c r="P95" s="3"/>
      <c r="Q95" s="3"/>
      <c r="R95" s="3"/>
      <c r="S95" s="3"/>
      <c r="T95" s="3"/>
      <c r="U95" s="3"/>
      <c r="V95" s="3"/>
      <c r="W95" s="3"/>
      <c r="X95" s="3"/>
      <c r="Y95" s="3"/>
      <c r="Z95" s="3"/>
      <c r="AA95" s="3"/>
    </row>
    <row r="96" spans="2:27" x14ac:dyDescent="0.2">
      <c r="C96" s="3"/>
      <c r="D96" s="3"/>
      <c r="E96" s="3"/>
      <c r="F96" s="3"/>
      <c r="G96" s="3"/>
      <c r="H96" s="3"/>
      <c r="O96" s="3"/>
      <c r="P96" s="3"/>
      <c r="Q96" s="3"/>
      <c r="R96" s="3"/>
      <c r="S96" s="3"/>
      <c r="T96" s="3"/>
      <c r="U96" s="3"/>
      <c r="V96" s="3"/>
      <c r="W96" s="3"/>
      <c r="X96" s="3"/>
      <c r="Y96" s="3"/>
      <c r="Z96" s="3"/>
      <c r="AA96" s="3"/>
    </row>
  </sheetData>
  <mergeCells count="29">
    <mergeCell ref="B84:B86"/>
    <mergeCell ref="B81:B83"/>
    <mergeCell ref="B78:B80"/>
    <mergeCell ref="B75:B77"/>
    <mergeCell ref="B72:B74"/>
    <mergeCell ref="B68:B70"/>
    <mergeCell ref="B65:B67"/>
    <mergeCell ref="B62:B64"/>
    <mergeCell ref="B59:B61"/>
    <mergeCell ref="B55:B57"/>
    <mergeCell ref="B51:B53"/>
    <mergeCell ref="B48:B50"/>
    <mergeCell ref="B45:B47"/>
    <mergeCell ref="B42:B44"/>
    <mergeCell ref="B39:B41"/>
    <mergeCell ref="B35:B37"/>
    <mergeCell ref="B32:B34"/>
    <mergeCell ref="B29:B31"/>
    <mergeCell ref="B26:B28"/>
    <mergeCell ref="B23:B25"/>
    <mergeCell ref="N5:Q5"/>
    <mergeCell ref="B19:B21"/>
    <mergeCell ref="B16:B18"/>
    <mergeCell ref="B13:B15"/>
    <mergeCell ref="B10:B12"/>
    <mergeCell ref="B7:B9"/>
    <mergeCell ref="C5:F5"/>
    <mergeCell ref="I5:L5"/>
    <mergeCell ref="N10:Q10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B2:AC502"/>
  <sheetViews>
    <sheetView zoomScaleNormal="100" zoomScaleSheetLayoutView="100" workbookViewId="0">
      <selection activeCell="W19" sqref="W19"/>
    </sheetView>
  </sheetViews>
  <sheetFormatPr baseColWidth="10" defaultRowHeight="16" x14ac:dyDescent="0.2"/>
  <cols>
    <col min="2" max="2" width="18.5" bestFit="1" customWidth="1"/>
    <col min="3" max="3" width="19.6640625" bestFit="1" customWidth="1"/>
    <col min="4" max="4" width="16.5" bestFit="1" customWidth="1"/>
    <col min="5" max="5" width="19.5" bestFit="1" customWidth="1"/>
    <col min="6" max="6" width="19.5" customWidth="1"/>
    <col min="7" max="7" width="16" customWidth="1"/>
    <col min="8" max="8" width="15.83203125" customWidth="1"/>
    <col min="9" max="9" width="15.6640625" bestFit="1" customWidth="1"/>
    <col min="10" max="10" width="14.33203125" customWidth="1"/>
    <col min="13" max="13" width="13" bestFit="1" customWidth="1"/>
    <col min="14" max="14" width="18" bestFit="1" customWidth="1"/>
    <col min="15" max="15" width="19.6640625" bestFit="1" customWidth="1"/>
    <col min="16" max="16" width="16" bestFit="1" customWidth="1"/>
    <col min="17" max="17" width="13.6640625" bestFit="1" customWidth="1"/>
    <col min="18" max="18" width="8.6640625" customWidth="1"/>
    <col min="19" max="19" width="15" customWidth="1"/>
    <col min="20" max="20" width="13.33203125" bestFit="1" customWidth="1"/>
    <col min="21" max="21" width="14" bestFit="1" customWidth="1"/>
    <col min="22" max="22" width="12.5" bestFit="1" customWidth="1"/>
  </cols>
  <sheetData>
    <row r="2" spans="2:26" x14ac:dyDescent="0.2">
      <c r="B2" s="1" t="s">
        <v>141</v>
      </c>
    </row>
    <row r="4" spans="2:26" ht="19" x14ac:dyDescent="0.2">
      <c r="N4" s="35" t="s">
        <v>118</v>
      </c>
      <c r="O4" s="3"/>
      <c r="P4" s="3"/>
      <c r="Q4" s="3"/>
      <c r="Z4" s="4"/>
    </row>
    <row r="5" spans="2:26" x14ac:dyDescent="0.2">
      <c r="N5" s="36"/>
      <c r="O5" s="3"/>
      <c r="P5" s="3"/>
      <c r="Q5" s="3"/>
      <c r="S5" s="29"/>
      <c r="T5" s="38" t="s">
        <v>118</v>
      </c>
      <c r="U5" s="41" t="s">
        <v>120</v>
      </c>
      <c r="V5" s="28" t="s">
        <v>150</v>
      </c>
      <c r="W5" s="71"/>
      <c r="Z5" s="3"/>
    </row>
    <row r="6" spans="2:26" x14ac:dyDescent="0.2">
      <c r="N6" s="37" t="s">
        <v>122</v>
      </c>
      <c r="O6" s="53" t="s">
        <v>4</v>
      </c>
      <c r="P6" s="58" t="s">
        <v>5</v>
      </c>
      <c r="Q6" s="53" t="s">
        <v>6</v>
      </c>
      <c r="R6" s="3"/>
      <c r="S6" s="59" t="s">
        <v>7</v>
      </c>
      <c r="T6" s="39">
        <f t="shared" ref="T6:T11" si="0">P7/P17</f>
        <v>3.6983079674249928</v>
      </c>
      <c r="U6" s="42">
        <f t="shared" ref="U6:U11" si="1">P27/P37</f>
        <v>0.25491099139208995</v>
      </c>
      <c r="V6" s="87">
        <v>0.85</v>
      </c>
      <c r="W6" s="54"/>
      <c r="Y6" s="3"/>
      <c r="Z6" s="3"/>
    </row>
    <row r="7" spans="2:26" x14ac:dyDescent="0.2">
      <c r="N7" s="51" t="s">
        <v>7</v>
      </c>
      <c r="O7" s="51">
        <v>33658350</v>
      </c>
      <c r="P7" s="57">
        <v>429685278</v>
      </c>
      <c r="Q7" s="51">
        <v>396026928</v>
      </c>
      <c r="R7" s="3"/>
      <c r="S7" s="14" t="s">
        <v>8</v>
      </c>
      <c r="T7" s="39">
        <f t="shared" si="0"/>
        <v>4.4374030852599882</v>
      </c>
      <c r="U7" s="42">
        <f t="shared" si="1"/>
        <v>0.23831087889728103</v>
      </c>
      <c r="V7" s="87">
        <v>0.9</v>
      </c>
      <c r="W7" s="54"/>
      <c r="Y7" s="3"/>
    </row>
    <row r="8" spans="2:26" x14ac:dyDescent="0.2">
      <c r="N8" s="51" t="s">
        <v>8</v>
      </c>
      <c r="O8" s="51">
        <v>44717376</v>
      </c>
      <c r="P8" s="57">
        <v>515803992</v>
      </c>
      <c r="Q8" s="51">
        <v>471086616</v>
      </c>
      <c r="R8" s="3"/>
      <c r="S8" s="14" t="s">
        <v>8</v>
      </c>
      <c r="T8" s="39">
        <f t="shared" si="0"/>
        <v>4.9122349370110419</v>
      </c>
      <c r="U8" s="42">
        <f t="shared" si="1"/>
        <v>0.29005542842468818</v>
      </c>
      <c r="V8" s="87">
        <v>1.1499999999999999</v>
      </c>
      <c r="W8" s="54"/>
      <c r="Y8" s="3"/>
    </row>
    <row r="9" spans="2:26" x14ac:dyDescent="0.2">
      <c r="N9" s="51" t="s">
        <v>8</v>
      </c>
      <c r="O9" s="51">
        <v>48035328</v>
      </c>
      <c r="P9" s="57">
        <v>530197932</v>
      </c>
      <c r="Q9" s="51">
        <v>482162604</v>
      </c>
      <c r="R9" s="3"/>
      <c r="S9" s="14" t="s">
        <v>9</v>
      </c>
      <c r="T9" s="39">
        <f t="shared" si="0"/>
        <v>2.5529119436867393</v>
      </c>
      <c r="U9" s="42">
        <f t="shared" si="1"/>
        <v>0.14497062881573727</v>
      </c>
      <c r="V9" s="87">
        <v>1.85</v>
      </c>
      <c r="W9" s="54"/>
      <c r="Y9" s="3"/>
    </row>
    <row r="10" spans="2:26" x14ac:dyDescent="0.2">
      <c r="N10" s="51" t="s">
        <v>9</v>
      </c>
      <c r="O10" s="51">
        <v>19214250</v>
      </c>
      <c r="P10" s="57">
        <v>262151604</v>
      </c>
      <c r="Q10" s="51">
        <v>242937354</v>
      </c>
      <c r="R10" s="3"/>
      <c r="S10" s="14" t="s">
        <v>10</v>
      </c>
      <c r="T10" s="39">
        <f t="shared" si="0"/>
        <v>2.7350297588123214</v>
      </c>
      <c r="U10" s="42">
        <f t="shared" si="1"/>
        <v>0.14342698944121848</v>
      </c>
      <c r="V10" s="87">
        <v>1.9</v>
      </c>
      <c r="W10" s="54"/>
      <c r="Y10" s="3"/>
    </row>
    <row r="11" spans="2:26" x14ac:dyDescent="0.2">
      <c r="N11" s="51" t="s">
        <v>10</v>
      </c>
      <c r="O11" s="51">
        <v>18675624</v>
      </c>
      <c r="P11" s="57">
        <v>272750148</v>
      </c>
      <c r="Q11" s="51">
        <v>254074524</v>
      </c>
      <c r="R11" s="3"/>
      <c r="S11" s="14" t="s">
        <v>11</v>
      </c>
      <c r="T11" s="39">
        <f t="shared" si="0"/>
        <v>2.3544561058630618</v>
      </c>
      <c r="U11" s="42">
        <f t="shared" si="1"/>
        <v>0.1702797520785054</v>
      </c>
      <c r="V11" s="87">
        <v>2.15</v>
      </c>
      <c r="W11" s="54"/>
      <c r="Y11" s="3"/>
    </row>
    <row r="12" spans="2:26" x14ac:dyDescent="0.2">
      <c r="N12" s="51" t="s">
        <v>11</v>
      </c>
      <c r="O12" s="51">
        <v>18854748</v>
      </c>
      <c r="P12" s="57">
        <v>231138006</v>
      </c>
      <c r="Q12" s="51">
        <v>212283258</v>
      </c>
      <c r="R12" s="3"/>
      <c r="S12" s="11"/>
      <c r="T12" s="5"/>
      <c r="U12" s="5"/>
      <c r="Y12" s="3"/>
    </row>
    <row r="13" spans="2:26" x14ac:dyDescent="0.2">
      <c r="N13" s="52"/>
      <c r="O13" s="52"/>
      <c r="P13" s="52"/>
      <c r="Q13" s="52"/>
      <c r="S13" s="11"/>
      <c r="T13" s="5"/>
      <c r="U13" s="5"/>
      <c r="Y13" s="3"/>
    </row>
    <row r="14" spans="2:26" ht="19" x14ac:dyDescent="0.2">
      <c r="N14" s="35" t="s">
        <v>119</v>
      </c>
      <c r="O14" s="52"/>
      <c r="P14" s="52"/>
      <c r="Q14" s="52"/>
      <c r="S14" s="13" t="s">
        <v>22</v>
      </c>
      <c r="T14" s="40">
        <f>AVERAGE(T6:T8)</f>
        <v>4.3493153298986735</v>
      </c>
      <c r="U14" s="42">
        <f>AVERAGE(U6:U8)</f>
        <v>0.26109243290468637</v>
      </c>
      <c r="Y14" s="3"/>
    </row>
    <row r="15" spans="2:26" x14ac:dyDescent="0.2">
      <c r="N15" s="51"/>
      <c r="O15" s="52"/>
      <c r="P15" s="52"/>
      <c r="Q15" s="52"/>
      <c r="S15" s="13" t="s">
        <v>25</v>
      </c>
      <c r="T15" s="39">
        <f>AVERAGE(T9:T11)</f>
        <v>2.5474659361207075</v>
      </c>
      <c r="U15" s="42">
        <f>AVERAGE(U9:U11)</f>
        <v>0.15289245677848706</v>
      </c>
      <c r="Y15" s="3"/>
    </row>
    <row r="16" spans="2:26" x14ac:dyDescent="0.2">
      <c r="N16" s="53" t="s">
        <v>122</v>
      </c>
      <c r="O16" s="53" t="s">
        <v>4</v>
      </c>
      <c r="P16" s="53" t="s">
        <v>5</v>
      </c>
      <c r="Q16" s="53" t="s">
        <v>6</v>
      </c>
      <c r="S16" s="32"/>
      <c r="T16" s="5"/>
      <c r="U16" s="5"/>
      <c r="Y16" s="3"/>
    </row>
    <row r="17" spans="14:25" x14ac:dyDescent="0.2">
      <c r="N17" s="51" t="s">
        <v>7</v>
      </c>
      <c r="O17" s="51">
        <v>2624094</v>
      </c>
      <c r="P17" s="51">
        <v>116184288</v>
      </c>
      <c r="Q17" s="51">
        <v>113560194</v>
      </c>
      <c r="S17" s="13" t="s">
        <v>115</v>
      </c>
      <c r="T17" s="40">
        <f>STDEV(T6:T8)</f>
        <v>0.61173871984331663</v>
      </c>
      <c r="U17" s="43">
        <f>STDEV(U6:U8)</f>
        <v>2.6420300260004817E-2</v>
      </c>
      <c r="Y17" s="3"/>
    </row>
    <row r="18" spans="14:25" x14ac:dyDescent="0.2">
      <c r="N18" s="51" t="s">
        <v>8</v>
      </c>
      <c r="O18" s="51">
        <v>2742696</v>
      </c>
      <c r="P18" s="51">
        <v>116240058</v>
      </c>
      <c r="Q18" s="51">
        <v>113497362</v>
      </c>
      <c r="S18" s="13" t="s">
        <v>116</v>
      </c>
      <c r="T18" s="39">
        <f>STDEV(T9:T11)</f>
        <v>0.19034526676172653</v>
      </c>
      <c r="U18" s="42">
        <f>STDEV(U9:U11)</f>
        <v>1.5077607038823215E-2</v>
      </c>
      <c r="Y18" s="3"/>
    </row>
    <row r="19" spans="14:25" x14ac:dyDescent="0.2">
      <c r="N19" s="51" t="s">
        <v>8</v>
      </c>
      <c r="O19" s="51">
        <v>1168002</v>
      </c>
      <c r="P19" s="51">
        <v>107934156</v>
      </c>
      <c r="Q19" s="51">
        <v>106766154</v>
      </c>
      <c r="S19" s="11"/>
      <c r="T19" s="5"/>
      <c r="U19" s="5"/>
      <c r="Y19" s="3"/>
    </row>
    <row r="20" spans="14:25" x14ac:dyDescent="0.2">
      <c r="N20" s="51" t="s">
        <v>9</v>
      </c>
      <c r="O20" s="51">
        <v>1087812</v>
      </c>
      <c r="P20" s="51">
        <v>102687288</v>
      </c>
      <c r="Q20" s="51">
        <v>101599476</v>
      </c>
      <c r="S20" s="13" t="s">
        <v>117</v>
      </c>
      <c r="T20" s="39">
        <f>_xlfn.T.TEST(T6:T8,T9:T11,1,1)</f>
        <v>2.4117588063148548E-2</v>
      </c>
      <c r="U20" s="42">
        <f>_xlfn.T.TEST(U6:U8,U9:U11,1,1)</f>
        <v>2.2226248665399972E-3</v>
      </c>
      <c r="Y20" s="3"/>
    </row>
    <row r="21" spans="14:25" x14ac:dyDescent="0.2">
      <c r="N21" s="51" t="s">
        <v>10</v>
      </c>
      <c r="O21" s="51">
        <v>1593570</v>
      </c>
      <c r="P21" s="51">
        <v>99724746</v>
      </c>
      <c r="Q21" s="51">
        <v>98131176</v>
      </c>
      <c r="S21" s="3"/>
      <c r="T21" s="39" t="s">
        <v>24</v>
      </c>
      <c r="U21" s="42" t="s">
        <v>23</v>
      </c>
      <c r="Y21" s="3"/>
    </row>
    <row r="22" spans="14:25" x14ac:dyDescent="0.2">
      <c r="N22" s="51" t="s">
        <v>11</v>
      </c>
      <c r="O22" s="51">
        <v>2699532</v>
      </c>
      <c r="P22" s="51">
        <v>98170446</v>
      </c>
      <c r="Q22" s="51">
        <v>95470914</v>
      </c>
      <c r="R22" s="3"/>
      <c r="S22" s="3"/>
      <c r="T22" s="3"/>
      <c r="U22" s="3"/>
      <c r="V22" s="3"/>
      <c r="W22" s="3"/>
      <c r="X22" s="3"/>
      <c r="Y22" s="3"/>
    </row>
    <row r="23" spans="14:25" x14ac:dyDescent="0.2">
      <c r="N23" s="54"/>
      <c r="O23" s="54"/>
      <c r="P23" s="54"/>
      <c r="Q23" s="54"/>
      <c r="R23" s="3"/>
      <c r="S23" s="3"/>
      <c r="T23" s="3"/>
      <c r="U23" s="3"/>
      <c r="V23" s="3"/>
      <c r="W23" s="3"/>
      <c r="X23" s="3"/>
      <c r="Y23" s="3"/>
    </row>
    <row r="24" spans="14:25" ht="19" x14ac:dyDescent="0.2">
      <c r="N24" s="34" t="s">
        <v>120</v>
      </c>
      <c r="O24" s="52"/>
      <c r="P24" s="52"/>
      <c r="Q24" s="52"/>
      <c r="R24" s="3"/>
      <c r="S24" s="4"/>
      <c r="T24" s="4"/>
      <c r="U24" s="4"/>
      <c r="V24" s="4"/>
      <c r="W24" s="4"/>
      <c r="X24" s="4"/>
      <c r="Y24" s="4"/>
    </row>
    <row r="25" spans="14:25" x14ac:dyDescent="0.2">
      <c r="N25" s="55"/>
      <c r="O25" s="52"/>
      <c r="P25" s="52"/>
      <c r="Q25" s="52"/>
      <c r="R25" s="3"/>
      <c r="S25" s="4"/>
      <c r="T25" s="4"/>
      <c r="U25" s="4"/>
      <c r="V25" s="4"/>
      <c r="W25" s="4"/>
      <c r="X25" s="4"/>
      <c r="Y25" s="4"/>
    </row>
    <row r="26" spans="14:25" x14ac:dyDescent="0.2">
      <c r="N26" s="56" t="s">
        <v>122</v>
      </c>
      <c r="O26" s="56" t="s">
        <v>4</v>
      </c>
      <c r="P26" s="56" t="s">
        <v>5</v>
      </c>
      <c r="Q26" s="56" t="s">
        <v>6</v>
      </c>
      <c r="R26" s="3"/>
      <c r="S26" s="3"/>
      <c r="T26" s="3"/>
      <c r="U26" s="3"/>
      <c r="V26" s="4"/>
      <c r="W26" s="4"/>
      <c r="X26" s="4"/>
      <c r="Y26" s="4"/>
    </row>
    <row r="27" spans="14:25" x14ac:dyDescent="0.2">
      <c r="N27" s="55" t="s">
        <v>7</v>
      </c>
      <c r="O27" s="55">
        <v>5772648</v>
      </c>
      <c r="P27" s="55">
        <v>56229072</v>
      </c>
      <c r="Q27" s="55">
        <v>50456424</v>
      </c>
      <c r="R27" s="3"/>
      <c r="S27" s="3"/>
      <c r="T27" s="3"/>
      <c r="U27" s="3"/>
      <c r="V27" s="4"/>
      <c r="W27" s="4"/>
      <c r="X27" s="4"/>
      <c r="Y27" s="4"/>
    </row>
    <row r="28" spans="14:25" x14ac:dyDescent="0.2">
      <c r="N28" s="55" t="s">
        <v>8</v>
      </c>
      <c r="O28" s="55">
        <v>3331968</v>
      </c>
      <c r="P28" s="55">
        <v>47802192</v>
      </c>
      <c r="Q28" s="55">
        <v>44470224</v>
      </c>
      <c r="R28" s="3"/>
      <c r="S28" s="3"/>
      <c r="T28" s="3"/>
      <c r="U28" s="3"/>
      <c r="V28" s="4"/>
      <c r="W28" s="4"/>
      <c r="X28" s="4"/>
      <c r="Y28" s="4"/>
    </row>
    <row r="29" spans="14:25" x14ac:dyDescent="0.2">
      <c r="N29" s="55" t="s">
        <v>8</v>
      </c>
      <c r="O29" s="55">
        <v>7285032</v>
      </c>
      <c r="P29" s="55">
        <v>58608456</v>
      </c>
      <c r="Q29" s="55">
        <v>51323424</v>
      </c>
      <c r="R29" s="3"/>
      <c r="S29" s="3"/>
      <c r="T29" s="3"/>
      <c r="U29" s="3"/>
      <c r="V29" s="4"/>
      <c r="W29" s="4"/>
      <c r="X29" s="4"/>
      <c r="Y29" s="4"/>
    </row>
    <row r="30" spans="14:25" x14ac:dyDescent="0.2">
      <c r="N30" s="55" t="s">
        <v>9</v>
      </c>
      <c r="O30" s="55">
        <v>2265288</v>
      </c>
      <c r="P30" s="55">
        <v>28202832</v>
      </c>
      <c r="Q30" s="55">
        <v>25937544</v>
      </c>
      <c r="R30" s="3"/>
      <c r="S30" s="3"/>
      <c r="T30" s="3"/>
      <c r="U30" s="3"/>
      <c r="V30" s="4"/>
      <c r="W30" s="4"/>
      <c r="X30" s="4"/>
      <c r="Y30" s="4"/>
    </row>
    <row r="31" spans="14:25" x14ac:dyDescent="0.2">
      <c r="N31" s="55" t="s">
        <v>10</v>
      </c>
      <c r="O31" s="55">
        <v>1862592</v>
      </c>
      <c r="P31" s="55">
        <v>27384024</v>
      </c>
      <c r="Q31" s="55">
        <v>25521432</v>
      </c>
      <c r="R31" s="3"/>
      <c r="S31" s="3"/>
      <c r="T31" s="3"/>
      <c r="U31" s="3"/>
      <c r="V31" s="4"/>
      <c r="W31" s="4"/>
      <c r="X31" s="4"/>
      <c r="Y31" s="4"/>
    </row>
    <row r="32" spans="14:25" x14ac:dyDescent="0.2">
      <c r="N32" s="55" t="s">
        <v>11</v>
      </c>
      <c r="O32" s="55">
        <v>3629688</v>
      </c>
      <c r="P32" s="55">
        <v>32848464</v>
      </c>
      <c r="Q32" s="55">
        <v>29218776</v>
      </c>
      <c r="R32" s="3"/>
      <c r="S32" s="3"/>
      <c r="T32" s="3"/>
      <c r="U32" s="3"/>
      <c r="V32" s="4"/>
      <c r="W32" s="4"/>
      <c r="X32" s="4"/>
      <c r="Y32" s="4"/>
    </row>
    <row r="33" spans="14:25" x14ac:dyDescent="0.2">
      <c r="N33" s="52"/>
      <c r="O33" s="52"/>
      <c r="P33" s="52"/>
      <c r="Q33" s="52"/>
      <c r="R33" s="3"/>
      <c r="U33" s="3"/>
      <c r="V33" s="4"/>
      <c r="W33" s="4"/>
      <c r="X33" s="4"/>
      <c r="Y33" s="4"/>
    </row>
    <row r="34" spans="14:25" ht="19" x14ac:dyDescent="0.2">
      <c r="N34" s="34" t="s">
        <v>121</v>
      </c>
      <c r="O34" s="52"/>
      <c r="P34" s="52"/>
      <c r="Q34" s="52"/>
      <c r="R34" s="3"/>
      <c r="U34" s="3"/>
      <c r="V34" s="4"/>
      <c r="W34" s="4"/>
      <c r="X34" s="4"/>
      <c r="Y34" s="4"/>
    </row>
    <row r="35" spans="14:25" x14ac:dyDescent="0.2">
      <c r="N35" s="55"/>
      <c r="O35" s="52"/>
      <c r="P35" s="52"/>
      <c r="Q35" s="52"/>
      <c r="R35" s="3"/>
      <c r="U35" s="3"/>
      <c r="V35" s="4"/>
      <c r="W35" s="4"/>
      <c r="X35" s="4"/>
      <c r="Y35" s="4"/>
    </row>
    <row r="36" spans="14:25" x14ac:dyDescent="0.2">
      <c r="N36" s="56" t="s">
        <v>122</v>
      </c>
      <c r="O36" s="56" t="s">
        <v>4</v>
      </c>
      <c r="P36" s="56" t="s">
        <v>5</v>
      </c>
      <c r="Q36" s="56" t="s">
        <v>6</v>
      </c>
      <c r="R36" s="3"/>
      <c r="U36" s="3"/>
      <c r="V36" s="4"/>
      <c r="W36" s="4"/>
      <c r="X36" s="4"/>
      <c r="Y36" s="4"/>
    </row>
    <row r="37" spans="14:25" x14ac:dyDescent="0.2">
      <c r="N37" s="55" t="s">
        <v>7</v>
      </c>
      <c r="O37" s="55">
        <v>4227912</v>
      </c>
      <c r="P37" s="55">
        <v>220583160</v>
      </c>
      <c r="Q37" s="55">
        <v>216355248</v>
      </c>
      <c r="R37" s="3"/>
      <c r="U37" s="3"/>
      <c r="V37" s="4"/>
      <c r="W37" s="4"/>
      <c r="X37" s="4"/>
      <c r="Y37" s="4"/>
    </row>
    <row r="38" spans="14:25" x14ac:dyDescent="0.2">
      <c r="N38" s="55" t="s">
        <v>8</v>
      </c>
      <c r="O38" s="55">
        <v>5391288</v>
      </c>
      <c r="P38" s="55">
        <v>200587536</v>
      </c>
      <c r="Q38" s="55">
        <v>195196248</v>
      </c>
      <c r="R38" s="3"/>
      <c r="U38" s="3"/>
      <c r="V38" s="4"/>
      <c r="W38" s="4"/>
      <c r="X38" s="4"/>
      <c r="Y38" s="4"/>
    </row>
    <row r="39" spans="14:25" x14ac:dyDescent="0.2">
      <c r="N39" s="55" t="s">
        <v>8</v>
      </c>
      <c r="O39" s="55">
        <v>3637296</v>
      </c>
      <c r="P39" s="55">
        <v>202059504</v>
      </c>
      <c r="Q39" s="55">
        <v>198422208</v>
      </c>
    </row>
    <row r="40" spans="14:25" x14ac:dyDescent="0.2">
      <c r="N40" s="55" t="s">
        <v>9</v>
      </c>
      <c r="O40" s="55">
        <v>2422800</v>
      </c>
      <c r="P40" s="55">
        <v>194541696</v>
      </c>
      <c r="Q40" s="55">
        <v>192118896</v>
      </c>
    </row>
    <row r="41" spans="14:25" x14ac:dyDescent="0.2">
      <c r="N41" s="55" t="s">
        <v>10</v>
      </c>
      <c r="O41" s="55">
        <v>5712984</v>
      </c>
      <c r="P41" s="55">
        <v>190926576</v>
      </c>
      <c r="Q41" s="55">
        <v>185213592</v>
      </c>
    </row>
    <row r="42" spans="14:25" x14ac:dyDescent="0.2">
      <c r="N42" s="55" t="s">
        <v>11</v>
      </c>
      <c r="O42" s="55">
        <v>7380432</v>
      </c>
      <c r="P42" s="55">
        <v>192908808</v>
      </c>
      <c r="Q42" s="55">
        <v>185528376</v>
      </c>
    </row>
    <row r="44" spans="14:25" x14ac:dyDescent="0.2">
      <c r="S44" s="9"/>
    </row>
    <row r="56" spans="26:26" x14ac:dyDescent="0.2">
      <c r="Z56" s="4"/>
    </row>
    <row r="57" spans="26:26" x14ac:dyDescent="0.2">
      <c r="Z57" s="4"/>
    </row>
    <row r="58" spans="26:26" x14ac:dyDescent="0.2">
      <c r="Z58" s="3"/>
    </row>
    <row r="59" spans="26:26" x14ac:dyDescent="0.2">
      <c r="Z59" s="3"/>
    </row>
    <row r="60" spans="26:26" x14ac:dyDescent="0.2">
      <c r="Z60" s="3"/>
    </row>
    <row r="61" spans="26:26" x14ac:dyDescent="0.2">
      <c r="Z61" s="3"/>
    </row>
    <row r="62" spans="26:26" x14ac:dyDescent="0.2">
      <c r="Z62" s="3"/>
    </row>
    <row r="63" spans="26:26" x14ac:dyDescent="0.2">
      <c r="Z63" s="3"/>
    </row>
    <row r="64" spans="26:26" x14ac:dyDescent="0.2">
      <c r="Z64" s="3"/>
    </row>
    <row r="68" spans="27:29" x14ac:dyDescent="0.2">
      <c r="AA68" s="3"/>
      <c r="AB68" s="3"/>
      <c r="AC68" s="3"/>
    </row>
    <row r="69" spans="27:29" x14ac:dyDescent="0.2">
      <c r="AA69" s="3"/>
      <c r="AB69" s="3"/>
      <c r="AC69" s="3"/>
    </row>
    <row r="90" spans="15:21" x14ac:dyDescent="0.2">
      <c r="Q90" s="3"/>
      <c r="R90" s="4"/>
      <c r="S90" s="4"/>
      <c r="T90" s="4"/>
      <c r="U90" s="4"/>
    </row>
    <row r="91" spans="15:21" x14ac:dyDescent="0.2">
      <c r="Q91" s="3"/>
      <c r="R91" s="4"/>
      <c r="S91" s="4"/>
      <c r="T91" s="4"/>
      <c r="U91" s="4"/>
    </row>
    <row r="92" spans="15:21" x14ac:dyDescent="0.2">
      <c r="Q92" s="3"/>
      <c r="R92" s="4"/>
      <c r="S92" s="4"/>
      <c r="T92" s="4"/>
      <c r="U92" s="4"/>
    </row>
    <row r="93" spans="15:21" x14ac:dyDescent="0.2">
      <c r="Q93" s="3"/>
      <c r="R93" s="4"/>
      <c r="S93" s="4"/>
      <c r="T93" s="4"/>
      <c r="U93" s="4"/>
    </row>
    <row r="94" spans="15:21" x14ac:dyDescent="0.2">
      <c r="Q94" s="3"/>
      <c r="R94" s="4"/>
      <c r="S94" s="4"/>
      <c r="T94" s="4"/>
      <c r="U94" s="4"/>
    </row>
    <row r="95" spans="15:21" x14ac:dyDescent="0.2">
      <c r="Q95" s="3"/>
      <c r="R95" s="4"/>
      <c r="S95" s="4"/>
      <c r="T95" s="4"/>
      <c r="U95" s="4"/>
    </row>
    <row r="96" spans="15:21" x14ac:dyDescent="0.2">
      <c r="O96" s="3"/>
      <c r="P96" s="3"/>
      <c r="Q96" s="3"/>
      <c r="R96" s="4"/>
      <c r="S96" s="4"/>
      <c r="T96" s="4"/>
      <c r="U96" s="4"/>
    </row>
    <row r="97" spans="14:25" x14ac:dyDescent="0.2">
      <c r="O97" s="3"/>
      <c r="P97" s="3"/>
      <c r="Q97" s="3"/>
      <c r="R97" s="4"/>
      <c r="S97" s="4"/>
      <c r="T97" s="4"/>
      <c r="U97" s="4"/>
    </row>
    <row r="98" spans="14:25" x14ac:dyDescent="0.2">
      <c r="O98" s="3"/>
      <c r="P98" s="3"/>
      <c r="Q98" s="3"/>
      <c r="R98" s="4"/>
      <c r="S98" s="4"/>
      <c r="T98" s="4"/>
      <c r="U98" s="4"/>
    </row>
    <row r="99" spans="14:25" x14ac:dyDescent="0.2">
      <c r="O99" s="3"/>
      <c r="P99" s="3"/>
      <c r="Q99" s="3"/>
      <c r="R99" s="4"/>
      <c r="S99" s="4"/>
      <c r="T99" s="4"/>
      <c r="U99" s="4"/>
    </row>
    <row r="100" spans="14:25" x14ac:dyDescent="0.2">
      <c r="O100" s="3"/>
      <c r="P100" s="3"/>
      <c r="Q100" s="3"/>
      <c r="R100" s="4"/>
      <c r="S100" s="4"/>
      <c r="T100" s="4"/>
      <c r="U100" s="4"/>
    </row>
    <row r="101" spans="14:25" x14ac:dyDescent="0.2">
      <c r="O101" s="3"/>
      <c r="P101" s="3"/>
      <c r="Q101" s="3"/>
      <c r="R101" s="4"/>
      <c r="S101" s="4"/>
      <c r="T101" s="4"/>
      <c r="U101" s="4"/>
    </row>
    <row r="102" spans="14:25" x14ac:dyDescent="0.2">
      <c r="O102" s="3"/>
      <c r="P102" s="3"/>
      <c r="Q102" s="3"/>
      <c r="R102" s="4"/>
      <c r="S102" s="4"/>
      <c r="T102" s="4"/>
      <c r="U102" s="4"/>
    </row>
    <row r="103" spans="14:25" x14ac:dyDescent="0.2">
      <c r="O103" s="3"/>
      <c r="P103" s="3"/>
      <c r="Q103" s="3"/>
      <c r="R103" s="4"/>
      <c r="S103" s="4"/>
      <c r="T103" s="4"/>
      <c r="U103" s="4"/>
    </row>
    <row r="104" spans="14:25" x14ac:dyDescent="0.2">
      <c r="O104" s="3"/>
      <c r="P104" s="3"/>
      <c r="Q104" s="3"/>
      <c r="R104" s="4"/>
      <c r="S104" s="4"/>
      <c r="T104" s="4"/>
      <c r="U104" s="4"/>
    </row>
    <row r="105" spans="14:25" x14ac:dyDescent="0.2">
      <c r="O105" s="3"/>
      <c r="P105" s="3"/>
      <c r="Q105" s="3"/>
      <c r="R105" s="4"/>
      <c r="S105" s="4"/>
      <c r="T105" s="4"/>
      <c r="U105" s="4"/>
    </row>
    <row r="106" spans="14:25" x14ac:dyDescent="0.2">
      <c r="O106" s="3"/>
      <c r="P106" s="3"/>
      <c r="Q106" s="3"/>
      <c r="R106" s="4"/>
      <c r="S106" s="4"/>
      <c r="T106" s="4"/>
      <c r="U106" s="4"/>
    </row>
    <row r="107" spans="14:25" x14ac:dyDescent="0.2">
      <c r="O107" s="3"/>
      <c r="P107" s="3"/>
      <c r="Q107" s="3"/>
      <c r="R107" s="4"/>
      <c r="S107" s="4"/>
      <c r="T107" s="4"/>
      <c r="U107" s="4"/>
      <c r="V107" s="4"/>
      <c r="W107" s="4"/>
      <c r="X107" s="4"/>
      <c r="Y107" s="4"/>
    </row>
    <row r="108" spans="14:25" x14ac:dyDescent="0.2">
      <c r="O108" s="3"/>
      <c r="P108" s="3"/>
      <c r="Q108" s="3"/>
      <c r="R108" s="4"/>
      <c r="S108" s="4"/>
      <c r="T108" s="4"/>
      <c r="U108" s="4"/>
      <c r="V108" s="4"/>
      <c r="W108" s="4"/>
      <c r="X108" s="4"/>
      <c r="Y108" s="4"/>
    </row>
    <row r="109" spans="14:25" x14ac:dyDescent="0.2">
      <c r="O109" s="3"/>
      <c r="P109" s="3"/>
      <c r="Q109" s="3"/>
      <c r="R109" s="4"/>
      <c r="S109" s="4"/>
      <c r="T109" s="4"/>
      <c r="U109" s="4"/>
      <c r="V109" s="4"/>
      <c r="W109" s="4"/>
      <c r="X109" s="4"/>
      <c r="Y109" s="4"/>
    </row>
    <row r="110" spans="14:25" x14ac:dyDescent="0.2">
      <c r="O110" s="3"/>
      <c r="P110" s="3"/>
      <c r="Q110" s="3"/>
      <c r="R110" s="4"/>
      <c r="S110" s="4"/>
      <c r="T110" s="4"/>
      <c r="U110" s="4"/>
      <c r="V110" s="4"/>
      <c r="W110" s="4"/>
      <c r="X110" s="4"/>
      <c r="Y110" s="4"/>
    </row>
    <row r="111" spans="14:25" x14ac:dyDescent="0.2">
      <c r="N111" s="3"/>
      <c r="O111" s="3"/>
      <c r="P111" s="3"/>
      <c r="Q111" s="3"/>
      <c r="R111" s="4"/>
      <c r="S111" s="4"/>
      <c r="T111" s="4"/>
      <c r="U111" s="4"/>
      <c r="V111" s="4"/>
      <c r="W111" s="4"/>
      <c r="X111" s="4"/>
      <c r="Y111" s="4"/>
    </row>
    <row r="112" spans="14:25" x14ac:dyDescent="0.2">
      <c r="N112" s="3"/>
      <c r="O112" s="3"/>
      <c r="P112" s="3"/>
      <c r="Q112" s="3"/>
      <c r="R112" s="4"/>
      <c r="S112" s="4"/>
      <c r="T112" s="4"/>
      <c r="U112" s="4"/>
      <c r="V112" s="4"/>
      <c r="W112" s="4"/>
      <c r="X112" s="4"/>
      <c r="Y112" s="4"/>
    </row>
    <row r="113" spans="12:25" x14ac:dyDescent="0.2">
      <c r="N113" s="3"/>
      <c r="O113" s="3"/>
      <c r="P113" s="3"/>
      <c r="Q113" s="3"/>
      <c r="R113" s="4"/>
      <c r="S113" s="4"/>
      <c r="T113" s="4"/>
      <c r="U113" s="4"/>
      <c r="V113" s="4"/>
      <c r="W113" s="4"/>
      <c r="X113" s="4"/>
      <c r="Y113" s="4"/>
    </row>
    <row r="114" spans="12:25" x14ac:dyDescent="0.2">
      <c r="N114" s="3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</row>
    <row r="115" spans="12:25" x14ac:dyDescent="0.2">
      <c r="N115" s="3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</row>
    <row r="116" spans="12:25" x14ac:dyDescent="0.2">
      <c r="N116" s="3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</row>
    <row r="117" spans="12:25" x14ac:dyDescent="0.2">
      <c r="N117" s="3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</row>
    <row r="118" spans="12:25" x14ac:dyDescent="0.2">
      <c r="L118" s="3"/>
      <c r="N118" s="3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</row>
    <row r="119" spans="12:25" x14ac:dyDescent="0.2">
      <c r="L119" s="3"/>
      <c r="N119" s="3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</row>
    <row r="120" spans="12:25" x14ac:dyDescent="0.2">
      <c r="N120" s="3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</row>
    <row r="121" spans="12:25" x14ac:dyDescent="0.2">
      <c r="N121" s="3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</row>
    <row r="122" spans="12:25" x14ac:dyDescent="0.2">
      <c r="M122" s="3"/>
      <c r="N122" s="3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</row>
    <row r="123" spans="12:25" x14ac:dyDescent="0.2">
      <c r="M123" s="3"/>
      <c r="N123" s="3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</row>
    <row r="124" spans="12:25" x14ac:dyDescent="0.2">
      <c r="M124" s="3"/>
      <c r="N124" s="3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</row>
    <row r="125" spans="12:25" x14ac:dyDescent="0.2">
      <c r="M125" s="3"/>
      <c r="N125" s="3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</row>
    <row r="126" spans="12:25" x14ac:dyDescent="0.2">
      <c r="M126" s="3"/>
      <c r="N126" s="3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</row>
    <row r="127" spans="12:25" x14ac:dyDescent="0.2">
      <c r="M127" s="3"/>
      <c r="N127" s="3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</row>
    <row r="128" spans="12:25" x14ac:dyDescent="0.2">
      <c r="M128" s="3"/>
      <c r="N128" s="3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</row>
    <row r="129" spans="2:25" x14ac:dyDescent="0.2">
      <c r="M129" s="3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</row>
    <row r="130" spans="2:25" x14ac:dyDescent="0.2">
      <c r="M130" s="3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</row>
    <row r="131" spans="2:25" x14ac:dyDescent="0.2">
      <c r="M131" s="3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</row>
    <row r="132" spans="2:25" x14ac:dyDescent="0.2">
      <c r="M132" s="3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</row>
    <row r="133" spans="2:25" x14ac:dyDescent="0.2">
      <c r="M133" s="3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</row>
    <row r="134" spans="2:25" x14ac:dyDescent="0.2">
      <c r="F134" s="3"/>
      <c r="I134" s="3"/>
      <c r="J134" s="3"/>
      <c r="K134" s="3"/>
      <c r="L134" s="3"/>
      <c r="M134" s="3"/>
    </row>
    <row r="135" spans="2:25" x14ac:dyDescent="0.2">
      <c r="F135" s="3"/>
      <c r="I135" s="3"/>
      <c r="J135" s="3"/>
      <c r="K135" s="3"/>
      <c r="L135" s="3"/>
      <c r="M135" s="3"/>
    </row>
    <row r="136" spans="2:25" x14ac:dyDescent="0.2"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</row>
    <row r="137" spans="2:25" x14ac:dyDescent="0.2">
      <c r="C137" s="4"/>
      <c r="D137" s="3"/>
      <c r="E137" s="3"/>
      <c r="F137" s="3"/>
      <c r="G137" s="3"/>
      <c r="H137" s="3"/>
      <c r="I137" s="3"/>
      <c r="J137" s="3"/>
      <c r="K137" s="3"/>
      <c r="L137" s="3"/>
      <c r="M137" s="3"/>
    </row>
    <row r="138" spans="2:25" x14ac:dyDescent="0.2">
      <c r="C138" s="4"/>
      <c r="D138" s="3"/>
      <c r="E138" s="3"/>
      <c r="F138" s="3"/>
      <c r="G138" s="3"/>
      <c r="H138" s="3"/>
      <c r="I138" s="3"/>
      <c r="J138" s="3"/>
      <c r="K138" s="3"/>
      <c r="L138" s="3"/>
      <c r="M138" s="3"/>
    </row>
    <row r="139" spans="2:25" x14ac:dyDescent="0.2">
      <c r="C139" s="4"/>
      <c r="D139" s="3"/>
      <c r="E139" s="3"/>
      <c r="F139" s="3"/>
      <c r="G139" s="3"/>
      <c r="H139" s="3"/>
      <c r="I139" s="3"/>
      <c r="J139" s="3"/>
      <c r="K139" s="3"/>
      <c r="L139" s="3"/>
      <c r="M139" s="3"/>
    </row>
    <row r="140" spans="2:25" x14ac:dyDescent="0.2"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</row>
    <row r="141" spans="2:25" x14ac:dyDescent="0.2"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</row>
    <row r="142" spans="2:25" x14ac:dyDescent="0.2"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</row>
    <row r="143" spans="2:25" x14ac:dyDescent="0.2"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</row>
    <row r="144" spans="2:25" x14ac:dyDescent="0.2"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</row>
    <row r="145" spans="3:25" x14ac:dyDescent="0.2"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</row>
    <row r="146" spans="3:25" x14ac:dyDescent="0.2"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</row>
    <row r="147" spans="3:25" x14ac:dyDescent="0.2"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</row>
    <row r="148" spans="3:25" x14ac:dyDescent="0.2"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</row>
    <row r="149" spans="3:25" x14ac:dyDescent="0.2"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</row>
    <row r="150" spans="3:25" x14ac:dyDescent="0.2"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</row>
    <row r="151" spans="3:25" x14ac:dyDescent="0.2"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</row>
    <row r="152" spans="3:25" x14ac:dyDescent="0.2"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</row>
    <row r="153" spans="3:25" x14ac:dyDescent="0.2"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</row>
    <row r="154" spans="3:25" x14ac:dyDescent="0.2"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</row>
    <row r="155" spans="3:25" x14ac:dyDescent="0.2"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</row>
    <row r="156" spans="3:25" x14ac:dyDescent="0.2"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</row>
    <row r="157" spans="3:25" x14ac:dyDescent="0.2"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</row>
    <row r="158" spans="3:25" x14ac:dyDescent="0.2"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</row>
    <row r="159" spans="3:25" x14ac:dyDescent="0.2"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</row>
    <row r="160" spans="3:25" x14ac:dyDescent="0.2"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</row>
    <row r="161" spans="3:25" x14ac:dyDescent="0.2"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</row>
    <row r="162" spans="3:25" x14ac:dyDescent="0.2"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</row>
    <row r="163" spans="3:25" x14ac:dyDescent="0.2"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</row>
    <row r="164" spans="3:25" x14ac:dyDescent="0.2"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</row>
    <row r="165" spans="3:25" x14ac:dyDescent="0.2"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</row>
    <row r="166" spans="3:25" x14ac:dyDescent="0.2"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</row>
    <row r="167" spans="3:25" x14ac:dyDescent="0.2"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</row>
    <row r="168" spans="3:25" x14ac:dyDescent="0.2"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</row>
    <row r="169" spans="3:25" x14ac:dyDescent="0.2"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</row>
    <row r="170" spans="3:25" x14ac:dyDescent="0.2"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</row>
    <row r="171" spans="3:25" x14ac:dyDescent="0.2"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</row>
    <row r="172" spans="3:25" x14ac:dyDescent="0.2"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</row>
    <row r="173" spans="3:25" x14ac:dyDescent="0.2"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</row>
    <row r="174" spans="3:25" x14ac:dyDescent="0.2"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</row>
    <row r="175" spans="3:25" x14ac:dyDescent="0.2"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</row>
    <row r="176" spans="3:25" x14ac:dyDescent="0.2"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</row>
    <row r="177" spans="3:25" x14ac:dyDescent="0.2"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</row>
    <row r="178" spans="3:25" x14ac:dyDescent="0.2"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</row>
    <row r="179" spans="3:25" x14ac:dyDescent="0.2"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</row>
    <row r="180" spans="3:25" x14ac:dyDescent="0.2"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</row>
    <row r="181" spans="3:25" x14ac:dyDescent="0.2"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</row>
    <row r="182" spans="3:25" x14ac:dyDescent="0.2"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</row>
    <row r="183" spans="3:25" x14ac:dyDescent="0.2"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</row>
    <row r="184" spans="3:25" x14ac:dyDescent="0.2"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</row>
    <row r="185" spans="3:25" x14ac:dyDescent="0.2"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</row>
    <row r="186" spans="3:25" x14ac:dyDescent="0.2"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</row>
    <row r="187" spans="3:25" x14ac:dyDescent="0.2"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</row>
    <row r="188" spans="3:25" x14ac:dyDescent="0.2"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</row>
    <row r="189" spans="3:25" x14ac:dyDescent="0.2"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</row>
    <row r="190" spans="3:25" x14ac:dyDescent="0.2"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</row>
    <row r="191" spans="3:25" x14ac:dyDescent="0.2"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</row>
    <row r="192" spans="3:25" x14ac:dyDescent="0.2"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</row>
    <row r="193" spans="3:25" x14ac:dyDescent="0.2"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</row>
    <row r="194" spans="3:25" x14ac:dyDescent="0.2"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</row>
    <row r="195" spans="3:25" x14ac:dyDescent="0.2"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</row>
    <row r="196" spans="3:25" x14ac:dyDescent="0.2"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</row>
    <row r="197" spans="3:25" x14ac:dyDescent="0.2"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</row>
    <row r="198" spans="3:25" x14ac:dyDescent="0.2"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</row>
    <row r="199" spans="3:25" x14ac:dyDescent="0.2"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</row>
    <row r="200" spans="3:25" x14ac:dyDescent="0.2"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</row>
    <row r="201" spans="3:25" x14ac:dyDescent="0.2"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</row>
    <row r="202" spans="3:25" x14ac:dyDescent="0.2"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</row>
    <row r="203" spans="3:25" x14ac:dyDescent="0.2"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</row>
    <row r="204" spans="3:25" x14ac:dyDescent="0.2"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</row>
    <row r="205" spans="3:25" x14ac:dyDescent="0.2"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</row>
    <row r="206" spans="3:25" x14ac:dyDescent="0.2"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</row>
    <row r="207" spans="3:25" x14ac:dyDescent="0.2"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</row>
    <row r="208" spans="3:25" x14ac:dyDescent="0.2"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</row>
    <row r="209" spans="3:25" x14ac:dyDescent="0.2"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</row>
    <row r="210" spans="3:25" x14ac:dyDescent="0.2"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</row>
    <row r="211" spans="3:25" x14ac:dyDescent="0.2"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</row>
    <row r="212" spans="3:25" x14ac:dyDescent="0.2"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</row>
    <row r="213" spans="3:25" x14ac:dyDescent="0.2"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</row>
    <row r="214" spans="3:25" x14ac:dyDescent="0.2"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</row>
    <row r="215" spans="3:25" x14ac:dyDescent="0.2"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</row>
    <row r="216" spans="3:25" x14ac:dyDescent="0.2"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</row>
    <row r="217" spans="3:25" x14ac:dyDescent="0.2"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</row>
    <row r="218" spans="3:25" x14ac:dyDescent="0.2"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</row>
    <row r="219" spans="3:25" x14ac:dyDescent="0.2"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</row>
    <row r="220" spans="3:25" x14ac:dyDescent="0.2"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</row>
    <row r="221" spans="3:25" x14ac:dyDescent="0.2"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</row>
    <row r="222" spans="3:25" x14ac:dyDescent="0.2"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</row>
    <row r="223" spans="3:25" x14ac:dyDescent="0.2"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</row>
    <row r="224" spans="3:25" x14ac:dyDescent="0.2"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</row>
    <row r="225" spans="3:25" x14ac:dyDescent="0.2"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</row>
    <row r="226" spans="3:25" x14ac:dyDescent="0.2"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</row>
    <row r="227" spans="3:25" x14ac:dyDescent="0.2"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</row>
    <row r="228" spans="3:25" x14ac:dyDescent="0.2"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</row>
    <row r="229" spans="3:25" x14ac:dyDescent="0.2"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</row>
    <row r="230" spans="3:25" x14ac:dyDescent="0.2"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</row>
    <row r="231" spans="3:25" x14ac:dyDescent="0.2"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</row>
    <row r="232" spans="3:25" x14ac:dyDescent="0.2"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</row>
    <row r="233" spans="3:25" x14ac:dyDescent="0.2"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</row>
    <row r="234" spans="3:25" x14ac:dyDescent="0.2"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</row>
    <row r="235" spans="3:25" x14ac:dyDescent="0.2"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</row>
    <row r="236" spans="3:25" x14ac:dyDescent="0.2"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</row>
    <row r="237" spans="3:25" x14ac:dyDescent="0.2"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</row>
    <row r="238" spans="3:25" x14ac:dyDescent="0.2"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</row>
    <row r="239" spans="3:25" x14ac:dyDescent="0.2"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</row>
    <row r="240" spans="3:25" x14ac:dyDescent="0.2"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</row>
    <row r="241" spans="3:25" x14ac:dyDescent="0.2"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</row>
    <row r="242" spans="3:25" x14ac:dyDescent="0.2"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</row>
    <row r="243" spans="3:25" x14ac:dyDescent="0.2"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</row>
    <row r="244" spans="3:25" x14ac:dyDescent="0.2"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</row>
    <row r="245" spans="3:25" x14ac:dyDescent="0.2"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</row>
    <row r="246" spans="3:25" x14ac:dyDescent="0.2"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</row>
    <row r="247" spans="3:25" x14ac:dyDescent="0.2"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</row>
    <row r="248" spans="3:25" x14ac:dyDescent="0.2"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</row>
    <row r="249" spans="3:25" x14ac:dyDescent="0.2"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</row>
    <row r="250" spans="3:25" x14ac:dyDescent="0.2"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</row>
    <row r="251" spans="3:25" x14ac:dyDescent="0.2"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</row>
    <row r="252" spans="3:25" x14ac:dyDescent="0.2"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</row>
    <row r="253" spans="3:25" x14ac:dyDescent="0.2"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</row>
    <row r="254" spans="3:25" x14ac:dyDescent="0.2"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</row>
    <row r="255" spans="3:25" x14ac:dyDescent="0.2"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</row>
    <row r="256" spans="3:25" x14ac:dyDescent="0.2"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</row>
    <row r="257" spans="3:25" x14ac:dyDescent="0.2"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</row>
    <row r="258" spans="3:25" x14ac:dyDescent="0.2"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</row>
    <row r="259" spans="3:25" x14ac:dyDescent="0.2"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</row>
    <row r="260" spans="3:25" x14ac:dyDescent="0.2"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</row>
    <row r="261" spans="3:25" x14ac:dyDescent="0.2"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</row>
    <row r="262" spans="3:25" x14ac:dyDescent="0.2"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</row>
    <row r="263" spans="3:25" x14ac:dyDescent="0.2"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</row>
    <row r="264" spans="3:25" x14ac:dyDescent="0.2"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</row>
    <row r="265" spans="3:25" x14ac:dyDescent="0.2"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</row>
    <row r="266" spans="3:25" x14ac:dyDescent="0.2"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</row>
    <row r="267" spans="3:25" x14ac:dyDescent="0.2"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</row>
    <row r="268" spans="3:25" x14ac:dyDescent="0.2"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</row>
    <row r="269" spans="3:25" x14ac:dyDescent="0.2"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</row>
    <row r="270" spans="3:25" x14ac:dyDescent="0.2"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</row>
    <row r="271" spans="3:25" x14ac:dyDescent="0.2"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</row>
    <row r="272" spans="3:25" x14ac:dyDescent="0.2"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</row>
    <row r="273" spans="3:25" x14ac:dyDescent="0.2"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</row>
    <row r="274" spans="3:25" x14ac:dyDescent="0.2"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</row>
    <row r="275" spans="3:25" x14ac:dyDescent="0.2"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</row>
    <row r="276" spans="3:25" x14ac:dyDescent="0.2"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</row>
    <row r="277" spans="3:25" x14ac:dyDescent="0.2"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</row>
    <row r="278" spans="3:25" x14ac:dyDescent="0.2"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</row>
    <row r="279" spans="3:25" x14ac:dyDescent="0.2"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</row>
    <row r="280" spans="3:25" x14ac:dyDescent="0.2"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</row>
    <row r="281" spans="3:25" x14ac:dyDescent="0.2"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</row>
    <row r="282" spans="3:25" x14ac:dyDescent="0.2"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</row>
    <row r="283" spans="3:25" x14ac:dyDescent="0.2"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</row>
    <row r="284" spans="3:25" x14ac:dyDescent="0.2"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</row>
    <row r="285" spans="3:25" x14ac:dyDescent="0.2"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</row>
    <row r="286" spans="3:25" x14ac:dyDescent="0.2"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</row>
    <row r="287" spans="3:25" x14ac:dyDescent="0.2"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</row>
    <row r="288" spans="3:25" x14ac:dyDescent="0.2"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</row>
    <row r="289" spans="3:25" x14ac:dyDescent="0.2"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</row>
    <row r="290" spans="3:25" x14ac:dyDescent="0.2"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</row>
    <row r="291" spans="3:25" x14ac:dyDescent="0.2"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</row>
    <row r="292" spans="3:25" x14ac:dyDescent="0.2"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</row>
    <row r="293" spans="3:25" x14ac:dyDescent="0.2"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</row>
    <row r="294" spans="3:25" x14ac:dyDescent="0.2"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</row>
    <row r="295" spans="3:25" x14ac:dyDescent="0.2"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</row>
    <row r="296" spans="3:25" x14ac:dyDescent="0.2"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</row>
    <row r="297" spans="3:25" x14ac:dyDescent="0.2"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</row>
    <row r="298" spans="3:25" x14ac:dyDescent="0.2"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</row>
    <row r="299" spans="3:25" x14ac:dyDescent="0.2"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</row>
    <row r="300" spans="3:25" x14ac:dyDescent="0.2"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</row>
    <row r="301" spans="3:25" x14ac:dyDescent="0.2"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</row>
    <row r="302" spans="3:25" x14ac:dyDescent="0.2"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</row>
    <row r="303" spans="3:25" x14ac:dyDescent="0.2"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</row>
    <row r="304" spans="3:25" x14ac:dyDescent="0.2"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</row>
    <row r="305" spans="3:25" x14ac:dyDescent="0.2"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</row>
    <row r="306" spans="3:25" x14ac:dyDescent="0.2"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</row>
    <row r="307" spans="3:25" x14ac:dyDescent="0.2"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</row>
    <row r="308" spans="3:25" x14ac:dyDescent="0.2"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</row>
    <row r="309" spans="3:25" x14ac:dyDescent="0.2"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</row>
    <row r="310" spans="3:25" x14ac:dyDescent="0.2"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</row>
    <row r="311" spans="3:25" x14ac:dyDescent="0.2"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</row>
    <row r="312" spans="3:25" x14ac:dyDescent="0.2"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</row>
    <row r="313" spans="3:25" x14ac:dyDescent="0.2"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</row>
    <row r="314" spans="3:25" x14ac:dyDescent="0.2"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</row>
    <row r="315" spans="3:25" x14ac:dyDescent="0.2"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</row>
    <row r="316" spans="3:25" x14ac:dyDescent="0.2"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</row>
    <row r="317" spans="3:25" x14ac:dyDescent="0.2"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</row>
    <row r="318" spans="3:25" x14ac:dyDescent="0.2"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</row>
    <row r="319" spans="3:25" x14ac:dyDescent="0.2"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</row>
    <row r="320" spans="3:25" x14ac:dyDescent="0.2"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</row>
    <row r="321" spans="3:25" x14ac:dyDescent="0.2"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</row>
    <row r="322" spans="3:25" x14ac:dyDescent="0.2"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</row>
    <row r="323" spans="3:25" x14ac:dyDescent="0.2"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</row>
    <row r="324" spans="3:25" x14ac:dyDescent="0.2"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</row>
    <row r="325" spans="3:25" x14ac:dyDescent="0.2"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</row>
    <row r="326" spans="3:25" x14ac:dyDescent="0.2"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</row>
    <row r="327" spans="3:25" x14ac:dyDescent="0.2"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</row>
    <row r="328" spans="3:25" x14ac:dyDescent="0.2"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</row>
    <row r="329" spans="3:25" x14ac:dyDescent="0.2"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</row>
    <row r="330" spans="3:25" x14ac:dyDescent="0.2"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</row>
    <row r="331" spans="3:25" x14ac:dyDescent="0.2"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</row>
    <row r="332" spans="3:25" x14ac:dyDescent="0.2"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</row>
    <row r="333" spans="3:25" x14ac:dyDescent="0.2"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</row>
    <row r="334" spans="3:25" x14ac:dyDescent="0.2"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</row>
    <row r="335" spans="3:25" x14ac:dyDescent="0.2"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</row>
    <row r="336" spans="3:25" x14ac:dyDescent="0.2"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</row>
    <row r="337" spans="3:25" x14ac:dyDescent="0.2"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</row>
    <row r="338" spans="3:25" x14ac:dyDescent="0.2"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</row>
    <row r="339" spans="3:25" x14ac:dyDescent="0.2"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</row>
    <row r="340" spans="3:25" x14ac:dyDescent="0.2"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</row>
    <row r="341" spans="3:25" x14ac:dyDescent="0.2"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</row>
    <row r="342" spans="3:25" x14ac:dyDescent="0.2"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</row>
    <row r="343" spans="3:25" x14ac:dyDescent="0.2"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</row>
    <row r="344" spans="3:25" x14ac:dyDescent="0.2"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</row>
    <row r="345" spans="3:25" x14ac:dyDescent="0.2"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</row>
    <row r="346" spans="3:25" x14ac:dyDescent="0.2"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</row>
    <row r="347" spans="3:25" x14ac:dyDescent="0.2"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</row>
    <row r="348" spans="3:25" x14ac:dyDescent="0.2"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</row>
    <row r="349" spans="3:25" x14ac:dyDescent="0.2"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</row>
    <row r="350" spans="3:25" x14ac:dyDescent="0.2"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</row>
    <row r="351" spans="3:25" x14ac:dyDescent="0.2"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</row>
    <row r="352" spans="3:25" x14ac:dyDescent="0.2"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</row>
    <row r="353" spans="3:25" x14ac:dyDescent="0.2"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</row>
    <row r="354" spans="3:25" x14ac:dyDescent="0.2"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</row>
    <row r="355" spans="3:25" x14ac:dyDescent="0.2"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</row>
    <row r="356" spans="3:25" x14ac:dyDescent="0.2"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</row>
    <row r="357" spans="3:25" x14ac:dyDescent="0.2"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</row>
    <row r="358" spans="3:25" x14ac:dyDescent="0.2"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</row>
    <row r="359" spans="3:25" x14ac:dyDescent="0.2"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</row>
    <row r="360" spans="3:25" x14ac:dyDescent="0.2"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</row>
    <row r="361" spans="3:25" x14ac:dyDescent="0.2"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</row>
    <row r="362" spans="3:25" x14ac:dyDescent="0.2"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</row>
    <row r="363" spans="3:25" x14ac:dyDescent="0.2"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</row>
    <row r="364" spans="3:25" x14ac:dyDescent="0.2"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</row>
    <row r="365" spans="3:25" x14ac:dyDescent="0.2"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</row>
    <row r="366" spans="3:25" x14ac:dyDescent="0.2"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</row>
    <row r="367" spans="3:25" x14ac:dyDescent="0.2"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</row>
    <row r="368" spans="3:25" x14ac:dyDescent="0.2"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</row>
    <row r="369" spans="3:25" x14ac:dyDescent="0.2"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</row>
    <row r="370" spans="3:25" x14ac:dyDescent="0.2"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</row>
    <row r="371" spans="3:25" x14ac:dyDescent="0.2"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</row>
    <row r="372" spans="3:25" x14ac:dyDescent="0.2"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</row>
    <row r="373" spans="3:25" x14ac:dyDescent="0.2"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</row>
    <row r="374" spans="3:25" x14ac:dyDescent="0.2"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</row>
    <row r="375" spans="3:25" x14ac:dyDescent="0.2"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</row>
    <row r="376" spans="3:25" x14ac:dyDescent="0.2"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</row>
    <row r="377" spans="3:25" x14ac:dyDescent="0.2"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</row>
    <row r="378" spans="3:25" x14ac:dyDescent="0.2"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</row>
    <row r="379" spans="3:25" x14ac:dyDescent="0.2"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</row>
    <row r="380" spans="3:25" x14ac:dyDescent="0.2"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</row>
    <row r="381" spans="3:25" x14ac:dyDescent="0.2"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</row>
    <row r="382" spans="3:25" x14ac:dyDescent="0.2"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</row>
    <row r="383" spans="3:25" x14ac:dyDescent="0.2"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</row>
    <row r="384" spans="3:25" x14ac:dyDescent="0.2"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</row>
    <row r="385" spans="3:25" x14ac:dyDescent="0.2"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</row>
    <row r="386" spans="3:25" x14ac:dyDescent="0.2"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</row>
    <row r="387" spans="3:25" x14ac:dyDescent="0.2"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</row>
    <row r="388" spans="3:25" x14ac:dyDescent="0.2"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</row>
    <row r="389" spans="3:25" x14ac:dyDescent="0.2"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</row>
    <row r="390" spans="3:25" x14ac:dyDescent="0.2"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</row>
    <row r="391" spans="3:25" x14ac:dyDescent="0.2"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</row>
    <row r="392" spans="3:25" x14ac:dyDescent="0.2"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</row>
    <row r="393" spans="3:25" x14ac:dyDescent="0.2"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</row>
    <row r="394" spans="3:25" x14ac:dyDescent="0.2"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</row>
    <row r="395" spans="3:25" x14ac:dyDescent="0.2"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</row>
    <row r="396" spans="3:25" x14ac:dyDescent="0.2"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</row>
    <row r="397" spans="3:25" x14ac:dyDescent="0.2"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</row>
    <row r="398" spans="3:25" x14ac:dyDescent="0.2"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</row>
    <row r="399" spans="3:25" x14ac:dyDescent="0.2"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</row>
    <row r="400" spans="3:25" x14ac:dyDescent="0.2"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</row>
    <row r="401" spans="3:25" x14ac:dyDescent="0.2"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</row>
    <row r="402" spans="3:25" x14ac:dyDescent="0.2"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</row>
    <row r="403" spans="3:25" x14ac:dyDescent="0.2"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</row>
    <row r="404" spans="3:25" x14ac:dyDescent="0.2"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</row>
    <row r="405" spans="3:25" x14ac:dyDescent="0.2"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</row>
    <row r="406" spans="3:25" x14ac:dyDescent="0.2"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</row>
    <row r="407" spans="3:25" x14ac:dyDescent="0.2"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</row>
    <row r="408" spans="3:25" x14ac:dyDescent="0.2"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</row>
    <row r="409" spans="3:25" x14ac:dyDescent="0.2"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</row>
    <row r="410" spans="3:25" x14ac:dyDescent="0.2"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</row>
    <row r="411" spans="3:25" x14ac:dyDescent="0.2"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</row>
    <row r="412" spans="3:25" x14ac:dyDescent="0.2"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</row>
    <row r="413" spans="3:25" x14ac:dyDescent="0.2"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</row>
    <row r="414" spans="3:25" x14ac:dyDescent="0.2"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</row>
    <row r="415" spans="3:25" x14ac:dyDescent="0.2"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</row>
    <row r="416" spans="3:25" x14ac:dyDescent="0.2"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</row>
    <row r="417" spans="3:25" x14ac:dyDescent="0.2"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</row>
    <row r="418" spans="3:25" x14ac:dyDescent="0.2"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</row>
    <row r="419" spans="3:25" x14ac:dyDescent="0.2"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</row>
    <row r="420" spans="3:25" x14ac:dyDescent="0.2"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</row>
    <row r="421" spans="3:25" x14ac:dyDescent="0.2"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</row>
    <row r="422" spans="3:25" x14ac:dyDescent="0.2"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</row>
    <row r="423" spans="3:25" x14ac:dyDescent="0.2"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</row>
    <row r="424" spans="3:25" x14ac:dyDescent="0.2"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</row>
    <row r="425" spans="3:25" x14ac:dyDescent="0.2"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</row>
    <row r="426" spans="3:25" x14ac:dyDescent="0.2"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</row>
    <row r="427" spans="3:25" x14ac:dyDescent="0.2"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</row>
    <row r="428" spans="3:25" x14ac:dyDescent="0.2"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</row>
    <row r="429" spans="3:25" x14ac:dyDescent="0.2"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</row>
    <row r="430" spans="3:25" x14ac:dyDescent="0.2"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</row>
    <row r="431" spans="3:25" x14ac:dyDescent="0.2"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</row>
    <row r="432" spans="3:25" x14ac:dyDescent="0.2"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</row>
    <row r="433" spans="3:25" x14ac:dyDescent="0.2"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</row>
    <row r="434" spans="3:25" x14ac:dyDescent="0.2"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</row>
    <row r="435" spans="3:25" x14ac:dyDescent="0.2"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</row>
    <row r="436" spans="3:25" x14ac:dyDescent="0.2"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</row>
    <row r="437" spans="3:25" x14ac:dyDescent="0.2"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</row>
    <row r="438" spans="3:25" x14ac:dyDescent="0.2"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</row>
    <row r="439" spans="3:25" x14ac:dyDescent="0.2"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</row>
    <row r="440" spans="3:25" x14ac:dyDescent="0.2"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</row>
    <row r="441" spans="3:25" x14ac:dyDescent="0.2"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</row>
    <row r="442" spans="3:25" x14ac:dyDescent="0.2"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</row>
    <row r="443" spans="3:25" x14ac:dyDescent="0.2"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</row>
    <row r="444" spans="3:25" x14ac:dyDescent="0.2"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</row>
    <row r="445" spans="3:25" x14ac:dyDescent="0.2"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</row>
    <row r="446" spans="3:25" x14ac:dyDescent="0.2"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</row>
    <row r="447" spans="3:25" x14ac:dyDescent="0.2"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</row>
    <row r="448" spans="3:25" x14ac:dyDescent="0.2"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</row>
    <row r="449" spans="3:25" x14ac:dyDescent="0.2"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</row>
    <row r="450" spans="3:25" x14ac:dyDescent="0.2"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</row>
    <row r="451" spans="3:25" x14ac:dyDescent="0.2"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</row>
    <row r="452" spans="3:25" x14ac:dyDescent="0.2"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</row>
    <row r="453" spans="3:25" x14ac:dyDescent="0.2"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</row>
    <row r="454" spans="3:25" x14ac:dyDescent="0.2"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</row>
    <row r="455" spans="3:25" x14ac:dyDescent="0.2"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</row>
    <row r="456" spans="3:25" x14ac:dyDescent="0.2"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</row>
    <row r="457" spans="3:25" x14ac:dyDescent="0.2"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</row>
    <row r="458" spans="3:25" x14ac:dyDescent="0.2"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</row>
    <row r="459" spans="3:25" x14ac:dyDescent="0.2"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</row>
    <row r="460" spans="3:25" x14ac:dyDescent="0.2"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</row>
    <row r="461" spans="3:25" x14ac:dyDescent="0.2"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</row>
    <row r="462" spans="3:25" x14ac:dyDescent="0.2"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</row>
    <row r="463" spans="3:25" x14ac:dyDescent="0.2"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</row>
    <row r="464" spans="3:25" x14ac:dyDescent="0.2"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</row>
    <row r="465" spans="3:25" x14ac:dyDescent="0.2"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</row>
    <row r="466" spans="3:25" x14ac:dyDescent="0.2"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</row>
    <row r="467" spans="3:25" x14ac:dyDescent="0.2"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</row>
    <row r="468" spans="3:25" x14ac:dyDescent="0.2"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</row>
    <row r="469" spans="3:25" x14ac:dyDescent="0.2"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</row>
    <row r="470" spans="3:25" x14ac:dyDescent="0.2"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</row>
    <row r="471" spans="3:25" x14ac:dyDescent="0.2"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</row>
    <row r="472" spans="3:25" x14ac:dyDescent="0.2"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</row>
    <row r="473" spans="3:25" x14ac:dyDescent="0.2"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</row>
    <row r="474" spans="3:25" x14ac:dyDescent="0.2"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</row>
    <row r="475" spans="3:25" x14ac:dyDescent="0.2"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</row>
    <row r="476" spans="3:25" x14ac:dyDescent="0.2"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</row>
    <row r="477" spans="3:25" x14ac:dyDescent="0.2"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</row>
    <row r="478" spans="3:25" x14ac:dyDescent="0.2"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</row>
    <row r="479" spans="3:25" x14ac:dyDescent="0.2"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</row>
    <row r="480" spans="3:25" x14ac:dyDescent="0.2"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</row>
    <row r="481" spans="3:25" x14ac:dyDescent="0.2"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</row>
    <row r="482" spans="3:25" x14ac:dyDescent="0.2"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</row>
    <row r="483" spans="3:25" x14ac:dyDescent="0.2"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</row>
    <row r="484" spans="3:25" x14ac:dyDescent="0.2"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</row>
    <row r="485" spans="3:25" x14ac:dyDescent="0.2"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</row>
    <row r="486" spans="3:25" x14ac:dyDescent="0.2"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</row>
    <row r="487" spans="3:25" x14ac:dyDescent="0.2"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</row>
    <row r="488" spans="3:25" x14ac:dyDescent="0.2"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</row>
    <row r="489" spans="3:25" x14ac:dyDescent="0.2"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</row>
    <row r="490" spans="3:25" x14ac:dyDescent="0.2"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</row>
    <row r="491" spans="3:25" x14ac:dyDescent="0.2"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</row>
    <row r="492" spans="3:25" x14ac:dyDescent="0.2"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</row>
    <row r="493" spans="3:25" x14ac:dyDescent="0.2"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</row>
    <row r="494" spans="3:25" x14ac:dyDescent="0.2"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</row>
    <row r="495" spans="3:25" x14ac:dyDescent="0.2"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</row>
    <row r="496" spans="3:25" x14ac:dyDescent="0.2"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</row>
    <row r="497" spans="3:25" x14ac:dyDescent="0.2"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</row>
    <row r="498" spans="3:25" x14ac:dyDescent="0.2"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</row>
    <row r="499" spans="3:25" x14ac:dyDescent="0.2"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</row>
    <row r="500" spans="3:25" x14ac:dyDescent="0.2"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</row>
    <row r="501" spans="3:25" x14ac:dyDescent="0.2"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</row>
    <row r="502" spans="3:25" x14ac:dyDescent="0.2"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</row>
  </sheetData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76A472-7098-EB49-A370-3A3AC7108B41}">
  <dimension ref="B2:AC30"/>
  <sheetViews>
    <sheetView workbookViewId="0">
      <selection activeCell="Y30" sqref="Y30"/>
    </sheetView>
  </sheetViews>
  <sheetFormatPr baseColWidth="10" defaultRowHeight="16" x14ac:dyDescent="0.2"/>
  <sheetData>
    <row r="2" spans="2:2" x14ac:dyDescent="0.2">
      <c r="B2" s="1" t="s">
        <v>576</v>
      </c>
    </row>
    <row r="26" spans="2:29" x14ac:dyDescent="0.2">
      <c r="B26" s="178" t="s">
        <v>7</v>
      </c>
      <c r="C26" s="180" t="s">
        <v>28</v>
      </c>
      <c r="D26" s="180" t="s">
        <v>29</v>
      </c>
      <c r="E26" s="203" t="s">
        <v>149</v>
      </c>
      <c r="J26" s="178" t="s">
        <v>8</v>
      </c>
      <c r="K26" s="180" t="s">
        <v>28</v>
      </c>
      <c r="L26" s="180" t="s">
        <v>29</v>
      </c>
      <c r="M26" s="203" t="s">
        <v>149</v>
      </c>
      <c r="R26" s="178" t="s">
        <v>9</v>
      </c>
      <c r="S26" s="180" t="s">
        <v>28</v>
      </c>
      <c r="T26" s="180" t="s">
        <v>29</v>
      </c>
      <c r="U26" s="203" t="s">
        <v>149</v>
      </c>
      <c r="Z26" s="181" t="s">
        <v>11</v>
      </c>
      <c r="AA26" s="180" t="s">
        <v>28</v>
      </c>
      <c r="AB26" s="180" t="s">
        <v>29</v>
      </c>
      <c r="AC26" s="203" t="s">
        <v>149</v>
      </c>
    </row>
    <row r="27" spans="2:29" x14ac:dyDescent="0.2">
      <c r="B27" s="179" t="s">
        <v>30</v>
      </c>
      <c r="C27" s="46">
        <v>8.3239590000000003</v>
      </c>
      <c r="D27" s="45">
        <v>8.8113989999999998</v>
      </c>
      <c r="E27" s="204"/>
      <c r="J27" s="179" t="s">
        <v>30</v>
      </c>
      <c r="K27" s="46">
        <v>3.3370829999999998</v>
      </c>
      <c r="L27" s="46">
        <v>4.1619799999999998</v>
      </c>
      <c r="M27" s="204"/>
      <c r="R27" s="179" t="s">
        <v>30</v>
      </c>
      <c r="S27" s="7">
        <v>2.6621670000000002</v>
      </c>
      <c r="T27" s="7">
        <v>1.987252</v>
      </c>
      <c r="U27" s="204"/>
      <c r="Z27" s="179" t="s">
        <v>30</v>
      </c>
      <c r="AA27" s="7">
        <v>8.3614549999999994</v>
      </c>
      <c r="AB27" s="7">
        <v>8.2864640000000005</v>
      </c>
      <c r="AC27" s="204"/>
    </row>
    <row r="28" spans="2:29" x14ac:dyDescent="0.2">
      <c r="B28" s="179" t="s">
        <v>31</v>
      </c>
      <c r="C28" s="47">
        <v>10.311210000000001</v>
      </c>
      <c r="D28" s="47">
        <v>15.33558</v>
      </c>
      <c r="E28" s="204"/>
      <c r="J28" s="179" t="s">
        <v>31</v>
      </c>
      <c r="K28" s="47">
        <v>5.736783</v>
      </c>
      <c r="L28" s="49">
        <v>11.32358</v>
      </c>
      <c r="M28" s="204"/>
      <c r="R28" s="179" t="s">
        <v>31</v>
      </c>
      <c r="S28" s="44">
        <v>3.262092</v>
      </c>
      <c r="T28" s="44">
        <v>13.985749999999999</v>
      </c>
      <c r="U28" s="204"/>
      <c r="Z28" s="179" t="s">
        <v>31</v>
      </c>
      <c r="AA28" s="44">
        <v>9.523809</v>
      </c>
      <c r="AB28" s="44">
        <v>20.17248</v>
      </c>
      <c r="AC28" s="204"/>
    </row>
    <row r="29" spans="2:29" x14ac:dyDescent="0.2">
      <c r="B29" s="179" t="s">
        <v>30</v>
      </c>
      <c r="C29" s="48">
        <v>8.7364080000000008</v>
      </c>
      <c r="D29" s="48">
        <v>10.386200000000001</v>
      </c>
      <c r="E29" s="205"/>
      <c r="J29" s="179" t="s">
        <v>30</v>
      </c>
      <c r="K29" s="48">
        <v>4.124485</v>
      </c>
      <c r="L29" s="48">
        <v>6.0742409999999998</v>
      </c>
      <c r="M29" s="205"/>
      <c r="R29" s="179" t="s">
        <v>30</v>
      </c>
      <c r="S29" s="8">
        <v>1.987252</v>
      </c>
      <c r="T29" s="8">
        <v>4.8743910000000001</v>
      </c>
      <c r="U29" s="205"/>
      <c r="Z29" s="179" t="s">
        <v>30</v>
      </c>
      <c r="AA29" s="8">
        <v>8.2864640000000005</v>
      </c>
      <c r="AB29" s="50">
        <v>11.2111</v>
      </c>
      <c r="AC29" s="205"/>
    </row>
    <row r="30" spans="2:29" x14ac:dyDescent="0.2">
      <c r="B30" s="179" t="s">
        <v>32</v>
      </c>
      <c r="C30" s="179">
        <f>C28-(C29-((C29-C27)/2))</f>
        <v>1.7810265000000012</v>
      </c>
      <c r="D30" s="179">
        <f>D28-(D29-((D29-D27)/2))</f>
        <v>5.7367805000000001</v>
      </c>
      <c r="E30" s="6">
        <f>C30/D30</f>
        <v>0.31045749440823145</v>
      </c>
      <c r="J30" s="179" t="s">
        <v>32</v>
      </c>
      <c r="K30" s="179">
        <f>K28-(K29-((K29-K27)/2))</f>
        <v>2.0059990000000001</v>
      </c>
      <c r="L30" s="179">
        <f>L28-(L29-((L29-L27)/2))</f>
        <v>6.2054694999999995</v>
      </c>
      <c r="M30" s="6">
        <f>K30/L30</f>
        <v>0.32326305044283921</v>
      </c>
      <c r="R30" s="179" t="s">
        <v>32</v>
      </c>
      <c r="S30" s="179">
        <f>S28-(S29-((S29-S27)/2))</f>
        <v>0.93738250000000001</v>
      </c>
      <c r="T30" s="179">
        <f>T28-(T29-((T29-T27)/2))</f>
        <v>10.554928499999999</v>
      </c>
      <c r="U30" s="6">
        <f>S30/T30</f>
        <v>8.8809933672217678E-2</v>
      </c>
      <c r="Z30" s="179" t="s">
        <v>32</v>
      </c>
      <c r="AA30" s="179">
        <f>AA28-(AA29-((AA29-AA27)/2))</f>
        <v>1.1998494999999991</v>
      </c>
      <c r="AB30" s="179">
        <f>AB28-(AB29-((AB29-AB27)/2))</f>
        <v>10.423698</v>
      </c>
      <c r="AC30" s="6">
        <f>AA30/AB30</f>
        <v>0.11510785327817433</v>
      </c>
    </row>
  </sheetData>
  <mergeCells count="4">
    <mergeCell ref="U26:U29"/>
    <mergeCell ref="E26:E29"/>
    <mergeCell ref="AC26:AC29"/>
    <mergeCell ref="M26:M29"/>
  </mergeCell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B2:O36"/>
  <sheetViews>
    <sheetView zoomScaleNormal="100" zoomScaleSheetLayoutView="100" workbookViewId="0">
      <selection activeCell="G48" sqref="G48"/>
    </sheetView>
  </sheetViews>
  <sheetFormatPr baseColWidth="10" defaultColWidth="10.83203125" defaultRowHeight="15" x14ac:dyDescent="0.2"/>
  <cols>
    <col min="1" max="1" width="10.83203125" style="89"/>
    <col min="2" max="2" width="12.33203125" style="89" bestFit="1" customWidth="1"/>
    <col min="3" max="16384" width="10.83203125" style="89"/>
  </cols>
  <sheetData>
    <row r="2" spans="2:15" ht="16" x14ac:dyDescent="0.2">
      <c r="B2" s="88" t="s">
        <v>153</v>
      </c>
    </row>
    <row r="4" spans="2:15" x14ac:dyDescent="0.2">
      <c r="C4" s="125">
        <v>1</v>
      </c>
      <c r="D4" s="126">
        <v>1</v>
      </c>
      <c r="E4" s="126" t="s">
        <v>218</v>
      </c>
      <c r="F4" s="126">
        <v>1</v>
      </c>
      <c r="G4" s="126"/>
      <c r="H4" s="126" t="s">
        <v>526</v>
      </c>
      <c r="I4" s="126" t="s">
        <v>510</v>
      </c>
      <c r="J4" s="126" t="s">
        <v>213</v>
      </c>
      <c r="K4" s="126"/>
      <c r="L4" s="126" t="s">
        <v>213</v>
      </c>
      <c r="M4" s="126"/>
      <c r="N4" s="126" t="s">
        <v>525</v>
      </c>
      <c r="O4" s="127" t="s">
        <v>524</v>
      </c>
    </row>
    <row r="5" spans="2:15" x14ac:dyDescent="0.2">
      <c r="C5" s="128">
        <v>1</v>
      </c>
      <c r="D5" s="107">
        <v>2</v>
      </c>
      <c r="E5" s="107" t="s">
        <v>218</v>
      </c>
      <c r="F5" s="107">
        <v>2</v>
      </c>
      <c r="G5" s="107"/>
      <c r="H5" s="107" t="s">
        <v>523</v>
      </c>
      <c r="I5" s="107" t="s">
        <v>510</v>
      </c>
      <c r="J5" s="107" t="s">
        <v>213</v>
      </c>
      <c r="K5" s="107"/>
      <c r="L5" s="107" t="s">
        <v>213</v>
      </c>
      <c r="M5" s="107"/>
      <c r="N5" s="107" t="s">
        <v>522</v>
      </c>
      <c r="O5" s="129" t="s">
        <v>521</v>
      </c>
    </row>
    <row r="6" spans="2:15" x14ac:dyDescent="0.2">
      <c r="C6" s="128">
        <v>1</v>
      </c>
      <c r="D6" s="107">
        <v>3</v>
      </c>
      <c r="E6" s="107" t="s">
        <v>218</v>
      </c>
      <c r="F6" s="107">
        <v>3</v>
      </c>
      <c r="G6" s="107"/>
      <c r="H6" s="107" t="s">
        <v>520</v>
      </c>
      <c r="I6" s="107" t="s">
        <v>510</v>
      </c>
      <c r="J6" s="107" t="s">
        <v>213</v>
      </c>
      <c r="K6" s="107"/>
      <c r="L6" s="107" t="s">
        <v>213</v>
      </c>
      <c r="M6" s="107"/>
      <c r="N6" s="107" t="s">
        <v>519</v>
      </c>
      <c r="O6" s="129" t="s">
        <v>518</v>
      </c>
    </row>
    <row r="7" spans="2:15" x14ac:dyDescent="0.2">
      <c r="C7" s="128">
        <v>1</v>
      </c>
      <c r="D7" s="107">
        <v>4</v>
      </c>
      <c r="E7" s="107" t="s">
        <v>218</v>
      </c>
      <c r="F7" s="107">
        <v>4</v>
      </c>
      <c r="G7" s="107"/>
      <c r="H7" s="107" t="s">
        <v>517</v>
      </c>
      <c r="I7" s="107" t="s">
        <v>510</v>
      </c>
      <c r="J7" s="107" t="s">
        <v>213</v>
      </c>
      <c r="K7" s="107"/>
      <c r="L7" s="107" t="s">
        <v>213</v>
      </c>
      <c r="M7" s="107"/>
      <c r="N7" s="107" t="s">
        <v>516</v>
      </c>
      <c r="O7" s="129" t="s">
        <v>515</v>
      </c>
    </row>
    <row r="8" spans="2:15" x14ac:dyDescent="0.2">
      <c r="C8" s="128">
        <v>1</v>
      </c>
      <c r="D8" s="107">
        <v>5</v>
      </c>
      <c r="E8" s="107" t="s">
        <v>218</v>
      </c>
      <c r="F8" s="107">
        <v>5</v>
      </c>
      <c r="G8" s="107"/>
      <c r="H8" s="107" t="s">
        <v>514</v>
      </c>
      <c r="I8" s="107" t="s">
        <v>510</v>
      </c>
      <c r="J8" s="107" t="s">
        <v>213</v>
      </c>
      <c r="K8" s="107"/>
      <c r="L8" s="107" t="s">
        <v>213</v>
      </c>
      <c r="M8" s="107"/>
      <c r="N8" s="107" t="s">
        <v>513</v>
      </c>
      <c r="O8" s="129" t="s">
        <v>512</v>
      </c>
    </row>
    <row r="9" spans="2:15" x14ac:dyDescent="0.2">
      <c r="C9" s="130">
        <v>1</v>
      </c>
      <c r="D9" s="131">
        <v>6</v>
      </c>
      <c r="E9" s="131" t="s">
        <v>218</v>
      </c>
      <c r="F9" s="131">
        <v>6</v>
      </c>
      <c r="G9" s="131"/>
      <c r="H9" s="131" t="s">
        <v>511</v>
      </c>
      <c r="I9" s="131" t="s">
        <v>510</v>
      </c>
      <c r="J9" s="131" t="s">
        <v>213</v>
      </c>
      <c r="K9" s="131"/>
      <c r="L9" s="131" t="s">
        <v>213</v>
      </c>
      <c r="M9" s="131"/>
      <c r="N9" s="131" t="s">
        <v>509</v>
      </c>
      <c r="O9" s="132" t="s">
        <v>508</v>
      </c>
    </row>
    <row r="12" spans="2:15" x14ac:dyDescent="0.2">
      <c r="C12" s="104"/>
      <c r="D12" s="153" t="s">
        <v>507</v>
      </c>
      <c r="E12" s="116" t="s">
        <v>211</v>
      </c>
    </row>
    <row r="13" spans="2:15" x14ac:dyDescent="0.2">
      <c r="C13" s="113" t="s">
        <v>7</v>
      </c>
      <c r="D13" s="104">
        <v>5150.42</v>
      </c>
      <c r="E13" s="112">
        <v>187250.12</v>
      </c>
    </row>
    <row r="14" spans="2:15" x14ac:dyDescent="0.2">
      <c r="C14" s="113" t="s">
        <v>8</v>
      </c>
      <c r="D14" s="104">
        <v>6527.06</v>
      </c>
      <c r="E14" s="112">
        <v>191639.95</v>
      </c>
    </row>
    <row r="15" spans="2:15" x14ac:dyDescent="0.2">
      <c r="C15" s="113" t="s">
        <v>9</v>
      </c>
      <c r="D15" s="104">
        <v>8453.7000000000007</v>
      </c>
      <c r="E15" s="112">
        <v>209478.76</v>
      </c>
    </row>
    <row r="16" spans="2:15" x14ac:dyDescent="0.2">
      <c r="C16" s="113" t="s">
        <v>27</v>
      </c>
      <c r="D16" s="104">
        <v>9447.9699999999993</v>
      </c>
      <c r="E16" s="112">
        <v>190871.51</v>
      </c>
    </row>
    <row r="17" spans="3:11" x14ac:dyDescent="0.2">
      <c r="C17" s="113" t="s">
        <v>10</v>
      </c>
      <c r="D17" s="104">
        <v>9776.5300000000007</v>
      </c>
      <c r="E17" s="112">
        <v>211450.41</v>
      </c>
    </row>
    <row r="18" spans="3:11" x14ac:dyDescent="0.2">
      <c r="C18" s="113" t="s">
        <v>11</v>
      </c>
      <c r="D18" s="104">
        <v>7169.27</v>
      </c>
      <c r="E18" s="112">
        <v>206156.56</v>
      </c>
    </row>
    <row r="20" spans="3:11" x14ac:dyDescent="0.2">
      <c r="C20" s="104"/>
      <c r="D20" s="153" t="s">
        <v>506</v>
      </c>
      <c r="F20" s="101"/>
      <c r="G20" s="115" t="s">
        <v>506</v>
      </c>
    </row>
    <row r="21" spans="3:11" x14ac:dyDescent="0.2">
      <c r="C21" s="113" t="s">
        <v>7</v>
      </c>
      <c r="D21" s="104">
        <f t="shared" ref="D21:D26" si="0">D13/E13</f>
        <v>2.7505563147302656E-2</v>
      </c>
      <c r="F21" s="101"/>
      <c r="G21" s="155">
        <f>AVERAGE(D21:D22)</f>
        <v>3.0782268379507829E-2</v>
      </c>
    </row>
    <row r="22" spans="3:11" x14ac:dyDescent="0.2">
      <c r="C22" s="113" t="s">
        <v>8</v>
      </c>
      <c r="D22" s="104">
        <f t="shared" si="0"/>
        <v>3.4058973611713006E-2</v>
      </c>
      <c r="F22" s="101"/>
      <c r="G22" s="155">
        <f>AVERAGE(D23:D26)</f>
        <v>4.2716603228733344E-2</v>
      </c>
    </row>
    <row r="23" spans="3:11" x14ac:dyDescent="0.2">
      <c r="C23" s="113" t="s">
        <v>9</v>
      </c>
      <c r="D23" s="104">
        <f t="shared" si="0"/>
        <v>4.0355881426832968E-2</v>
      </c>
      <c r="F23" s="101"/>
      <c r="G23" s="155"/>
    </row>
    <row r="24" spans="3:11" x14ac:dyDescent="0.2">
      <c r="C24" s="113" t="s">
        <v>27</v>
      </c>
      <c r="D24" s="104">
        <f t="shared" si="0"/>
        <v>4.9499110684459925E-2</v>
      </c>
      <c r="F24" s="101" t="s">
        <v>2</v>
      </c>
      <c r="G24" s="155">
        <f>STDEVA(D21:D22)</f>
        <v>4.6339609792834394E-3</v>
      </c>
    </row>
    <row r="25" spans="3:11" x14ac:dyDescent="0.2">
      <c r="C25" s="113" t="s">
        <v>10</v>
      </c>
      <c r="D25" s="104">
        <f t="shared" si="0"/>
        <v>4.6235568897690954E-2</v>
      </c>
      <c r="F25" s="101"/>
      <c r="G25" s="155">
        <f>STDEVA(D23:D26)</f>
        <v>6.5067673940943822E-3</v>
      </c>
    </row>
    <row r="26" spans="3:11" x14ac:dyDescent="0.2">
      <c r="C26" s="113" t="s">
        <v>11</v>
      </c>
      <c r="D26" s="104">
        <f t="shared" si="0"/>
        <v>3.4775851905949541E-2</v>
      </c>
      <c r="F26" s="101" t="s">
        <v>205</v>
      </c>
      <c r="G26" s="156">
        <f>TTEST(D21:D22,D23:D26,1,2)</f>
        <v>4.3254488587446391E-2</v>
      </c>
    </row>
    <row r="27" spans="3:11" ht="18" customHeight="1" x14ac:dyDescent="0.2">
      <c r="F27" s="104"/>
      <c r="G27" s="157" t="s">
        <v>24</v>
      </c>
    </row>
    <row r="29" spans="3:11" x14ac:dyDescent="0.2">
      <c r="I29" s="107"/>
    </row>
    <row r="30" spans="3:11" x14ac:dyDescent="0.2">
      <c r="C30" s="109"/>
      <c r="D30" s="109"/>
      <c r="E30" s="154" t="s">
        <v>181</v>
      </c>
      <c r="F30" s="154" t="s">
        <v>182</v>
      </c>
      <c r="I30" s="92" t="s">
        <v>181</v>
      </c>
      <c r="J30" s="92" t="s">
        <v>209</v>
      </c>
      <c r="K30" s="92" t="s">
        <v>183</v>
      </c>
    </row>
    <row r="31" spans="3:11" x14ac:dyDescent="0.2">
      <c r="C31" s="206" t="s">
        <v>171</v>
      </c>
      <c r="D31" s="107" t="s">
        <v>7</v>
      </c>
      <c r="E31" s="89">
        <v>0.8</v>
      </c>
      <c r="F31" s="89">
        <v>2.7505563147302656E-2</v>
      </c>
      <c r="H31" s="89" t="s">
        <v>171</v>
      </c>
      <c r="I31" s="107">
        <v>1</v>
      </c>
      <c r="J31" s="89">
        <v>3.0782268379507829E-2</v>
      </c>
      <c r="K31" s="89">
        <v>4.6339609792834394E-3</v>
      </c>
    </row>
    <row r="32" spans="3:11" ht="17" x14ac:dyDescent="0.2">
      <c r="C32" s="206"/>
      <c r="D32" s="107" t="s">
        <v>8</v>
      </c>
      <c r="E32" s="89">
        <v>1.2</v>
      </c>
      <c r="F32" s="89">
        <v>3.4058973611713006E-2</v>
      </c>
      <c r="H32" s="89" t="s">
        <v>206</v>
      </c>
      <c r="I32" s="107">
        <v>2</v>
      </c>
      <c r="J32" s="89">
        <v>4.2716603228733344E-2</v>
      </c>
      <c r="K32" s="89">
        <v>6.5067673940943822E-3</v>
      </c>
    </row>
    <row r="33" spans="3:9" ht="17" customHeight="1" x14ac:dyDescent="0.2">
      <c r="C33" s="206" t="s">
        <v>206</v>
      </c>
      <c r="D33" s="107" t="s">
        <v>9</v>
      </c>
      <c r="E33" s="89">
        <v>1.75</v>
      </c>
      <c r="F33" s="89">
        <v>4.0355881426832968E-2</v>
      </c>
      <c r="I33" s="107"/>
    </row>
    <row r="34" spans="3:9" x14ac:dyDescent="0.2">
      <c r="C34" s="206"/>
      <c r="D34" s="107" t="s">
        <v>27</v>
      </c>
      <c r="E34" s="89">
        <v>1.8</v>
      </c>
      <c r="F34" s="89">
        <v>4.9499110684459925E-2</v>
      </c>
      <c r="I34" s="107"/>
    </row>
    <row r="35" spans="3:9" x14ac:dyDescent="0.2">
      <c r="C35" s="206"/>
      <c r="D35" s="107" t="s">
        <v>10</v>
      </c>
      <c r="E35" s="89">
        <v>2.15</v>
      </c>
      <c r="F35" s="89">
        <v>4.6235568897690954E-2</v>
      </c>
    </row>
    <row r="36" spans="3:9" x14ac:dyDescent="0.2">
      <c r="C36" s="206"/>
      <c r="D36" s="107" t="s">
        <v>11</v>
      </c>
      <c r="E36" s="89">
        <v>2.2000000000000002</v>
      </c>
      <c r="F36" s="89">
        <v>3.4775851905949541E-2</v>
      </c>
    </row>
  </sheetData>
  <mergeCells count="2">
    <mergeCell ref="C31:C32"/>
    <mergeCell ref="C33:C36"/>
  </mergeCells>
  <pageMargins left="0.7" right="0.7" top="0.75" bottom="0.75" header="0.3" footer="0.3"/>
  <pageSetup paperSize="9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B2:T79"/>
  <sheetViews>
    <sheetView zoomScaleNormal="100" zoomScaleSheetLayoutView="100" workbookViewId="0">
      <selection activeCell="B3" sqref="B3"/>
    </sheetView>
  </sheetViews>
  <sheetFormatPr baseColWidth="10" defaultColWidth="10.83203125" defaultRowHeight="15" x14ac:dyDescent="0.2"/>
  <cols>
    <col min="1" max="1" width="10.83203125" style="89"/>
    <col min="2" max="2" width="13.1640625" style="89" bestFit="1" customWidth="1"/>
    <col min="3" max="3" width="14.83203125" style="89" customWidth="1"/>
    <col min="4" max="9" width="12.83203125" style="89" bestFit="1" customWidth="1"/>
    <col min="10" max="10" width="10.83203125" style="89"/>
    <col min="11" max="11" width="19.5" style="89" customWidth="1"/>
    <col min="12" max="12" width="16.83203125" style="89" customWidth="1"/>
    <col min="13" max="13" width="10.83203125" style="89"/>
    <col min="14" max="15" width="16.5" style="89" customWidth="1"/>
    <col min="16" max="16" width="18.5" style="89" customWidth="1"/>
    <col min="17" max="17" width="16.33203125" style="89" customWidth="1"/>
    <col min="18" max="16384" width="10.83203125" style="89"/>
  </cols>
  <sheetData>
    <row r="2" spans="2:17" ht="16" x14ac:dyDescent="0.2">
      <c r="B2" s="71" t="s">
        <v>154</v>
      </c>
      <c r="K2" s="93" t="s">
        <v>176</v>
      </c>
      <c r="L2" s="93" t="s">
        <v>177</v>
      </c>
      <c r="M2" s="107"/>
      <c r="N2" s="107"/>
      <c r="O2" s="107"/>
      <c r="P2" s="107"/>
      <c r="Q2" s="107"/>
    </row>
    <row r="3" spans="2:17" x14ac:dyDescent="0.2">
      <c r="D3" s="93" t="s">
        <v>159</v>
      </c>
      <c r="E3" s="93" t="s">
        <v>160</v>
      </c>
      <c r="F3" s="93" t="s">
        <v>161</v>
      </c>
      <c r="G3" s="93" t="s">
        <v>162</v>
      </c>
      <c r="H3" s="93" t="s">
        <v>163</v>
      </c>
      <c r="I3" s="93" t="s">
        <v>164</v>
      </c>
      <c r="K3" s="107"/>
      <c r="L3" s="107"/>
      <c r="M3" s="107"/>
      <c r="N3" s="107"/>
      <c r="O3" s="107"/>
      <c r="P3" s="107"/>
      <c r="Q3" s="107"/>
    </row>
    <row r="4" spans="2:17" x14ac:dyDescent="0.2">
      <c r="C4" s="93" t="s">
        <v>7</v>
      </c>
      <c r="D4" s="94">
        <v>10.16038954645407</v>
      </c>
      <c r="E4" s="94">
        <v>2.9983172166046561</v>
      </c>
      <c r="F4" s="94">
        <v>6.330171649873642</v>
      </c>
      <c r="G4" s="94">
        <v>0.7263119892349601</v>
      </c>
      <c r="H4" s="94">
        <v>3.0458946350836467</v>
      </c>
      <c r="I4" s="94">
        <v>7.0861352373052782</v>
      </c>
      <c r="K4" s="107">
        <f>AVERAGE(F4:F5)</f>
        <v>5.5065739525157866</v>
      </c>
      <c r="L4" s="107"/>
      <c r="M4" s="107"/>
      <c r="N4" s="107"/>
      <c r="O4" s="107"/>
      <c r="P4" s="107"/>
      <c r="Q4" s="107"/>
    </row>
    <row r="5" spans="2:17" x14ac:dyDescent="0.2">
      <c r="C5" s="93" t="s">
        <v>8</v>
      </c>
      <c r="D5" s="94">
        <v>11.645636499801759</v>
      </c>
      <c r="E5" s="94">
        <v>3.650467701434676</v>
      </c>
      <c r="F5" s="94">
        <v>4.6829762551579321</v>
      </c>
      <c r="G5" s="94">
        <v>0.72524706677043715</v>
      </c>
      <c r="H5" s="94">
        <v>3.0171426893199604</v>
      </c>
      <c r="I5" s="94">
        <v>7.2588026255892162</v>
      </c>
      <c r="K5" s="107"/>
      <c r="L5" s="107"/>
      <c r="M5" s="107"/>
      <c r="N5" s="107"/>
      <c r="O5" s="107"/>
      <c r="P5" s="107"/>
      <c r="Q5" s="107"/>
    </row>
    <row r="6" spans="2:17" x14ac:dyDescent="0.2">
      <c r="C6" s="93" t="s">
        <v>9</v>
      </c>
      <c r="D6" s="94">
        <v>17.795900481327099</v>
      </c>
      <c r="E6" s="94">
        <v>6.4658706481614558</v>
      </c>
      <c r="F6" s="94">
        <v>5.6352290773453735</v>
      </c>
      <c r="G6" s="94">
        <v>1.2118820836240107</v>
      </c>
      <c r="H6" s="94">
        <v>6.712469281655232</v>
      </c>
      <c r="I6" s="94">
        <v>8.1700770894609338</v>
      </c>
      <c r="K6" s="107">
        <f>AVERAGE(F6:F9)</f>
        <v>4.9254273513113684</v>
      </c>
      <c r="L6" s="107">
        <f>K6/K4</f>
        <v>0.89446312603521649</v>
      </c>
      <c r="M6" s="107"/>
      <c r="N6" s="107"/>
      <c r="O6" s="107"/>
      <c r="P6" s="107"/>
      <c r="Q6" s="107"/>
    </row>
    <row r="7" spans="2:17" x14ac:dyDescent="0.2">
      <c r="C7" s="93" t="s">
        <v>27</v>
      </c>
      <c r="D7" s="94">
        <v>16.88169674259186</v>
      </c>
      <c r="E7" s="94">
        <v>5.7947014362266769</v>
      </c>
      <c r="F7" s="94">
        <v>5.4676241511171355</v>
      </c>
      <c r="G7" s="94">
        <v>1.1486871890626797</v>
      </c>
      <c r="H7" s="94">
        <v>5.1335255975751686</v>
      </c>
      <c r="I7" s="94">
        <v>7.2363922957885185</v>
      </c>
      <c r="K7" s="107"/>
      <c r="L7" s="107"/>
      <c r="M7" s="107"/>
      <c r="N7" s="107"/>
      <c r="O7" s="107"/>
      <c r="P7" s="107"/>
      <c r="Q7" s="107"/>
    </row>
    <row r="8" spans="2:17" x14ac:dyDescent="0.2">
      <c r="C8" s="93" t="s">
        <v>10</v>
      </c>
      <c r="D8" s="94">
        <v>14.965859503748579</v>
      </c>
      <c r="E8" s="94">
        <v>5.4075099227073329</v>
      </c>
      <c r="F8" s="94">
        <v>4.3323439639765109</v>
      </c>
      <c r="G8" s="94">
        <v>0.91568019868625683</v>
      </c>
      <c r="H8" s="94">
        <v>5.3648422811781913</v>
      </c>
      <c r="I8" s="94">
        <v>6.7717748299793419</v>
      </c>
      <c r="K8" s="107"/>
      <c r="L8" s="107"/>
      <c r="M8" s="107"/>
      <c r="N8" s="107"/>
      <c r="O8" s="107"/>
      <c r="P8" s="107"/>
      <c r="Q8" s="107"/>
    </row>
    <row r="9" spans="2:17" x14ac:dyDescent="0.2">
      <c r="C9" s="93" t="s">
        <v>11</v>
      </c>
      <c r="D9" s="94">
        <v>14.237880658902435</v>
      </c>
      <c r="E9" s="94">
        <v>5.6782044455521827</v>
      </c>
      <c r="F9" s="94">
        <v>4.2665122128064539</v>
      </c>
      <c r="G9" s="94">
        <v>0.93665881180042598</v>
      </c>
      <c r="H9" s="94">
        <v>5.5326279059228716</v>
      </c>
      <c r="I9" s="94">
        <v>7.133646961526261</v>
      </c>
      <c r="K9" s="107"/>
      <c r="L9" s="107"/>
      <c r="M9" s="107"/>
      <c r="N9" s="107"/>
      <c r="O9" s="107"/>
      <c r="P9" s="107"/>
      <c r="Q9" s="107"/>
    </row>
    <row r="10" spans="2:17" x14ac:dyDescent="0.2">
      <c r="C10" s="93"/>
      <c r="D10" s="94"/>
      <c r="E10" s="94"/>
      <c r="F10" s="94"/>
      <c r="G10" s="94"/>
      <c r="H10" s="94"/>
      <c r="I10" s="94"/>
      <c r="K10" s="107"/>
      <c r="L10" s="107"/>
      <c r="M10" s="107"/>
      <c r="N10" s="107"/>
      <c r="O10" s="107"/>
      <c r="P10" s="107"/>
      <c r="Q10" s="107"/>
    </row>
    <row r="11" spans="2:17" x14ac:dyDescent="0.2">
      <c r="C11" s="93"/>
      <c r="D11" s="93" t="s">
        <v>159</v>
      </c>
      <c r="E11" s="93" t="s">
        <v>160</v>
      </c>
      <c r="F11" s="93" t="s">
        <v>161</v>
      </c>
      <c r="G11" s="93" t="s">
        <v>162</v>
      </c>
      <c r="H11" s="93" t="s">
        <v>163</v>
      </c>
      <c r="I11" s="93" t="s">
        <v>164</v>
      </c>
      <c r="K11" s="93" t="s">
        <v>176</v>
      </c>
      <c r="L11" s="93" t="s">
        <v>178</v>
      </c>
      <c r="M11" s="107"/>
      <c r="N11" s="93" t="s">
        <v>179</v>
      </c>
      <c r="O11" s="93" t="s">
        <v>178</v>
      </c>
      <c r="P11" s="107"/>
      <c r="Q11" s="93" t="s">
        <v>180</v>
      </c>
    </row>
    <row r="12" spans="2:17" x14ac:dyDescent="0.2">
      <c r="C12" s="93" t="s">
        <v>7</v>
      </c>
      <c r="D12" s="94">
        <v>4.0015545393433349</v>
      </c>
      <c r="E12" s="94">
        <v>2.2658859326351544</v>
      </c>
      <c r="F12" s="94">
        <v>4.0785893716388344</v>
      </c>
      <c r="G12" s="94">
        <v>0.77109574016416649</v>
      </c>
      <c r="H12" s="94">
        <v>2.5778507996037363</v>
      </c>
      <c r="I12" s="94">
        <v>4.0517730151429383</v>
      </c>
      <c r="K12" s="107">
        <f>AVERAGE(F12:F13)</f>
        <v>4.2540170845260263</v>
      </c>
      <c r="L12" s="107"/>
      <c r="M12" s="107"/>
      <c r="N12" s="107">
        <f>AVERAGE(H12:H13)</f>
        <v>2.598785496000608</v>
      </c>
      <c r="O12" s="107"/>
      <c r="P12" s="107"/>
      <c r="Q12" s="107">
        <f>AVERAGE(I12:I13)</f>
        <v>3.9729717077230728</v>
      </c>
    </row>
    <row r="13" spans="2:17" x14ac:dyDescent="0.2">
      <c r="C13" s="93" t="s">
        <v>8</v>
      </c>
      <c r="D13" s="94">
        <v>5.349005146833993</v>
      </c>
      <c r="E13" s="94">
        <v>2.4745084324951798</v>
      </c>
      <c r="F13" s="94">
        <v>4.4294447974132174</v>
      </c>
      <c r="G13" s="94">
        <v>0.73306039794126643</v>
      </c>
      <c r="H13" s="94">
        <v>2.6197201923974798</v>
      </c>
      <c r="I13" s="94">
        <v>3.8941704003032074</v>
      </c>
      <c r="K13" s="107"/>
      <c r="L13" s="107"/>
      <c r="M13" s="107"/>
      <c r="N13" s="107"/>
      <c r="O13" s="107"/>
      <c r="P13" s="107"/>
      <c r="Q13" s="107"/>
    </row>
    <row r="14" spans="2:17" x14ac:dyDescent="0.2">
      <c r="C14" s="93" t="s">
        <v>9</v>
      </c>
      <c r="D14" s="94">
        <v>4.4813064648176608</v>
      </c>
      <c r="E14" s="94">
        <v>2.5891188575933564</v>
      </c>
      <c r="F14" s="94">
        <v>3.4386066545697704</v>
      </c>
      <c r="G14" s="94">
        <v>0.99423881316359386</v>
      </c>
      <c r="H14" s="94">
        <v>4.102514015962158</v>
      </c>
      <c r="I14" s="94">
        <v>3.8169315057125122</v>
      </c>
      <c r="K14" s="107">
        <f>AVERAGE(F14:F17)</f>
        <v>4.0744642597245306</v>
      </c>
      <c r="L14" s="107">
        <f>K14/K12</f>
        <v>0.95779217120339777</v>
      </c>
      <c r="M14" s="107"/>
      <c r="N14" s="107">
        <f>AVERAGE(H14:H17)</f>
        <v>4.7819384889586587</v>
      </c>
      <c r="O14" s="107">
        <f>N14/N12</f>
        <v>1.8400666374034358</v>
      </c>
      <c r="P14" s="107"/>
      <c r="Q14" s="107">
        <f>AVERAGE(I14:I17)</f>
        <v>4.5529435972951404</v>
      </c>
    </row>
    <row r="15" spans="2:17" x14ac:dyDescent="0.2">
      <c r="C15" s="93" t="s">
        <v>27</v>
      </c>
      <c r="D15" s="94">
        <v>8.1897139974779307</v>
      </c>
      <c r="E15" s="94">
        <v>3.3483076923076922</v>
      </c>
      <c r="F15" s="94">
        <v>5.1596569987389662</v>
      </c>
      <c r="G15" s="94">
        <v>1.1136625472887769</v>
      </c>
      <c r="H15" s="94">
        <v>4.9823636822194199</v>
      </c>
      <c r="I15" s="94">
        <v>4.8890814627994956</v>
      </c>
      <c r="K15" s="107"/>
      <c r="L15" s="107"/>
      <c r="M15" s="107"/>
      <c r="N15" s="107"/>
      <c r="O15" s="107"/>
      <c r="P15" s="107"/>
      <c r="Q15" s="107"/>
    </row>
    <row r="16" spans="2:17" x14ac:dyDescent="0.2">
      <c r="C16" s="93" t="s">
        <v>10</v>
      </c>
      <c r="D16" s="94">
        <v>6.128943626376004</v>
      </c>
      <c r="E16" s="94">
        <v>3.0679048160378564</v>
      </c>
      <c r="F16" s="94">
        <v>4.1735834806774355</v>
      </c>
      <c r="G16" s="94">
        <v>1.0845476519676585</v>
      </c>
      <c r="H16" s="94">
        <v>5.5759243342963964</v>
      </c>
      <c r="I16" s="94">
        <v>4.9369137786239268</v>
      </c>
      <c r="K16" s="107"/>
      <c r="L16" s="107"/>
      <c r="M16" s="107"/>
      <c r="N16" s="107"/>
      <c r="O16" s="107"/>
      <c r="P16" s="107"/>
      <c r="Q16" s="107"/>
    </row>
    <row r="17" spans="3:17" x14ac:dyDescent="0.2">
      <c r="C17" s="93" t="s">
        <v>11</v>
      </c>
      <c r="D17" s="94">
        <v>3.7890428310234552</v>
      </c>
      <c r="E17" s="94">
        <v>2.5887805500292047</v>
      </c>
      <c r="F17" s="94">
        <v>3.5260099049119504</v>
      </c>
      <c r="G17" s="94">
        <v>1.2516599567191602</v>
      </c>
      <c r="H17" s="94">
        <v>4.4669519233566595</v>
      </c>
      <c r="I17" s="94">
        <v>4.568847642044628</v>
      </c>
      <c r="K17" s="107"/>
      <c r="L17" s="107"/>
      <c r="M17" s="107"/>
      <c r="N17" s="107"/>
      <c r="O17" s="107"/>
      <c r="P17" s="107"/>
      <c r="Q17" s="107"/>
    </row>
    <row r="18" spans="3:17" x14ac:dyDescent="0.2">
      <c r="C18" s="93"/>
      <c r="D18" s="94"/>
      <c r="E18" s="94"/>
      <c r="F18" s="94"/>
      <c r="G18" s="94"/>
      <c r="H18" s="94"/>
      <c r="I18" s="94"/>
      <c r="K18" s="107"/>
      <c r="L18" s="107"/>
      <c r="M18" s="107"/>
      <c r="N18" s="107"/>
      <c r="O18" s="107"/>
      <c r="P18" s="107"/>
      <c r="Q18" s="107"/>
    </row>
    <row r="19" spans="3:17" x14ac:dyDescent="0.2">
      <c r="C19" s="93"/>
      <c r="D19" s="93" t="s">
        <v>159</v>
      </c>
      <c r="E19" s="93" t="s">
        <v>160</v>
      </c>
      <c r="F19" s="93" t="s">
        <v>161</v>
      </c>
      <c r="G19" s="93" t="s">
        <v>162</v>
      </c>
      <c r="H19" s="93" t="s">
        <v>163</v>
      </c>
      <c r="I19" s="93" t="s">
        <v>164</v>
      </c>
      <c r="K19" s="107"/>
      <c r="L19" s="107"/>
      <c r="M19" s="107"/>
      <c r="N19" s="107"/>
      <c r="O19" s="107"/>
      <c r="P19" s="107"/>
      <c r="Q19" s="107"/>
    </row>
    <row r="20" spans="3:17" x14ac:dyDescent="0.2">
      <c r="C20" s="93" t="s">
        <v>7</v>
      </c>
      <c r="D20" s="94">
        <v>8.4468693584375956</v>
      </c>
      <c r="E20" s="94">
        <v>5.2352162693493582</v>
      </c>
      <c r="F20" s="94">
        <v>8.3548025518630915</v>
      </c>
      <c r="G20" s="94">
        <v>1.7282866411294124</v>
      </c>
      <c r="H20" s="94">
        <v>4.4394351541139541</v>
      </c>
      <c r="I20" s="94">
        <v>7.8214638643196599</v>
      </c>
      <c r="K20" s="107">
        <f>AVERAGE(F20:F21)</f>
        <v>10.846457892296653</v>
      </c>
      <c r="L20" s="107"/>
      <c r="M20" s="107"/>
      <c r="N20" s="107">
        <f>AVERAGE(H20:H21)</f>
        <v>5.273672881243769</v>
      </c>
      <c r="O20" s="107"/>
      <c r="P20" s="107"/>
      <c r="Q20" s="107">
        <f>AVERAGE(I20:I21)</f>
        <v>8.9639302103950218</v>
      </c>
    </row>
    <row r="21" spans="3:17" x14ac:dyDescent="0.2">
      <c r="C21" s="93" t="s">
        <v>8</v>
      </c>
      <c r="D21" s="94">
        <v>15.711696155225773</v>
      </c>
      <c r="E21" s="94">
        <v>7.7534472834655528</v>
      </c>
      <c r="F21" s="94">
        <v>13.338113232730215</v>
      </c>
      <c r="G21" s="94">
        <v>2.2249180409920166</v>
      </c>
      <c r="H21" s="94">
        <v>6.107910608373583</v>
      </c>
      <c r="I21" s="94">
        <v>10.106396556470383</v>
      </c>
      <c r="K21" s="107"/>
      <c r="L21" s="107"/>
      <c r="M21" s="107"/>
      <c r="N21" s="107"/>
      <c r="O21" s="107"/>
      <c r="P21" s="107"/>
      <c r="Q21" s="107"/>
    </row>
    <row r="22" spans="3:17" x14ac:dyDescent="0.2">
      <c r="C22" s="93" t="s">
        <v>9</v>
      </c>
      <c r="D22" s="94">
        <v>11.095381720140541</v>
      </c>
      <c r="E22" s="94">
        <v>6.9007023891368879</v>
      </c>
      <c r="F22" s="94">
        <v>8.6933185906595245</v>
      </c>
      <c r="G22" s="94">
        <v>2.5139416481591197</v>
      </c>
      <c r="H22" s="94">
        <v>7.6642789026635025</v>
      </c>
      <c r="I22" s="94">
        <v>7.5546529716097925</v>
      </c>
      <c r="K22" s="107">
        <f>AVERAGE(F22:F25)</f>
        <v>11.484597708019058</v>
      </c>
      <c r="L22" s="107">
        <f>K22/K20</f>
        <v>1.0588339365771773</v>
      </c>
      <c r="M22" s="107"/>
      <c r="N22" s="107">
        <f>AVERAGE(H22:H25)</f>
        <v>9.3654806052368613</v>
      </c>
      <c r="O22" s="107">
        <f>N22/N20</f>
        <v>1.7758933510165045</v>
      </c>
      <c r="P22" s="107"/>
      <c r="Q22" s="107">
        <f>AVERAGE(I22:I25)</f>
        <v>9.2861735224966964</v>
      </c>
    </row>
    <row r="23" spans="3:17" x14ac:dyDescent="0.2">
      <c r="C23" s="93" t="s">
        <v>27</v>
      </c>
      <c r="D23" s="94">
        <v>27.081653991099071</v>
      </c>
      <c r="E23" s="94">
        <v>11.066925178541393</v>
      </c>
      <c r="F23" s="94">
        <v>16.900171381553527</v>
      </c>
      <c r="G23" s="94">
        <v>3.2170408724548474</v>
      </c>
      <c r="H23" s="94">
        <v>11.324124794864918</v>
      </c>
      <c r="I23" s="94">
        <v>12.178341372052532</v>
      </c>
      <c r="K23" s="107"/>
      <c r="L23" s="107"/>
      <c r="M23" s="107"/>
      <c r="N23" s="107"/>
      <c r="O23" s="107"/>
      <c r="P23" s="107"/>
      <c r="Q23" s="107"/>
    </row>
    <row r="24" spans="3:17" x14ac:dyDescent="0.2">
      <c r="C24" s="93" t="s">
        <v>10</v>
      </c>
      <c r="D24" s="94">
        <v>18.567686326140173</v>
      </c>
      <c r="E24" s="94">
        <v>9.3353027092633347</v>
      </c>
      <c r="F24" s="94">
        <v>12.505198411882082</v>
      </c>
      <c r="G24" s="94">
        <v>2.8859805393840898</v>
      </c>
      <c r="H24" s="94">
        <v>11.115607578531607</v>
      </c>
      <c r="I24" s="94">
        <v>10.251194174158112</v>
      </c>
      <c r="K24" s="107"/>
      <c r="L24" s="107"/>
      <c r="M24" s="107"/>
      <c r="N24" s="107"/>
      <c r="O24" s="107"/>
      <c r="P24" s="107"/>
      <c r="Q24" s="107"/>
    </row>
    <row r="25" spans="3:17" x14ac:dyDescent="0.2">
      <c r="C25" s="93" t="s">
        <v>11</v>
      </c>
      <c r="D25" s="94">
        <v>8.4155216313217327</v>
      </c>
      <c r="E25" s="94">
        <v>6.0714285714285712</v>
      </c>
      <c r="F25" s="94">
        <v>7.8397024479810948</v>
      </c>
      <c r="G25" s="94">
        <v>2.6219275424222421</v>
      </c>
      <c r="H25" s="94">
        <v>7.3579111448874199</v>
      </c>
      <c r="I25" s="94">
        <v>7.1605055721663495</v>
      </c>
      <c r="K25" s="107"/>
      <c r="L25" s="107"/>
      <c r="M25" s="107"/>
      <c r="N25" s="107"/>
      <c r="O25" s="107"/>
      <c r="P25" s="107"/>
      <c r="Q25" s="107"/>
    </row>
    <row r="26" spans="3:17" x14ac:dyDescent="0.2">
      <c r="C26" s="93"/>
      <c r="D26" s="94"/>
      <c r="E26" s="94"/>
      <c r="F26" s="94"/>
      <c r="G26" s="94"/>
      <c r="H26" s="94"/>
      <c r="I26" s="94"/>
      <c r="K26" s="107"/>
      <c r="L26" s="107"/>
      <c r="M26" s="107"/>
      <c r="N26" s="107"/>
      <c r="O26" s="107"/>
      <c r="P26" s="107"/>
      <c r="Q26" s="107"/>
    </row>
    <row r="27" spans="3:17" x14ac:dyDescent="0.2">
      <c r="C27" s="93"/>
      <c r="D27" s="93" t="s">
        <v>159</v>
      </c>
      <c r="E27" s="93" t="s">
        <v>160</v>
      </c>
      <c r="F27" s="93" t="s">
        <v>161</v>
      </c>
      <c r="G27" s="93" t="s">
        <v>162</v>
      </c>
      <c r="H27" s="93" t="s">
        <v>163</v>
      </c>
      <c r="I27" s="93" t="s">
        <v>164</v>
      </c>
      <c r="K27" s="107"/>
      <c r="L27" s="107"/>
      <c r="M27" s="107"/>
      <c r="N27" s="107"/>
      <c r="O27" s="107"/>
      <c r="P27" s="107"/>
      <c r="Q27" s="107"/>
    </row>
    <row r="28" spans="3:17" x14ac:dyDescent="0.2">
      <c r="C28" s="93" t="s">
        <v>7</v>
      </c>
      <c r="D28" s="94">
        <v>11.618242101157197</v>
      </c>
      <c r="E28" s="94">
        <v>7.2034293329866079</v>
      </c>
      <c r="F28" s="94">
        <v>7.1552138863606807</v>
      </c>
      <c r="G28" s="94">
        <v>2.0980171629176958</v>
      </c>
      <c r="H28" s="94">
        <v>5.8566733844753607</v>
      </c>
      <c r="I28" s="94">
        <v>11.036490703419583</v>
      </c>
      <c r="K28" s="107">
        <f>AVERAGE(F28:F29)</f>
        <v>7.3778971020104978</v>
      </c>
      <c r="L28" s="107"/>
      <c r="M28" s="107"/>
      <c r="N28" s="107">
        <f>AVERAGE(H28:H29)</f>
        <v>5.961161288498932</v>
      </c>
      <c r="O28" s="107"/>
      <c r="P28" s="107"/>
      <c r="Q28" s="107">
        <f>AVERAGE(I28:I29)</f>
        <v>11.171534323251208</v>
      </c>
    </row>
    <row r="29" spans="3:17" x14ac:dyDescent="0.2">
      <c r="C29" s="93" t="s">
        <v>8</v>
      </c>
      <c r="D29" s="94">
        <v>16.763808289213845</v>
      </c>
      <c r="E29" s="94">
        <v>7.9753334706388346</v>
      </c>
      <c r="F29" s="94">
        <v>7.6005803176603148</v>
      </c>
      <c r="G29" s="94">
        <v>1.688006566433651</v>
      </c>
      <c r="H29" s="94">
        <v>6.0656491925225042</v>
      </c>
      <c r="I29" s="94">
        <v>11.306577943082832</v>
      </c>
      <c r="K29" s="107"/>
      <c r="L29" s="107"/>
      <c r="M29" s="107"/>
      <c r="N29" s="107"/>
      <c r="O29" s="107"/>
      <c r="P29" s="107"/>
      <c r="Q29" s="107"/>
    </row>
    <row r="30" spans="3:17" x14ac:dyDescent="0.2">
      <c r="C30" s="93" t="s">
        <v>9</v>
      </c>
      <c r="D30" s="94">
        <v>15.359878801363813</v>
      </c>
      <c r="E30" s="94">
        <v>8.3466464232659501</v>
      </c>
      <c r="F30" s="94">
        <v>8.3863795506750343</v>
      </c>
      <c r="G30" s="94">
        <v>2.4784270354106814</v>
      </c>
      <c r="H30" s="94">
        <v>9.448542933242587</v>
      </c>
      <c r="I30" s="94">
        <v>8.3065991741216045</v>
      </c>
      <c r="K30" s="107">
        <f>AVERAGE(F30:F33)</f>
        <v>8.7596148660929369</v>
      </c>
      <c r="L30" s="107">
        <f>K30/K28</f>
        <v>1.1872779933059676</v>
      </c>
      <c r="M30" s="107"/>
      <c r="N30" s="107">
        <f>AVERAGE(H30:H33)</f>
        <v>9.7332760976281865</v>
      </c>
      <c r="O30" s="107">
        <f>N30/N28</f>
        <v>1.6327818736270265</v>
      </c>
      <c r="P30" s="107"/>
      <c r="Q30" s="107">
        <f>AVERAGE(I30:I33)</f>
        <v>8.3469001162949006</v>
      </c>
    </row>
    <row r="31" spans="3:17" x14ac:dyDescent="0.2">
      <c r="C31" s="93" t="s">
        <v>27</v>
      </c>
      <c r="D31" s="94">
        <v>24.509398385481113</v>
      </c>
      <c r="E31" s="94">
        <v>10.661445996111013</v>
      </c>
      <c r="F31" s="94">
        <v>10.486461218156462</v>
      </c>
      <c r="G31" s="94">
        <v>2.7507984208355429</v>
      </c>
      <c r="H31" s="94">
        <v>11.69610904876947</v>
      </c>
      <c r="I31" s="94">
        <v>9.050878950366311</v>
      </c>
      <c r="K31" s="107"/>
      <c r="L31" s="107"/>
      <c r="M31" s="107"/>
      <c r="N31" s="107"/>
      <c r="O31" s="107"/>
      <c r="P31" s="107"/>
      <c r="Q31" s="107"/>
    </row>
    <row r="32" spans="3:17" x14ac:dyDescent="0.2">
      <c r="C32" s="93" t="s">
        <v>10</v>
      </c>
      <c r="D32" s="94">
        <v>28.344564003732089</v>
      </c>
      <c r="E32" s="94">
        <v>10.594017192064731</v>
      </c>
      <c r="F32" s="94">
        <v>10.990283577295461</v>
      </c>
      <c r="G32" s="94">
        <v>2.5915737469217945</v>
      </c>
      <c r="H32" s="94">
        <v>12.280969424432923</v>
      </c>
      <c r="I32" s="94">
        <v>10.644071490845684</v>
      </c>
      <c r="K32" s="107"/>
      <c r="L32" s="107"/>
      <c r="M32" s="107"/>
      <c r="N32" s="107"/>
      <c r="O32" s="107"/>
      <c r="P32" s="107"/>
      <c r="Q32" s="107"/>
    </row>
    <row r="33" spans="3:20" x14ac:dyDescent="0.2">
      <c r="C33" s="93" t="s">
        <v>11</v>
      </c>
      <c r="D33" s="94">
        <v>6.3307700394335695</v>
      </c>
      <c r="E33" s="94">
        <v>5.1081951592664412</v>
      </c>
      <c r="F33" s="94">
        <v>5.1753351182447913</v>
      </c>
      <c r="G33" s="94">
        <v>2.1460003891912205</v>
      </c>
      <c r="H33" s="94">
        <v>5.5074829840677637</v>
      </c>
      <c r="I33" s="94">
        <v>5.3860508498459998</v>
      </c>
      <c r="K33" s="107"/>
      <c r="L33" s="107"/>
      <c r="M33" s="107"/>
      <c r="N33" s="107"/>
      <c r="O33" s="107"/>
      <c r="P33" s="107"/>
      <c r="Q33" s="107"/>
    </row>
    <row r="34" spans="3:20" x14ac:dyDescent="0.2">
      <c r="C34" s="93"/>
      <c r="D34" s="94"/>
      <c r="E34" s="94"/>
      <c r="F34" s="94"/>
      <c r="G34" s="94"/>
      <c r="H34" s="94"/>
      <c r="I34" s="94"/>
      <c r="K34" s="107"/>
      <c r="L34" s="107"/>
      <c r="M34" s="107"/>
      <c r="N34" s="107"/>
      <c r="O34" s="107"/>
      <c r="P34" s="107"/>
      <c r="Q34" s="107"/>
    </row>
    <row r="35" spans="3:20" x14ac:dyDescent="0.2">
      <c r="C35" s="100"/>
      <c r="D35" s="93" t="s">
        <v>159</v>
      </c>
      <c r="E35" s="93" t="s">
        <v>160</v>
      </c>
      <c r="F35" s="93" t="s">
        <v>161</v>
      </c>
      <c r="G35" s="93" t="s">
        <v>162</v>
      </c>
      <c r="H35" s="93" t="s">
        <v>163</v>
      </c>
      <c r="I35" s="93" t="s">
        <v>164</v>
      </c>
      <c r="K35" s="107"/>
      <c r="L35" s="107"/>
      <c r="M35" s="107"/>
      <c r="N35" s="107"/>
      <c r="O35" s="107"/>
      <c r="P35" s="107"/>
      <c r="Q35" s="107"/>
    </row>
    <row r="36" spans="3:20" x14ac:dyDescent="0.2">
      <c r="C36" s="93" t="s">
        <v>7</v>
      </c>
      <c r="D36" s="94">
        <v>0.12108990904785499</v>
      </c>
      <c r="E36" s="94">
        <v>3.4420538689107383E-2</v>
      </c>
      <c r="F36" s="94">
        <v>7.4093303651821429E-2</v>
      </c>
      <c r="G36" s="94">
        <v>8.0562298171023873E-3</v>
      </c>
      <c r="H36" s="94">
        <v>3.4247668305900154E-2</v>
      </c>
      <c r="I36" s="94">
        <v>9.4367629777753939E-2</v>
      </c>
      <c r="K36" s="107">
        <f>AVERAGE(F36:F37)</f>
        <v>6.6066044703022186E-2</v>
      </c>
      <c r="L36" s="107"/>
      <c r="M36" s="107"/>
      <c r="N36" s="107">
        <f>AVERAGE(H36:H37)</f>
        <v>3.5021641995208436E-2</v>
      </c>
      <c r="O36" s="107"/>
      <c r="P36" s="107"/>
      <c r="Q36" s="107">
        <f>AVERAGE(I36:I37)</f>
        <v>9.6072342567996072E-2</v>
      </c>
    </row>
    <row r="37" spans="3:20" x14ac:dyDescent="0.2">
      <c r="C37" s="93" t="s">
        <v>8</v>
      </c>
      <c r="D37" s="94">
        <v>0.14488257798021759</v>
      </c>
      <c r="E37" s="94">
        <v>4.4166312921705524E-2</v>
      </c>
      <c r="F37" s="94">
        <v>5.803878575422295E-2</v>
      </c>
      <c r="G37" s="94">
        <v>7.874819420480959E-3</v>
      </c>
      <c r="H37" s="94">
        <v>3.5795615684516717E-2</v>
      </c>
      <c r="I37" s="94">
        <v>9.7777055358238205E-2</v>
      </c>
      <c r="K37" s="107"/>
      <c r="L37" s="107"/>
      <c r="M37" s="107"/>
      <c r="N37" s="107"/>
      <c r="O37" s="107"/>
      <c r="P37" s="107"/>
      <c r="Q37" s="107"/>
    </row>
    <row r="38" spans="3:20" x14ac:dyDescent="0.2">
      <c r="C38" s="93" t="s">
        <v>9</v>
      </c>
      <c r="D38" s="94">
        <v>0.1393533645129463</v>
      </c>
      <c r="E38" s="94">
        <v>4.9366341484931457E-2</v>
      </c>
      <c r="F38" s="94">
        <v>4.3995582177400704E-2</v>
      </c>
      <c r="G38" s="94">
        <v>8.2307151331237598E-3</v>
      </c>
      <c r="H38" s="94">
        <v>4.9384577223962944E-2</v>
      </c>
      <c r="I38" s="94">
        <v>7.1362414022309459E-2</v>
      </c>
      <c r="K38" s="107">
        <f>AVERAGE(F38:F41)</f>
        <v>4.5116645714825925E-2</v>
      </c>
      <c r="L38" s="107">
        <f>K38/K36</f>
        <v>0.68290217641502104</v>
      </c>
      <c r="M38" s="107"/>
      <c r="N38" s="107">
        <f>AVERAGE(H38:H41)</f>
        <v>4.8187972533237491E-2</v>
      </c>
      <c r="O38" s="107">
        <f>N38/N36</f>
        <v>1.3759484075541186</v>
      </c>
      <c r="P38" s="107"/>
      <c r="Q38" s="107">
        <f>AVERAGE(I38:I41)</f>
        <v>7.2284483364185484E-2</v>
      </c>
    </row>
    <row r="39" spans="3:20" x14ac:dyDescent="0.2">
      <c r="C39" s="93" t="s">
        <v>27</v>
      </c>
      <c r="D39" s="94">
        <v>0.17697371388742089</v>
      </c>
      <c r="E39" s="94">
        <v>5.8220894254988595E-2</v>
      </c>
      <c r="F39" s="94">
        <v>5.4296840843350583E-2</v>
      </c>
      <c r="G39" s="94">
        <v>1.0438278609521137E-2</v>
      </c>
      <c r="H39" s="94">
        <v>4.6930000187036816E-2</v>
      </c>
      <c r="I39" s="94">
        <v>7.9596321106277193E-2</v>
      </c>
    </row>
    <row r="40" spans="3:20" x14ac:dyDescent="0.2">
      <c r="C40" s="93" t="s">
        <v>10</v>
      </c>
      <c r="D40" s="94">
        <v>0.15722121323860283</v>
      </c>
      <c r="E40" s="94">
        <v>5.5537560792622724E-2</v>
      </c>
      <c r="F40" s="94">
        <v>4.3102446573643441E-2</v>
      </c>
      <c r="G40" s="94">
        <v>8.44633027668284E-3</v>
      </c>
      <c r="H40" s="94">
        <v>5.0179992557120127E-2</v>
      </c>
      <c r="I40" s="94">
        <v>7.1913977371810253E-2</v>
      </c>
    </row>
    <row r="41" spans="3:20" x14ac:dyDescent="0.2">
      <c r="C41" s="93" t="s">
        <v>11</v>
      </c>
      <c r="D41" s="94">
        <v>0.14044772574784911</v>
      </c>
      <c r="E41" s="94">
        <v>5.3051865048582496E-2</v>
      </c>
      <c r="F41" s="94">
        <v>3.9071713264908964E-2</v>
      </c>
      <c r="G41" s="94">
        <v>8.0086221850034743E-3</v>
      </c>
      <c r="H41" s="94">
        <v>4.6257320164830071E-2</v>
      </c>
      <c r="I41" s="94">
        <v>6.6265220956345031E-2</v>
      </c>
    </row>
    <row r="42" spans="3:20" x14ac:dyDescent="0.2">
      <c r="C42" s="90"/>
      <c r="D42" s="95"/>
      <c r="E42" s="95"/>
      <c r="F42" s="95"/>
      <c r="G42" s="95"/>
      <c r="H42" s="95"/>
      <c r="I42" s="95"/>
    </row>
    <row r="43" spans="3:20" x14ac:dyDescent="0.2">
      <c r="C43" s="101"/>
      <c r="D43" s="102" t="s">
        <v>165</v>
      </c>
      <c r="E43" s="102" t="s">
        <v>166</v>
      </c>
      <c r="F43" s="102" t="s">
        <v>167</v>
      </c>
      <c r="G43" s="102" t="s">
        <v>168</v>
      </c>
      <c r="H43" s="102" t="s">
        <v>169</v>
      </c>
      <c r="I43" s="102" t="s">
        <v>170</v>
      </c>
      <c r="M43" s="92" t="s">
        <v>181</v>
      </c>
      <c r="N43" s="92" t="s">
        <v>182</v>
      </c>
      <c r="P43" s="91"/>
      <c r="Q43" s="93" t="s">
        <v>181</v>
      </c>
      <c r="R43" s="93" t="s">
        <v>182</v>
      </c>
      <c r="S43" s="93" t="s">
        <v>183</v>
      </c>
      <c r="T43" s="91"/>
    </row>
    <row r="44" spans="3:20" x14ac:dyDescent="0.2">
      <c r="C44" s="101" t="s">
        <v>171</v>
      </c>
      <c r="D44" s="99">
        <f t="shared" ref="D44:I44" si="0">AVERAGE(D36:D37)</f>
        <v>0.13298624351403629</v>
      </c>
      <c r="E44" s="99">
        <f t="shared" si="0"/>
        <v>3.9293425805406457E-2</v>
      </c>
      <c r="F44" s="99">
        <f t="shared" si="0"/>
        <v>6.6066044703022186E-2</v>
      </c>
      <c r="G44" s="99">
        <f t="shared" si="0"/>
        <v>7.9655246187916723E-3</v>
      </c>
      <c r="H44" s="99">
        <f t="shared" si="0"/>
        <v>3.5021641995208436E-2</v>
      </c>
      <c r="I44" s="99">
        <f t="shared" si="0"/>
        <v>9.6072342567996072E-2</v>
      </c>
      <c r="K44" s="209" t="s">
        <v>184</v>
      </c>
      <c r="L44" s="110" t="s">
        <v>7</v>
      </c>
      <c r="M44" s="110">
        <v>0.8</v>
      </c>
      <c r="N44" s="110">
        <v>0.12108990904785499</v>
      </c>
      <c r="P44" s="111" t="s">
        <v>184</v>
      </c>
      <c r="Q44" s="91">
        <v>1</v>
      </c>
      <c r="R44" s="91">
        <v>0.13298624351403629</v>
      </c>
      <c r="S44" s="91">
        <v>1.6823957544600084E-2</v>
      </c>
      <c r="T44" s="91"/>
    </row>
    <row r="45" spans="3:20" ht="17" x14ac:dyDescent="0.2">
      <c r="C45" s="101" t="s">
        <v>192</v>
      </c>
      <c r="D45" s="99">
        <f t="shared" ref="D45:I45" si="1">AVERAGE(D38:D41)</f>
        <v>0.1534990043467048</v>
      </c>
      <c r="E45" s="99">
        <f t="shared" si="1"/>
        <v>5.404416539528132E-2</v>
      </c>
      <c r="F45" s="99">
        <f t="shared" si="1"/>
        <v>4.5116645714825925E-2</v>
      </c>
      <c r="G45" s="99">
        <f t="shared" si="1"/>
        <v>8.780986551082802E-3</v>
      </c>
      <c r="H45" s="99">
        <f t="shared" si="1"/>
        <v>4.8187972533237491E-2</v>
      </c>
      <c r="I45" s="99">
        <f t="shared" si="1"/>
        <v>7.2284483364185484E-2</v>
      </c>
      <c r="K45" s="207"/>
      <c r="L45" s="89" t="s">
        <v>8</v>
      </c>
      <c r="M45" s="89">
        <v>1.2</v>
      </c>
      <c r="N45" s="89">
        <v>0.14488257798021759</v>
      </c>
      <c r="P45" s="111" t="s">
        <v>199</v>
      </c>
      <c r="Q45" s="91">
        <v>2</v>
      </c>
      <c r="R45" s="91">
        <v>0.1534990043467048</v>
      </c>
      <c r="S45" s="91">
        <v>1.7657404739723933E-2</v>
      </c>
      <c r="T45" s="91"/>
    </row>
    <row r="46" spans="3:20" ht="17" customHeight="1" x14ac:dyDescent="0.2">
      <c r="C46" s="101" t="s">
        <v>172</v>
      </c>
      <c r="D46" s="99">
        <f t="shared" ref="D46:I46" si="2">STDEV(D36:D37)</f>
        <v>1.6823957544600084E-2</v>
      </c>
      <c r="E46" s="99">
        <f t="shared" si="2"/>
        <v>6.8913030477832414E-3</v>
      </c>
      <c r="F46" s="99">
        <f t="shared" si="2"/>
        <v>1.135225847407275E-2</v>
      </c>
      <c r="G46" s="99">
        <f t="shared" si="2"/>
        <v>1.2827652162875311E-4</v>
      </c>
      <c r="H46" s="99">
        <f t="shared" si="2"/>
        <v>1.0945640883397115E-3</v>
      </c>
      <c r="I46" s="99">
        <f t="shared" si="2"/>
        <v>2.4108279479113054E-3</v>
      </c>
      <c r="K46" s="207" t="s">
        <v>193</v>
      </c>
      <c r="L46" s="89" t="s">
        <v>9</v>
      </c>
      <c r="M46" s="89">
        <v>1.8</v>
      </c>
      <c r="N46" s="89">
        <v>0.1393533645129463</v>
      </c>
      <c r="P46" s="111" t="s">
        <v>186</v>
      </c>
      <c r="Q46" s="91">
        <v>3</v>
      </c>
      <c r="R46" s="91">
        <v>3.9293425805406457E-2</v>
      </c>
      <c r="S46" s="91">
        <v>6.8913030477832414E-3</v>
      </c>
      <c r="T46" s="91"/>
    </row>
    <row r="47" spans="3:20" ht="17" x14ac:dyDescent="0.2">
      <c r="C47" s="101" t="s">
        <v>173</v>
      </c>
      <c r="D47" s="99">
        <f t="shared" ref="D47:I47" si="3">STDEV(D38:D41)</f>
        <v>1.7657404739723933E-2</v>
      </c>
      <c r="E47" s="99">
        <f t="shared" si="3"/>
        <v>3.7657221660044446E-3</v>
      </c>
      <c r="F47" s="99">
        <f t="shared" si="3"/>
        <v>6.4841080742877692E-3</v>
      </c>
      <c r="G47" s="99">
        <f t="shared" si="3"/>
        <v>1.1192195400322217E-3</v>
      </c>
      <c r="H47" s="99">
        <f t="shared" si="3"/>
        <v>1.8894372665653964E-3</v>
      </c>
      <c r="I47" s="99">
        <f t="shared" si="3"/>
        <v>5.4979383306451544E-3</v>
      </c>
      <c r="K47" s="207"/>
      <c r="L47" s="89" t="s">
        <v>27</v>
      </c>
      <c r="M47" s="89">
        <v>1.9</v>
      </c>
      <c r="N47" s="89">
        <v>0.17697371388742089</v>
      </c>
      <c r="P47" s="111" t="s">
        <v>200</v>
      </c>
      <c r="Q47" s="91">
        <v>4</v>
      </c>
      <c r="R47" s="91">
        <v>5.404416539528132E-2</v>
      </c>
      <c r="S47" s="91">
        <v>3.7657221660044446E-3</v>
      </c>
      <c r="T47" s="91"/>
    </row>
    <row r="48" spans="3:20" x14ac:dyDescent="0.2">
      <c r="C48" s="101" t="s">
        <v>174</v>
      </c>
      <c r="D48" s="96">
        <f t="shared" ref="D48:I48" si="4">TTEST(D36:D37,D38:D41,1,2)</f>
        <v>0.1231304544979873</v>
      </c>
      <c r="E48" s="103">
        <f t="shared" si="4"/>
        <v>1.1479206161588434E-2</v>
      </c>
      <c r="F48" s="103">
        <f t="shared" si="4"/>
        <v>1.9396358348113221E-2</v>
      </c>
      <c r="G48" s="96">
        <f t="shared" si="4"/>
        <v>0.19363220952338697</v>
      </c>
      <c r="H48" s="103">
        <f t="shared" si="4"/>
        <v>4.5765843512557213E-4</v>
      </c>
      <c r="I48" s="103">
        <f t="shared" si="4"/>
        <v>2.5082455657852408E-3</v>
      </c>
      <c r="K48" s="207"/>
      <c r="L48" s="89" t="s">
        <v>10</v>
      </c>
      <c r="M48" s="89">
        <v>2.2000000000000002</v>
      </c>
      <c r="N48" s="89">
        <v>0.15722121323860283</v>
      </c>
      <c r="P48" s="111" t="s">
        <v>188</v>
      </c>
      <c r="Q48" s="91">
        <v>5</v>
      </c>
      <c r="R48" s="91">
        <v>6.6066044703022186E-2</v>
      </c>
      <c r="S48" s="91">
        <v>1.135225847407275E-2</v>
      </c>
      <c r="T48" s="91"/>
    </row>
    <row r="49" spans="3:20" ht="18" customHeight="1" x14ac:dyDescent="0.2">
      <c r="C49" s="104"/>
      <c r="D49" s="105"/>
      <c r="E49" s="106" t="s">
        <v>24</v>
      </c>
      <c r="F49" s="106" t="s">
        <v>24</v>
      </c>
      <c r="G49" s="105"/>
      <c r="H49" s="106" t="s">
        <v>175</v>
      </c>
      <c r="I49" s="106" t="s">
        <v>23</v>
      </c>
      <c r="K49" s="208"/>
      <c r="L49" s="109" t="s">
        <v>11</v>
      </c>
      <c r="M49" s="109">
        <v>2.25</v>
      </c>
      <c r="N49" s="109">
        <v>0.14044772574784911</v>
      </c>
      <c r="P49" s="111" t="s">
        <v>201</v>
      </c>
      <c r="Q49" s="91">
        <v>6</v>
      </c>
      <c r="R49" s="91">
        <v>4.5116645714825925E-2</v>
      </c>
      <c r="S49" s="91">
        <v>6.4841080742877692E-3</v>
      </c>
      <c r="T49" s="91"/>
    </row>
    <row r="50" spans="3:20" x14ac:dyDescent="0.2">
      <c r="K50" s="209" t="s">
        <v>186</v>
      </c>
      <c r="L50" s="110" t="s">
        <v>7</v>
      </c>
      <c r="M50" s="110">
        <v>2.8</v>
      </c>
      <c r="N50" s="110">
        <v>3.4420538689107383E-2</v>
      </c>
      <c r="P50" s="111" t="s">
        <v>189</v>
      </c>
      <c r="Q50" s="91">
        <v>7</v>
      </c>
      <c r="R50" s="91">
        <v>7.9655246187916723E-3</v>
      </c>
      <c r="S50" s="91">
        <v>1.2827652162875311E-4</v>
      </c>
      <c r="T50" s="91"/>
    </row>
    <row r="51" spans="3:20" ht="17" x14ac:dyDescent="0.2">
      <c r="K51" s="207"/>
      <c r="L51" s="89" t="s">
        <v>8</v>
      </c>
      <c r="M51" s="89">
        <v>3.25</v>
      </c>
      <c r="N51" s="89">
        <v>4.4166312921705524E-2</v>
      </c>
      <c r="P51" s="111" t="s">
        <v>202</v>
      </c>
      <c r="Q51" s="91">
        <v>8</v>
      </c>
      <c r="R51" s="91">
        <v>8.780986551082802E-3</v>
      </c>
      <c r="S51" s="91">
        <v>1.1192195400322217E-3</v>
      </c>
      <c r="T51" s="91"/>
    </row>
    <row r="52" spans="3:20" ht="17" customHeight="1" x14ac:dyDescent="0.2">
      <c r="K52" s="207" t="s">
        <v>194</v>
      </c>
      <c r="L52" s="89" t="s">
        <v>9</v>
      </c>
      <c r="M52" s="89">
        <v>3.8</v>
      </c>
      <c r="N52" s="89">
        <v>4.9366341484931457E-2</v>
      </c>
      <c r="P52" s="111" t="s">
        <v>190</v>
      </c>
      <c r="Q52" s="91">
        <v>9</v>
      </c>
      <c r="R52" s="91">
        <v>3.5021641995208436E-2</v>
      </c>
      <c r="S52" s="91">
        <v>1.0945640883397115E-3</v>
      </c>
      <c r="T52" s="91"/>
    </row>
    <row r="53" spans="3:20" ht="17" x14ac:dyDescent="0.2">
      <c r="K53" s="207"/>
      <c r="L53" s="89" t="s">
        <v>27</v>
      </c>
      <c r="M53" s="89">
        <v>3.85</v>
      </c>
      <c r="N53" s="89">
        <v>5.8220894254988595E-2</v>
      </c>
      <c r="P53" s="111" t="s">
        <v>203</v>
      </c>
      <c r="Q53" s="91">
        <v>10</v>
      </c>
      <c r="R53" s="91">
        <v>4.8187972533237491E-2</v>
      </c>
      <c r="S53" s="91">
        <v>1.8894372665653964E-3</v>
      </c>
      <c r="T53" s="91"/>
    </row>
    <row r="54" spans="3:20" x14ac:dyDescent="0.2">
      <c r="K54" s="207"/>
      <c r="L54" s="89" t="s">
        <v>10</v>
      </c>
      <c r="M54" s="89">
        <v>4.18</v>
      </c>
      <c r="N54" s="89">
        <v>5.5537560792622724E-2</v>
      </c>
      <c r="P54" s="111" t="s">
        <v>191</v>
      </c>
      <c r="Q54" s="91">
        <v>11</v>
      </c>
      <c r="R54" s="91">
        <v>9.6072342567996072E-2</v>
      </c>
      <c r="S54" s="91">
        <v>2.4108279479113054E-3</v>
      </c>
      <c r="T54" s="91"/>
    </row>
    <row r="55" spans="3:20" ht="17" x14ac:dyDescent="0.2">
      <c r="K55" s="208"/>
      <c r="L55" s="109" t="s">
        <v>11</v>
      </c>
      <c r="M55" s="109">
        <v>4.3</v>
      </c>
      <c r="N55" s="109">
        <v>5.3051865048582496E-2</v>
      </c>
      <c r="P55" s="111" t="s">
        <v>204</v>
      </c>
      <c r="Q55" s="91">
        <v>12</v>
      </c>
      <c r="R55" s="91">
        <v>7.2284483364185484E-2</v>
      </c>
      <c r="S55" s="91">
        <v>5.4979383306451544E-3</v>
      </c>
      <c r="T55" s="91"/>
    </row>
    <row r="56" spans="3:20" x14ac:dyDescent="0.2">
      <c r="K56" s="209" t="s">
        <v>188</v>
      </c>
      <c r="L56" s="110" t="s">
        <v>7</v>
      </c>
      <c r="M56" s="110">
        <v>4.8</v>
      </c>
      <c r="N56" s="110">
        <v>7.4093303651821429E-2</v>
      </c>
    </row>
    <row r="57" spans="3:20" x14ac:dyDescent="0.2">
      <c r="K57" s="207"/>
      <c r="L57" s="89" t="s">
        <v>8</v>
      </c>
      <c r="M57" s="89">
        <v>5.2</v>
      </c>
      <c r="N57" s="89">
        <v>5.803878575422295E-2</v>
      </c>
    </row>
    <row r="58" spans="3:20" ht="17" customHeight="1" x14ac:dyDescent="0.2">
      <c r="K58" s="207" t="s">
        <v>195</v>
      </c>
      <c r="L58" s="89" t="s">
        <v>9</v>
      </c>
      <c r="M58" s="89">
        <v>5.8</v>
      </c>
      <c r="N58" s="89">
        <v>4.3995582177400704E-2</v>
      </c>
    </row>
    <row r="59" spans="3:20" x14ac:dyDescent="0.2">
      <c r="K59" s="207"/>
      <c r="L59" s="89" t="s">
        <v>27</v>
      </c>
      <c r="M59" s="89">
        <v>5.9</v>
      </c>
      <c r="N59" s="89">
        <v>5.4296840843350583E-2</v>
      </c>
    </row>
    <row r="60" spans="3:20" x14ac:dyDescent="0.2">
      <c r="K60" s="207"/>
      <c r="L60" s="89" t="s">
        <v>10</v>
      </c>
      <c r="M60" s="89">
        <v>6.2</v>
      </c>
      <c r="N60" s="89">
        <v>4.3102446573643441E-2</v>
      </c>
    </row>
    <row r="61" spans="3:20" x14ac:dyDescent="0.2">
      <c r="K61" s="208"/>
      <c r="L61" s="109" t="s">
        <v>11</v>
      </c>
      <c r="M61" s="109">
        <v>6.25</v>
      </c>
      <c r="N61" s="109">
        <v>3.9071713264908964E-2</v>
      </c>
    </row>
    <row r="62" spans="3:20" x14ac:dyDescent="0.2">
      <c r="K62" s="209" t="s">
        <v>189</v>
      </c>
      <c r="L62" s="110" t="s">
        <v>7</v>
      </c>
      <c r="M62" s="110">
        <v>6.8</v>
      </c>
      <c r="N62" s="110">
        <v>8.0562298171023873E-3</v>
      </c>
    </row>
    <row r="63" spans="3:20" x14ac:dyDescent="0.2">
      <c r="K63" s="207"/>
      <c r="L63" s="89" t="s">
        <v>8</v>
      </c>
      <c r="M63" s="89">
        <v>7.25</v>
      </c>
      <c r="N63" s="89">
        <v>7.874819420480959E-3</v>
      </c>
    </row>
    <row r="64" spans="3:20" ht="17" customHeight="1" x14ac:dyDescent="0.2">
      <c r="K64" s="207" t="s">
        <v>196</v>
      </c>
      <c r="L64" s="89" t="s">
        <v>9</v>
      </c>
      <c r="M64" s="89">
        <v>7.75</v>
      </c>
      <c r="N64" s="89">
        <v>8.2307151331237598E-3</v>
      </c>
    </row>
    <row r="65" spans="11:14" x14ac:dyDescent="0.2">
      <c r="K65" s="207"/>
      <c r="L65" s="89" t="s">
        <v>27</v>
      </c>
      <c r="M65" s="89">
        <v>7.9</v>
      </c>
      <c r="N65" s="89">
        <v>1.0438278609521137E-2</v>
      </c>
    </row>
    <row r="66" spans="11:14" x14ac:dyDescent="0.2">
      <c r="K66" s="207"/>
      <c r="L66" s="89" t="s">
        <v>10</v>
      </c>
      <c r="M66" s="89">
        <v>8.1999999999999993</v>
      </c>
      <c r="N66" s="89">
        <v>8.44633027668284E-3</v>
      </c>
    </row>
    <row r="67" spans="11:14" x14ac:dyDescent="0.2">
      <c r="K67" s="208"/>
      <c r="L67" s="109" t="s">
        <v>11</v>
      </c>
      <c r="M67" s="109">
        <v>8.3000000000000007</v>
      </c>
      <c r="N67" s="109">
        <v>8.0086221850034743E-3</v>
      </c>
    </row>
    <row r="68" spans="11:14" x14ac:dyDescent="0.2">
      <c r="K68" s="209" t="s">
        <v>190</v>
      </c>
      <c r="L68" s="110" t="s">
        <v>7</v>
      </c>
      <c r="M68" s="110">
        <v>8.8000000000000007</v>
      </c>
      <c r="N68" s="110">
        <v>3.4247668305900154E-2</v>
      </c>
    </row>
    <row r="69" spans="11:14" x14ac:dyDescent="0.2">
      <c r="K69" s="207"/>
      <c r="L69" s="89" t="s">
        <v>8</v>
      </c>
      <c r="M69" s="89">
        <v>9.1999999999999993</v>
      </c>
      <c r="N69" s="89">
        <v>3.5795615684516717E-2</v>
      </c>
    </row>
    <row r="70" spans="11:14" ht="17" customHeight="1" x14ac:dyDescent="0.2">
      <c r="K70" s="207" t="s">
        <v>197</v>
      </c>
      <c r="L70" s="89" t="s">
        <v>9</v>
      </c>
      <c r="M70" s="89">
        <v>9.7799999999999994</v>
      </c>
      <c r="N70" s="89">
        <v>4.9384577223962944E-2</v>
      </c>
    </row>
    <row r="71" spans="11:14" x14ac:dyDescent="0.2">
      <c r="K71" s="207"/>
      <c r="L71" s="89" t="s">
        <v>27</v>
      </c>
      <c r="M71" s="89">
        <v>9.9</v>
      </c>
      <c r="N71" s="89">
        <v>4.6930000187036816E-2</v>
      </c>
    </row>
    <row r="72" spans="11:14" x14ac:dyDescent="0.2">
      <c r="K72" s="207"/>
      <c r="L72" s="89" t="s">
        <v>10</v>
      </c>
      <c r="M72" s="89">
        <v>10.199999999999999</v>
      </c>
      <c r="N72" s="89">
        <v>5.0179992557120127E-2</v>
      </c>
    </row>
    <row r="73" spans="11:14" x14ac:dyDescent="0.2">
      <c r="K73" s="208"/>
      <c r="L73" s="109" t="s">
        <v>11</v>
      </c>
      <c r="M73" s="109">
        <v>10.25</v>
      </c>
      <c r="N73" s="109">
        <v>4.6257320164830071E-2</v>
      </c>
    </row>
    <row r="74" spans="11:14" x14ac:dyDescent="0.2">
      <c r="K74" s="209" t="s">
        <v>191</v>
      </c>
      <c r="L74" s="110" t="s">
        <v>7</v>
      </c>
      <c r="M74" s="110">
        <v>10.8</v>
      </c>
      <c r="N74" s="110">
        <v>9.4367629777753939E-2</v>
      </c>
    </row>
    <row r="75" spans="11:14" x14ac:dyDescent="0.2">
      <c r="K75" s="207"/>
      <c r="L75" s="89" t="s">
        <v>8</v>
      </c>
      <c r="M75" s="89">
        <v>11.25</v>
      </c>
      <c r="N75" s="89">
        <v>9.7777055358238205E-2</v>
      </c>
    </row>
    <row r="76" spans="11:14" ht="17" customHeight="1" x14ac:dyDescent="0.2">
      <c r="K76" s="207" t="s">
        <v>198</v>
      </c>
      <c r="L76" s="89" t="s">
        <v>9</v>
      </c>
      <c r="M76" s="89">
        <v>11.8</v>
      </c>
      <c r="N76" s="89">
        <v>7.1362414022309459E-2</v>
      </c>
    </row>
    <row r="77" spans="11:14" x14ac:dyDescent="0.2">
      <c r="K77" s="207"/>
      <c r="L77" s="89" t="s">
        <v>27</v>
      </c>
      <c r="M77" s="89">
        <v>11.85</v>
      </c>
      <c r="N77" s="89">
        <v>7.9596321106277193E-2</v>
      </c>
    </row>
    <row r="78" spans="11:14" x14ac:dyDescent="0.2">
      <c r="K78" s="207"/>
      <c r="L78" s="89" t="s">
        <v>10</v>
      </c>
      <c r="M78" s="89">
        <v>12.2</v>
      </c>
      <c r="N78" s="89">
        <v>7.1913977371810253E-2</v>
      </c>
    </row>
    <row r="79" spans="11:14" x14ac:dyDescent="0.2">
      <c r="K79" s="208"/>
      <c r="L79" s="109" t="s">
        <v>11</v>
      </c>
      <c r="M79" s="109">
        <v>12.25</v>
      </c>
      <c r="N79" s="109">
        <v>6.6265220956345031E-2</v>
      </c>
    </row>
  </sheetData>
  <mergeCells count="12">
    <mergeCell ref="K76:K79"/>
    <mergeCell ref="K44:K45"/>
    <mergeCell ref="K46:K49"/>
    <mergeCell ref="K50:K51"/>
    <mergeCell ref="K52:K55"/>
    <mergeCell ref="K56:K57"/>
    <mergeCell ref="K58:K61"/>
    <mergeCell ref="K62:K63"/>
    <mergeCell ref="K64:K67"/>
    <mergeCell ref="K68:K69"/>
    <mergeCell ref="K70:K73"/>
    <mergeCell ref="K74:K75"/>
  </mergeCells>
  <pageMargins left="0.7" right="0.7" top="0.75" bottom="0.75" header="0.3" footer="0.3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B2:P169"/>
  <sheetViews>
    <sheetView zoomScaleNormal="100" zoomScaleSheetLayoutView="100" workbookViewId="0">
      <selection activeCell="N179" sqref="N179"/>
    </sheetView>
  </sheetViews>
  <sheetFormatPr baseColWidth="10" defaultColWidth="10.83203125" defaultRowHeight="15" x14ac:dyDescent="0.2"/>
  <cols>
    <col min="1" max="1" width="10.83203125" style="89"/>
    <col min="2" max="2" width="12.83203125" style="89" bestFit="1" customWidth="1"/>
    <col min="3" max="3" width="20" style="89" customWidth="1"/>
    <col min="4" max="4" width="10.83203125" style="89"/>
    <col min="5" max="5" width="19.83203125" style="89" customWidth="1"/>
    <col min="6" max="6" width="12.1640625" style="89" bestFit="1" customWidth="1"/>
    <col min="7" max="7" width="17" style="89" bestFit="1" customWidth="1"/>
    <col min="8" max="8" width="10.1640625" style="89" bestFit="1" customWidth="1"/>
    <col min="9" max="16384" width="10.83203125" style="89"/>
  </cols>
  <sheetData>
    <row r="2" spans="2:16" ht="16" x14ac:dyDescent="0.2">
      <c r="B2" s="71" t="s">
        <v>155</v>
      </c>
    </row>
    <row r="5" spans="2:16" x14ac:dyDescent="0.2">
      <c r="D5" s="125">
        <v>1</v>
      </c>
      <c r="E5" s="126">
        <v>1</v>
      </c>
      <c r="F5" s="126" t="s">
        <v>218</v>
      </c>
      <c r="G5" s="126">
        <v>1</v>
      </c>
      <c r="H5" s="126"/>
      <c r="I5" s="126" t="s">
        <v>491</v>
      </c>
      <c r="J5" s="126" t="s">
        <v>475</v>
      </c>
      <c r="K5" s="126" t="s">
        <v>213</v>
      </c>
      <c r="L5" s="126"/>
      <c r="M5" s="126" t="s">
        <v>213</v>
      </c>
      <c r="N5" s="126"/>
      <c r="O5" s="126" t="s">
        <v>490</v>
      </c>
      <c r="P5" s="127" t="s">
        <v>489</v>
      </c>
    </row>
    <row r="6" spans="2:16" x14ac:dyDescent="0.2">
      <c r="D6" s="128">
        <v>1</v>
      </c>
      <c r="E6" s="107">
        <v>2</v>
      </c>
      <c r="F6" s="107" t="s">
        <v>218</v>
      </c>
      <c r="G6" s="107">
        <v>2</v>
      </c>
      <c r="H6" s="107"/>
      <c r="I6" s="107" t="s">
        <v>488</v>
      </c>
      <c r="J6" s="107" t="s">
        <v>475</v>
      </c>
      <c r="K6" s="107" t="s">
        <v>213</v>
      </c>
      <c r="L6" s="107"/>
      <c r="M6" s="107" t="s">
        <v>213</v>
      </c>
      <c r="N6" s="107"/>
      <c r="O6" s="107" t="s">
        <v>487</v>
      </c>
      <c r="P6" s="129" t="s">
        <v>486</v>
      </c>
    </row>
    <row r="7" spans="2:16" x14ac:dyDescent="0.2">
      <c r="D7" s="128">
        <v>1</v>
      </c>
      <c r="E7" s="107">
        <v>3</v>
      </c>
      <c r="F7" s="107" t="s">
        <v>218</v>
      </c>
      <c r="G7" s="107">
        <v>3</v>
      </c>
      <c r="H7" s="107"/>
      <c r="I7" s="107" t="s">
        <v>485</v>
      </c>
      <c r="J7" s="107" t="s">
        <v>475</v>
      </c>
      <c r="K7" s="107" t="s">
        <v>213</v>
      </c>
      <c r="L7" s="107"/>
      <c r="M7" s="107" t="s">
        <v>213</v>
      </c>
      <c r="N7" s="107"/>
      <c r="O7" s="107" t="s">
        <v>484</v>
      </c>
      <c r="P7" s="129" t="s">
        <v>483</v>
      </c>
    </row>
    <row r="8" spans="2:16" x14ac:dyDescent="0.2">
      <c r="D8" s="128">
        <v>1</v>
      </c>
      <c r="E8" s="107">
        <v>4</v>
      </c>
      <c r="F8" s="107" t="s">
        <v>218</v>
      </c>
      <c r="G8" s="107">
        <v>4</v>
      </c>
      <c r="H8" s="107"/>
      <c r="I8" s="107" t="s">
        <v>482</v>
      </c>
      <c r="J8" s="107" t="s">
        <v>475</v>
      </c>
      <c r="K8" s="107" t="s">
        <v>213</v>
      </c>
      <c r="L8" s="107"/>
      <c r="M8" s="107" t="s">
        <v>213</v>
      </c>
      <c r="N8" s="107"/>
      <c r="O8" s="107" t="s">
        <v>481</v>
      </c>
      <c r="P8" s="129" t="s">
        <v>480</v>
      </c>
    </row>
    <row r="9" spans="2:16" x14ac:dyDescent="0.2">
      <c r="D9" s="128">
        <v>1</v>
      </c>
      <c r="E9" s="107">
        <v>5</v>
      </c>
      <c r="F9" s="107" t="s">
        <v>218</v>
      </c>
      <c r="G9" s="107">
        <v>5</v>
      </c>
      <c r="H9" s="107"/>
      <c r="I9" s="107" t="s">
        <v>479</v>
      </c>
      <c r="J9" s="107" t="s">
        <v>475</v>
      </c>
      <c r="K9" s="107" t="s">
        <v>213</v>
      </c>
      <c r="L9" s="107"/>
      <c r="M9" s="107" t="s">
        <v>213</v>
      </c>
      <c r="N9" s="107"/>
      <c r="O9" s="107" t="s">
        <v>478</v>
      </c>
      <c r="P9" s="129" t="s">
        <v>477</v>
      </c>
    </row>
    <row r="10" spans="2:16" x14ac:dyDescent="0.2">
      <c r="D10" s="128">
        <v>1</v>
      </c>
      <c r="E10" s="107">
        <v>6</v>
      </c>
      <c r="F10" s="107" t="s">
        <v>218</v>
      </c>
      <c r="G10" s="107">
        <v>6</v>
      </c>
      <c r="H10" s="107"/>
      <c r="I10" s="107" t="s">
        <v>476</v>
      </c>
      <c r="J10" s="107" t="s">
        <v>475</v>
      </c>
      <c r="K10" s="107" t="s">
        <v>213</v>
      </c>
      <c r="L10" s="107"/>
      <c r="M10" s="107" t="s">
        <v>213</v>
      </c>
      <c r="N10" s="107"/>
      <c r="O10" s="107" t="s">
        <v>474</v>
      </c>
      <c r="P10" s="129" t="s">
        <v>473</v>
      </c>
    </row>
    <row r="11" spans="2:16" x14ac:dyDescent="0.2">
      <c r="D11" s="128">
        <v>1</v>
      </c>
      <c r="E11" s="107">
        <v>7</v>
      </c>
      <c r="F11" s="107" t="s">
        <v>218</v>
      </c>
      <c r="G11" s="107">
        <v>7</v>
      </c>
      <c r="H11" s="107"/>
      <c r="I11" s="107" t="s">
        <v>472</v>
      </c>
      <c r="J11" s="107" t="s">
        <v>403</v>
      </c>
      <c r="K11" s="107" t="s">
        <v>213</v>
      </c>
      <c r="L11" s="107"/>
      <c r="M11" s="107" t="s">
        <v>213</v>
      </c>
      <c r="N11" s="107"/>
      <c r="O11" s="107" t="s">
        <v>471</v>
      </c>
      <c r="P11" s="129" t="s">
        <v>470</v>
      </c>
    </row>
    <row r="12" spans="2:16" x14ac:dyDescent="0.2">
      <c r="D12" s="128">
        <v>1</v>
      </c>
      <c r="E12" s="107">
        <v>8</v>
      </c>
      <c r="F12" s="107" t="s">
        <v>218</v>
      </c>
      <c r="G12" s="107">
        <v>8</v>
      </c>
      <c r="H12" s="107"/>
      <c r="I12" s="107" t="s">
        <v>469</v>
      </c>
      <c r="J12" s="107" t="s">
        <v>403</v>
      </c>
      <c r="K12" s="107" t="s">
        <v>213</v>
      </c>
      <c r="L12" s="107"/>
      <c r="M12" s="107" t="s">
        <v>213</v>
      </c>
      <c r="N12" s="107"/>
      <c r="O12" s="107" t="s">
        <v>468</v>
      </c>
      <c r="P12" s="129" t="s">
        <v>467</v>
      </c>
    </row>
    <row r="13" spans="2:16" x14ac:dyDescent="0.2">
      <c r="D13" s="128">
        <v>1</v>
      </c>
      <c r="E13" s="107">
        <v>9</v>
      </c>
      <c r="F13" s="107" t="s">
        <v>218</v>
      </c>
      <c r="G13" s="107">
        <v>9</v>
      </c>
      <c r="H13" s="107"/>
      <c r="I13" s="107" t="s">
        <v>466</v>
      </c>
      <c r="J13" s="107" t="s">
        <v>403</v>
      </c>
      <c r="K13" s="107" t="s">
        <v>213</v>
      </c>
      <c r="L13" s="107"/>
      <c r="M13" s="107" t="s">
        <v>213</v>
      </c>
      <c r="N13" s="107"/>
      <c r="O13" s="107" t="s">
        <v>465</v>
      </c>
      <c r="P13" s="129" t="s">
        <v>464</v>
      </c>
    </row>
    <row r="14" spans="2:16" x14ac:dyDescent="0.2">
      <c r="D14" s="128">
        <v>1</v>
      </c>
      <c r="E14" s="107">
        <v>10</v>
      </c>
      <c r="F14" s="107" t="s">
        <v>218</v>
      </c>
      <c r="G14" s="107">
        <v>10</v>
      </c>
      <c r="H14" s="107"/>
      <c r="I14" s="107" t="s">
        <v>463</v>
      </c>
      <c r="J14" s="107" t="s">
        <v>403</v>
      </c>
      <c r="K14" s="107" t="s">
        <v>213</v>
      </c>
      <c r="L14" s="107"/>
      <c r="M14" s="107" t="s">
        <v>213</v>
      </c>
      <c r="N14" s="107"/>
      <c r="O14" s="107" t="s">
        <v>462</v>
      </c>
      <c r="P14" s="129" t="s">
        <v>461</v>
      </c>
    </row>
    <row r="15" spans="2:16" x14ac:dyDescent="0.2">
      <c r="D15" s="128">
        <v>1</v>
      </c>
      <c r="E15" s="107">
        <v>11</v>
      </c>
      <c r="F15" s="107" t="s">
        <v>218</v>
      </c>
      <c r="G15" s="107">
        <v>11</v>
      </c>
      <c r="H15" s="107"/>
      <c r="I15" s="107" t="s">
        <v>460</v>
      </c>
      <c r="J15" s="107" t="s">
        <v>403</v>
      </c>
      <c r="K15" s="107" t="s">
        <v>213</v>
      </c>
      <c r="L15" s="107"/>
      <c r="M15" s="107" t="s">
        <v>213</v>
      </c>
      <c r="N15" s="107"/>
      <c r="O15" s="107" t="s">
        <v>459</v>
      </c>
      <c r="P15" s="129" t="s">
        <v>458</v>
      </c>
    </row>
    <row r="16" spans="2:16" x14ac:dyDescent="0.2">
      <c r="D16" s="128">
        <v>1</v>
      </c>
      <c r="E16" s="107">
        <v>12</v>
      </c>
      <c r="F16" s="107" t="s">
        <v>218</v>
      </c>
      <c r="G16" s="107">
        <v>12</v>
      </c>
      <c r="H16" s="107"/>
      <c r="I16" s="107" t="s">
        <v>457</v>
      </c>
      <c r="J16" s="107" t="s">
        <v>403</v>
      </c>
      <c r="K16" s="107" t="s">
        <v>213</v>
      </c>
      <c r="L16" s="107"/>
      <c r="M16" s="107" t="s">
        <v>213</v>
      </c>
      <c r="N16" s="107"/>
      <c r="O16" s="107" t="s">
        <v>456</v>
      </c>
      <c r="P16" s="129" t="s">
        <v>455</v>
      </c>
    </row>
    <row r="17" spans="4:16" x14ac:dyDescent="0.2">
      <c r="D17" s="128">
        <v>1</v>
      </c>
      <c r="E17" s="107">
        <v>13</v>
      </c>
      <c r="F17" s="107" t="s">
        <v>218</v>
      </c>
      <c r="G17" s="107">
        <v>13</v>
      </c>
      <c r="H17" s="107"/>
      <c r="I17" s="107" t="s">
        <v>454</v>
      </c>
      <c r="J17" s="107" t="s">
        <v>403</v>
      </c>
      <c r="K17" s="107" t="s">
        <v>213</v>
      </c>
      <c r="L17" s="107"/>
      <c r="M17" s="107" t="s">
        <v>213</v>
      </c>
      <c r="N17" s="107"/>
      <c r="O17" s="107" t="s">
        <v>453</v>
      </c>
      <c r="P17" s="129" t="s">
        <v>452</v>
      </c>
    </row>
    <row r="18" spans="4:16" x14ac:dyDescent="0.2">
      <c r="D18" s="128">
        <v>1</v>
      </c>
      <c r="E18" s="107">
        <v>14</v>
      </c>
      <c r="F18" s="107" t="s">
        <v>218</v>
      </c>
      <c r="G18" s="107">
        <v>14</v>
      </c>
      <c r="H18" s="107"/>
      <c r="I18" s="107" t="s">
        <v>451</v>
      </c>
      <c r="J18" s="107" t="s">
        <v>403</v>
      </c>
      <c r="K18" s="107" t="s">
        <v>213</v>
      </c>
      <c r="L18" s="107"/>
      <c r="M18" s="107" t="s">
        <v>213</v>
      </c>
      <c r="N18" s="107"/>
      <c r="O18" s="107" t="s">
        <v>450</v>
      </c>
      <c r="P18" s="129" t="s">
        <v>449</v>
      </c>
    </row>
    <row r="19" spans="4:16" x14ac:dyDescent="0.2">
      <c r="D19" s="128">
        <v>1</v>
      </c>
      <c r="E19" s="107">
        <v>15</v>
      </c>
      <c r="F19" s="107" t="s">
        <v>218</v>
      </c>
      <c r="G19" s="107">
        <v>15</v>
      </c>
      <c r="H19" s="107"/>
      <c r="I19" s="107" t="s">
        <v>448</v>
      </c>
      <c r="J19" s="107" t="s">
        <v>403</v>
      </c>
      <c r="K19" s="107" t="s">
        <v>213</v>
      </c>
      <c r="L19" s="107"/>
      <c r="M19" s="107" t="s">
        <v>213</v>
      </c>
      <c r="N19" s="107"/>
      <c r="O19" s="107" t="s">
        <v>332</v>
      </c>
      <c r="P19" s="129" t="s">
        <v>447</v>
      </c>
    </row>
    <row r="20" spans="4:16" x14ac:dyDescent="0.2">
      <c r="D20" s="128">
        <v>1</v>
      </c>
      <c r="E20" s="107">
        <v>16</v>
      </c>
      <c r="F20" s="107" t="s">
        <v>218</v>
      </c>
      <c r="G20" s="107">
        <v>16</v>
      </c>
      <c r="H20" s="107"/>
      <c r="I20" s="107" t="s">
        <v>446</v>
      </c>
      <c r="J20" s="107" t="s">
        <v>403</v>
      </c>
      <c r="K20" s="107" t="s">
        <v>213</v>
      </c>
      <c r="L20" s="107"/>
      <c r="M20" s="107" t="s">
        <v>213</v>
      </c>
      <c r="N20" s="107"/>
      <c r="O20" s="107" t="s">
        <v>445</v>
      </c>
      <c r="P20" s="129" t="s">
        <v>444</v>
      </c>
    </row>
    <row r="21" spans="4:16" x14ac:dyDescent="0.2">
      <c r="D21" s="128">
        <v>1</v>
      </c>
      <c r="E21" s="107">
        <v>17</v>
      </c>
      <c r="F21" s="107" t="s">
        <v>218</v>
      </c>
      <c r="G21" s="107">
        <v>17</v>
      </c>
      <c r="H21" s="107"/>
      <c r="I21" s="107" t="s">
        <v>443</v>
      </c>
      <c r="J21" s="107" t="s">
        <v>403</v>
      </c>
      <c r="K21" s="107" t="s">
        <v>213</v>
      </c>
      <c r="L21" s="107"/>
      <c r="M21" s="107" t="s">
        <v>213</v>
      </c>
      <c r="N21" s="107"/>
      <c r="O21" s="107" t="s">
        <v>276</v>
      </c>
      <c r="P21" s="129" t="s">
        <v>442</v>
      </c>
    </row>
    <row r="22" spans="4:16" x14ac:dyDescent="0.2">
      <c r="D22" s="130">
        <v>1</v>
      </c>
      <c r="E22" s="131">
        <v>18</v>
      </c>
      <c r="F22" s="131" t="s">
        <v>218</v>
      </c>
      <c r="G22" s="131">
        <v>18</v>
      </c>
      <c r="H22" s="131"/>
      <c r="I22" s="131" t="s">
        <v>441</v>
      </c>
      <c r="J22" s="131" t="s">
        <v>403</v>
      </c>
      <c r="K22" s="131" t="s">
        <v>213</v>
      </c>
      <c r="L22" s="131"/>
      <c r="M22" s="131" t="s">
        <v>213</v>
      </c>
      <c r="N22" s="131"/>
      <c r="O22" s="131" t="s">
        <v>440</v>
      </c>
      <c r="P22" s="132" t="s">
        <v>439</v>
      </c>
    </row>
    <row r="24" spans="4:16" x14ac:dyDescent="0.2">
      <c r="D24" s="104"/>
      <c r="E24" s="115" t="s">
        <v>165</v>
      </c>
      <c r="F24" s="115" t="s">
        <v>167</v>
      </c>
      <c r="G24" s="115" t="s">
        <v>212</v>
      </c>
      <c r="H24" s="115" t="s">
        <v>211</v>
      </c>
    </row>
    <row r="25" spans="4:16" x14ac:dyDescent="0.2">
      <c r="D25" s="113" t="s">
        <v>7</v>
      </c>
      <c r="E25" s="113">
        <v>51007.6</v>
      </c>
      <c r="F25" s="113">
        <v>34823.949999999997</v>
      </c>
      <c r="G25" s="113">
        <v>3132.9</v>
      </c>
      <c r="H25" s="113">
        <v>3351.59</v>
      </c>
    </row>
    <row r="26" spans="4:16" x14ac:dyDescent="0.2">
      <c r="D26" s="113" t="s">
        <v>8</v>
      </c>
      <c r="E26" s="113">
        <v>59756.49</v>
      </c>
      <c r="F26" s="113">
        <v>26105.85</v>
      </c>
      <c r="G26" s="113">
        <v>2967.38</v>
      </c>
      <c r="H26" s="113">
        <v>3404.95</v>
      </c>
    </row>
    <row r="27" spans="4:16" x14ac:dyDescent="0.2">
      <c r="D27" s="113" t="s">
        <v>9</v>
      </c>
      <c r="E27" s="113">
        <v>74536.740000000005</v>
      </c>
      <c r="F27" s="113">
        <v>25280.880000000001</v>
      </c>
      <c r="G27" s="113">
        <v>10571.08</v>
      </c>
      <c r="H27" s="113">
        <v>2852.53</v>
      </c>
    </row>
    <row r="28" spans="4:16" x14ac:dyDescent="0.2">
      <c r="D28" s="113" t="s">
        <v>27</v>
      </c>
      <c r="E28" s="113">
        <v>76629.460000000006</v>
      </c>
      <c r="F28" s="113">
        <v>26316.94</v>
      </c>
      <c r="G28" s="113">
        <v>11665.3</v>
      </c>
      <c r="H28" s="113">
        <v>3127.64</v>
      </c>
    </row>
    <row r="29" spans="4:16" x14ac:dyDescent="0.2">
      <c r="D29" s="113" t="s">
        <v>10</v>
      </c>
      <c r="E29" s="113">
        <v>73982.45</v>
      </c>
      <c r="F29" s="113">
        <v>22730.82</v>
      </c>
      <c r="G29" s="113">
        <v>10276.4</v>
      </c>
      <c r="H29" s="113">
        <v>3446.64</v>
      </c>
    </row>
    <row r="30" spans="4:16" x14ac:dyDescent="0.2">
      <c r="D30" s="113" t="s">
        <v>11</v>
      </c>
      <c r="E30" s="113">
        <v>71417.679999999993</v>
      </c>
      <c r="F30" s="113">
        <v>22895.02</v>
      </c>
      <c r="G30" s="113">
        <v>10812.75</v>
      </c>
      <c r="H30" s="113">
        <v>3530.72</v>
      </c>
    </row>
    <row r="33" spans="4:16" x14ac:dyDescent="0.2">
      <c r="D33" s="125">
        <v>1</v>
      </c>
      <c r="E33" s="126">
        <v>1</v>
      </c>
      <c r="F33" s="126" t="s">
        <v>218</v>
      </c>
      <c r="G33" s="126">
        <v>1</v>
      </c>
      <c r="H33" s="126"/>
      <c r="I33" s="126" t="s">
        <v>438</v>
      </c>
      <c r="J33" s="126" t="s">
        <v>422</v>
      </c>
      <c r="K33" s="126" t="s">
        <v>213</v>
      </c>
      <c r="L33" s="126"/>
      <c r="M33" s="126" t="s">
        <v>213</v>
      </c>
      <c r="N33" s="126"/>
      <c r="O33" s="126" t="s">
        <v>437</v>
      </c>
      <c r="P33" s="127" t="s">
        <v>436</v>
      </c>
    </row>
    <row r="34" spans="4:16" x14ac:dyDescent="0.2">
      <c r="D34" s="128">
        <v>1</v>
      </c>
      <c r="E34" s="107">
        <v>2</v>
      </c>
      <c r="F34" s="107" t="s">
        <v>218</v>
      </c>
      <c r="G34" s="107">
        <v>2</v>
      </c>
      <c r="H34" s="107"/>
      <c r="I34" s="107" t="s">
        <v>435</v>
      </c>
      <c r="J34" s="107" t="s">
        <v>422</v>
      </c>
      <c r="K34" s="107" t="s">
        <v>213</v>
      </c>
      <c r="L34" s="107"/>
      <c r="M34" s="107" t="s">
        <v>213</v>
      </c>
      <c r="N34" s="107"/>
      <c r="O34" s="107" t="s">
        <v>434</v>
      </c>
      <c r="P34" s="129" t="s">
        <v>433</v>
      </c>
    </row>
    <row r="35" spans="4:16" x14ac:dyDescent="0.2">
      <c r="D35" s="128">
        <v>1</v>
      </c>
      <c r="E35" s="107">
        <v>3</v>
      </c>
      <c r="F35" s="107" t="s">
        <v>218</v>
      </c>
      <c r="G35" s="107">
        <v>3</v>
      </c>
      <c r="H35" s="107"/>
      <c r="I35" s="107" t="s">
        <v>432</v>
      </c>
      <c r="J35" s="107" t="s">
        <v>422</v>
      </c>
      <c r="K35" s="107" t="s">
        <v>213</v>
      </c>
      <c r="L35" s="107"/>
      <c r="M35" s="107" t="s">
        <v>213</v>
      </c>
      <c r="N35" s="107"/>
      <c r="O35" s="107" t="s">
        <v>431</v>
      </c>
      <c r="P35" s="129" t="s">
        <v>430</v>
      </c>
    </row>
    <row r="36" spans="4:16" x14ac:dyDescent="0.2">
      <c r="D36" s="128">
        <v>1</v>
      </c>
      <c r="E36" s="107">
        <v>4</v>
      </c>
      <c r="F36" s="107" t="s">
        <v>218</v>
      </c>
      <c r="G36" s="107">
        <v>4</v>
      </c>
      <c r="H36" s="107"/>
      <c r="I36" s="107" t="s">
        <v>429</v>
      </c>
      <c r="J36" s="107" t="s">
        <v>422</v>
      </c>
      <c r="K36" s="107" t="s">
        <v>213</v>
      </c>
      <c r="L36" s="107"/>
      <c r="M36" s="107" t="s">
        <v>213</v>
      </c>
      <c r="N36" s="107"/>
      <c r="O36" s="107" t="s">
        <v>428</v>
      </c>
      <c r="P36" s="129" t="s">
        <v>427</v>
      </c>
    </row>
    <row r="37" spans="4:16" x14ac:dyDescent="0.2">
      <c r="D37" s="128">
        <v>1</v>
      </c>
      <c r="E37" s="107">
        <v>5</v>
      </c>
      <c r="F37" s="107" t="s">
        <v>218</v>
      </c>
      <c r="G37" s="107">
        <v>5</v>
      </c>
      <c r="H37" s="107"/>
      <c r="I37" s="107" t="s">
        <v>426</v>
      </c>
      <c r="J37" s="107" t="s">
        <v>422</v>
      </c>
      <c r="K37" s="107" t="s">
        <v>213</v>
      </c>
      <c r="L37" s="107"/>
      <c r="M37" s="107" t="s">
        <v>213</v>
      </c>
      <c r="N37" s="107"/>
      <c r="O37" s="107" t="s">
        <v>425</v>
      </c>
      <c r="P37" s="129" t="s">
        <v>424</v>
      </c>
    </row>
    <row r="38" spans="4:16" x14ac:dyDescent="0.2">
      <c r="D38" s="128">
        <v>1</v>
      </c>
      <c r="E38" s="107">
        <v>6</v>
      </c>
      <c r="F38" s="107" t="s">
        <v>218</v>
      </c>
      <c r="G38" s="107">
        <v>6</v>
      </c>
      <c r="H38" s="107"/>
      <c r="I38" s="107" t="s">
        <v>423</v>
      </c>
      <c r="J38" s="107" t="s">
        <v>422</v>
      </c>
      <c r="K38" s="107" t="s">
        <v>213</v>
      </c>
      <c r="L38" s="107"/>
      <c r="M38" s="107" t="s">
        <v>213</v>
      </c>
      <c r="N38" s="107"/>
      <c r="O38" s="107" t="s">
        <v>421</v>
      </c>
      <c r="P38" s="129" t="s">
        <v>420</v>
      </c>
    </row>
    <row r="39" spans="4:16" x14ac:dyDescent="0.2">
      <c r="D39" s="128">
        <v>1</v>
      </c>
      <c r="E39" s="107">
        <v>7</v>
      </c>
      <c r="F39" s="107" t="s">
        <v>218</v>
      </c>
      <c r="G39" s="107">
        <v>7</v>
      </c>
      <c r="H39" s="107"/>
      <c r="I39" s="107" t="s">
        <v>419</v>
      </c>
      <c r="J39" s="107" t="s">
        <v>403</v>
      </c>
      <c r="K39" s="107" t="s">
        <v>213</v>
      </c>
      <c r="L39" s="107"/>
      <c r="M39" s="107" t="s">
        <v>213</v>
      </c>
      <c r="N39" s="107"/>
      <c r="O39" s="107" t="s">
        <v>418</v>
      </c>
      <c r="P39" s="129" t="s">
        <v>417</v>
      </c>
    </row>
    <row r="40" spans="4:16" x14ac:dyDescent="0.2">
      <c r="D40" s="128">
        <v>1</v>
      </c>
      <c r="E40" s="107">
        <v>8</v>
      </c>
      <c r="F40" s="107" t="s">
        <v>218</v>
      </c>
      <c r="G40" s="107">
        <v>8</v>
      </c>
      <c r="H40" s="107"/>
      <c r="I40" s="107" t="s">
        <v>416</v>
      </c>
      <c r="J40" s="107" t="s">
        <v>403</v>
      </c>
      <c r="K40" s="107" t="s">
        <v>213</v>
      </c>
      <c r="L40" s="107"/>
      <c r="M40" s="107" t="s">
        <v>213</v>
      </c>
      <c r="N40" s="107"/>
      <c r="O40" s="107" t="s">
        <v>415</v>
      </c>
      <c r="P40" s="129" t="s">
        <v>414</v>
      </c>
    </row>
    <row r="41" spans="4:16" x14ac:dyDescent="0.2">
      <c r="D41" s="128">
        <v>1</v>
      </c>
      <c r="E41" s="107">
        <v>9</v>
      </c>
      <c r="F41" s="107" t="s">
        <v>218</v>
      </c>
      <c r="G41" s="107">
        <v>9</v>
      </c>
      <c r="H41" s="107"/>
      <c r="I41" s="107" t="s">
        <v>413</v>
      </c>
      <c r="J41" s="107" t="s">
        <v>403</v>
      </c>
      <c r="K41" s="107" t="s">
        <v>213</v>
      </c>
      <c r="L41" s="107"/>
      <c r="M41" s="107" t="s">
        <v>213</v>
      </c>
      <c r="N41" s="107"/>
      <c r="O41" s="107" t="s">
        <v>412</v>
      </c>
      <c r="P41" s="129" t="s">
        <v>411</v>
      </c>
    </row>
    <row r="42" spans="4:16" x14ac:dyDescent="0.2">
      <c r="D42" s="128">
        <v>1</v>
      </c>
      <c r="E42" s="107">
        <v>10</v>
      </c>
      <c r="F42" s="107" t="s">
        <v>218</v>
      </c>
      <c r="G42" s="107">
        <v>10</v>
      </c>
      <c r="H42" s="107"/>
      <c r="I42" s="107" t="s">
        <v>410</v>
      </c>
      <c r="J42" s="107" t="s">
        <v>403</v>
      </c>
      <c r="K42" s="107" t="s">
        <v>213</v>
      </c>
      <c r="L42" s="107"/>
      <c r="M42" s="107" t="s">
        <v>213</v>
      </c>
      <c r="N42" s="107"/>
      <c r="O42" s="107" t="s">
        <v>409</v>
      </c>
      <c r="P42" s="129" t="s">
        <v>408</v>
      </c>
    </row>
    <row r="43" spans="4:16" x14ac:dyDescent="0.2">
      <c r="D43" s="128">
        <v>1</v>
      </c>
      <c r="E43" s="107">
        <v>11</v>
      </c>
      <c r="F43" s="107" t="s">
        <v>218</v>
      </c>
      <c r="G43" s="107">
        <v>11</v>
      </c>
      <c r="H43" s="107"/>
      <c r="I43" s="107" t="s">
        <v>407</v>
      </c>
      <c r="J43" s="107" t="s">
        <v>403</v>
      </c>
      <c r="K43" s="107" t="s">
        <v>213</v>
      </c>
      <c r="L43" s="107"/>
      <c r="M43" s="107" t="s">
        <v>213</v>
      </c>
      <c r="N43" s="107"/>
      <c r="O43" s="107" t="s">
        <v>406</v>
      </c>
      <c r="P43" s="129" t="s">
        <v>405</v>
      </c>
    </row>
    <row r="44" spans="4:16" x14ac:dyDescent="0.2">
      <c r="D44" s="128">
        <v>1</v>
      </c>
      <c r="E44" s="107">
        <v>12</v>
      </c>
      <c r="F44" s="107" t="s">
        <v>218</v>
      </c>
      <c r="G44" s="107">
        <v>12</v>
      </c>
      <c r="H44" s="107"/>
      <c r="I44" s="107" t="s">
        <v>404</v>
      </c>
      <c r="J44" s="107" t="s">
        <v>403</v>
      </c>
      <c r="K44" s="107" t="s">
        <v>213</v>
      </c>
      <c r="L44" s="107"/>
      <c r="M44" s="107" t="s">
        <v>213</v>
      </c>
      <c r="N44" s="107"/>
      <c r="O44" s="107" t="s">
        <v>244</v>
      </c>
      <c r="P44" s="129" t="s">
        <v>402</v>
      </c>
    </row>
    <row r="45" spans="4:16" x14ac:dyDescent="0.2">
      <c r="D45" s="128">
        <v>1</v>
      </c>
      <c r="E45" s="107">
        <v>13</v>
      </c>
      <c r="F45" s="107" t="s">
        <v>218</v>
      </c>
      <c r="G45" s="107">
        <v>13</v>
      </c>
      <c r="H45" s="107"/>
      <c r="I45" s="107" t="s">
        <v>401</v>
      </c>
      <c r="J45" s="107" t="s">
        <v>385</v>
      </c>
      <c r="K45" s="107" t="s">
        <v>213</v>
      </c>
      <c r="L45" s="107"/>
      <c r="M45" s="107" t="s">
        <v>213</v>
      </c>
      <c r="N45" s="107"/>
      <c r="O45" s="107" t="s">
        <v>400</v>
      </c>
      <c r="P45" s="129" t="s">
        <v>399</v>
      </c>
    </row>
    <row r="46" spans="4:16" x14ac:dyDescent="0.2">
      <c r="D46" s="128">
        <v>1</v>
      </c>
      <c r="E46" s="107">
        <v>14</v>
      </c>
      <c r="F46" s="107" t="s">
        <v>218</v>
      </c>
      <c r="G46" s="107">
        <v>14</v>
      </c>
      <c r="H46" s="107"/>
      <c r="I46" s="107" t="s">
        <v>398</v>
      </c>
      <c r="J46" s="107" t="s">
        <v>385</v>
      </c>
      <c r="K46" s="107" t="s">
        <v>213</v>
      </c>
      <c r="L46" s="107"/>
      <c r="M46" s="107" t="s">
        <v>213</v>
      </c>
      <c r="N46" s="107"/>
      <c r="O46" s="107" t="s">
        <v>397</v>
      </c>
      <c r="P46" s="129" t="s">
        <v>396</v>
      </c>
    </row>
    <row r="47" spans="4:16" x14ac:dyDescent="0.2">
      <c r="D47" s="128">
        <v>1</v>
      </c>
      <c r="E47" s="107">
        <v>15</v>
      </c>
      <c r="F47" s="107" t="s">
        <v>218</v>
      </c>
      <c r="G47" s="107">
        <v>15</v>
      </c>
      <c r="H47" s="107"/>
      <c r="I47" s="107" t="s">
        <v>395</v>
      </c>
      <c r="J47" s="107" t="s">
        <v>385</v>
      </c>
      <c r="K47" s="107" t="s">
        <v>213</v>
      </c>
      <c r="L47" s="107"/>
      <c r="M47" s="107" t="s">
        <v>213</v>
      </c>
      <c r="N47" s="107"/>
      <c r="O47" s="107" t="s">
        <v>394</v>
      </c>
      <c r="P47" s="129" t="s">
        <v>393</v>
      </c>
    </row>
    <row r="48" spans="4:16" x14ac:dyDescent="0.2">
      <c r="D48" s="128">
        <v>1</v>
      </c>
      <c r="E48" s="107">
        <v>16</v>
      </c>
      <c r="F48" s="107" t="s">
        <v>218</v>
      </c>
      <c r="G48" s="107">
        <v>16</v>
      </c>
      <c r="H48" s="107"/>
      <c r="I48" s="107" t="s">
        <v>392</v>
      </c>
      <c r="J48" s="107" t="s">
        <v>385</v>
      </c>
      <c r="K48" s="107" t="s">
        <v>213</v>
      </c>
      <c r="L48" s="107"/>
      <c r="M48" s="107" t="s">
        <v>213</v>
      </c>
      <c r="N48" s="107"/>
      <c r="O48" s="107" t="s">
        <v>391</v>
      </c>
      <c r="P48" s="129" t="s">
        <v>390</v>
      </c>
    </row>
    <row r="49" spans="4:16" x14ac:dyDescent="0.2">
      <c r="D49" s="128">
        <v>1</v>
      </c>
      <c r="E49" s="107">
        <v>17</v>
      </c>
      <c r="F49" s="107" t="s">
        <v>218</v>
      </c>
      <c r="G49" s="107">
        <v>17</v>
      </c>
      <c r="H49" s="107"/>
      <c r="I49" s="107" t="s">
        <v>389</v>
      </c>
      <c r="J49" s="107" t="s">
        <v>385</v>
      </c>
      <c r="K49" s="107" t="s">
        <v>213</v>
      </c>
      <c r="L49" s="107"/>
      <c r="M49" s="107" t="s">
        <v>213</v>
      </c>
      <c r="N49" s="107"/>
      <c r="O49" s="107" t="s">
        <v>388</v>
      </c>
      <c r="P49" s="129" t="s">
        <v>387</v>
      </c>
    </row>
    <row r="50" spans="4:16" x14ac:dyDescent="0.2">
      <c r="D50" s="130">
        <v>1</v>
      </c>
      <c r="E50" s="131">
        <v>18</v>
      </c>
      <c r="F50" s="131" t="s">
        <v>218</v>
      </c>
      <c r="G50" s="131">
        <v>18</v>
      </c>
      <c r="H50" s="131"/>
      <c r="I50" s="131" t="s">
        <v>386</v>
      </c>
      <c r="J50" s="131" t="s">
        <v>385</v>
      </c>
      <c r="K50" s="131" t="s">
        <v>213</v>
      </c>
      <c r="L50" s="131"/>
      <c r="M50" s="131" t="s">
        <v>213</v>
      </c>
      <c r="N50" s="131"/>
      <c r="O50" s="131" t="s">
        <v>384</v>
      </c>
      <c r="P50" s="132" t="s">
        <v>383</v>
      </c>
    </row>
    <row r="52" spans="4:16" x14ac:dyDescent="0.2">
      <c r="D52" s="104"/>
      <c r="E52" s="115" t="s">
        <v>165</v>
      </c>
      <c r="F52" s="115" t="s">
        <v>167</v>
      </c>
      <c r="G52" s="115" t="s">
        <v>212</v>
      </c>
      <c r="H52" s="124" t="s">
        <v>211</v>
      </c>
    </row>
    <row r="53" spans="4:16" x14ac:dyDescent="0.2">
      <c r="D53" s="113" t="s">
        <v>7</v>
      </c>
      <c r="E53" s="113">
        <v>96876.800000000003</v>
      </c>
      <c r="F53" s="113">
        <v>88515.79</v>
      </c>
      <c r="G53" s="113">
        <v>14134.57</v>
      </c>
      <c r="H53" s="123">
        <v>4522.24</v>
      </c>
    </row>
    <row r="54" spans="4:16" x14ac:dyDescent="0.2">
      <c r="D54" s="113" t="s">
        <v>8</v>
      </c>
      <c r="E54" s="113">
        <v>154140.96</v>
      </c>
      <c r="F54" s="113">
        <v>122459.29</v>
      </c>
      <c r="G54" s="113">
        <v>15691.26</v>
      </c>
      <c r="H54" s="123">
        <v>5461.61</v>
      </c>
    </row>
    <row r="55" spans="4:16" x14ac:dyDescent="0.2">
      <c r="D55" s="113" t="s">
        <v>9</v>
      </c>
      <c r="E55" s="113">
        <v>143690.14000000001</v>
      </c>
      <c r="F55" s="113">
        <v>101495.27</v>
      </c>
      <c r="G55" s="113">
        <v>65091.199999999997</v>
      </c>
      <c r="H55" s="123">
        <v>6266.07</v>
      </c>
    </row>
    <row r="56" spans="4:16" x14ac:dyDescent="0.2">
      <c r="D56" s="113" t="s">
        <v>27</v>
      </c>
      <c r="E56" s="113">
        <v>203347.07</v>
      </c>
      <c r="F56" s="113">
        <v>127224.83</v>
      </c>
      <c r="G56" s="113">
        <v>60555.74</v>
      </c>
      <c r="H56" s="123">
        <v>4956.25</v>
      </c>
    </row>
    <row r="57" spans="4:16" x14ac:dyDescent="0.2">
      <c r="D57" s="113" t="s">
        <v>10</v>
      </c>
      <c r="E57" s="113">
        <v>154721.69</v>
      </c>
      <c r="F57" s="113">
        <v>102551.76</v>
      </c>
      <c r="G57" s="113">
        <v>58743.01</v>
      </c>
      <c r="H57" s="123">
        <v>5084.47</v>
      </c>
    </row>
    <row r="58" spans="4:16" x14ac:dyDescent="0.2">
      <c r="D58" s="113" t="s">
        <v>11</v>
      </c>
      <c r="E58" s="113">
        <v>86984.45</v>
      </c>
      <c r="F58" s="113">
        <v>69380.009999999995</v>
      </c>
      <c r="G58" s="113">
        <v>50251.81</v>
      </c>
      <c r="H58" s="123">
        <v>4468.49</v>
      </c>
    </row>
    <row r="61" spans="4:16" x14ac:dyDescent="0.2">
      <c r="D61" s="125">
        <v>1</v>
      </c>
      <c r="E61" s="126">
        <v>1</v>
      </c>
      <c r="F61" s="126" t="s">
        <v>218</v>
      </c>
      <c r="G61" s="126">
        <v>1</v>
      </c>
      <c r="H61" s="126"/>
      <c r="I61" s="126" t="s">
        <v>382</v>
      </c>
      <c r="J61" s="126" t="s">
        <v>366</v>
      </c>
      <c r="K61" s="126" t="s">
        <v>213</v>
      </c>
      <c r="L61" s="126"/>
      <c r="M61" s="126" t="s">
        <v>213</v>
      </c>
      <c r="N61" s="126"/>
      <c r="O61" s="126" t="s">
        <v>381</v>
      </c>
      <c r="P61" s="127" t="s">
        <v>380</v>
      </c>
    </row>
    <row r="62" spans="4:16" x14ac:dyDescent="0.2">
      <c r="D62" s="128">
        <v>1</v>
      </c>
      <c r="E62" s="107">
        <v>2</v>
      </c>
      <c r="F62" s="107" t="s">
        <v>218</v>
      </c>
      <c r="G62" s="107">
        <v>2</v>
      </c>
      <c r="H62" s="107"/>
      <c r="I62" s="107" t="s">
        <v>379</v>
      </c>
      <c r="J62" s="107" t="s">
        <v>366</v>
      </c>
      <c r="K62" s="107" t="s">
        <v>213</v>
      </c>
      <c r="L62" s="107"/>
      <c r="M62" s="107" t="s">
        <v>213</v>
      </c>
      <c r="N62" s="107"/>
      <c r="O62" s="107" t="s">
        <v>378</v>
      </c>
      <c r="P62" s="129" t="s">
        <v>377</v>
      </c>
    </row>
    <row r="63" spans="4:16" x14ac:dyDescent="0.2">
      <c r="D63" s="128">
        <v>1</v>
      </c>
      <c r="E63" s="107">
        <v>3</v>
      </c>
      <c r="F63" s="107" t="s">
        <v>218</v>
      </c>
      <c r="G63" s="107">
        <v>3</v>
      </c>
      <c r="H63" s="107"/>
      <c r="I63" s="107" t="s">
        <v>376</v>
      </c>
      <c r="J63" s="107" t="s">
        <v>366</v>
      </c>
      <c r="K63" s="107" t="s">
        <v>213</v>
      </c>
      <c r="L63" s="107"/>
      <c r="M63" s="107" t="s">
        <v>213</v>
      </c>
      <c r="N63" s="107"/>
      <c r="O63" s="107" t="s">
        <v>375</v>
      </c>
      <c r="P63" s="129" t="s">
        <v>374</v>
      </c>
    </row>
    <row r="64" spans="4:16" x14ac:dyDescent="0.2">
      <c r="D64" s="128">
        <v>1</v>
      </c>
      <c r="E64" s="107">
        <v>4</v>
      </c>
      <c r="F64" s="107" t="s">
        <v>218</v>
      </c>
      <c r="G64" s="107">
        <v>4</v>
      </c>
      <c r="H64" s="107"/>
      <c r="I64" s="107" t="s">
        <v>373</v>
      </c>
      <c r="J64" s="107" t="s">
        <v>366</v>
      </c>
      <c r="K64" s="107" t="s">
        <v>213</v>
      </c>
      <c r="L64" s="107"/>
      <c r="M64" s="107" t="s">
        <v>213</v>
      </c>
      <c r="N64" s="107"/>
      <c r="O64" s="107" t="s">
        <v>372</v>
      </c>
      <c r="P64" s="129" t="s">
        <v>371</v>
      </c>
    </row>
    <row r="65" spans="4:16" x14ac:dyDescent="0.2">
      <c r="D65" s="128">
        <v>1</v>
      </c>
      <c r="E65" s="107">
        <v>5</v>
      </c>
      <c r="F65" s="107" t="s">
        <v>218</v>
      </c>
      <c r="G65" s="107">
        <v>5</v>
      </c>
      <c r="H65" s="107"/>
      <c r="I65" s="107" t="s">
        <v>370</v>
      </c>
      <c r="J65" s="107" t="s">
        <v>366</v>
      </c>
      <c r="K65" s="107" t="s">
        <v>213</v>
      </c>
      <c r="L65" s="107"/>
      <c r="M65" s="107" t="s">
        <v>213</v>
      </c>
      <c r="N65" s="107"/>
      <c r="O65" s="107" t="s">
        <v>369</v>
      </c>
      <c r="P65" s="129" t="s">
        <v>368</v>
      </c>
    </row>
    <row r="66" spans="4:16" x14ac:dyDescent="0.2">
      <c r="D66" s="128">
        <v>1</v>
      </c>
      <c r="E66" s="107">
        <v>6</v>
      </c>
      <c r="F66" s="107" t="s">
        <v>218</v>
      </c>
      <c r="G66" s="107">
        <v>6</v>
      </c>
      <c r="H66" s="107"/>
      <c r="I66" s="107" t="s">
        <v>367</v>
      </c>
      <c r="J66" s="107" t="s">
        <v>366</v>
      </c>
      <c r="K66" s="107" t="s">
        <v>213</v>
      </c>
      <c r="L66" s="107"/>
      <c r="M66" s="107" t="s">
        <v>213</v>
      </c>
      <c r="N66" s="107"/>
      <c r="O66" s="107" t="s">
        <v>365</v>
      </c>
      <c r="P66" s="129" t="s">
        <v>364</v>
      </c>
    </row>
    <row r="67" spans="4:16" x14ac:dyDescent="0.2">
      <c r="D67" s="128">
        <v>1</v>
      </c>
      <c r="E67" s="107">
        <v>7</v>
      </c>
      <c r="F67" s="107" t="s">
        <v>218</v>
      </c>
      <c r="G67" s="107">
        <v>7</v>
      </c>
      <c r="H67" s="107"/>
      <c r="I67" s="107" t="s">
        <v>363</v>
      </c>
      <c r="J67" s="107" t="s">
        <v>347</v>
      </c>
      <c r="K67" s="107" t="s">
        <v>213</v>
      </c>
      <c r="L67" s="107"/>
      <c r="M67" s="107" t="s">
        <v>213</v>
      </c>
      <c r="N67" s="107"/>
      <c r="O67" s="107" t="s">
        <v>362</v>
      </c>
      <c r="P67" s="129" t="s">
        <v>361</v>
      </c>
    </row>
    <row r="68" spans="4:16" x14ac:dyDescent="0.2">
      <c r="D68" s="128">
        <v>1</v>
      </c>
      <c r="E68" s="107">
        <v>8</v>
      </c>
      <c r="F68" s="107" t="s">
        <v>218</v>
      </c>
      <c r="G68" s="107">
        <v>8</v>
      </c>
      <c r="H68" s="107"/>
      <c r="I68" s="107" t="s">
        <v>360</v>
      </c>
      <c r="J68" s="107" t="s">
        <v>347</v>
      </c>
      <c r="K68" s="107" t="s">
        <v>213</v>
      </c>
      <c r="L68" s="107"/>
      <c r="M68" s="107" t="s">
        <v>213</v>
      </c>
      <c r="N68" s="107"/>
      <c r="O68" s="107" t="s">
        <v>359</v>
      </c>
      <c r="P68" s="129" t="s">
        <v>358</v>
      </c>
    </row>
    <row r="69" spans="4:16" x14ac:dyDescent="0.2">
      <c r="D69" s="128">
        <v>1</v>
      </c>
      <c r="E69" s="107">
        <v>9</v>
      </c>
      <c r="F69" s="107" t="s">
        <v>218</v>
      </c>
      <c r="G69" s="107">
        <v>9</v>
      </c>
      <c r="H69" s="107"/>
      <c r="I69" s="107" t="s">
        <v>357</v>
      </c>
      <c r="J69" s="107" t="s">
        <v>347</v>
      </c>
      <c r="K69" s="107" t="s">
        <v>213</v>
      </c>
      <c r="L69" s="107"/>
      <c r="M69" s="107" t="s">
        <v>213</v>
      </c>
      <c r="N69" s="107"/>
      <c r="O69" s="107" t="s">
        <v>356</v>
      </c>
      <c r="P69" s="129" t="s">
        <v>355</v>
      </c>
    </row>
    <row r="70" spans="4:16" x14ac:dyDescent="0.2">
      <c r="D70" s="128">
        <v>1</v>
      </c>
      <c r="E70" s="107">
        <v>10</v>
      </c>
      <c r="F70" s="107" t="s">
        <v>218</v>
      </c>
      <c r="G70" s="107">
        <v>10</v>
      </c>
      <c r="H70" s="107"/>
      <c r="I70" s="107" t="s">
        <v>354</v>
      </c>
      <c r="J70" s="107" t="s">
        <v>347</v>
      </c>
      <c r="K70" s="107" t="s">
        <v>213</v>
      </c>
      <c r="L70" s="107"/>
      <c r="M70" s="107" t="s">
        <v>213</v>
      </c>
      <c r="N70" s="107"/>
      <c r="O70" s="107" t="s">
        <v>353</v>
      </c>
      <c r="P70" s="129" t="s">
        <v>352</v>
      </c>
    </row>
    <row r="71" spans="4:16" x14ac:dyDescent="0.2">
      <c r="D71" s="128">
        <v>1</v>
      </c>
      <c r="E71" s="107">
        <v>11</v>
      </c>
      <c r="F71" s="107" t="s">
        <v>218</v>
      </c>
      <c r="G71" s="107">
        <v>11</v>
      </c>
      <c r="H71" s="107"/>
      <c r="I71" s="107" t="s">
        <v>351</v>
      </c>
      <c r="J71" s="107" t="s">
        <v>347</v>
      </c>
      <c r="K71" s="107" t="s">
        <v>213</v>
      </c>
      <c r="L71" s="107"/>
      <c r="M71" s="107" t="s">
        <v>213</v>
      </c>
      <c r="N71" s="107"/>
      <c r="O71" s="107" t="s">
        <v>350</v>
      </c>
      <c r="P71" s="129" t="s">
        <v>349</v>
      </c>
    </row>
    <row r="72" spans="4:16" x14ac:dyDescent="0.2">
      <c r="D72" s="128">
        <v>1</v>
      </c>
      <c r="E72" s="107">
        <v>12</v>
      </c>
      <c r="F72" s="107" t="s">
        <v>218</v>
      </c>
      <c r="G72" s="107">
        <v>12</v>
      </c>
      <c r="H72" s="107"/>
      <c r="I72" s="107" t="s">
        <v>348</v>
      </c>
      <c r="J72" s="107" t="s">
        <v>347</v>
      </c>
      <c r="K72" s="107" t="s">
        <v>213</v>
      </c>
      <c r="L72" s="107"/>
      <c r="M72" s="107" t="s">
        <v>213</v>
      </c>
      <c r="N72" s="107"/>
      <c r="O72" s="107" t="s">
        <v>346</v>
      </c>
      <c r="P72" s="129" t="s">
        <v>345</v>
      </c>
    </row>
    <row r="73" spans="4:16" x14ac:dyDescent="0.2">
      <c r="D73" s="128">
        <v>1</v>
      </c>
      <c r="E73" s="107">
        <v>13</v>
      </c>
      <c r="F73" s="107" t="s">
        <v>218</v>
      </c>
      <c r="G73" s="107">
        <v>13</v>
      </c>
      <c r="H73" s="107"/>
      <c r="I73" s="107" t="s">
        <v>344</v>
      </c>
      <c r="J73" s="107" t="s">
        <v>216</v>
      </c>
      <c r="K73" s="107" t="s">
        <v>213</v>
      </c>
      <c r="L73" s="107"/>
      <c r="M73" s="107" t="s">
        <v>213</v>
      </c>
      <c r="N73" s="107"/>
      <c r="O73" s="107" t="s">
        <v>341</v>
      </c>
      <c r="P73" s="129" t="s">
        <v>343</v>
      </c>
    </row>
    <row r="74" spans="4:16" x14ac:dyDescent="0.2">
      <c r="D74" s="128">
        <v>1</v>
      </c>
      <c r="E74" s="107">
        <v>14</v>
      </c>
      <c r="F74" s="107" t="s">
        <v>218</v>
      </c>
      <c r="G74" s="107">
        <v>14</v>
      </c>
      <c r="H74" s="107"/>
      <c r="I74" s="107" t="s">
        <v>342</v>
      </c>
      <c r="J74" s="107" t="s">
        <v>216</v>
      </c>
      <c r="K74" s="107" t="s">
        <v>213</v>
      </c>
      <c r="L74" s="107"/>
      <c r="M74" s="107" t="s">
        <v>213</v>
      </c>
      <c r="N74" s="107"/>
      <c r="O74" s="107" t="s">
        <v>341</v>
      </c>
      <c r="P74" s="129" t="s">
        <v>340</v>
      </c>
    </row>
    <row r="75" spans="4:16" x14ac:dyDescent="0.2">
      <c r="D75" s="128">
        <v>1</v>
      </c>
      <c r="E75" s="107">
        <v>15</v>
      </c>
      <c r="F75" s="107" t="s">
        <v>218</v>
      </c>
      <c r="G75" s="107">
        <v>15</v>
      </c>
      <c r="H75" s="107"/>
      <c r="I75" s="107" t="s">
        <v>339</v>
      </c>
      <c r="J75" s="107" t="s">
        <v>216</v>
      </c>
      <c r="K75" s="107" t="s">
        <v>213</v>
      </c>
      <c r="L75" s="107"/>
      <c r="M75" s="107" t="s">
        <v>213</v>
      </c>
      <c r="N75" s="107"/>
      <c r="O75" s="107" t="s">
        <v>338</v>
      </c>
      <c r="P75" s="129" t="s">
        <v>337</v>
      </c>
    </row>
    <row r="76" spans="4:16" x14ac:dyDescent="0.2">
      <c r="D76" s="128">
        <v>1</v>
      </c>
      <c r="E76" s="107">
        <v>16</v>
      </c>
      <c r="F76" s="107" t="s">
        <v>218</v>
      </c>
      <c r="G76" s="107">
        <v>16</v>
      </c>
      <c r="H76" s="107"/>
      <c r="I76" s="107" t="s">
        <v>336</v>
      </c>
      <c r="J76" s="107" t="s">
        <v>216</v>
      </c>
      <c r="K76" s="107" t="s">
        <v>213</v>
      </c>
      <c r="L76" s="107"/>
      <c r="M76" s="107" t="s">
        <v>213</v>
      </c>
      <c r="N76" s="107"/>
      <c r="O76" s="107" t="s">
        <v>335</v>
      </c>
      <c r="P76" s="129" t="s">
        <v>334</v>
      </c>
    </row>
    <row r="77" spans="4:16" x14ac:dyDescent="0.2">
      <c r="D77" s="128">
        <v>1</v>
      </c>
      <c r="E77" s="107">
        <v>17</v>
      </c>
      <c r="F77" s="107" t="s">
        <v>218</v>
      </c>
      <c r="G77" s="107">
        <v>17</v>
      </c>
      <c r="H77" s="107"/>
      <c r="I77" s="107" t="s">
        <v>333</v>
      </c>
      <c r="J77" s="107" t="s">
        <v>216</v>
      </c>
      <c r="K77" s="107" t="s">
        <v>213</v>
      </c>
      <c r="L77" s="107"/>
      <c r="M77" s="107" t="s">
        <v>213</v>
      </c>
      <c r="N77" s="107"/>
      <c r="O77" s="107" t="s">
        <v>332</v>
      </c>
      <c r="P77" s="129" t="s">
        <v>331</v>
      </c>
    </row>
    <row r="78" spans="4:16" x14ac:dyDescent="0.2">
      <c r="D78" s="130">
        <v>1</v>
      </c>
      <c r="E78" s="131">
        <v>18</v>
      </c>
      <c r="F78" s="131" t="s">
        <v>218</v>
      </c>
      <c r="G78" s="131">
        <v>18</v>
      </c>
      <c r="H78" s="131"/>
      <c r="I78" s="131" t="s">
        <v>330</v>
      </c>
      <c r="J78" s="131" t="s">
        <v>216</v>
      </c>
      <c r="K78" s="131" t="s">
        <v>213</v>
      </c>
      <c r="L78" s="131"/>
      <c r="M78" s="131" t="s">
        <v>213</v>
      </c>
      <c r="N78" s="131"/>
      <c r="O78" s="131" t="s">
        <v>329</v>
      </c>
      <c r="P78" s="132" t="s">
        <v>328</v>
      </c>
    </row>
    <row r="80" spans="4:16" x14ac:dyDescent="0.2">
      <c r="D80" s="104"/>
      <c r="E80" s="115" t="s">
        <v>165</v>
      </c>
      <c r="F80" s="115" t="s">
        <v>167</v>
      </c>
      <c r="G80" s="115" t="s">
        <v>212</v>
      </c>
      <c r="H80" s="124" t="s">
        <v>211</v>
      </c>
    </row>
    <row r="81" spans="4:16" x14ac:dyDescent="0.2">
      <c r="D81" s="113" t="s">
        <v>7</v>
      </c>
      <c r="E81" s="113">
        <v>12338</v>
      </c>
      <c r="F81" s="113">
        <v>11664.59</v>
      </c>
      <c r="G81" s="113">
        <v>1101.29</v>
      </c>
      <c r="H81" s="123">
        <v>2863.79</v>
      </c>
    </row>
    <row r="82" spans="4:16" x14ac:dyDescent="0.2">
      <c r="D82" s="113" t="s">
        <v>8</v>
      </c>
      <c r="E82" s="113">
        <v>17412.580000000002</v>
      </c>
      <c r="F82" s="113">
        <v>15092.67</v>
      </c>
      <c r="G82" s="113">
        <v>1104.9100000000001</v>
      </c>
      <c r="H82" s="123">
        <v>2397.54</v>
      </c>
    </row>
    <row r="83" spans="4:16" x14ac:dyDescent="0.2">
      <c r="D83" s="113" t="s">
        <v>9</v>
      </c>
      <c r="E83" s="113">
        <v>14818.58</v>
      </c>
      <c r="F83" s="113">
        <v>11112.41</v>
      </c>
      <c r="G83" s="113">
        <v>3523.84</v>
      </c>
      <c r="H83" s="123">
        <v>3156.37</v>
      </c>
    </row>
    <row r="84" spans="4:16" x14ac:dyDescent="0.2">
      <c r="D84" s="113" t="s">
        <v>27</v>
      </c>
      <c r="E84" s="113">
        <v>23499.67</v>
      </c>
      <c r="F84" s="113">
        <v>15719.43</v>
      </c>
      <c r="G84" s="113">
        <v>3390.63</v>
      </c>
      <c r="H84" s="123">
        <v>2199.77</v>
      </c>
    </row>
    <row r="85" spans="4:16" x14ac:dyDescent="0.2">
      <c r="D85" s="113" t="s">
        <v>10</v>
      </c>
      <c r="E85" s="113">
        <v>17245.45</v>
      </c>
      <c r="F85" s="113">
        <v>11600.4</v>
      </c>
      <c r="G85" s="113">
        <v>3235.77</v>
      </c>
      <c r="H85" s="123">
        <v>2430.5500000000002</v>
      </c>
    </row>
    <row r="86" spans="4:16" x14ac:dyDescent="0.2">
      <c r="D86" s="113" t="s">
        <v>11</v>
      </c>
      <c r="E86" s="113">
        <v>11588.69</v>
      </c>
      <c r="F86" s="113">
        <v>9823.1299999999992</v>
      </c>
      <c r="G86" s="113">
        <v>3825.19</v>
      </c>
      <c r="H86" s="123">
        <v>3605.42</v>
      </c>
    </row>
    <row r="87" spans="4:16" x14ac:dyDescent="0.2">
      <c r="E87" s="107"/>
      <c r="F87" s="107"/>
      <c r="G87" s="107"/>
      <c r="H87" s="107"/>
    </row>
    <row r="89" spans="4:16" x14ac:dyDescent="0.2">
      <c r="D89" s="125">
        <v>1</v>
      </c>
      <c r="E89" s="126">
        <v>1</v>
      </c>
      <c r="F89" s="126" t="s">
        <v>218</v>
      </c>
      <c r="G89" s="126">
        <v>1</v>
      </c>
      <c r="H89" s="126"/>
      <c r="I89" s="126" t="s">
        <v>327</v>
      </c>
      <c r="J89" s="126" t="s">
        <v>311</v>
      </c>
      <c r="K89" s="126" t="s">
        <v>213</v>
      </c>
      <c r="L89" s="126"/>
      <c r="M89" s="126" t="s">
        <v>213</v>
      </c>
      <c r="N89" s="126"/>
      <c r="O89" s="126" t="s">
        <v>326</v>
      </c>
      <c r="P89" s="127" t="s">
        <v>325</v>
      </c>
    </row>
    <row r="90" spans="4:16" x14ac:dyDescent="0.2">
      <c r="D90" s="128">
        <v>1</v>
      </c>
      <c r="E90" s="107">
        <v>2</v>
      </c>
      <c r="F90" s="107" t="s">
        <v>218</v>
      </c>
      <c r="G90" s="107">
        <v>2</v>
      </c>
      <c r="H90" s="107"/>
      <c r="I90" s="107" t="s">
        <v>324</v>
      </c>
      <c r="J90" s="107" t="s">
        <v>311</v>
      </c>
      <c r="K90" s="107" t="s">
        <v>213</v>
      </c>
      <c r="L90" s="107"/>
      <c r="M90" s="107" t="s">
        <v>213</v>
      </c>
      <c r="N90" s="107"/>
      <c r="O90" s="107" t="s">
        <v>323</v>
      </c>
      <c r="P90" s="129" t="s">
        <v>322</v>
      </c>
    </row>
    <row r="91" spans="4:16" x14ac:dyDescent="0.2">
      <c r="D91" s="128">
        <v>1</v>
      </c>
      <c r="E91" s="107">
        <v>3</v>
      </c>
      <c r="F91" s="107" t="s">
        <v>218</v>
      </c>
      <c r="G91" s="107">
        <v>3</v>
      </c>
      <c r="H91" s="107"/>
      <c r="I91" s="107" t="s">
        <v>321</v>
      </c>
      <c r="J91" s="107" t="s">
        <v>311</v>
      </c>
      <c r="K91" s="107" t="s">
        <v>213</v>
      </c>
      <c r="L91" s="107"/>
      <c r="M91" s="107" t="s">
        <v>213</v>
      </c>
      <c r="N91" s="107"/>
      <c r="O91" s="107" t="s">
        <v>320</v>
      </c>
      <c r="P91" s="129" t="s">
        <v>319</v>
      </c>
    </row>
    <row r="92" spans="4:16" x14ac:dyDescent="0.2">
      <c r="D92" s="128">
        <v>1</v>
      </c>
      <c r="E92" s="107">
        <v>4</v>
      </c>
      <c r="F92" s="107" t="s">
        <v>218</v>
      </c>
      <c r="G92" s="107">
        <v>4</v>
      </c>
      <c r="H92" s="107"/>
      <c r="I92" s="107" t="s">
        <v>318</v>
      </c>
      <c r="J92" s="107" t="s">
        <v>311</v>
      </c>
      <c r="K92" s="107" t="s">
        <v>213</v>
      </c>
      <c r="L92" s="107"/>
      <c r="M92" s="107" t="s">
        <v>213</v>
      </c>
      <c r="N92" s="107"/>
      <c r="O92" s="107" t="s">
        <v>317</v>
      </c>
      <c r="P92" s="129" t="s">
        <v>316</v>
      </c>
    </row>
    <row r="93" spans="4:16" x14ac:dyDescent="0.2">
      <c r="D93" s="128">
        <v>1</v>
      </c>
      <c r="E93" s="107">
        <v>5</v>
      </c>
      <c r="F93" s="107" t="s">
        <v>218</v>
      </c>
      <c r="G93" s="107">
        <v>5</v>
      </c>
      <c r="H93" s="107"/>
      <c r="I93" s="107" t="s">
        <v>315</v>
      </c>
      <c r="J93" s="107" t="s">
        <v>311</v>
      </c>
      <c r="K93" s="107" t="s">
        <v>213</v>
      </c>
      <c r="L93" s="107"/>
      <c r="M93" s="107" t="s">
        <v>213</v>
      </c>
      <c r="N93" s="107"/>
      <c r="O93" s="107" t="s">
        <v>314</v>
      </c>
      <c r="P93" s="129" t="s">
        <v>313</v>
      </c>
    </row>
    <row r="94" spans="4:16" x14ac:dyDescent="0.2">
      <c r="D94" s="128">
        <v>1</v>
      </c>
      <c r="E94" s="107">
        <v>6</v>
      </c>
      <c r="F94" s="107" t="s">
        <v>218</v>
      </c>
      <c r="G94" s="107">
        <v>6</v>
      </c>
      <c r="H94" s="107"/>
      <c r="I94" s="107" t="s">
        <v>312</v>
      </c>
      <c r="J94" s="107" t="s">
        <v>311</v>
      </c>
      <c r="K94" s="107" t="s">
        <v>213</v>
      </c>
      <c r="L94" s="107"/>
      <c r="M94" s="107" t="s">
        <v>213</v>
      </c>
      <c r="N94" s="107"/>
      <c r="O94" s="107" t="s">
        <v>310</v>
      </c>
      <c r="P94" s="129" t="s">
        <v>309</v>
      </c>
    </row>
    <row r="95" spans="4:16" x14ac:dyDescent="0.2">
      <c r="D95" s="128">
        <v>1</v>
      </c>
      <c r="E95" s="107">
        <v>7</v>
      </c>
      <c r="F95" s="107" t="s">
        <v>218</v>
      </c>
      <c r="G95" s="107">
        <v>7</v>
      </c>
      <c r="H95" s="107"/>
      <c r="I95" s="107" t="s">
        <v>308</v>
      </c>
      <c r="J95" s="107" t="s">
        <v>292</v>
      </c>
      <c r="K95" s="107" t="s">
        <v>213</v>
      </c>
      <c r="L95" s="107"/>
      <c r="M95" s="107" t="s">
        <v>213</v>
      </c>
      <c r="N95" s="107"/>
      <c r="O95" s="107" t="s">
        <v>307</v>
      </c>
      <c r="P95" s="129" t="s">
        <v>306</v>
      </c>
    </row>
    <row r="96" spans="4:16" x14ac:dyDescent="0.2">
      <c r="D96" s="128">
        <v>1</v>
      </c>
      <c r="E96" s="107">
        <v>8</v>
      </c>
      <c r="F96" s="107" t="s">
        <v>218</v>
      </c>
      <c r="G96" s="107">
        <v>8</v>
      </c>
      <c r="H96" s="107"/>
      <c r="I96" s="107" t="s">
        <v>305</v>
      </c>
      <c r="J96" s="107" t="s">
        <v>292</v>
      </c>
      <c r="K96" s="107" t="s">
        <v>213</v>
      </c>
      <c r="L96" s="107"/>
      <c r="M96" s="107" t="s">
        <v>213</v>
      </c>
      <c r="N96" s="107"/>
      <c r="O96" s="107" t="s">
        <v>304</v>
      </c>
      <c r="P96" s="129" t="s">
        <v>303</v>
      </c>
    </row>
    <row r="97" spans="4:16" x14ac:dyDescent="0.2">
      <c r="D97" s="128">
        <v>1</v>
      </c>
      <c r="E97" s="107">
        <v>9</v>
      </c>
      <c r="F97" s="107" t="s">
        <v>218</v>
      </c>
      <c r="G97" s="107">
        <v>9</v>
      </c>
      <c r="H97" s="107"/>
      <c r="I97" s="107" t="s">
        <v>302</v>
      </c>
      <c r="J97" s="107" t="s">
        <v>292</v>
      </c>
      <c r="K97" s="107" t="s">
        <v>213</v>
      </c>
      <c r="L97" s="107"/>
      <c r="M97" s="107" t="s">
        <v>213</v>
      </c>
      <c r="N97" s="107"/>
      <c r="O97" s="107" t="s">
        <v>301</v>
      </c>
      <c r="P97" s="129" t="s">
        <v>300</v>
      </c>
    </row>
    <row r="98" spans="4:16" x14ac:dyDescent="0.2">
      <c r="D98" s="128">
        <v>1</v>
      </c>
      <c r="E98" s="107">
        <v>10</v>
      </c>
      <c r="F98" s="107" t="s">
        <v>218</v>
      </c>
      <c r="G98" s="107">
        <v>10</v>
      </c>
      <c r="H98" s="107"/>
      <c r="I98" s="107" t="s">
        <v>299</v>
      </c>
      <c r="J98" s="107" t="s">
        <v>292</v>
      </c>
      <c r="K98" s="107" t="s">
        <v>213</v>
      </c>
      <c r="L98" s="107"/>
      <c r="M98" s="107" t="s">
        <v>213</v>
      </c>
      <c r="N98" s="107"/>
      <c r="O98" s="107" t="s">
        <v>298</v>
      </c>
      <c r="P98" s="129" t="s">
        <v>297</v>
      </c>
    </row>
    <row r="99" spans="4:16" x14ac:dyDescent="0.2">
      <c r="D99" s="128">
        <v>1</v>
      </c>
      <c r="E99" s="107">
        <v>11</v>
      </c>
      <c r="F99" s="107" t="s">
        <v>218</v>
      </c>
      <c r="G99" s="107">
        <v>11</v>
      </c>
      <c r="H99" s="107"/>
      <c r="I99" s="107" t="s">
        <v>296</v>
      </c>
      <c r="J99" s="107" t="s">
        <v>292</v>
      </c>
      <c r="K99" s="107" t="s">
        <v>213</v>
      </c>
      <c r="L99" s="107"/>
      <c r="M99" s="107" t="s">
        <v>213</v>
      </c>
      <c r="N99" s="107"/>
      <c r="O99" s="107" t="s">
        <v>295</v>
      </c>
      <c r="P99" s="129" t="s">
        <v>294</v>
      </c>
    </row>
    <row r="100" spans="4:16" x14ac:dyDescent="0.2">
      <c r="D100" s="128">
        <v>1</v>
      </c>
      <c r="E100" s="107">
        <v>12</v>
      </c>
      <c r="F100" s="107" t="s">
        <v>218</v>
      </c>
      <c r="G100" s="107">
        <v>12</v>
      </c>
      <c r="H100" s="107"/>
      <c r="I100" s="107" t="s">
        <v>293</v>
      </c>
      <c r="J100" s="107" t="s">
        <v>292</v>
      </c>
      <c r="K100" s="107" t="s">
        <v>213</v>
      </c>
      <c r="L100" s="107"/>
      <c r="M100" s="107" t="s">
        <v>213</v>
      </c>
      <c r="N100" s="107"/>
      <c r="O100" s="107" t="s">
        <v>291</v>
      </c>
      <c r="P100" s="129" t="s">
        <v>290</v>
      </c>
    </row>
    <row r="101" spans="4:16" x14ac:dyDescent="0.2">
      <c r="D101" s="128">
        <v>1</v>
      </c>
      <c r="E101" s="107">
        <v>13</v>
      </c>
      <c r="F101" s="107" t="s">
        <v>218</v>
      </c>
      <c r="G101" s="107">
        <v>13</v>
      </c>
      <c r="H101" s="107"/>
      <c r="I101" s="107" t="s">
        <v>289</v>
      </c>
      <c r="J101" s="107" t="s">
        <v>273</v>
      </c>
      <c r="K101" s="107" t="s">
        <v>213</v>
      </c>
      <c r="L101" s="107"/>
      <c r="M101" s="107" t="s">
        <v>213</v>
      </c>
      <c r="N101" s="107"/>
      <c r="O101" s="107" t="s">
        <v>288</v>
      </c>
      <c r="P101" s="129" t="s">
        <v>287</v>
      </c>
    </row>
    <row r="102" spans="4:16" x14ac:dyDescent="0.2">
      <c r="D102" s="128">
        <v>1</v>
      </c>
      <c r="E102" s="107">
        <v>14</v>
      </c>
      <c r="F102" s="107" t="s">
        <v>218</v>
      </c>
      <c r="G102" s="107">
        <v>14</v>
      </c>
      <c r="H102" s="107"/>
      <c r="I102" s="107" t="s">
        <v>286</v>
      </c>
      <c r="J102" s="107" t="s">
        <v>273</v>
      </c>
      <c r="K102" s="107" t="s">
        <v>213</v>
      </c>
      <c r="L102" s="107"/>
      <c r="M102" s="107" t="s">
        <v>213</v>
      </c>
      <c r="N102" s="107"/>
      <c r="O102" s="107" t="s">
        <v>285</v>
      </c>
      <c r="P102" s="129" t="s">
        <v>284</v>
      </c>
    </row>
    <row r="103" spans="4:16" x14ac:dyDescent="0.2">
      <c r="D103" s="128">
        <v>1</v>
      </c>
      <c r="E103" s="107">
        <v>15</v>
      </c>
      <c r="F103" s="107" t="s">
        <v>218</v>
      </c>
      <c r="G103" s="107">
        <v>15</v>
      </c>
      <c r="H103" s="107"/>
      <c r="I103" s="107" t="s">
        <v>283</v>
      </c>
      <c r="J103" s="107" t="s">
        <v>273</v>
      </c>
      <c r="K103" s="107" t="s">
        <v>213</v>
      </c>
      <c r="L103" s="107"/>
      <c r="M103" s="107" t="s">
        <v>213</v>
      </c>
      <c r="N103" s="107"/>
      <c r="O103" s="107" t="s">
        <v>282</v>
      </c>
      <c r="P103" s="129" t="s">
        <v>281</v>
      </c>
    </row>
    <row r="104" spans="4:16" x14ac:dyDescent="0.2">
      <c r="D104" s="128">
        <v>1</v>
      </c>
      <c r="E104" s="107">
        <v>16</v>
      </c>
      <c r="F104" s="107" t="s">
        <v>218</v>
      </c>
      <c r="G104" s="107">
        <v>16</v>
      </c>
      <c r="H104" s="107"/>
      <c r="I104" s="107" t="s">
        <v>280</v>
      </c>
      <c r="J104" s="107" t="s">
        <v>273</v>
      </c>
      <c r="K104" s="107" t="s">
        <v>213</v>
      </c>
      <c r="L104" s="107"/>
      <c r="M104" s="107" t="s">
        <v>213</v>
      </c>
      <c r="N104" s="107"/>
      <c r="O104" s="107" t="s">
        <v>279</v>
      </c>
      <c r="P104" s="129" t="s">
        <v>278</v>
      </c>
    </row>
    <row r="105" spans="4:16" x14ac:dyDescent="0.2">
      <c r="D105" s="128">
        <v>1</v>
      </c>
      <c r="E105" s="107">
        <v>17</v>
      </c>
      <c r="F105" s="107" t="s">
        <v>218</v>
      </c>
      <c r="G105" s="107">
        <v>17</v>
      </c>
      <c r="H105" s="107"/>
      <c r="I105" s="107" t="s">
        <v>277</v>
      </c>
      <c r="J105" s="107" t="s">
        <v>273</v>
      </c>
      <c r="K105" s="107" t="s">
        <v>213</v>
      </c>
      <c r="L105" s="107"/>
      <c r="M105" s="107" t="s">
        <v>213</v>
      </c>
      <c r="N105" s="107"/>
      <c r="O105" s="107" t="s">
        <v>276</v>
      </c>
      <c r="P105" s="129" t="s">
        <v>275</v>
      </c>
    </row>
    <row r="106" spans="4:16" x14ac:dyDescent="0.2">
      <c r="D106" s="130">
        <v>1</v>
      </c>
      <c r="E106" s="131">
        <v>18</v>
      </c>
      <c r="F106" s="131" t="s">
        <v>218</v>
      </c>
      <c r="G106" s="131">
        <v>18</v>
      </c>
      <c r="H106" s="131"/>
      <c r="I106" s="131" t="s">
        <v>274</v>
      </c>
      <c r="J106" s="131" t="s">
        <v>273</v>
      </c>
      <c r="K106" s="131" t="s">
        <v>213</v>
      </c>
      <c r="L106" s="131"/>
      <c r="M106" s="131" t="s">
        <v>213</v>
      </c>
      <c r="N106" s="131"/>
      <c r="O106" s="131" t="s">
        <v>272</v>
      </c>
      <c r="P106" s="132" t="s">
        <v>271</v>
      </c>
    </row>
    <row r="108" spans="4:16" x14ac:dyDescent="0.2">
      <c r="D108" s="113"/>
      <c r="E108" s="115" t="s">
        <v>165</v>
      </c>
      <c r="F108" s="115" t="s">
        <v>167</v>
      </c>
      <c r="G108" s="115" t="s">
        <v>212</v>
      </c>
      <c r="H108" s="124" t="s">
        <v>211</v>
      </c>
    </row>
    <row r="109" spans="4:16" x14ac:dyDescent="0.2">
      <c r="D109" s="113" t="s">
        <v>7</v>
      </c>
      <c r="E109" s="113">
        <v>13783.99</v>
      </c>
      <c r="F109" s="113">
        <v>9014.82</v>
      </c>
      <c r="G109" s="113">
        <v>1229.3599999999999</v>
      </c>
      <c r="H109" s="123">
        <v>3076.4</v>
      </c>
    </row>
    <row r="110" spans="4:16" x14ac:dyDescent="0.2">
      <c r="D110" s="113" t="s">
        <v>8</v>
      </c>
      <c r="E110" s="113">
        <v>21224.35</v>
      </c>
      <c r="F110" s="113">
        <v>10723.99</v>
      </c>
      <c r="G110" s="113">
        <v>1073.58</v>
      </c>
      <c r="H110" s="123">
        <v>3301.64</v>
      </c>
    </row>
    <row r="111" spans="4:16" x14ac:dyDescent="0.2">
      <c r="D111" s="113" t="s">
        <v>9</v>
      </c>
      <c r="E111" s="113">
        <v>18455.39</v>
      </c>
      <c r="F111" s="113">
        <v>10875.38</v>
      </c>
      <c r="G111" s="113">
        <v>3208.34</v>
      </c>
      <c r="H111" s="123">
        <v>3056.14</v>
      </c>
    </row>
    <row r="112" spans="4:16" x14ac:dyDescent="0.2">
      <c r="D112" s="113" t="s">
        <v>27</v>
      </c>
      <c r="E112" s="113">
        <v>23957.63</v>
      </c>
      <c r="F112" s="113">
        <v>11938.66</v>
      </c>
      <c r="G112" s="113">
        <v>3114.87</v>
      </c>
      <c r="H112" s="123">
        <v>2545.65</v>
      </c>
    </row>
    <row r="113" spans="4:16" x14ac:dyDescent="0.2">
      <c r="D113" s="113" t="s">
        <v>10</v>
      </c>
      <c r="E113" s="113">
        <v>27418.03</v>
      </c>
      <c r="F113" s="113">
        <v>12733.6</v>
      </c>
      <c r="G113" s="113">
        <v>3265.52</v>
      </c>
      <c r="H113" s="123">
        <v>2615.16</v>
      </c>
    </row>
    <row r="114" spans="4:16" x14ac:dyDescent="0.2">
      <c r="D114" s="113" t="s">
        <v>11</v>
      </c>
      <c r="E114" s="113">
        <v>10909.68</v>
      </c>
      <c r="F114" s="113">
        <v>8941.68</v>
      </c>
      <c r="G114" s="113">
        <v>3276.79</v>
      </c>
      <c r="H114" s="123">
        <v>4470.8100000000004</v>
      </c>
    </row>
    <row r="117" spans="4:16" x14ac:dyDescent="0.2">
      <c r="D117" s="125">
        <v>1</v>
      </c>
      <c r="E117" s="126">
        <v>1</v>
      </c>
      <c r="F117" s="126" t="s">
        <v>218</v>
      </c>
      <c r="G117" s="126">
        <v>1</v>
      </c>
      <c r="H117" s="126"/>
      <c r="I117" s="126" t="s">
        <v>270</v>
      </c>
      <c r="J117" s="126" t="s">
        <v>254</v>
      </c>
      <c r="K117" s="126" t="s">
        <v>213</v>
      </c>
      <c r="L117" s="126"/>
      <c r="M117" s="126" t="s">
        <v>213</v>
      </c>
      <c r="N117" s="126"/>
      <c r="O117" s="126" t="s">
        <v>269</v>
      </c>
      <c r="P117" s="127" t="s">
        <v>268</v>
      </c>
    </row>
    <row r="118" spans="4:16" x14ac:dyDescent="0.2">
      <c r="D118" s="128">
        <v>1</v>
      </c>
      <c r="E118" s="107">
        <v>2</v>
      </c>
      <c r="F118" s="107" t="s">
        <v>218</v>
      </c>
      <c r="G118" s="107">
        <v>2</v>
      </c>
      <c r="H118" s="107"/>
      <c r="I118" s="107" t="s">
        <v>267</v>
      </c>
      <c r="J118" s="107" t="s">
        <v>254</v>
      </c>
      <c r="K118" s="107" t="s">
        <v>213</v>
      </c>
      <c r="L118" s="107"/>
      <c r="M118" s="107" t="s">
        <v>213</v>
      </c>
      <c r="N118" s="107"/>
      <c r="O118" s="107" t="s">
        <v>266</v>
      </c>
      <c r="P118" s="129" t="s">
        <v>265</v>
      </c>
    </row>
    <row r="119" spans="4:16" x14ac:dyDescent="0.2">
      <c r="D119" s="128">
        <v>1</v>
      </c>
      <c r="E119" s="107">
        <v>3</v>
      </c>
      <c r="F119" s="107" t="s">
        <v>218</v>
      </c>
      <c r="G119" s="107">
        <v>3</v>
      </c>
      <c r="H119" s="107"/>
      <c r="I119" s="107" t="s">
        <v>264</v>
      </c>
      <c r="J119" s="107" t="s">
        <v>254</v>
      </c>
      <c r="K119" s="107" t="s">
        <v>213</v>
      </c>
      <c r="L119" s="107"/>
      <c r="M119" s="107" t="s">
        <v>213</v>
      </c>
      <c r="N119" s="107"/>
      <c r="O119" s="107" t="s">
        <v>263</v>
      </c>
      <c r="P119" s="129" t="s">
        <v>262</v>
      </c>
    </row>
    <row r="120" spans="4:16" x14ac:dyDescent="0.2">
      <c r="D120" s="128">
        <v>1</v>
      </c>
      <c r="E120" s="107">
        <v>4</v>
      </c>
      <c r="F120" s="107" t="s">
        <v>218</v>
      </c>
      <c r="G120" s="107">
        <v>4</v>
      </c>
      <c r="H120" s="107"/>
      <c r="I120" s="107" t="s">
        <v>261</v>
      </c>
      <c r="J120" s="107" t="s">
        <v>254</v>
      </c>
      <c r="K120" s="107" t="s">
        <v>213</v>
      </c>
      <c r="L120" s="107"/>
      <c r="M120" s="107" t="s">
        <v>213</v>
      </c>
      <c r="N120" s="107"/>
      <c r="O120" s="107" t="s">
        <v>260</v>
      </c>
      <c r="P120" s="129" t="s">
        <v>259</v>
      </c>
    </row>
    <row r="121" spans="4:16" x14ac:dyDescent="0.2">
      <c r="D121" s="128">
        <v>1</v>
      </c>
      <c r="E121" s="107">
        <v>5</v>
      </c>
      <c r="F121" s="107" t="s">
        <v>218</v>
      </c>
      <c r="G121" s="107">
        <v>5</v>
      </c>
      <c r="H121" s="107"/>
      <c r="I121" s="107" t="s">
        <v>258</v>
      </c>
      <c r="J121" s="107" t="s">
        <v>254</v>
      </c>
      <c r="K121" s="107" t="s">
        <v>213</v>
      </c>
      <c r="L121" s="107"/>
      <c r="M121" s="107" t="s">
        <v>213</v>
      </c>
      <c r="N121" s="107"/>
      <c r="O121" s="107" t="s">
        <v>257</v>
      </c>
      <c r="P121" s="129" t="s">
        <v>256</v>
      </c>
    </row>
    <row r="122" spans="4:16" x14ac:dyDescent="0.2">
      <c r="D122" s="128">
        <v>1</v>
      </c>
      <c r="E122" s="107">
        <v>6</v>
      </c>
      <c r="F122" s="107" t="s">
        <v>218</v>
      </c>
      <c r="G122" s="107">
        <v>6</v>
      </c>
      <c r="H122" s="107"/>
      <c r="I122" s="107" t="s">
        <v>255</v>
      </c>
      <c r="J122" s="107" t="s">
        <v>254</v>
      </c>
      <c r="K122" s="107" t="s">
        <v>213</v>
      </c>
      <c r="L122" s="107"/>
      <c r="M122" s="107" t="s">
        <v>213</v>
      </c>
      <c r="N122" s="107"/>
      <c r="O122" s="107" t="s">
        <v>253</v>
      </c>
      <c r="P122" s="129" t="s">
        <v>252</v>
      </c>
    </row>
    <row r="123" spans="4:16" x14ac:dyDescent="0.2">
      <c r="D123" s="128">
        <v>1</v>
      </c>
      <c r="E123" s="107">
        <v>7</v>
      </c>
      <c r="F123" s="107" t="s">
        <v>218</v>
      </c>
      <c r="G123" s="107">
        <v>7</v>
      </c>
      <c r="H123" s="107"/>
      <c r="I123" s="107" t="s">
        <v>251</v>
      </c>
      <c r="J123" s="107" t="s">
        <v>216</v>
      </c>
      <c r="K123" s="107" t="s">
        <v>213</v>
      </c>
      <c r="L123" s="107"/>
      <c r="M123" s="107" t="s">
        <v>213</v>
      </c>
      <c r="N123" s="107"/>
      <c r="O123" s="107" t="s">
        <v>250</v>
      </c>
      <c r="P123" s="129" t="s">
        <v>249</v>
      </c>
    </row>
    <row r="124" spans="4:16" x14ac:dyDescent="0.2">
      <c r="D124" s="128">
        <v>1</v>
      </c>
      <c r="E124" s="107">
        <v>8</v>
      </c>
      <c r="F124" s="107" t="s">
        <v>218</v>
      </c>
      <c r="G124" s="107">
        <v>8</v>
      </c>
      <c r="H124" s="107"/>
      <c r="I124" s="107" t="s">
        <v>248</v>
      </c>
      <c r="J124" s="107" t="s">
        <v>216</v>
      </c>
      <c r="K124" s="107" t="s">
        <v>213</v>
      </c>
      <c r="L124" s="107"/>
      <c r="M124" s="107" t="s">
        <v>213</v>
      </c>
      <c r="N124" s="107"/>
      <c r="O124" s="107" t="s">
        <v>247</v>
      </c>
      <c r="P124" s="129" t="s">
        <v>246</v>
      </c>
    </row>
    <row r="125" spans="4:16" x14ac:dyDescent="0.2">
      <c r="D125" s="128">
        <v>1</v>
      </c>
      <c r="E125" s="107">
        <v>9</v>
      </c>
      <c r="F125" s="107" t="s">
        <v>218</v>
      </c>
      <c r="G125" s="107">
        <v>9</v>
      </c>
      <c r="H125" s="107"/>
      <c r="I125" s="107" t="s">
        <v>245</v>
      </c>
      <c r="J125" s="107" t="s">
        <v>216</v>
      </c>
      <c r="K125" s="107" t="s">
        <v>213</v>
      </c>
      <c r="L125" s="107"/>
      <c r="M125" s="107" t="s">
        <v>213</v>
      </c>
      <c r="N125" s="107"/>
      <c r="O125" s="107" t="s">
        <v>244</v>
      </c>
      <c r="P125" s="129" t="s">
        <v>243</v>
      </c>
    </row>
    <row r="126" spans="4:16" x14ac:dyDescent="0.2">
      <c r="D126" s="128">
        <v>1</v>
      </c>
      <c r="E126" s="107">
        <v>10</v>
      </c>
      <c r="F126" s="107" t="s">
        <v>218</v>
      </c>
      <c r="G126" s="107">
        <v>10</v>
      </c>
      <c r="H126" s="107"/>
      <c r="I126" s="107" t="s">
        <v>242</v>
      </c>
      <c r="J126" s="107" t="s">
        <v>216</v>
      </c>
      <c r="K126" s="107" t="s">
        <v>213</v>
      </c>
      <c r="L126" s="107"/>
      <c r="M126" s="107" t="s">
        <v>213</v>
      </c>
      <c r="N126" s="107"/>
      <c r="O126" s="107" t="s">
        <v>241</v>
      </c>
      <c r="P126" s="129" t="s">
        <v>240</v>
      </c>
    </row>
    <row r="127" spans="4:16" x14ac:dyDescent="0.2">
      <c r="D127" s="128">
        <v>1</v>
      </c>
      <c r="E127" s="107">
        <v>11</v>
      </c>
      <c r="F127" s="107" t="s">
        <v>218</v>
      </c>
      <c r="G127" s="107">
        <v>11</v>
      </c>
      <c r="H127" s="107"/>
      <c r="I127" s="107" t="s">
        <v>239</v>
      </c>
      <c r="J127" s="107" t="s">
        <v>216</v>
      </c>
      <c r="K127" s="107" t="s">
        <v>213</v>
      </c>
      <c r="L127" s="107"/>
      <c r="M127" s="107" t="s">
        <v>213</v>
      </c>
      <c r="N127" s="107"/>
      <c r="O127" s="107" t="s">
        <v>238</v>
      </c>
      <c r="P127" s="129" t="s">
        <v>237</v>
      </c>
    </row>
    <row r="128" spans="4:16" x14ac:dyDescent="0.2">
      <c r="D128" s="128">
        <v>1</v>
      </c>
      <c r="E128" s="107">
        <v>12</v>
      </c>
      <c r="F128" s="107" t="s">
        <v>218</v>
      </c>
      <c r="G128" s="107">
        <v>12</v>
      </c>
      <c r="H128" s="107"/>
      <c r="I128" s="107" t="s">
        <v>236</v>
      </c>
      <c r="J128" s="107" t="s">
        <v>216</v>
      </c>
      <c r="K128" s="107" t="s">
        <v>213</v>
      </c>
      <c r="L128" s="107"/>
      <c r="M128" s="107" t="s">
        <v>213</v>
      </c>
      <c r="N128" s="107"/>
      <c r="O128" s="107" t="s">
        <v>235</v>
      </c>
      <c r="P128" s="129" t="s">
        <v>234</v>
      </c>
    </row>
    <row r="129" spans="4:16" x14ac:dyDescent="0.2">
      <c r="D129" s="128">
        <v>1</v>
      </c>
      <c r="E129" s="107">
        <v>13</v>
      </c>
      <c r="F129" s="107" t="s">
        <v>218</v>
      </c>
      <c r="G129" s="107">
        <v>13</v>
      </c>
      <c r="H129" s="107"/>
      <c r="I129" s="107" t="s">
        <v>233</v>
      </c>
      <c r="J129" s="107" t="s">
        <v>216</v>
      </c>
      <c r="K129" s="107" t="s">
        <v>213</v>
      </c>
      <c r="L129" s="107"/>
      <c r="M129" s="107" t="s">
        <v>213</v>
      </c>
      <c r="N129" s="107"/>
      <c r="O129" s="107" t="s">
        <v>232</v>
      </c>
      <c r="P129" s="129" t="s">
        <v>231</v>
      </c>
    </row>
    <row r="130" spans="4:16" x14ac:dyDescent="0.2">
      <c r="D130" s="128">
        <v>1</v>
      </c>
      <c r="E130" s="107">
        <v>14</v>
      </c>
      <c r="F130" s="107" t="s">
        <v>218</v>
      </c>
      <c r="G130" s="107">
        <v>14</v>
      </c>
      <c r="H130" s="107"/>
      <c r="I130" s="107" t="s">
        <v>230</v>
      </c>
      <c r="J130" s="107" t="s">
        <v>216</v>
      </c>
      <c r="K130" s="107" t="s">
        <v>213</v>
      </c>
      <c r="L130" s="107"/>
      <c r="M130" s="107" t="s">
        <v>213</v>
      </c>
      <c r="N130" s="107"/>
      <c r="O130" s="107" t="s">
        <v>229</v>
      </c>
      <c r="P130" s="129" t="s">
        <v>228</v>
      </c>
    </row>
    <row r="131" spans="4:16" x14ac:dyDescent="0.2">
      <c r="D131" s="128">
        <v>1</v>
      </c>
      <c r="E131" s="107">
        <v>15</v>
      </c>
      <c r="F131" s="107" t="s">
        <v>218</v>
      </c>
      <c r="G131" s="107">
        <v>15</v>
      </c>
      <c r="H131" s="107"/>
      <c r="I131" s="107" t="s">
        <v>227</v>
      </c>
      <c r="J131" s="107" t="s">
        <v>216</v>
      </c>
      <c r="K131" s="107" t="s">
        <v>213</v>
      </c>
      <c r="L131" s="107"/>
      <c r="M131" s="107" t="s">
        <v>213</v>
      </c>
      <c r="N131" s="107"/>
      <c r="O131" s="107" t="s">
        <v>226</v>
      </c>
      <c r="P131" s="129" t="s">
        <v>225</v>
      </c>
    </row>
    <row r="132" spans="4:16" x14ac:dyDescent="0.2">
      <c r="D132" s="128">
        <v>1</v>
      </c>
      <c r="E132" s="107">
        <v>16</v>
      </c>
      <c r="F132" s="107" t="s">
        <v>218</v>
      </c>
      <c r="G132" s="107">
        <v>16</v>
      </c>
      <c r="H132" s="107"/>
      <c r="I132" s="107" t="s">
        <v>224</v>
      </c>
      <c r="J132" s="107" t="s">
        <v>216</v>
      </c>
      <c r="K132" s="107" t="s">
        <v>213</v>
      </c>
      <c r="L132" s="107"/>
      <c r="M132" s="107" t="s">
        <v>213</v>
      </c>
      <c r="N132" s="107"/>
      <c r="O132" s="107" t="s">
        <v>223</v>
      </c>
      <c r="P132" s="129" t="s">
        <v>222</v>
      </c>
    </row>
    <row r="133" spans="4:16" x14ac:dyDescent="0.2">
      <c r="D133" s="128">
        <v>1</v>
      </c>
      <c r="E133" s="107">
        <v>17</v>
      </c>
      <c r="F133" s="107" t="s">
        <v>218</v>
      </c>
      <c r="G133" s="107">
        <v>17</v>
      </c>
      <c r="H133" s="107"/>
      <c r="I133" s="107" t="s">
        <v>221</v>
      </c>
      <c r="J133" s="107" t="s">
        <v>216</v>
      </c>
      <c r="K133" s="107" t="s">
        <v>213</v>
      </c>
      <c r="L133" s="107"/>
      <c r="M133" s="107" t="s">
        <v>213</v>
      </c>
      <c r="N133" s="107"/>
      <c r="O133" s="107" t="s">
        <v>220</v>
      </c>
      <c r="P133" s="129" t="s">
        <v>219</v>
      </c>
    </row>
    <row r="134" spans="4:16" x14ac:dyDescent="0.2">
      <c r="D134" s="130">
        <v>1</v>
      </c>
      <c r="E134" s="131">
        <v>18</v>
      </c>
      <c r="F134" s="131" t="s">
        <v>218</v>
      </c>
      <c r="G134" s="131">
        <v>18</v>
      </c>
      <c r="H134" s="131"/>
      <c r="I134" s="131" t="s">
        <v>217</v>
      </c>
      <c r="J134" s="131" t="s">
        <v>216</v>
      </c>
      <c r="K134" s="131" t="s">
        <v>213</v>
      </c>
      <c r="L134" s="131"/>
      <c r="M134" s="131" t="s">
        <v>213</v>
      </c>
      <c r="N134" s="131"/>
      <c r="O134" s="131" t="s">
        <v>215</v>
      </c>
      <c r="P134" s="132" t="s">
        <v>214</v>
      </c>
    </row>
    <row r="136" spans="4:16" x14ac:dyDescent="0.2">
      <c r="D136" s="104"/>
      <c r="E136" s="115" t="s">
        <v>165</v>
      </c>
      <c r="F136" s="115" t="s">
        <v>167</v>
      </c>
      <c r="G136" s="115" t="s">
        <v>212</v>
      </c>
      <c r="H136" s="116" t="s">
        <v>211</v>
      </c>
    </row>
    <row r="137" spans="4:16" x14ac:dyDescent="0.2">
      <c r="D137" s="113" t="s">
        <v>7</v>
      </c>
      <c r="E137" s="113">
        <v>81865.58</v>
      </c>
      <c r="F137" s="113">
        <v>61366.16</v>
      </c>
      <c r="G137" s="113">
        <v>7275.87</v>
      </c>
      <c r="H137" s="120">
        <v>187250.12</v>
      </c>
      <c r="I137" s="107"/>
    </row>
    <row r="138" spans="4:16" x14ac:dyDescent="0.2">
      <c r="D138" s="113" t="s">
        <v>8</v>
      </c>
      <c r="E138" s="113">
        <v>100255.45</v>
      </c>
      <c r="F138" s="113">
        <v>50049.29</v>
      </c>
      <c r="G138" s="113">
        <v>8322.75</v>
      </c>
      <c r="H138" s="120">
        <v>191639.95</v>
      </c>
      <c r="I138" s="107"/>
    </row>
    <row r="139" spans="4:16" x14ac:dyDescent="0.2">
      <c r="D139" s="113" t="s">
        <v>9</v>
      </c>
      <c r="E139" s="113">
        <v>105356.19</v>
      </c>
      <c r="F139" s="113">
        <v>41860.129999999997</v>
      </c>
      <c r="G139" s="113">
        <v>25781.78</v>
      </c>
      <c r="H139" s="120">
        <v>209478.76</v>
      </c>
      <c r="I139" s="107"/>
    </row>
    <row r="140" spans="4:16" x14ac:dyDescent="0.2">
      <c r="D140" s="113" t="s">
        <v>27</v>
      </c>
      <c r="E140" s="113">
        <v>123709.27</v>
      </c>
      <c r="F140" s="113">
        <v>48652.25</v>
      </c>
      <c r="G140" s="113">
        <v>30051.69</v>
      </c>
      <c r="H140" s="120">
        <v>190871.51</v>
      </c>
      <c r="I140" s="107"/>
    </row>
    <row r="141" spans="4:16" x14ac:dyDescent="0.2">
      <c r="D141" s="113" t="s">
        <v>10</v>
      </c>
      <c r="E141" s="113">
        <v>117525.86</v>
      </c>
      <c r="F141" s="113">
        <v>42253.02</v>
      </c>
      <c r="G141" s="113">
        <v>26194.11</v>
      </c>
      <c r="H141" s="120">
        <v>211450.41</v>
      </c>
      <c r="I141" s="107"/>
    </row>
    <row r="142" spans="4:16" x14ac:dyDescent="0.2">
      <c r="D142" s="113" t="s">
        <v>11</v>
      </c>
      <c r="E142" s="113">
        <v>102990</v>
      </c>
      <c r="F142" s="113">
        <v>37557.24</v>
      </c>
      <c r="G142" s="113">
        <v>24255.17</v>
      </c>
      <c r="H142" s="120">
        <v>206156.56</v>
      </c>
      <c r="I142" s="107"/>
    </row>
    <row r="143" spans="4:16" x14ac:dyDescent="0.2">
      <c r="E143" s="107"/>
      <c r="F143" s="107"/>
      <c r="G143" s="107"/>
      <c r="H143" s="107"/>
      <c r="I143" s="107"/>
    </row>
    <row r="144" spans="4:16" x14ac:dyDescent="0.2">
      <c r="D144" s="104"/>
      <c r="E144" s="117" t="s">
        <v>159</v>
      </c>
      <c r="F144" s="117" t="s">
        <v>161</v>
      </c>
      <c r="G144" s="117" t="s">
        <v>210</v>
      </c>
      <c r="H144" s="107"/>
      <c r="I144" s="107"/>
    </row>
    <row r="145" spans="4:16" x14ac:dyDescent="0.2">
      <c r="D145" s="113" t="s">
        <v>7</v>
      </c>
      <c r="E145" s="113">
        <f t="shared" ref="E145:G150" si="0">E137/$H137</f>
        <v>0.43719907896454219</v>
      </c>
      <c r="F145" s="113">
        <f t="shared" si="0"/>
        <v>0.32772294084511139</v>
      </c>
      <c r="G145" s="113">
        <f t="shared" si="0"/>
        <v>3.8856423696817924E-2</v>
      </c>
      <c r="H145" s="107"/>
      <c r="I145" s="107"/>
    </row>
    <row r="146" spans="4:16" x14ac:dyDescent="0.2">
      <c r="D146" s="113" t="s">
        <v>8</v>
      </c>
      <c r="E146" s="113">
        <f t="shared" si="0"/>
        <v>0.52314483488437558</v>
      </c>
      <c r="F146" s="113">
        <f t="shared" si="0"/>
        <v>0.26116313430472088</v>
      </c>
      <c r="G146" s="113">
        <f t="shared" si="0"/>
        <v>4.342909711675462E-2</v>
      </c>
      <c r="H146" s="107"/>
      <c r="I146" s="107"/>
    </row>
    <row r="147" spans="4:16" x14ac:dyDescent="0.2">
      <c r="D147" s="113" t="s">
        <v>9</v>
      </c>
      <c r="E147" s="113">
        <f t="shared" si="0"/>
        <v>0.50294449900314475</v>
      </c>
      <c r="F147" s="113">
        <f t="shared" si="0"/>
        <v>0.19982994934665449</v>
      </c>
      <c r="G147" s="113">
        <f t="shared" si="0"/>
        <v>0.12307586697572584</v>
      </c>
      <c r="H147" s="107"/>
      <c r="I147" s="107"/>
    </row>
    <row r="148" spans="4:16" x14ac:dyDescent="0.2">
      <c r="D148" s="113" t="s">
        <v>27</v>
      </c>
      <c r="E148" s="113">
        <f t="shared" si="0"/>
        <v>0.6481285237382991</v>
      </c>
      <c r="F148" s="113">
        <f t="shared" si="0"/>
        <v>0.25489529579348952</v>
      </c>
      <c r="G148" s="113">
        <f t="shared" si="0"/>
        <v>0.15744460763159465</v>
      </c>
      <c r="H148" s="107"/>
      <c r="I148" s="107"/>
    </row>
    <row r="149" spans="4:16" x14ac:dyDescent="0.2">
      <c r="D149" s="113" t="s">
        <v>10</v>
      </c>
      <c r="E149" s="113">
        <f t="shared" si="0"/>
        <v>0.55580814433038928</v>
      </c>
      <c r="F149" s="113">
        <f t="shared" si="0"/>
        <v>0.1998247248610206</v>
      </c>
      <c r="G149" s="113">
        <f t="shared" si="0"/>
        <v>0.12387826535782077</v>
      </c>
      <c r="H149" s="107"/>
      <c r="I149" s="107"/>
    </row>
    <row r="150" spans="4:16" x14ac:dyDescent="0.2">
      <c r="D150" s="113" t="s">
        <v>11</v>
      </c>
      <c r="E150" s="113">
        <f t="shared" si="0"/>
        <v>0.49957178175654465</v>
      </c>
      <c r="F150" s="113">
        <f t="shared" si="0"/>
        <v>0.18217824356401754</v>
      </c>
      <c r="G150" s="113">
        <f t="shared" si="0"/>
        <v>0.11765412655313999</v>
      </c>
      <c r="H150" s="107"/>
      <c r="I150" s="107"/>
    </row>
    <row r="152" spans="4:16" x14ac:dyDescent="0.2">
      <c r="D152" s="113"/>
      <c r="E152" s="115" t="s">
        <v>210</v>
      </c>
    </row>
    <row r="153" spans="4:16" x14ac:dyDescent="0.2">
      <c r="D153" s="113" t="s">
        <v>7</v>
      </c>
      <c r="E153" s="113">
        <v>3.8856423696817924E-2</v>
      </c>
    </row>
    <row r="154" spans="4:16" x14ac:dyDescent="0.2">
      <c r="D154" s="113" t="s">
        <v>8</v>
      </c>
      <c r="E154" s="113">
        <v>4.342909711675462E-2</v>
      </c>
    </row>
    <row r="155" spans="4:16" x14ac:dyDescent="0.2">
      <c r="D155" s="113" t="s">
        <v>9</v>
      </c>
      <c r="E155" s="113">
        <v>0.12307586697572584</v>
      </c>
    </row>
    <row r="156" spans="4:16" x14ac:dyDescent="0.2">
      <c r="D156" s="113" t="s">
        <v>27</v>
      </c>
      <c r="E156" s="113">
        <v>0.15744460763159465</v>
      </c>
    </row>
    <row r="157" spans="4:16" x14ac:dyDescent="0.2">
      <c r="D157" s="113" t="s">
        <v>10</v>
      </c>
      <c r="E157" s="113">
        <v>0.12387826535782077</v>
      </c>
    </row>
    <row r="158" spans="4:16" x14ac:dyDescent="0.2">
      <c r="D158" s="113" t="s">
        <v>11</v>
      </c>
      <c r="E158" s="113">
        <v>0.11765412655313999</v>
      </c>
    </row>
    <row r="159" spans="4:16" x14ac:dyDescent="0.2">
      <c r="D159" s="107"/>
      <c r="E159" s="107"/>
    </row>
    <row r="160" spans="4:16" ht="16" x14ac:dyDescent="0.2">
      <c r="D160" s="118"/>
      <c r="E160" s="118" t="s">
        <v>210</v>
      </c>
      <c r="H160" s="151"/>
      <c r="I160" s="151"/>
      <c r="J160" s="108" t="s">
        <v>181</v>
      </c>
      <c r="K160" s="108" t="s">
        <v>182</v>
      </c>
      <c r="L160" s="91"/>
      <c r="M160" s="151"/>
      <c r="N160" s="108" t="s">
        <v>181</v>
      </c>
      <c r="O160" s="108" t="s">
        <v>209</v>
      </c>
      <c r="P160" s="108" t="s">
        <v>183</v>
      </c>
    </row>
    <row r="161" spans="4:16" ht="16" x14ac:dyDescent="0.2">
      <c r="D161" s="118" t="s">
        <v>208</v>
      </c>
      <c r="E161" s="121">
        <f>AVERAGE(E153:E154)</f>
        <v>4.1142760406786272E-2</v>
      </c>
      <c r="H161" s="206" t="s">
        <v>171</v>
      </c>
      <c r="I161" s="91" t="s">
        <v>7</v>
      </c>
      <c r="J161" s="91">
        <v>0.8</v>
      </c>
      <c r="K161" s="91">
        <v>3.8856423696817924E-2</v>
      </c>
      <c r="L161" s="91"/>
      <c r="M161" s="91" t="s">
        <v>171</v>
      </c>
      <c r="N161" s="91">
        <v>1</v>
      </c>
      <c r="O161" s="91">
        <v>4.1142760406786272E-2</v>
      </c>
      <c r="P161" s="91">
        <v>3.2333683833887191E-3</v>
      </c>
    </row>
    <row r="162" spans="4:16" ht="17" x14ac:dyDescent="0.2">
      <c r="D162" s="118" t="s">
        <v>207</v>
      </c>
      <c r="E162" s="121">
        <f>AVERAGE(E155:E158)</f>
        <v>0.1305132166295703</v>
      </c>
      <c r="H162" s="206"/>
      <c r="I162" s="91" t="s">
        <v>8</v>
      </c>
      <c r="J162" s="91">
        <v>1.2</v>
      </c>
      <c r="K162" s="91">
        <v>4.342909711675462E-2</v>
      </c>
      <c r="L162" s="91"/>
      <c r="M162" s="91" t="s">
        <v>206</v>
      </c>
      <c r="N162" s="91">
        <v>2</v>
      </c>
      <c r="O162" s="91">
        <v>0.1305132166295703</v>
      </c>
      <c r="P162" s="91">
        <v>1.8165835765246382E-2</v>
      </c>
    </row>
    <row r="163" spans="4:16" ht="17" customHeight="1" x14ac:dyDescent="0.2">
      <c r="D163" s="118"/>
      <c r="E163" s="121"/>
      <c r="H163" s="206" t="s">
        <v>206</v>
      </c>
      <c r="I163" s="91" t="s">
        <v>9</v>
      </c>
      <c r="J163" s="91">
        <v>1.75</v>
      </c>
      <c r="K163" s="91">
        <v>0.12307586697572584</v>
      </c>
      <c r="L163" s="91"/>
      <c r="M163" s="91"/>
      <c r="N163" s="91"/>
      <c r="O163" s="91"/>
      <c r="P163" s="91"/>
    </row>
    <row r="164" spans="4:16" ht="16" x14ac:dyDescent="0.2">
      <c r="D164" s="118" t="s">
        <v>2</v>
      </c>
      <c r="E164" s="121">
        <f>STDEVA(E153:E154)</f>
        <v>3.2333683833887191E-3</v>
      </c>
      <c r="H164" s="206"/>
      <c r="I164" s="91" t="s">
        <v>27</v>
      </c>
      <c r="J164" s="91">
        <v>1.85</v>
      </c>
      <c r="K164" s="91">
        <v>0.15744460763159465</v>
      </c>
      <c r="L164" s="91"/>
      <c r="M164" s="91"/>
      <c r="N164" s="91"/>
      <c r="O164" s="91"/>
      <c r="P164" s="91"/>
    </row>
    <row r="165" spans="4:16" ht="16" x14ac:dyDescent="0.2">
      <c r="D165" s="118"/>
      <c r="E165" s="121">
        <f>STDEVA(E155:E158)</f>
        <v>1.8165835765246382E-2</v>
      </c>
      <c r="H165" s="206"/>
      <c r="I165" s="91" t="s">
        <v>10</v>
      </c>
      <c r="J165" s="91">
        <v>2.15</v>
      </c>
      <c r="K165" s="91">
        <v>0.12387826535782077</v>
      </c>
      <c r="L165" s="91"/>
      <c r="M165" s="91"/>
      <c r="N165" s="91"/>
      <c r="O165" s="91"/>
      <c r="P165" s="91"/>
    </row>
    <row r="166" spans="4:16" ht="16" x14ac:dyDescent="0.2">
      <c r="D166" s="118"/>
      <c r="E166" s="118"/>
      <c r="H166" s="206"/>
      <c r="I166" s="91" t="s">
        <v>11</v>
      </c>
      <c r="J166" s="91">
        <v>2.25</v>
      </c>
      <c r="K166" s="91">
        <v>0.11765412655313999</v>
      </c>
      <c r="L166" s="91"/>
      <c r="M166" s="91"/>
      <c r="N166" s="91"/>
      <c r="O166" s="91"/>
      <c r="P166" s="91"/>
    </row>
    <row r="167" spans="4:16" ht="16" x14ac:dyDescent="0.2">
      <c r="D167" s="118" t="s">
        <v>205</v>
      </c>
      <c r="E167" s="122">
        <f>TTEST(E153:E154,E155:E158,1,2)</f>
        <v>1.424369931003972E-3</v>
      </c>
    </row>
    <row r="168" spans="4:16" ht="22" x14ac:dyDescent="0.3">
      <c r="D168" s="107"/>
      <c r="E168" s="119" t="s">
        <v>23</v>
      </c>
    </row>
    <row r="169" spans="4:16" x14ac:dyDescent="0.2">
      <c r="D169" s="107"/>
      <c r="E169" s="107"/>
    </row>
  </sheetData>
  <mergeCells count="2">
    <mergeCell ref="H161:H162"/>
    <mergeCell ref="H163:H166"/>
  </mergeCells>
  <pageMargins left="0.7" right="0.7" top="0.75" bottom="0.75" header="0.3" footer="0.3"/>
  <pageSetup paperSize="9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B2:AC91"/>
  <sheetViews>
    <sheetView zoomScaleNormal="100" zoomScaleSheetLayoutView="100" workbookViewId="0">
      <selection activeCell="K36" sqref="K36"/>
    </sheetView>
  </sheetViews>
  <sheetFormatPr baseColWidth="10" defaultColWidth="10.83203125" defaultRowHeight="15" x14ac:dyDescent="0.2"/>
  <cols>
    <col min="1" max="1" width="10.83203125" style="89"/>
    <col min="2" max="2" width="13.1640625" style="89" bestFit="1" customWidth="1"/>
    <col min="3" max="7" width="10.83203125" style="89"/>
    <col min="8" max="8" width="11.5" style="89" customWidth="1"/>
    <col min="9" max="9" width="10.83203125" style="89"/>
    <col min="10" max="10" width="12.5" style="89" bestFit="1" customWidth="1"/>
    <col min="11" max="18" width="10.83203125" style="89"/>
    <col min="19" max="19" width="21" style="89" customWidth="1"/>
    <col min="20" max="20" width="16.83203125" style="89" bestFit="1" customWidth="1"/>
    <col min="21" max="23" width="10.83203125" style="89"/>
    <col min="24" max="24" width="12.83203125" style="89" bestFit="1" customWidth="1"/>
    <col min="25" max="25" width="16.83203125" style="89" bestFit="1" customWidth="1"/>
    <col min="26" max="16384" width="10.83203125" style="89"/>
  </cols>
  <sheetData>
    <row r="2" spans="2:21" ht="16" x14ac:dyDescent="0.2">
      <c r="B2" s="88" t="s">
        <v>156</v>
      </c>
    </row>
    <row r="4" spans="2:21" x14ac:dyDescent="0.2">
      <c r="C4" s="113"/>
      <c r="D4" s="115" t="s">
        <v>165</v>
      </c>
      <c r="E4" s="115" t="s">
        <v>166</v>
      </c>
      <c r="F4" s="115" t="s">
        <v>505</v>
      </c>
      <c r="G4" s="115" t="s">
        <v>504</v>
      </c>
      <c r="H4" s="124" t="s">
        <v>211</v>
      </c>
      <c r="J4" s="104"/>
      <c r="K4" s="114" t="s">
        <v>159</v>
      </c>
      <c r="L4" s="114" t="s">
        <v>160</v>
      </c>
      <c r="M4" s="114" t="s">
        <v>497</v>
      </c>
      <c r="N4" s="114" t="s">
        <v>496</v>
      </c>
      <c r="P4" s="113"/>
      <c r="Q4" s="115" t="s">
        <v>159</v>
      </c>
      <c r="R4" s="115" t="s">
        <v>160</v>
      </c>
      <c r="S4" s="115" t="s">
        <v>497</v>
      </c>
      <c r="T4" s="115" t="s">
        <v>496</v>
      </c>
    </row>
    <row r="5" spans="2:21" x14ac:dyDescent="0.2">
      <c r="C5" s="113" t="s">
        <v>7</v>
      </c>
      <c r="D5" s="113">
        <v>4809.5600000000004</v>
      </c>
      <c r="E5" s="113">
        <v>1270.93</v>
      </c>
      <c r="F5" s="113">
        <v>8491.36</v>
      </c>
      <c r="G5" s="113">
        <v>2361.67</v>
      </c>
      <c r="H5" s="123">
        <v>3351.59</v>
      </c>
      <c r="J5" s="113" t="s">
        <v>7</v>
      </c>
      <c r="K5" s="104">
        <f t="shared" ref="K5:N10" si="0">D5/$H5</f>
        <v>1.4350084586718543</v>
      </c>
      <c r="L5" s="104">
        <f t="shared" si="0"/>
        <v>0.37920211004329291</v>
      </c>
      <c r="M5" s="104">
        <f t="shared" si="0"/>
        <v>2.533531846079025</v>
      </c>
      <c r="N5" s="104">
        <f t="shared" si="0"/>
        <v>0.70464167753215634</v>
      </c>
      <c r="P5" s="113" t="s">
        <v>7</v>
      </c>
      <c r="Q5" s="113">
        <f t="shared" ref="Q5:T10" si="1">K5/$K$5*100</f>
        <v>100</v>
      </c>
      <c r="R5" s="113">
        <f t="shared" si="1"/>
        <v>26.425078385548783</v>
      </c>
      <c r="S5" s="113">
        <f t="shared" si="1"/>
        <v>176.5517011951197</v>
      </c>
      <c r="T5" s="113">
        <f t="shared" si="1"/>
        <v>49.103660210081586</v>
      </c>
      <c r="U5" s="134"/>
    </row>
    <row r="6" spans="2:21" x14ac:dyDescent="0.2">
      <c r="C6" s="113" t="s">
        <v>8</v>
      </c>
      <c r="D6" s="113">
        <v>5654.97</v>
      </c>
      <c r="E6" s="113">
        <v>1521.96</v>
      </c>
      <c r="F6" s="113">
        <v>9671.52</v>
      </c>
      <c r="G6" s="113">
        <v>3484.71</v>
      </c>
      <c r="H6" s="123">
        <v>3404.95</v>
      </c>
      <c r="J6" s="113" t="s">
        <v>8</v>
      </c>
      <c r="K6" s="104">
        <f t="shared" si="0"/>
        <v>1.6608085287596002</v>
      </c>
      <c r="L6" s="104">
        <f t="shared" si="0"/>
        <v>0.44698453721787401</v>
      </c>
      <c r="M6" s="104">
        <f t="shared" si="0"/>
        <v>2.8404293748806886</v>
      </c>
      <c r="N6" s="104">
        <f t="shared" si="0"/>
        <v>1.0234247198930968</v>
      </c>
      <c r="P6" s="113" t="s">
        <v>8</v>
      </c>
      <c r="Q6" s="113">
        <f t="shared" si="1"/>
        <v>115.7351037705193</v>
      </c>
      <c r="R6" s="113">
        <f t="shared" si="1"/>
        <v>31.148564631568259</v>
      </c>
      <c r="S6" s="113">
        <f t="shared" si="1"/>
        <v>197.93816250460264</v>
      </c>
      <c r="T6" s="113">
        <f t="shared" si="1"/>
        <v>71.318375422003342</v>
      </c>
    </row>
    <row r="7" spans="2:21" x14ac:dyDescent="0.2">
      <c r="C7" s="113" t="s">
        <v>9</v>
      </c>
      <c r="D7" s="113">
        <v>7159.75</v>
      </c>
      <c r="E7" s="113">
        <v>2072.62</v>
      </c>
      <c r="F7" s="113">
        <v>9442.4599999999991</v>
      </c>
      <c r="G7" s="113">
        <v>3457.52</v>
      </c>
      <c r="H7" s="123">
        <v>2852.53</v>
      </c>
      <c r="J7" s="113" t="s">
        <v>9</v>
      </c>
      <c r="K7" s="104">
        <f t="shared" si="0"/>
        <v>2.5099648382313244</v>
      </c>
      <c r="L7" s="104">
        <f t="shared" si="0"/>
        <v>0.72659007968364919</v>
      </c>
      <c r="M7" s="104">
        <f t="shared" si="0"/>
        <v>3.3102053264996329</v>
      </c>
      <c r="N7" s="104">
        <f t="shared" si="0"/>
        <v>1.2120889175573963</v>
      </c>
      <c r="P7" s="113" t="s">
        <v>9</v>
      </c>
      <c r="Q7" s="113">
        <f t="shared" si="1"/>
        <v>174.90941067722878</v>
      </c>
      <c r="R7" s="113">
        <f t="shared" si="1"/>
        <v>50.633156570807344</v>
      </c>
      <c r="S7" s="113">
        <f t="shared" si="1"/>
        <v>230.67496964884322</v>
      </c>
      <c r="T7" s="113">
        <f t="shared" si="1"/>
        <v>84.465628772615247</v>
      </c>
    </row>
    <row r="8" spans="2:21" x14ac:dyDescent="0.2">
      <c r="C8" s="113" t="s">
        <v>27</v>
      </c>
      <c r="D8" s="113">
        <v>7319.41</v>
      </c>
      <c r="E8" s="113">
        <v>2109.6</v>
      </c>
      <c r="F8" s="113">
        <v>10193.67</v>
      </c>
      <c r="G8" s="113">
        <v>3767.55</v>
      </c>
      <c r="H8" s="123">
        <v>3127.64</v>
      </c>
      <c r="J8" s="113" t="s">
        <v>27</v>
      </c>
      <c r="K8" s="104">
        <f t="shared" si="0"/>
        <v>2.340234170173038</v>
      </c>
      <c r="L8" s="104">
        <f t="shared" si="0"/>
        <v>0.67450218055786471</v>
      </c>
      <c r="M8" s="104">
        <f t="shared" si="0"/>
        <v>3.2592210100906756</v>
      </c>
      <c r="N8" s="104">
        <f t="shared" si="0"/>
        <v>1.2045983553094346</v>
      </c>
      <c r="P8" s="113" t="s">
        <v>27</v>
      </c>
      <c r="Q8" s="113">
        <f t="shared" si="1"/>
        <v>163.08155927798492</v>
      </c>
      <c r="R8" s="113">
        <f t="shared" si="1"/>
        <v>47.003359212400589</v>
      </c>
      <c r="S8" s="113">
        <f t="shared" si="1"/>
        <v>227.12207655606349</v>
      </c>
      <c r="T8" s="113">
        <f t="shared" si="1"/>
        <v>83.943641448938109</v>
      </c>
    </row>
    <row r="9" spans="2:21" x14ac:dyDescent="0.2">
      <c r="C9" s="113" t="s">
        <v>10</v>
      </c>
      <c r="D9" s="113">
        <v>7056.45</v>
      </c>
      <c r="E9" s="113">
        <v>2183.16</v>
      </c>
      <c r="F9" s="113">
        <v>9095.99</v>
      </c>
      <c r="G9" s="113">
        <v>3271.66</v>
      </c>
      <c r="H9" s="123">
        <v>3446.64</v>
      </c>
      <c r="J9" s="113" t="s">
        <v>10</v>
      </c>
      <c r="K9" s="104">
        <f t="shared" si="0"/>
        <v>2.0473417589304366</v>
      </c>
      <c r="L9" s="104">
        <f t="shared" si="0"/>
        <v>0.63341689297402681</v>
      </c>
      <c r="M9" s="104">
        <f t="shared" si="0"/>
        <v>2.6390890838613839</v>
      </c>
      <c r="N9" s="104">
        <f t="shared" si="0"/>
        <v>0.9492317155258454</v>
      </c>
      <c r="P9" s="113" t="s">
        <v>10</v>
      </c>
      <c r="Q9" s="113">
        <f t="shared" si="1"/>
        <v>142.67105859608077</v>
      </c>
      <c r="R9" s="113">
        <f t="shared" si="1"/>
        <v>44.140289846115202</v>
      </c>
      <c r="S9" s="113">
        <f t="shared" si="1"/>
        <v>183.90756290760433</v>
      </c>
      <c r="T9" s="113">
        <f t="shared" si="1"/>
        <v>66.148161691282951</v>
      </c>
    </row>
    <row r="10" spans="2:21" x14ac:dyDescent="0.2">
      <c r="C10" s="113" t="s">
        <v>11</v>
      </c>
      <c r="D10" s="113">
        <v>7154.61</v>
      </c>
      <c r="E10" s="113">
        <v>2331.64</v>
      </c>
      <c r="F10" s="113">
        <v>9117.31</v>
      </c>
      <c r="G10" s="113">
        <v>3583.03</v>
      </c>
      <c r="H10" s="123">
        <v>3530.72</v>
      </c>
      <c r="J10" s="113" t="s">
        <v>11</v>
      </c>
      <c r="K10" s="104">
        <f t="shared" si="0"/>
        <v>2.0263883853718223</v>
      </c>
      <c r="L10" s="104">
        <f t="shared" si="0"/>
        <v>0.660386550052114</v>
      </c>
      <c r="M10" s="104">
        <f t="shared" si="0"/>
        <v>2.5822806679657409</v>
      </c>
      <c r="N10" s="104">
        <f t="shared" si="0"/>
        <v>1.0148156749898039</v>
      </c>
      <c r="P10" s="113" t="s">
        <v>11</v>
      </c>
      <c r="Q10" s="113">
        <f t="shared" si="1"/>
        <v>141.21090179825899</v>
      </c>
      <c r="R10" s="113">
        <f t="shared" si="1"/>
        <v>46.019697379576606</v>
      </c>
      <c r="S10" s="113">
        <f t="shared" si="1"/>
        <v>179.94881161576728</v>
      </c>
      <c r="T10" s="113">
        <f t="shared" si="1"/>
        <v>70.718445515578892</v>
      </c>
    </row>
    <row r="11" spans="2:21" x14ac:dyDescent="0.2">
      <c r="C11" s="107"/>
      <c r="D11" s="107"/>
      <c r="E11" s="107"/>
      <c r="F11" s="107"/>
      <c r="G11" s="107"/>
      <c r="H11" s="107"/>
      <c r="P11" s="107"/>
      <c r="Q11" s="107"/>
      <c r="R11" s="107"/>
      <c r="S11" s="107"/>
      <c r="T11" s="107"/>
    </row>
    <row r="12" spans="2:21" x14ac:dyDescent="0.2">
      <c r="C12" s="113"/>
      <c r="D12" s="115" t="s">
        <v>165</v>
      </c>
      <c r="E12" s="115" t="s">
        <v>166</v>
      </c>
      <c r="F12" s="115" t="s">
        <v>505</v>
      </c>
      <c r="G12" s="115" t="s">
        <v>504</v>
      </c>
      <c r="H12" s="116" t="s">
        <v>211</v>
      </c>
      <c r="J12" s="135"/>
      <c r="K12" s="114" t="s">
        <v>159</v>
      </c>
      <c r="L12" s="114" t="s">
        <v>160</v>
      </c>
      <c r="M12" s="114" t="s">
        <v>497</v>
      </c>
      <c r="N12" s="114" t="s">
        <v>496</v>
      </c>
      <c r="P12" s="113"/>
      <c r="Q12" s="115" t="s">
        <v>159</v>
      </c>
      <c r="R12" s="115" t="s">
        <v>160</v>
      </c>
      <c r="S12" s="115" t="s">
        <v>497</v>
      </c>
      <c r="T12" s="115" t="s">
        <v>496</v>
      </c>
    </row>
    <row r="13" spans="2:21" x14ac:dyDescent="0.2">
      <c r="C13" s="113" t="s">
        <v>7</v>
      </c>
      <c r="D13" s="113">
        <v>5422.25</v>
      </c>
      <c r="E13" s="113">
        <v>1886.27</v>
      </c>
      <c r="F13" s="113">
        <v>11243.58</v>
      </c>
      <c r="G13" s="113">
        <v>9891.99</v>
      </c>
      <c r="H13" s="120">
        <v>187250.12</v>
      </c>
      <c r="J13" s="113" t="s">
        <v>7</v>
      </c>
      <c r="K13" s="104">
        <f t="shared" ref="K13:N18" si="2">D13/$H13</f>
        <v>2.895725781110314E-2</v>
      </c>
      <c r="L13" s="104">
        <f t="shared" si="2"/>
        <v>1.0073531595066534E-2</v>
      </c>
      <c r="M13" s="104">
        <f t="shared" si="2"/>
        <v>6.0045782614184709E-2</v>
      </c>
      <c r="N13" s="104">
        <f t="shared" si="2"/>
        <v>5.2827683101084259E-2</v>
      </c>
      <c r="P13" s="113" t="s">
        <v>7</v>
      </c>
      <c r="Q13" s="113">
        <f t="shared" ref="Q13:T18" si="3">K13/$K$13*100</f>
        <v>100</v>
      </c>
      <c r="R13" s="113">
        <f t="shared" si="3"/>
        <v>34.787588178339249</v>
      </c>
      <c r="S13" s="113">
        <f t="shared" si="3"/>
        <v>207.3600442620683</v>
      </c>
      <c r="T13" s="113">
        <f t="shared" si="3"/>
        <v>182.43330720641799</v>
      </c>
    </row>
    <row r="14" spans="2:21" x14ac:dyDescent="0.2">
      <c r="C14" s="113" t="s">
        <v>8</v>
      </c>
      <c r="D14" s="113">
        <v>6576.52</v>
      </c>
      <c r="E14" s="113">
        <v>2333.81</v>
      </c>
      <c r="F14" s="113">
        <v>13879.79</v>
      </c>
      <c r="G14" s="113">
        <v>14781.43</v>
      </c>
      <c r="H14" s="120">
        <v>191639.95</v>
      </c>
      <c r="J14" s="113" t="s">
        <v>8</v>
      </c>
      <c r="K14" s="104">
        <f t="shared" si="2"/>
        <v>3.4317061760869801E-2</v>
      </c>
      <c r="L14" s="104">
        <f t="shared" si="2"/>
        <v>1.2178097520897912E-2</v>
      </c>
      <c r="M14" s="104">
        <f t="shared" si="2"/>
        <v>7.2426391261321041E-2</v>
      </c>
      <c r="N14" s="104">
        <f t="shared" si="2"/>
        <v>7.7131255774174429E-2</v>
      </c>
      <c r="P14" s="113" t="s">
        <v>8</v>
      </c>
      <c r="Q14" s="113">
        <f t="shared" si="3"/>
        <v>118.50936295394496</v>
      </c>
      <c r="R14" s="113">
        <f t="shared" si="3"/>
        <v>42.055423895243422</v>
      </c>
      <c r="S14" s="113">
        <f t="shared" si="3"/>
        <v>250.11481312830125</v>
      </c>
      <c r="T14" s="113">
        <f t="shared" si="3"/>
        <v>266.36243071538297</v>
      </c>
    </row>
    <row r="15" spans="2:21" x14ac:dyDescent="0.2">
      <c r="C15" s="113" t="s">
        <v>9</v>
      </c>
      <c r="D15" s="113">
        <v>7068.62</v>
      </c>
      <c r="E15" s="113">
        <v>2786.93</v>
      </c>
      <c r="F15" s="113">
        <v>12169.64</v>
      </c>
      <c r="G15" s="113">
        <v>11931.36</v>
      </c>
      <c r="H15" s="120">
        <v>209478.76</v>
      </c>
      <c r="J15" s="113" t="s">
        <v>9</v>
      </c>
      <c r="K15" s="104">
        <f t="shared" si="2"/>
        <v>3.3743850689205913E-2</v>
      </c>
      <c r="L15" s="104">
        <f t="shared" si="2"/>
        <v>1.3304117324353075E-2</v>
      </c>
      <c r="M15" s="104">
        <f t="shared" si="2"/>
        <v>5.8094863651092829E-2</v>
      </c>
      <c r="N15" s="104">
        <f t="shared" si="2"/>
        <v>5.6957373625851133E-2</v>
      </c>
      <c r="P15" s="113" t="s">
        <v>9</v>
      </c>
      <c r="Q15" s="113">
        <f t="shared" si="3"/>
        <v>116.52985551783649</v>
      </c>
      <c r="R15" s="113">
        <f t="shared" si="3"/>
        <v>45.943982027372257</v>
      </c>
      <c r="S15" s="113">
        <f t="shared" si="3"/>
        <v>200.62280769147071</v>
      </c>
      <c r="T15" s="113">
        <f t="shared" si="3"/>
        <v>196.69463868920576</v>
      </c>
    </row>
    <row r="16" spans="2:21" x14ac:dyDescent="0.2">
      <c r="C16" s="113" t="s">
        <v>27</v>
      </c>
      <c r="D16" s="113">
        <v>8162.98</v>
      </c>
      <c r="E16" s="113">
        <v>3109.54</v>
      </c>
      <c r="F16" s="113">
        <v>14775.7</v>
      </c>
      <c r="G16" s="113">
        <v>13696.88</v>
      </c>
      <c r="H16" s="120">
        <v>190871.51</v>
      </c>
      <c r="J16" s="113" t="s">
        <v>27</v>
      </c>
      <c r="K16" s="104">
        <f t="shared" si="2"/>
        <v>4.2766885429889455E-2</v>
      </c>
      <c r="L16" s="104">
        <f t="shared" si="2"/>
        <v>1.6291273642671973E-2</v>
      </c>
      <c r="M16" s="104">
        <f t="shared" si="2"/>
        <v>7.7411762499285511E-2</v>
      </c>
      <c r="N16" s="104">
        <f t="shared" si="2"/>
        <v>7.1759687970195232E-2</v>
      </c>
      <c r="P16" s="113" t="s">
        <v>27</v>
      </c>
      <c r="Q16" s="113">
        <f t="shared" si="3"/>
        <v>147.689693923612</v>
      </c>
      <c r="R16" s="113">
        <f t="shared" si="3"/>
        <v>56.259725105687927</v>
      </c>
      <c r="S16" s="113">
        <f t="shared" si="3"/>
        <v>267.33112300987062</v>
      </c>
      <c r="T16" s="113">
        <f t="shared" si="3"/>
        <v>247.8124428711626</v>
      </c>
    </row>
    <row r="17" spans="3:26" x14ac:dyDescent="0.2">
      <c r="C17" s="113" t="s">
        <v>10</v>
      </c>
      <c r="D17" s="113">
        <v>7776.78</v>
      </c>
      <c r="E17" s="113">
        <v>2998.91</v>
      </c>
      <c r="F17" s="113">
        <v>12958.87</v>
      </c>
      <c r="G17" s="113">
        <v>11952.85</v>
      </c>
      <c r="H17" s="120">
        <v>211450.41</v>
      </c>
      <c r="J17" s="113" t="s">
        <v>10</v>
      </c>
      <c r="K17" s="104">
        <f t="shared" si="2"/>
        <v>3.67782687203113E-2</v>
      </c>
      <c r="L17" s="104">
        <f t="shared" si="2"/>
        <v>1.4182568858580127E-2</v>
      </c>
      <c r="M17" s="104">
        <f t="shared" si="2"/>
        <v>6.1285622477629628E-2</v>
      </c>
      <c r="N17" s="104">
        <f t="shared" si="2"/>
        <v>5.6527911201496368E-2</v>
      </c>
      <c r="P17" s="113" t="s">
        <v>10</v>
      </c>
      <c r="Q17" s="113">
        <f t="shared" si="3"/>
        <v>127.00881057255819</v>
      </c>
      <c r="R17" s="113">
        <f t="shared" si="3"/>
        <v>48.977596397757232</v>
      </c>
      <c r="S17" s="113">
        <f t="shared" si="3"/>
        <v>211.64166468183586</v>
      </c>
      <c r="T17" s="113">
        <f t="shared" si="3"/>
        <v>195.21154789671334</v>
      </c>
    </row>
    <row r="18" spans="3:26" x14ac:dyDescent="0.2">
      <c r="C18" s="113" t="s">
        <v>11</v>
      </c>
      <c r="D18" s="113">
        <v>6707.54</v>
      </c>
      <c r="E18" s="113">
        <v>2907.29</v>
      </c>
      <c r="F18" s="113">
        <v>11558.23</v>
      </c>
      <c r="G18" s="113">
        <v>10596.62</v>
      </c>
      <c r="H18" s="120">
        <v>206156.56</v>
      </c>
      <c r="J18" s="113" t="s">
        <v>11</v>
      </c>
      <c r="K18" s="136">
        <f t="shared" si="2"/>
        <v>3.2536146315208209E-2</v>
      </c>
      <c r="L18" s="136">
        <f t="shared" si="2"/>
        <v>1.4102340473667197E-2</v>
      </c>
      <c r="M18" s="136">
        <f t="shared" si="2"/>
        <v>5.6065302991085995E-2</v>
      </c>
      <c r="N18" s="136">
        <f t="shared" si="2"/>
        <v>5.1400838275531963E-2</v>
      </c>
      <c r="P18" s="113" t="s">
        <v>11</v>
      </c>
      <c r="Q18" s="113">
        <f t="shared" si="3"/>
        <v>112.35921069408998</v>
      </c>
      <c r="R18" s="113">
        <f t="shared" si="3"/>
        <v>48.700538447600891</v>
      </c>
      <c r="S18" s="113">
        <f t="shared" si="3"/>
        <v>193.61399258457672</v>
      </c>
      <c r="T18" s="113">
        <f t="shared" si="3"/>
        <v>177.50589027053257</v>
      </c>
    </row>
    <row r="19" spans="3:26" ht="19" x14ac:dyDescent="0.25">
      <c r="J19" s="145"/>
      <c r="K19" s="137" t="s">
        <v>165</v>
      </c>
      <c r="L19" s="137" t="s">
        <v>166</v>
      </c>
      <c r="M19" s="137" t="s">
        <v>505</v>
      </c>
      <c r="N19" s="137" t="s">
        <v>504</v>
      </c>
    </row>
    <row r="20" spans="3:26" ht="19" x14ac:dyDescent="0.25">
      <c r="J20" s="146" t="s">
        <v>503</v>
      </c>
      <c r="K20" s="139">
        <f>AVERAGE(K13:K14)</f>
        <v>3.1637159785986468E-2</v>
      </c>
      <c r="L20" s="139">
        <f>AVERAGE(L13:L14)</f>
        <v>1.1125814557982224E-2</v>
      </c>
      <c r="M20" s="139">
        <f>AVERAGE(M13:M14)</f>
        <v>6.6236086937752875E-2</v>
      </c>
      <c r="N20" s="140">
        <f>AVERAGE(N13:N14)</f>
        <v>6.4979469437629347E-2</v>
      </c>
      <c r="P20" s="147" t="s">
        <v>502</v>
      </c>
      <c r="Q20" s="148" t="s">
        <v>159</v>
      </c>
      <c r="R20" s="148" t="s">
        <v>160</v>
      </c>
      <c r="S20" s="148" t="s">
        <v>497</v>
      </c>
      <c r="T20" s="148" t="s">
        <v>496</v>
      </c>
      <c r="V20" s="147" t="s">
        <v>502</v>
      </c>
      <c r="W20" s="148" t="s">
        <v>159</v>
      </c>
      <c r="X20" s="148" t="s">
        <v>160</v>
      </c>
      <c r="Y20" s="148" t="s">
        <v>497</v>
      </c>
      <c r="Z20" s="148" t="s">
        <v>496</v>
      </c>
    </row>
    <row r="21" spans="3:26" ht="19" x14ac:dyDescent="0.25">
      <c r="J21" s="138" t="s">
        <v>501</v>
      </c>
      <c r="K21" s="139">
        <f>AVERAGE(K15:K18)</f>
        <v>3.6456287788653716E-2</v>
      </c>
      <c r="L21" s="139">
        <f>AVERAGE(L15:L18)</f>
        <v>1.4470075074818092E-2</v>
      </c>
      <c r="M21" s="139">
        <f>AVERAGE(M15:M18)</f>
        <v>6.3214387904773489E-2</v>
      </c>
      <c r="N21" s="140">
        <f>AVERAGE(N15:N18)</f>
        <v>5.9161452768268674E-2</v>
      </c>
      <c r="P21" s="147" t="s">
        <v>7</v>
      </c>
      <c r="Q21" s="147">
        <f t="shared" ref="Q21:T26" si="4">AVERAGE(Q5,Q13)</f>
        <v>100</v>
      </c>
      <c r="R21" s="147">
        <f t="shared" si="4"/>
        <v>30.606333281944018</v>
      </c>
      <c r="S21" s="147">
        <f t="shared" si="4"/>
        <v>191.95587272859399</v>
      </c>
      <c r="T21" s="147">
        <f t="shared" si="4"/>
        <v>115.76848370824979</v>
      </c>
      <c r="U21" s="134"/>
      <c r="V21" s="147" t="s">
        <v>208</v>
      </c>
      <c r="W21" s="147">
        <f>AVERAGE(Q21:Q22)</f>
        <v>108.56111668111606</v>
      </c>
      <c r="X21" s="147">
        <f>AVERAGE(R21:R22)</f>
        <v>33.60416377267493</v>
      </c>
      <c r="Y21" s="147">
        <f>AVERAGE(S21:S22)</f>
        <v>207.99118027252297</v>
      </c>
      <c r="Z21" s="147">
        <f>AVERAGE(T21:T22)</f>
        <v>142.30444338847147</v>
      </c>
    </row>
    <row r="22" spans="3:26" ht="19" x14ac:dyDescent="0.25">
      <c r="J22" s="138" t="s">
        <v>500</v>
      </c>
      <c r="K22" s="139">
        <f>STDEV(K13:K14)</f>
        <v>3.7899537187104475E-3</v>
      </c>
      <c r="L22" s="139">
        <f>STDEV(L13:L14)</f>
        <v>1.4881528376095119E-3</v>
      </c>
      <c r="M22" s="139">
        <f>STDEV(M13:M14)</f>
        <v>8.7544123296069074E-3</v>
      </c>
      <c r="N22" s="140">
        <f>STDEV(N13:N14)</f>
        <v>1.7185221044202077E-2</v>
      </c>
      <c r="P22" s="147" t="s">
        <v>8</v>
      </c>
      <c r="Q22" s="147">
        <f t="shared" si="4"/>
        <v>117.12223336223212</v>
      </c>
      <c r="R22" s="147">
        <f t="shared" si="4"/>
        <v>36.601994263405842</v>
      </c>
      <c r="S22" s="147">
        <f t="shared" si="4"/>
        <v>224.02648781645195</v>
      </c>
      <c r="T22" s="147">
        <f t="shared" si="4"/>
        <v>168.84040306869315</v>
      </c>
      <c r="V22" s="147" t="s">
        <v>207</v>
      </c>
      <c r="W22" s="147">
        <f>AVERAGE(Q23:Q26)</f>
        <v>140.68256263220627</v>
      </c>
      <c r="X22" s="147">
        <f>AVERAGE(R23:R26)</f>
        <v>48.459793123414755</v>
      </c>
      <c r="Y22" s="147">
        <f>AVERAGE(S23:S26)</f>
        <v>211.85787608700406</v>
      </c>
      <c r="Z22" s="147">
        <f>AVERAGE(T23:T26)</f>
        <v>140.31254964450369</v>
      </c>
    </row>
    <row r="23" spans="3:26" ht="19" x14ac:dyDescent="0.25">
      <c r="J23" s="138" t="s">
        <v>499</v>
      </c>
      <c r="K23" s="139">
        <f>STDEV(K15:K18)</f>
        <v>4.569906581839118E-3</v>
      </c>
      <c r="L23" s="139">
        <f>STDEV(L15:L18)</f>
        <v>1.2772509882140826E-3</v>
      </c>
      <c r="M23" s="139">
        <f>STDEV(M15:M18)</f>
        <v>9.7057461526146339E-3</v>
      </c>
      <c r="N23" s="140">
        <f>STDEV(N15:N18)</f>
        <v>8.7699519869057097E-3</v>
      </c>
      <c r="P23" s="147" t="s">
        <v>9</v>
      </c>
      <c r="Q23" s="147">
        <f t="shared" si="4"/>
        <v>145.71963309753264</v>
      </c>
      <c r="R23" s="147">
        <f t="shared" si="4"/>
        <v>48.288569299089801</v>
      </c>
      <c r="S23" s="147">
        <f t="shared" si="4"/>
        <v>215.64888867015696</v>
      </c>
      <c r="T23" s="147">
        <f t="shared" si="4"/>
        <v>140.58013373091052</v>
      </c>
      <c r="V23" s="107"/>
      <c r="W23" s="107"/>
      <c r="X23" s="107"/>
      <c r="Y23" s="107"/>
      <c r="Z23" s="107"/>
    </row>
    <row r="24" spans="3:26" ht="19" x14ac:dyDescent="0.25">
      <c r="J24" s="141" t="s">
        <v>498</v>
      </c>
      <c r="K24" s="142">
        <f>TTEST(K13:K14,K15:K18,1,2)</f>
        <v>0.13676222375911928</v>
      </c>
      <c r="L24" s="143">
        <f>TTEST(L13:L14,L15:L18,1,2)</f>
        <v>2.2132021129589265E-2</v>
      </c>
      <c r="M24" s="142">
        <f>TTEST(M13:M14,M15:M18,1,2)</f>
        <v>0.36569910043576859</v>
      </c>
      <c r="N24" s="144">
        <f>TTEST(N13:N14,N15:N18,1,2)</f>
        <v>0.29473275174897051</v>
      </c>
      <c r="P24" s="147" t="s">
        <v>27</v>
      </c>
      <c r="Q24" s="147">
        <f t="shared" si="4"/>
        <v>155.38562660079845</v>
      </c>
      <c r="R24" s="147">
        <f t="shared" si="4"/>
        <v>51.631542159044258</v>
      </c>
      <c r="S24" s="147">
        <f t="shared" si="4"/>
        <v>247.22659978296707</v>
      </c>
      <c r="T24" s="147">
        <f t="shared" si="4"/>
        <v>165.87804216005037</v>
      </c>
      <c r="V24" s="147" t="s">
        <v>2</v>
      </c>
      <c r="W24" s="147">
        <f>STDEVA(Q21:Q22)</f>
        <v>12.107247319492874</v>
      </c>
      <c r="X24" s="147">
        <f>STDEVA(R21:R22)</f>
        <v>4.2395725376872475</v>
      </c>
      <c r="Y24" s="147">
        <f>STDEVA(S21:S22)</f>
        <v>22.677349405447966</v>
      </c>
      <c r="Z24" s="147">
        <f>STDEVA(T21:T22)</f>
        <v>37.527514070355139</v>
      </c>
    </row>
    <row r="25" spans="3:26" ht="19" customHeight="1" x14ac:dyDescent="0.3">
      <c r="L25" s="119" t="s">
        <v>24</v>
      </c>
      <c r="P25" s="147" t="s">
        <v>10</v>
      </c>
      <c r="Q25" s="147">
        <f t="shared" si="4"/>
        <v>134.83993458431948</v>
      </c>
      <c r="R25" s="147">
        <f t="shared" si="4"/>
        <v>46.558943121936217</v>
      </c>
      <c r="S25" s="147">
        <f t="shared" si="4"/>
        <v>197.7746137947201</v>
      </c>
      <c r="T25" s="147">
        <f t="shared" si="4"/>
        <v>130.67985479399815</v>
      </c>
      <c r="V25" s="147"/>
      <c r="W25" s="147">
        <f>STDEVA(Q23:Q26)</f>
        <v>12.501055358021102</v>
      </c>
      <c r="X25" s="147">
        <f>STDEVA(R23:R26)</f>
        <v>2.2294861768473297</v>
      </c>
      <c r="Y25" s="147">
        <f>STDEVA(S23:S26)</f>
        <v>26.410138310205269</v>
      </c>
      <c r="Z25" s="147">
        <f>STDEVA(T23:T26)</f>
        <v>18.338549449918965</v>
      </c>
    </row>
    <row r="26" spans="3:26" x14ac:dyDescent="0.2">
      <c r="P26" s="147" t="s">
        <v>11</v>
      </c>
      <c r="Q26" s="147">
        <f t="shared" si="4"/>
        <v>126.78505624617449</v>
      </c>
      <c r="R26" s="147">
        <f t="shared" si="4"/>
        <v>47.360117913588752</v>
      </c>
      <c r="S26" s="147">
        <f t="shared" si="4"/>
        <v>186.78140210017199</v>
      </c>
      <c r="T26" s="147">
        <f t="shared" si="4"/>
        <v>124.11216789305573</v>
      </c>
    </row>
    <row r="27" spans="3:26" x14ac:dyDescent="0.2">
      <c r="P27" s="113" t="s">
        <v>205</v>
      </c>
      <c r="Q27" s="113">
        <f>TTEST(Q21:Q22,Q23:Q26,1,3)</f>
        <v>4.3001596862813067E-2</v>
      </c>
      <c r="R27" s="113">
        <f>TTEST(R21:R22,R23:R26,1,3)</f>
        <v>4.6565541747132656E-2</v>
      </c>
      <c r="S27" s="113">
        <f>TTEST(S21:S22,S23:S26,1,3)</f>
        <v>0.43334230971942717</v>
      </c>
      <c r="T27" s="113">
        <f>TTEST(T21:T22,T23:T26,1,3)</f>
        <v>0.47654072666950797</v>
      </c>
    </row>
    <row r="28" spans="3:26" x14ac:dyDescent="0.2">
      <c r="P28" s="113" t="s">
        <v>2</v>
      </c>
      <c r="Q28" s="113" t="s">
        <v>159</v>
      </c>
      <c r="R28" s="113" t="s">
        <v>160</v>
      </c>
      <c r="S28" s="113" t="s">
        <v>497</v>
      </c>
      <c r="T28" s="113" t="s">
        <v>496</v>
      </c>
    </row>
    <row r="29" spans="3:26" x14ac:dyDescent="0.2">
      <c r="P29" s="113" t="s">
        <v>7</v>
      </c>
      <c r="Q29" s="113">
        <f t="shared" ref="Q29:T34" si="5">STDEVA(Q5,Q13)</f>
        <v>0</v>
      </c>
      <c r="R29" s="113">
        <f t="shared" si="5"/>
        <v>5.9131873822210483</v>
      </c>
      <c r="S29" s="113">
        <f t="shared" si="5"/>
        <v>21.784788299760908</v>
      </c>
      <c r="T29" s="113">
        <f t="shared" si="5"/>
        <v>94.278297524318063</v>
      </c>
    </row>
    <row r="30" spans="3:26" x14ac:dyDescent="0.2">
      <c r="P30" s="113" t="s">
        <v>8</v>
      </c>
      <c r="Q30" s="113">
        <f t="shared" si="5"/>
        <v>1.9616974813693353</v>
      </c>
      <c r="R30" s="113">
        <f t="shared" si="5"/>
        <v>7.7123141467919867</v>
      </c>
      <c r="S30" s="113">
        <f t="shared" si="5"/>
        <v>36.894463475618544</v>
      </c>
      <c r="T30" s="113">
        <f t="shared" si="5"/>
        <v>137.9169741280727</v>
      </c>
    </row>
    <row r="31" spans="3:26" x14ac:dyDescent="0.2">
      <c r="P31" s="113" t="s">
        <v>9</v>
      </c>
      <c r="Q31" s="113">
        <f t="shared" si="5"/>
        <v>41.280579335860423</v>
      </c>
      <c r="R31" s="113">
        <f t="shared" si="5"/>
        <v>3.3157471178302824</v>
      </c>
      <c r="S31" s="113">
        <f t="shared" si="5"/>
        <v>21.250087509374488</v>
      </c>
      <c r="T31" s="113">
        <f t="shared" si="5"/>
        <v>79.357893957873387</v>
      </c>
    </row>
    <row r="32" spans="3:26" x14ac:dyDescent="0.2">
      <c r="P32" s="113" t="s">
        <v>27</v>
      </c>
      <c r="Q32" s="113">
        <f t="shared" si="5"/>
        <v>10.883692367187377</v>
      </c>
      <c r="R32" s="113">
        <f t="shared" si="5"/>
        <v>6.5452390922873516</v>
      </c>
      <c r="S32" s="113">
        <f t="shared" si="5"/>
        <v>28.432089412531926</v>
      </c>
      <c r="T32" s="113">
        <f t="shared" si="5"/>
        <v>115.87274071056666</v>
      </c>
    </row>
    <row r="33" spans="16:20" x14ac:dyDescent="0.2">
      <c r="P33" s="113" t="s">
        <v>10</v>
      </c>
      <c r="Q33" s="113">
        <f t="shared" si="5"/>
        <v>11.074881786058418</v>
      </c>
      <c r="R33" s="113">
        <f t="shared" si="5"/>
        <v>3.4204922653441936</v>
      </c>
      <c r="S33" s="113">
        <f t="shared" si="5"/>
        <v>19.610971434676976</v>
      </c>
      <c r="T33" s="113">
        <f t="shared" si="5"/>
        <v>91.261595588758141</v>
      </c>
    </row>
    <row r="34" spans="16:20" x14ac:dyDescent="0.2">
      <c r="P34" s="113" t="s">
        <v>11</v>
      </c>
      <c r="Q34" s="113">
        <f t="shared" si="5"/>
        <v>20.401226428457434</v>
      </c>
      <c r="R34" s="113">
        <f t="shared" si="5"/>
        <v>1.895640898483359</v>
      </c>
      <c r="S34" s="113">
        <f t="shared" si="5"/>
        <v>9.6627421291865083</v>
      </c>
      <c r="T34" s="113">
        <f t="shared" si="5"/>
        <v>75.510126331811605</v>
      </c>
    </row>
    <row r="51" spans="20:29" x14ac:dyDescent="0.2">
      <c r="T51" s="149"/>
    </row>
    <row r="52" spans="20:29" x14ac:dyDescent="0.2">
      <c r="T52" s="149"/>
    </row>
    <row r="53" spans="20:29" x14ac:dyDescent="0.2">
      <c r="T53" s="149"/>
    </row>
    <row r="54" spans="20:29" x14ac:dyDescent="0.2">
      <c r="T54" s="149"/>
    </row>
    <row r="55" spans="20:29" x14ac:dyDescent="0.2">
      <c r="T55" s="149"/>
    </row>
    <row r="56" spans="20:29" x14ac:dyDescent="0.2">
      <c r="T56" s="152"/>
      <c r="U56" s="151"/>
      <c r="V56" s="108" t="s">
        <v>181</v>
      </c>
      <c r="W56" s="108" t="s">
        <v>182</v>
      </c>
      <c r="X56" s="91"/>
      <c r="Y56" s="91"/>
      <c r="Z56" s="93" t="s">
        <v>181</v>
      </c>
      <c r="AA56" s="93" t="s">
        <v>182</v>
      </c>
      <c r="AB56" s="93" t="s">
        <v>183</v>
      </c>
      <c r="AC56" s="107"/>
    </row>
    <row r="57" spans="20:29" x14ac:dyDescent="0.2">
      <c r="T57" s="206" t="s">
        <v>184</v>
      </c>
      <c r="U57" s="91" t="s">
        <v>7</v>
      </c>
      <c r="V57" s="91">
        <v>0.8</v>
      </c>
      <c r="W57" s="91">
        <v>2.895725781110314E-2</v>
      </c>
      <c r="X57" s="91"/>
      <c r="Y57" s="150" t="s">
        <v>184</v>
      </c>
      <c r="Z57" s="91">
        <v>1</v>
      </c>
      <c r="AA57" s="91">
        <v>3.1637159785986468E-2</v>
      </c>
      <c r="AB57" s="91">
        <v>3.7899537187104475E-3</v>
      </c>
      <c r="AC57" s="107"/>
    </row>
    <row r="58" spans="20:29" ht="17" x14ac:dyDescent="0.2">
      <c r="T58" s="206"/>
      <c r="U58" s="91" t="s">
        <v>8</v>
      </c>
      <c r="V58" s="91">
        <v>1.2</v>
      </c>
      <c r="W58" s="91">
        <v>3.4317061760869801E-2</v>
      </c>
      <c r="X58" s="91"/>
      <c r="Y58" s="150" t="s">
        <v>185</v>
      </c>
      <c r="Z58" s="91">
        <v>2</v>
      </c>
      <c r="AA58" s="91">
        <v>3.6456287788653716E-2</v>
      </c>
      <c r="AB58" s="91">
        <v>4.569906581839118E-3</v>
      </c>
      <c r="AC58" s="107"/>
    </row>
    <row r="59" spans="20:29" ht="17" customHeight="1" x14ac:dyDescent="0.2">
      <c r="T59" s="206" t="s">
        <v>185</v>
      </c>
      <c r="U59" s="91" t="s">
        <v>9</v>
      </c>
      <c r="V59" s="91">
        <v>1.8</v>
      </c>
      <c r="W59" s="91">
        <v>3.3743850689205913E-2</v>
      </c>
      <c r="X59" s="91"/>
      <c r="Y59" s="150" t="s">
        <v>186</v>
      </c>
      <c r="Z59" s="91">
        <v>3</v>
      </c>
      <c r="AA59" s="91">
        <v>1.1125814557982224E-2</v>
      </c>
      <c r="AB59" s="91">
        <v>1.4881528376095119E-3</v>
      </c>
      <c r="AC59" s="107"/>
    </row>
    <row r="60" spans="20:29" ht="17" x14ac:dyDescent="0.2">
      <c r="T60" s="206"/>
      <c r="U60" s="91" t="s">
        <v>27</v>
      </c>
      <c r="V60" s="91">
        <v>1.9</v>
      </c>
      <c r="W60" s="91">
        <v>4.2766885429889455E-2</v>
      </c>
      <c r="X60" s="91"/>
      <c r="Y60" s="150" t="s">
        <v>187</v>
      </c>
      <c r="Z60" s="91">
        <v>4</v>
      </c>
      <c r="AA60" s="91">
        <v>1.4470075074818092E-2</v>
      </c>
      <c r="AB60" s="91">
        <v>1.2772509882140826E-3</v>
      </c>
      <c r="AC60" s="107"/>
    </row>
    <row r="61" spans="20:29" x14ac:dyDescent="0.2">
      <c r="T61" s="206"/>
      <c r="U61" s="91" t="s">
        <v>10</v>
      </c>
      <c r="V61" s="91">
        <v>2.2000000000000002</v>
      </c>
      <c r="W61" s="91">
        <v>3.67782687203113E-2</v>
      </c>
      <c r="X61" s="91"/>
      <c r="Y61" s="150" t="s">
        <v>495</v>
      </c>
      <c r="Z61" s="91">
        <v>5</v>
      </c>
      <c r="AA61" s="91">
        <v>6.6236086937752875E-2</v>
      </c>
      <c r="AB61" s="91">
        <v>8.7544123296069074E-3</v>
      </c>
      <c r="AC61" s="107"/>
    </row>
    <row r="62" spans="20:29" ht="17" x14ac:dyDescent="0.2">
      <c r="T62" s="210"/>
      <c r="U62" s="151" t="s">
        <v>11</v>
      </c>
      <c r="V62" s="151">
        <v>2.25</v>
      </c>
      <c r="W62" s="151">
        <v>3.2536146315208209E-2</v>
      </c>
      <c r="X62" s="91"/>
      <c r="Y62" s="150" t="s">
        <v>494</v>
      </c>
      <c r="Z62" s="91">
        <v>6</v>
      </c>
      <c r="AA62" s="91">
        <v>6.3214387904773489E-2</v>
      </c>
      <c r="AB62" s="91">
        <v>9.7057461526146339E-3</v>
      </c>
      <c r="AC62" s="107"/>
    </row>
    <row r="63" spans="20:29" x14ac:dyDescent="0.2">
      <c r="T63" s="206" t="s">
        <v>186</v>
      </c>
      <c r="U63" s="91" t="s">
        <v>7</v>
      </c>
      <c r="V63" s="91">
        <v>2.8</v>
      </c>
      <c r="W63" s="91">
        <v>1.0073531595066534E-2</v>
      </c>
      <c r="X63" s="91"/>
      <c r="Y63" s="150" t="s">
        <v>493</v>
      </c>
      <c r="Z63" s="91">
        <v>7</v>
      </c>
      <c r="AA63" s="91">
        <v>6.4979469437629347E-2</v>
      </c>
      <c r="AB63" s="91">
        <v>1.7185221044202077E-2</v>
      </c>
      <c r="AC63" s="107"/>
    </row>
    <row r="64" spans="20:29" ht="17" x14ac:dyDescent="0.2">
      <c r="T64" s="206"/>
      <c r="U64" s="91" t="s">
        <v>8</v>
      </c>
      <c r="V64" s="91">
        <v>3.25</v>
      </c>
      <c r="W64" s="91">
        <v>1.2178097520897912E-2</v>
      </c>
      <c r="X64" s="91"/>
      <c r="Y64" s="150" t="s">
        <v>492</v>
      </c>
      <c r="Z64" s="91">
        <v>8</v>
      </c>
      <c r="AA64" s="91">
        <v>5.9161452768268674E-2</v>
      </c>
      <c r="AB64" s="91">
        <v>8.7699519869057097E-3</v>
      </c>
      <c r="AC64" s="107"/>
    </row>
    <row r="65" spans="18:29" ht="17" customHeight="1" x14ac:dyDescent="0.2">
      <c r="T65" s="206" t="s">
        <v>187</v>
      </c>
      <c r="U65" s="91" t="s">
        <v>9</v>
      </c>
      <c r="V65" s="91">
        <v>3.8</v>
      </c>
      <c r="W65" s="91">
        <v>1.3304117324353075E-2</v>
      </c>
      <c r="X65" s="91"/>
      <c r="Y65" s="150"/>
      <c r="Z65" s="91"/>
      <c r="AA65" s="91"/>
      <c r="AB65" s="91"/>
      <c r="AC65" s="107"/>
    </row>
    <row r="66" spans="18:29" x14ac:dyDescent="0.2">
      <c r="T66" s="206"/>
      <c r="U66" s="91" t="s">
        <v>27</v>
      </c>
      <c r="V66" s="91">
        <v>3.85</v>
      </c>
      <c r="W66" s="91">
        <v>1.6291273642671973E-2</v>
      </c>
      <c r="X66" s="91"/>
      <c r="Y66" s="150"/>
      <c r="Z66" s="91"/>
      <c r="AA66" s="91"/>
      <c r="AB66" s="91"/>
      <c r="AC66" s="107"/>
    </row>
    <row r="67" spans="18:29" x14ac:dyDescent="0.2">
      <c r="T67" s="206"/>
      <c r="U67" s="91" t="s">
        <v>10</v>
      </c>
      <c r="V67" s="91">
        <v>4.18</v>
      </c>
      <c r="W67" s="91">
        <v>1.4182568858580127E-2</v>
      </c>
      <c r="X67" s="91"/>
      <c r="Y67" s="91"/>
      <c r="Z67" s="91"/>
      <c r="AA67" s="91"/>
      <c r="AB67" s="91"/>
      <c r="AC67" s="107"/>
    </row>
    <row r="68" spans="18:29" x14ac:dyDescent="0.2">
      <c r="T68" s="210"/>
      <c r="U68" s="151" t="s">
        <v>11</v>
      </c>
      <c r="V68" s="151">
        <v>4.3</v>
      </c>
      <c r="W68" s="151">
        <v>1.4102340473667197E-2</v>
      </c>
      <c r="X68" s="91"/>
      <c r="Y68" s="91"/>
      <c r="Z68" s="91"/>
      <c r="AA68" s="91"/>
      <c r="AB68" s="91"/>
      <c r="AC68" s="107"/>
    </row>
    <row r="69" spans="18:29" x14ac:dyDescent="0.2">
      <c r="T69" s="206" t="s">
        <v>495</v>
      </c>
      <c r="U69" s="91" t="s">
        <v>7</v>
      </c>
      <c r="V69" s="91">
        <v>4.8</v>
      </c>
      <c r="W69" s="91">
        <v>6.0045782614184709E-2</v>
      </c>
      <c r="X69" s="91"/>
      <c r="Y69" s="91"/>
      <c r="Z69" s="91"/>
      <c r="AA69" s="91"/>
      <c r="AB69" s="91"/>
      <c r="AC69" s="107"/>
    </row>
    <row r="70" spans="18:29" x14ac:dyDescent="0.2">
      <c r="T70" s="206"/>
      <c r="U70" s="91" t="s">
        <v>8</v>
      </c>
      <c r="V70" s="91">
        <v>5.2</v>
      </c>
      <c r="W70" s="91">
        <v>7.2426391261321041E-2</v>
      </c>
      <c r="X70" s="91"/>
      <c r="Y70" s="91"/>
      <c r="Z70" s="91"/>
      <c r="AA70" s="91"/>
      <c r="AB70" s="91"/>
      <c r="AC70" s="107"/>
    </row>
    <row r="71" spans="18:29" ht="17" customHeight="1" x14ac:dyDescent="0.2">
      <c r="T71" s="206" t="s">
        <v>494</v>
      </c>
      <c r="U71" s="91" t="s">
        <v>9</v>
      </c>
      <c r="V71" s="91">
        <v>5.8</v>
      </c>
      <c r="W71" s="91">
        <v>5.8094863651092829E-2</v>
      </c>
      <c r="X71" s="91"/>
      <c r="Y71" s="91"/>
      <c r="Z71" s="91"/>
      <c r="AA71" s="91"/>
      <c r="AB71" s="91"/>
      <c r="AC71" s="107"/>
    </row>
    <row r="72" spans="18:29" x14ac:dyDescent="0.2">
      <c r="T72" s="206"/>
      <c r="U72" s="91" t="s">
        <v>27</v>
      </c>
      <c r="V72" s="91">
        <v>5.9</v>
      </c>
      <c r="W72" s="91">
        <v>7.7411762499285511E-2</v>
      </c>
      <c r="X72" s="91"/>
      <c r="Y72" s="91"/>
      <c r="Z72" s="91"/>
      <c r="AA72" s="91"/>
      <c r="AB72" s="91"/>
      <c r="AC72" s="107"/>
    </row>
    <row r="73" spans="18:29" x14ac:dyDescent="0.2">
      <c r="T73" s="206"/>
      <c r="U73" s="91" t="s">
        <v>10</v>
      </c>
      <c r="V73" s="91">
        <v>6.2</v>
      </c>
      <c r="W73" s="91">
        <v>6.1285622477629628E-2</v>
      </c>
      <c r="X73" s="91"/>
      <c r="Y73" s="91"/>
      <c r="Z73" s="91"/>
      <c r="AA73" s="91"/>
      <c r="AB73" s="91"/>
      <c r="AC73" s="107"/>
    </row>
    <row r="74" spans="18:29" x14ac:dyDescent="0.2">
      <c r="T74" s="210"/>
      <c r="U74" s="151" t="s">
        <v>11</v>
      </c>
      <c r="V74" s="151">
        <v>6.25</v>
      </c>
      <c r="W74" s="151">
        <v>5.6065302991085995E-2</v>
      </c>
      <c r="X74" s="91"/>
      <c r="Y74" s="91"/>
      <c r="Z74" s="91"/>
      <c r="AA74" s="91"/>
      <c r="AB74" s="91"/>
      <c r="AC74" s="107"/>
    </row>
    <row r="75" spans="18:29" x14ac:dyDescent="0.2">
      <c r="R75" s="133"/>
      <c r="S75" s="133"/>
      <c r="T75" s="206" t="s">
        <v>493</v>
      </c>
      <c r="U75" s="91" t="s">
        <v>7</v>
      </c>
      <c r="V75" s="91">
        <v>6.8</v>
      </c>
      <c r="W75" s="91">
        <v>5.2827683101084259E-2</v>
      </c>
      <c r="X75" s="91"/>
      <c r="Y75" s="91"/>
      <c r="Z75" s="91"/>
      <c r="AA75" s="91"/>
      <c r="AB75" s="91"/>
      <c r="AC75" s="107"/>
    </row>
    <row r="76" spans="18:29" x14ac:dyDescent="0.2">
      <c r="T76" s="206"/>
      <c r="U76" s="91" t="s">
        <v>8</v>
      </c>
      <c r="V76" s="91">
        <v>7.25</v>
      </c>
      <c r="W76" s="91">
        <v>7.7131255774174429E-2</v>
      </c>
      <c r="X76" s="91"/>
      <c r="Y76" s="91"/>
      <c r="Z76" s="91"/>
      <c r="AA76" s="91"/>
      <c r="AB76" s="91"/>
      <c r="AC76" s="107"/>
    </row>
    <row r="77" spans="18:29" ht="17" customHeight="1" x14ac:dyDescent="0.2">
      <c r="T77" s="206" t="s">
        <v>492</v>
      </c>
      <c r="U77" s="91" t="s">
        <v>9</v>
      </c>
      <c r="V77" s="91">
        <v>7.8</v>
      </c>
      <c r="W77" s="91">
        <v>5.6957373625851133E-2</v>
      </c>
      <c r="X77" s="91"/>
      <c r="Y77" s="91"/>
      <c r="Z77" s="91"/>
      <c r="AA77" s="91"/>
      <c r="AB77" s="91"/>
      <c r="AC77" s="107"/>
    </row>
    <row r="78" spans="18:29" x14ac:dyDescent="0.2">
      <c r="T78" s="206"/>
      <c r="U78" s="91" t="s">
        <v>27</v>
      </c>
      <c r="V78" s="91">
        <v>7.9</v>
      </c>
      <c r="W78" s="91">
        <v>7.1759687970195232E-2</v>
      </c>
      <c r="X78" s="91"/>
      <c r="Y78" s="91"/>
      <c r="Z78" s="91"/>
      <c r="AA78" s="91"/>
      <c r="AB78" s="91"/>
      <c r="AC78" s="107"/>
    </row>
    <row r="79" spans="18:29" x14ac:dyDescent="0.2">
      <c r="T79" s="206"/>
      <c r="U79" s="91" t="s">
        <v>10</v>
      </c>
      <c r="V79" s="91">
        <v>8.15</v>
      </c>
      <c r="W79" s="91">
        <v>5.6527911201496368E-2</v>
      </c>
      <c r="X79" s="91"/>
      <c r="Y79" s="91"/>
      <c r="Z79" s="91"/>
      <c r="AA79" s="91"/>
      <c r="AB79" s="91"/>
      <c r="AC79" s="107"/>
    </row>
    <row r="80" spans="18:29" x14ac:dyDescent="0.2">
      <c r="T80" s="210"/>
      <c r="U80" s="151" t="s">
        <v>11</v>
      </c>
      <c r="V80" s="151">
        <v>8.1999999999999993</v>
      </c>
      <c r="W80" s="151">
        <v>5.1400838275531963E-2</v>
      </c>
      <c r="X80" s="91"/>
      <c r="Y80" s="91"/>
      <c r="Z80" s="91"/>
      <c r="AA80" s="91"/>
      <c r="AB80" s="91"/>
      <c r="AC80" s="107"/>
    </row>
    <row r="81" spans="20:29" x14ac:dyDescent="0.2">
      <c r="T81" s="149"/>
      <c r="U81" s="107"/>
      <c r="V81" s="107"/>
      <c r="W81" s="107"/>
      <c r="X81" s="107"/>
      <c r="Y81" s="107"/>
      <c r="Z81" s="107"/>
      <c r="AA81" s="107"/>
      <c r="AB81" s="107"/>
      <c r="AC81" s="107"/>
    </row>
    <row r="83" spans="20:29" x14ac:dyDescent="0.2">
      <c r="U83" s="90"/>
    </row>
    <row r="84" spans="20:29" x14ac:dyDescent="0.2">
      <c r="U84" s="90"/>
    </row>
    <row r="85" spans="20:29" x14ac:dyDescent="0.2">
      <c r="U85" s="90"/>
    </row>
    <row r="86" spans="20:29" x14ac:dyDescent="0.2">
      <c r="U86" s="90"/>
    </row>
    <row r="89" spans="20:29" x14ac:dyDescent="0.2">
      <c r="U89" s="90"/>
    </row>
    <row r="90" spans="20:29" x14ac:dyDescent="0.2">
      <c r="U90" s="90"/>
    </row>
    <row r="91" spans="20:29" x14ac:dyDescent="0.2">
      <c r="U91" s="90"/>
    </row>
  </sheetData>
  <mergeCells count="8">
    <mergeCell ref="T75:T76"/>
    <mergeCell ref="T77:T80"/>
    <mergeCell ref="T57:T58"/>
    <mergeCell ref="T59:T62"/>
    <mergeCell ref="T63:T64"/>
    <mergeCell ref="T65:T68"/>
    <mergeCell ref="T69:T70"/>
    <mergeCell ref="T71:T74"/>
  </mergeCells>
  <pageMargins left="0.7" right="0.7" top="0.75" bottom="0.75" header="0.3" footer="0.3"/>
  <pageSetup paperSize="9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B2:BT118"/>
  <sheetViews>
    <sheetView zoomScaleNormal="100" zoomScaleSheetLayoutView="100" workbookViewId="0">
      <selection activeCell="B2" sqref="B2"/>
    </sheetView>
  </sheetViews>
  <sheetFormatPr baseColWidth="10" defaultColWidth="10.83203125" defaultRowHeight="15" x14ac:dyDescent="0.2"/>
  <cols>
    <col min="1" max="1" width="10.83203125" style="89"/>
    <col min="2" max="2" width="13.33203125" style="89" bestFit="1" customWidth="1"/>
    <col min="3" max="3" width="12.33203125" style="89" bestFit="1" customWidth="1"/>
    <col min="4" max="10" width="10.83203125" style="89"/>
    <col min="11" max="11" width="30.5" style="89" bestFit="1" customWidth="1"/>
    <col min="12" max="18" width="10.83203125" style="89"/>
    <col min="19" max="19" width="15" style="89" bestFit="1" customWidth="1"/>
    <col min="20" max="35" width="10.83203125" style="89"/>
    <col min="36" max="36" width="41.83203125" style="89" customWidth="1"/>
    <col min="37" max="41" width="10.83203125" style="89"/>
    <col min="42" max="42" width="30.5" style="89" customWidth="1"/>
    <col min="43" max="48" width="10.83203125" style="89"/>
    <col min="49" max="49" width="15" style="89" bestFit="1" customWidth="1"/>
    <col min="50" max="64" width="10.83203125" style="89"/>
    <col min="65" max="65" width="12.33203125" style="89" bestFit="1" customWidth="1"/>
    <col min="66" max="16384" width="10.83203125" style="89"/>
  </cols>
  <sheetData>
    <row r="2" spans="2:72" ht="16" x14ac:dyDescent="0.2">
      <c r="B2" s="88" t="s">
        <v>157</v>
      </c>
    </row>
    <row r="3" spans="2:72" ht="16" x14ac:dyDescent="0.2">
      <c r="B3" s="88"/>
    </row>
    <row r="4" spans="2:72" x14ac:dyDescent="0.2">
      <c r="C4" s="104"/>
      <c r="D4" s="114" t="s">
        <v>159</v>
      </c>
      <c r="E4" s="114" t="s">
        <v>160</v>
      </c>
      <c r="F4" s="114" t="s">
        <v>161</v>
      </c>
      <c r="G4" s="114" t="s">
        <v>162</v>
      </c>
      <c r="H4" s="114" t="s">
        <v>163</v>
      </c>
      <c r="I4" s="114" t="s">
        <v>164</v>
      </c>
      <c r="K4" s="104"/>
      <c r="L4" s="115" t="s">
        <v>159</v>
      </c>
      <c r="M4" s="115" t="s">
        <v>160</v>
      </c>
      <c r="N4" s="115" t="s">
        <v>161</v>
      </c>
      <c r="O4" s="115" t="s">
        <v>162</v>
      </c>
      <c r="P4" s="115" t="s">
        <v>163</v>
      </c>
      <c r="Q4" s="115" t="s">
        <v>164</v>
      </c>
    </row>
    <row r="5" spans="2:72" x14ac:dyDescent="0.2">
      <c r="C5" s="104" t="s">
        <v>7</v>
      </c>
      <c r="D5" s="104">
        <v>0.13387318362486522</v>
      </c>
      <c r="E5" s="104">
        <v>3.552211661582387E-2</v>
      </c>
      <c r="F5" s="104">
        <v>8.2764967781683255E-2</v>
      </c>
      <c r="G5" s="104">
        <v>1.0113913531233261E-2</v>
      </c>
      <c r="H5" s="104">
        <v>2.989971574777989E-2</v>
      </c>
      <c r="I5" s="104">
        <v>5.6279971195468508E-2</v>
      </c>
      <c r="K5" s="104" t="s">
        <v>7</v>
      </c>
      <c r="L5" s="113">
        <f t="shared" ref="L5:Q8" si="0">D5/$D$5*100</f>
        <v>100</v>
      </c>
      <c r="M5" s="113">
        <f t="shared" si="0"/>
        <v>26.534153931352456</v>
      </c>
      <c r="N5" s="113">
        <f t="shared" si="0"/>
        <v>61.8234104401404</v>
      </c>
      <c r="O5" s="113">
        <f t="shared" si="0"/>
        <v>7.5548465027724427</v>
      </c>
      <c r="P5" s="113">
        <f t="shared" si="0"/>
        <v>22.33435773930934</v>
      </c>
      <c r="Q5" s="113">
        <f t="shared" si="0"/>
        <v>42.039764552977452</v>
      </c>
      <c r="S5" s="206" t="s">
        <v>7</v>
      </c>
      <c r="T5" s="89">
        <v>100</v>
      </c>
      <c r="U5" s="89">
        <v>26.534153931352456</v>
      </c>
      <c r="V5" s="89">
        <v>61.8234104401404</v>
      </c>
      <c r="W5" s="89">
        <v>7.5548465027724427</v>
      </c>
      <c r="X5" s="89">
        <v>22.33435773930934</v>
      </c>
      <c r="Y5" s="89">
        <v>42.039764552977452</v>
      </c>
    </row>
    <row r="6" spans="2:72" x14ac:dyDescent="0.2">
      <c r="C6" s="104" t="s">
        <v>539</v>
      </c>
      <c r="D6" s="104">
        <v>0.12595625197456847</v>
      </c>
      <c r="E6" s="104">
        <v>6.6102327981201164E-2</v>
      </c>
      <c r="F6" s="104">
        <v>3.9381149203536185E-2</v>
      </c>
      <c r="G6" s="104">
        <v>1.1537798615512023E-2</v>
      </c>
      <c r="H6" s="104">
        <v>3.8544773398987153E-2</v>
      </c>
      <c r="I6" s="104">
        <v>4.9162596017774389E-2</v>
      </c>
      <c r="K6" s="104" t="s">
        <v>539</v>
      </c>
      <c r="L6" s="113">
        <f t="shared" si="0"/>
        <v>94.086245328652751</v>
      </c>
      <c r="M6" s="113">
        <f t="shared" si="0"/>
        <v>49.37682528446534</v>
      </c>
      <c r="N6" s="113">
        <f t="shared" si="0"/>
        <v>29.416757066066847</v>
      </c>
      <c r="O6" s="113">
        <f t="shared" si="0"/>
        <v>8.6184539002544689</v>
      </c>
      <c r="P6" s="113">
        <f t="shared" si="0"/>
        <v>28.792004758022323</v>
      </c>
      <c r="Q6" s="113">
        <f t="shared" si="0"/>
        <v>36.723259047559594</v>
      </c>
      <c r="S6" s="206"/>
      <c r="T6" s="89">
        <v>100</v>
      </c>
      <c r="U6" s="89">
        <v>28.816380835805806</v>
      </c>
      <c r="V6" s="89">
        <v>78.61193970277138</v>
      </c>
      <c r="W6" s="89">
        <v>7.8827317358736577</v>
      </c>
      <c r="X6" s="89">
        <v>29.39263713894174</v>
      </c>
      <c r="Y6" s="89">
        <v>51.138728862042804</v>
      </c>
    </row>
    <row r="7" spans="2:72" x14ac:dyDescent="0.2">
      <c r="C7" s="104" t="s">
        <v>9</v>
      </c>
      <c r="D7" s="104">
        <v>0.15421998421358898</v>
      </c>
      <c r="E7" s="104">
        <v>4.9596841565504965E-2</v>
      </c>
      <c r="F7" s="104">
        <v>5.0665713144395726E-2</v>
      </c>
      <c r="G7" s="104">
        <v>1.2055022940228654E-2</v>
      </c>
      <c r="H7" s="104">
        <v>4.5138188710987688E-2</v>
      </c>
      <c r="I7" s="104">
        <v>5.4872001878237223E-2</v>
      </c>
      <c r="K7" s="104" t="s">
        <v>9</v>
      </c>
      <c r="L7" s="113">
        <f t="shared" si="0"/>
        <v>115.19856332522789</v>
      </c>
      <c r="M7" s="113">
        <f t="shared" si="0"/>
        <v>37.047629870731626</v>
      </c>
      <c r="N7" s="113">
        <f t="shared" si="0"/>
        <v>37.846050846425996</v>
      </c>
      <c r="O7" s="113">
        <f t="shared" si="0"/>
        <v>9.0048078441227037</v>
      </c>
      <c r="P7" s="113">
        <f t="shared" si="0"/>
        <v>33.717125034892987</v>
      </c>
      <c r="Q7" s="113">
        <f t="shared" si="0"/>
        <v>40.988045844937574</v>
      </c>
      <c r="S7" s="206"/>
      <c r="T7" s="89">
        <v>100</v>
      </c>
      <c r="U7" s="89">
        <v>29.860697638242979</v>
      </c>
      <c r="V7" s="89">
        <v>50.984863636328804</v>
      </c>
      <c r="W7" s="89">
        <v>7.7243500589653822</v>
      </c>
      <c r="X7" s="89">
        <v>32.881073836611861</v>
      </c>
      <c r="Y7" s="89">
        <v>49.095327750204397</v>
      </c>
    </row>
    <row r="8" spans="2:72" x14ac:dyDescent="0.2">
      <c r="C8" s="104" t="s">
        <v>536</v>
      </c>
      <c r="D8" s="104">
        <v>0.12952859101815856</v>
      </c>
      <c r="E8" s="104">
        <v>4.1243360745796639E-2</v>
      </c>
      <c r="F8" s="104">
        <v>5.1054027408820875E-2</v>
      </c>
      <c r="G8" s="104">
        <v>1.1496833131826213E-2</v>
      </c>
      <c r="H8" s="104">
        <v>6.068717797955691E-2</v>
      </c>
      <c r="I8" s="104">
        <v>3.3946183256917534E-2</v>
      </c>
      <c r="K8" s="104" t="s">
        <v>536</v>
      </c>
      <c r="L8" s="113">
        <f t="shared" si="0"/>
        <v>96.754695384789741</v>
      </c>
      <c r="M8" s="113">
        <f t="shared" si="0"/>
        <v>30.80778362705361</v>
      </c>
      <c r="N8" s="113">
        <f t="shared" si="0"/>
        <v>38.136112122262432</v>
      </c>
      <c r="O8" s="113">
        <f t="shared" si="0"/>
        <v>8.587853684007575</v>
      </c>
      <c r="P8" s="113">
        <f t="shared" si="0"/>
        <v>45.331840430128565</v>
      </c>
      <c r="Q8" s="113">
        <f t="shared" si="0"/>
        <v>25.356970184589279</v>
      </c>
      <c r="S8" s="206"/>
      <c r="T8" s="89">
        <v>100</v>
      </c>
      <c r="U8" s="89">
        <v>30.18650289328253</v>
      </c>
      <c r="V8" s="89">
        <v>56.099065843755234</v>
      </c>
      <c r="W8" s="89">
        <v>6.590348469800035</v>
      </c>
      <c r="X8" s="89">
        <v>30.329525241482138</v>
      </c>
      <c r="Y8" s="89">
        <v>51.558548004973495</v>
      </c>
    </row>
    <row r="9" spans="2:72" x14ac:dyDescent="0.2">
      <c r="L9" s="107"/>
      <c r="M9" s="107"/>
      <c r="N9" s="107"/>
      <c r="O9" s="107"/>
      <c r="P9" s="107"/>
      <c r="Q9" s="107"/>
      <c r="S9" s="206" t="s">
        <v>539</v>
      </c>
      <c r="T9" s="89">
        <v>94.086245328652751</v>
      </c>
      <c r="U9" s="89">
        <v>49.37682528446534</v>
      </c>
      <c r="V9" s="89">
        <v>29.416757066066847</v>
      </c>
      <c r="W9" s="89">
        <v>8.6184539002544689</v>
      </c>
      <c r="X9" s="89">
        <v>28.792004758022323</v>
      </c>
      <c r="Y9" s="89">
        <v>36.723259047559594</v>
      </c>
    </row>
    <row r="10" spans="2:72" x14ac:dyDescent="0.2">
      <c r="C10" s="104"/>
      <c r="D10" s="114" t="s">
        <v>159</v>
      </c>
      <c r="E10" s="114" t="s">
        <v>160</v>
      </c>
      <c r="F10" s="114" t="s">
        <v>161</v>
      </c>
      <c r="G10" s="114" t="s">
        <v>162</v>
      </c>
      <c r="H10" s="114" t="s">
        <v>163</v>
      </c>
      <c r="I10" s="114" t="s">
        <v>164</v>
      </c>
      <c r="K10" s="104"/>
      <c r="L10" s="115" t="s">
        <v>159</v>
      </c>
      <c r="M10" s="115" t="s">
        <v>160</v>
      </c>
      <c r="N10" s="115" t="s">
        <v>161</v>
      </c>
      <c r="O10" s="115" t="s">
        <v>162</v>
      </c>
      <c r="P10" s="115" t="s">
        <v>163</v>
      </c>
      <c r="Q10" s="115" t="s">
        <v>164</v>
      </c>
      <c r="S10" s="206"/>
      <c r="T10" s="89">
        <v>90.080263223321282</v>
      </c>
      <c r="U10" s="89">
        <v>49.999657722854522</v>
      </c>
      <c r="V10" s="89">
        <v>36.859901976344808</v>
      </c>
      <c r="W10" s="89">
        <v>9.0498411251938329</v>
      </c>
      <c r="X10" s="89">
        <v>38.65167304422458</v>
      </c>
      <c r="Y10" s="89">
        <v>45.156590656149348</v>
      </c>
    </row>
    <row r="11" spans="2:72" x14ac:dyDescent="0.2">
      <c r="C11" s="104" t="s">
        <v>7</v>
      </c>
      <c r="D11" s="104">
        <v>2.7183493372393714</v>
      </c>
      <c r="E11" s="104">
        <v>0.78332989746650028</v>
      </c>
      <c r="F11" s="104">
        <v>2.1369471419013002</v>
      </c>
      <c r="G11" s="104">
        <v>0.21428018589847916</v>
      </c>
      <c r="H11" s="104">
        <v>0.79899455686359611</v>
      </c>
      <c r="I11" s="104">
        <v>1.3901292970939798</v>
      </c>
      <c r="K11" s="104" t="s">
        <v>7</v>
      </c>
      <c r="L11" s="113">
        <f t="shared" ref="L11:Q14" si="1">D11/$D$11*100</f>
        <v>100</v>
      </c>
      <c r="M11" s="113">
        <f t="shared" si="1"/>
        <v>28.816380835805806</v>
      </c>
      <c r="N11" s="113">
        <f t="shared" si="1"/>
        <v>78.61193970277138</v>
      </c>
      <c r="O11" s="113">
        <f t="shared" si="1"/>
        <v>7.8827317358736577</v>
      </c>
      <c r="P11" s="113">
        <f t="shared" si="1"/>
        <v>29.39263713894174</v>
      </c>
      <c r="Q11" s="113">
        <f t="shared" si="1"/>
        <v>51.138728862042804</v>
      </c>
      <c r="S11" s="206"/>
      <c r="T11" s="89">
        <v>83.23762534388672</v>
      </c>
      <c r="U11" s="89">
        <v>33.144857899001266</v>
      </c>
      <c r="V11" s="89">
        <v>29.000485688146721</v>
      </c>
      <c r="W11" s="89">
        <v>7.4090522341395486</v>
      </c>
      <c r="X11" s="89">
        <v>29.198322981858599</v>
      </c>
      <c r="Y11" s="89">
        <v>31.259295268333531</v>
      </c>
      <c r="AJ11" s="89">
        <f>AL22-AL21</f>
        <v>0.15000000000000002</v>
      </c>
    </row>
    <row r="12" spans="2:72" x14ac:dyDescent="0.2">
      <c r="C12" s="104" t="s">
        <v>539</v>
      </c>
      <c r="D12" s="104">
        <v>2.4486962383146356</v>
      </c>
      <c r="E12" s="104">
        <v>1.3591653643311701</v>
      </c>
      <c r="F12" s="104">
        <v>1.0019809010810512</v>
      </c>
      <c r="G12" s="104">
        <v>0.24600629624792264</v>
      </c>
      <c r="H12" s="104">
        <v>1.0506874980296077</v>
      </c>
      <c r="I12" s="104">
        <v>1.2275138828213317</v>
      </c>
      <c r="K12" s="104" t="s">
        <v>539</v>
      </c>
      <c r="L12" s="113">
        <f t="shared" si="1"/>
        <v>90.080263223321282</v>
      </c>
      <c r="M12" s="113">
        <f t="shared" si="1"/>
        <v>49.999657722854522</v>
      </c>
      <c r="N12" s="113">
        <f t="shared" si="1"/>
        <v>36.859901976344808</v>
      </c>
      <c r="O12" s="113">
        <f t="shared" si="1"/>
        <v>9.0498411251938329</v>
      </c>
      <c r="P12" s="113">
        <f t="shared" si="1"/>
        <v>38.65167304422458</v>
      </c>
      <c r="Q12" s="113">
        <f t="shared" si="1"/>
        <v>45.156590656149348</v>
      </c>
      <c r="S12" s="206"/>
      <c r="T12" s="89">
        <v>103.37432859645158</v>
      </c>
      <c r="U12" s="89">
        <v>45.105586911145828</v>
      </c>
      <c r="V12" s="89">
        <v>36.624670507096312</v>
      </c>
      <c r="W12" s="89">
        <v>8.2592039725672972</v>
      </c>
      <c r="X12" s="89">
        <v>46.329491961515423</v>
      </c>
      <c r="Y12" s="89">
        <v>43.755739823043079</v>
      </c>
    </row>
    <row r="13" spans="2:72" x14ac:dyDescent="0.2">
      <c r="C13" s="104" t="s">
        <v>9</v>
      </c>
      <c r="D13" s="104">
        <v>3.1629234126393722</v>
      </c>
      <c r="E13" s="104">
        <v>1.0769097245704444</v>
      </c>
      <c r="F13" s="104">
        <v>1.2350568532770663</v>
      </c>
      <c r="G13" s="104">
        <v>0.26626754403761965</v>
      </c>
      <c r="H13" s="104">
        <v>1.1628895982398479</v>
      </c>
      <c r="I13" s="104">
        <v>1.3280977371403839</v>
      </c>
      <c r="K13" s="104" t="s">
        <v>9</v>
      </c>
      <c r="L13" s="113">
        <f t="shared" si="1"/>
        <v>116.35456007473599</v>
      </c>
      <c r="M13" s="113">
        <f t="shared" si="1"/>
        <v>39.616310891965917</v>
      </c>
      <c r="N13" s="113">
        <f t="shared" si="1"/>
        <v>45.434074140424215</v>
      </c>
      <c r="O13" s="113">
        <f t="shared" si="1"/>
        <v>9.7951922657603863</v>
      </c>
      <c r="P13" s="113">
        <f t="shared" si="1"/>
        <v>42.779255127702761</v>
      </c>
      <c r="Q13" s="113">
        <f t="shared" si="1"/>
        <v>48.856771973580777</v>
      </c>
      <c r="S13" s="206" t="s">
        <v>9</v>
      </c>
      <c r="T13" s="89">
        <v>115.19856332522789</v>
      </c>
      <c r="U13" s="89">
        <v>37.047629870731626</v>
      </c>
      <c r="V13" s="89">
        <v>37.846050846425996</v>
      </c>
      <c r="W13" s="89">
        <v>9.0048078441227037</v>
      </c>
      <c r="X13" s="89">
        <v>33.717125034892987</v>
      </c>
      <c r="Y13" s="89">
        <v>40.988045844937574</v>
      </c>
      <c r="AJ13" s="89">
        <f>AL23-AL22</f>
        <v>0.29999999999999993</v>
      </c>
    </row>
    <row r="14" spans="2:72" x14ac:dyDescent="0.2">
      <c r="C14" s="104" t="s">
        <v>536</v>
      </c>
      <c r="D14" s="104">
        <v>2.6280351274313203</v>
      </c>
      <c r="E14" s="104">
        <v>0.87399388531852495</v>
      </c>
      <c r="F14" s="104">
        <v>1.2070540772572866</v>
      </c>
      <c r="G14" s="104">
        <v>0.24225338096392718</v>
      </c>
      <c r="H14" s="104">
        <v>1.4325327591967036</v>
      </c>
      <c r="I14" s="104">
        <v>0.77894028510432944</v>
      </c>
      <c r="K14" s="104" t="s">
        <v>536</v>
      </c>
      <c r="L14" s="113">
        <f t="shared" si="1"/>
        <v>96.677608408499466</v>
      </c>
      <c r="M14" s="113">
        <f t="shared" si="1"/>
        <v>32.151639722880951</v>
      </c>
      <c r="N14" s="113">
        <f t="shared" si="1"/>
        <v>44.403935164680277</v>
      </c>
      <c r="O14" s="113">
        <f t="shared" si="1"/>
        <v>8.9117825161481417</v>
      </c>
      <c r="P14" s="113">
        <f t="shared" si="1"/>
        <v>52.698626316053875</v>
      </c>
      <c r="Q14" s="113">
        <f t="shared" si="1"/>
        <v>28.65490003192102</v>
      </c>
      <c r="S14" s="206"/>
      <c r="T14" s="89">
        <v>116.35456007473599</v>
      </c>
      <c r="U14" s="89">
        <v>39.616310891965917</v>
      </c>
      <c r="V14" s="89">
        <v>45.434074140424215</v>
      </c>
      <c r="W14" s="89">
        <v>9.7951922657603863</v>
      </c>
      <c r="X14" s="89">
        <v>42.779255127702761</v>
      </c>
      <c r="Y14" s="89">
        <v>48.856771973580777</v>
      </c>
    </row>
    <row r="15" spans="2:72" x14ac:dyDescent="0.2">
      <c r="L15" s="107"/>
      <c r="M15" s="107"/>
      <c r="N15" s="107"/>
      <c r="O15" s="107"/>
      <c r="P15" s="107"/>
      <c r="Q15" s="107"/>
      <c r="S15" s="206"/>
      <c r="T15" s="89">
        <v>97.674799169842061</v>
      </c>
      <c r="U15" s="89">
        <v>25.809047706347314</v>
      </c>
      <c r="V15" s="89">
        <v>54.292379888983255</v>
      </c>
      <c r="W15" s="89">
        <v>8.2422179385631296</v>
      </c>
      <c r="X15" s="89">
        <v>33.942714450103438</v>
      </c>
      <c r="Y15" s="89">
        <v>28.108095371524712</v>
      </c>
      <c r="AW15" s="107"/>
      <c r="AX15" s="107"/>
      <c r="AY15" s="107"/>
      <c r="AZ15" s="107"/>
      <c r="BA15" s="107"/>
      <c r="BB15" s="107"/>
      <c r="BC15" s="107"/>
      <c r="BD15" s="107"/>
      <c r="BE15" s="107"/>
      <c r="BF15" s="107"/>
      <c r="BG15" s="107"/>
      <c r="BH15" s="107"/>
      <c r="BI15" s="107"/>
      <c r="BJ15" s="107"/>
      <c r="BK15" s="107"/>
      <c r="BL15" s="107"/>
      <c r="BM15" s="107"/>
      <c r="BN15" s="107"/>
      <c r="BO15" s="107"/>
      <c r="BP15" s="107"/>
      <c r="BQ15" s="107"/>
      <c r="BR15" s="107"/>
      <c r="BS15" s="107"/>
      <c r="BT15" s="107"/>
    </row>
    <row r="16" spans="2:72" x14ac:dyDescent="0.2">
      <c r="C16" s="104"/>
      <c r="D16" s="114" t="s">
        <v>159</v>
      </c>
      <c r="E16" s="114" t="s">
        <v>160</v>
      </c>
      <c r="F16" s="114" t="s">
        <v>161</v>
      </c>
      <c r="G16" s="114" t="s">
        <v>162</v>
      </c>
      <c r="H16" s="114" t="s">
        <v>163</v>
      </c>
      <c r="I16" s="114" t="s">
        <v>164</v>
      </c>
      <c r="K16" s="104"/>
      <c r="L16" s="115" t="s">
        <v>159</v>
      </c>
      <c r="M16" s="115" t="s">
        <v>160</v>
      </c>
      <c r="N16" s="115" t="s">
        <v>161</v>
      </c>
      <c r="O16" s="115" t="s">
        <v>162</v>
      </c>
      <c r="P16" s="115" t="s">
        <v>163</v>
      </c>
      <c r="Q16" s="115" t="s">
        <v>164</v>
      </c>
      <c r="S16" s="206"/>
      <c r="T16" s="89">
        <v>113.81009126023768</v>
      </c>
      <c r="U16" s="89">
        <v>32.317763089371006</v>
      </c>
      <c r="V16" s="89">
        <v>63.866219478729356</v>
      </c>
      <c r="W16" s="89">
        <v>9.1453738047440591</v>
      </c>
      <c r="X16" s="89">
        <v>39.869665315149419</v>
      </c>
      <c r="Y16" s="89">
        <v>34.678723280249649</v>
      </c>
      <c r="AW16" s="107"/>
      <c r="AX16" s="107"/>
      <c r="AY16" s="107"/>
      <c r="AZ16" s="107"/>
      <c r="BA16" s="107"/>
      <c r="BB16" s="107"/>
      <c r="BC16" s="107"/>
      <c r="BD16" s="107"/>
      <c r="BE16" s="107"/>
      <c r="BF16" s="107"/>
      <c r="BG16" s="107"/>
      <c r="BH16" s="107"/>
      <c r="BI16" s="107"/>
      <c r="BJ16" s="107"/>
      <c r="BK16" s="107"/>
      <c r="BL16" s="107"/>
      <c r="BM16" s="107"/>
      <c r="BN16" s="107"/>
      <c r="BO16" s="107"/>
      <c r="BP16" s="107"/>
      <c r="BQ16" s="107"/>
      <c r="BR16" s="107"/>
      <c r="BS16" s="107"/>
      <c r="BT16" s="107"/>
    </row>
    <row r="17" spans="3:72" x14ac:dyDescent="0.2">
      <c r="C17" s="104" t="s">
        <v>7</v>
      </c>
      <c r="D17" s="104">
        <v>6.7488751900540942</v>
      </c>
      <c r="E17" s="104">
        <v>2.0152612144844491</v>
      </c>
      <c r="F17" s="104">
        <v>3.4409048126351065</v>
      </c>
      <c r="G17" s="104">
        <v>0.52130674472244343</v>
      </c>
      <c r="H17" s="104">
        <v>2.219102634382466</v>
      </c>
      <c r="I17" s="104">
        <v>3.3133823940092877</v>
      </c>
      <c r="K17" s="104" t="s">
        <v>7</v>
      </c>
      <c r="L17" s="113">
        <f t="shared" ref="L17:Q20" si="2">D17/$D$17*100</f>
        <v>100</v>
      </c>
      <c r="M17" s="113">
        <f t="shared" si="2"/>
        <v>29.860697638242979</v>
      </c>
      <c r="N17" s="113">
        <f t="shared" si="2"/>
        <v>50.984863636328804</v>
      </c>
      <c r="O17" s="113">
        <f t="shared" si="2"/>
        <v>7.7243500589653822</v>
      </c>
      <c r="P17" s="113">
        <f t="shared" si="2"/>
        <v>32.881073836611861</v>
      </c>
      <c r="Q17" s="113">
        <f t="shared" si="2"/>
        <v>49.095327750204397</v>
      </c>
      <c r="S17" s="206" t="s">
        <v>536</v>
      </c>
      <c r="T17" s="89">
        <v>96.754695384789741</v>
      </c>
      <c r="U17" s="89">
        <v>30.80778362705361</v>
      </c>
      <c r="V17" s="89">
        <v>38.136112122262432</v>
      </c>
      <c r="W17" s="89">
        <v>8.587853684007575</v>
      </c>
      <c r="X17" s="89">
        <v>45.331840430128565</v>
      </c>
      <c r="Y17" s="89">
        <v>25.356970184589279</v>
      </c>
      <c r="AW17" s="107"/>
      <c r="AX17" s="107"/>
      <c r="AY17" s="107"/>
      <c r="AZ17" s="107"/>
      <c r="BA17" s="107"/>
      <c r="BB17" s="107"/>
      <c r="BC17" s="107"/>
      <c r="BD17" s="107"/>
      <c r="BE17" s="107"/>
      <c r="BF17" s="107"/>
      <c r="BG17" s="107"/>
      <c r="BH17" s="107"/>
      <c r="BI17" s="107"/>
      <c r="BJ17" s="107"/>
      <c r="BK17" s="107"/>
      <c r="BL17" s="107"/>
      <c r="BM17" s="107"/>
      <c r="BN17" s="107"/>
      <c r="BO17" s="107"/>
      <c r="BP17" s="107"/>
      <c r="BQ17" s="107"/>
      <c r="BR17" s="107"/>
      <c r="BS17" s="107"/>
      <c r="BT17" s="107"/>
    </row>
    <row r="18" spans="3:72" x14ac:dyDescent="0.2">
      <c r="C18" s="104" t="s">
        <v>539</v>
      </c>
      <c r="D18" s="104">
        <v>5.6176034456237502</v>
      </c>
      <c r="E18" s="104">
        <v>2.2369050915243811</v>
      </c>
      <c r="F18" s="104">
        <v>1.9572065836025225</v>
      </c>
      <c r="G18" s="104">
        <v>0.50002768804799258</v>
      </c>
      <c r="H18" s="104">
        <v>1.9705583756345177</v>
      </c>
      <c r="I18" s="104">
        <v>2.1096508229503153</v>
      </c>
      <c r="K18" s="104" t="s">
        <v>539</v>
      </c>
      <c r="L18" s="113">
        <f t="shared" si="2"/>
        <v>83.23762534388672</v>
      </c>
      <c r="M18" s="113">
        <f t="shared" si="2"/>
        <v>33.144857899001266</v>
      </c>
      <c r="N18" s="113">
        <f t="shared" si="2"/>
        <v>29.000485688146721</v>
      </c>
      <c r="O18" s="113">
        <f t="shared" si="2"/>
        <v>7.4090522341395486</v>
      </c>
      <c r="P18" s="113">
        <f t="shared" si="2"/>
        <v>29.198322981858599</v>
      </c>
      <c r="Q18" s="113">
        <f t="shared" si="2"/>
        <v>31.259295268333531</v>
      </c>
      <c r="S18" s="206"/>
      <c r="T18" s="89">
        <v>96.677608408499466</v>
      </c>
      <c r="U18" s="89">
        <v>32.151639722880951</v>
      </c>
      <c r="V18" s="89">
        <v>44.403935164680277</v>
      </c>
      <c r="W18" s="89">
        <v>8.9117825161481417</v>
      </c>
      <c r="X18" s="89">
        <v>52.698626316053875</v>
      </c>
      <c r="Y18" s="89">
        <v>28.65490003192102</v>
      </c>
      <c r="AW18" s="107"/>
      <c r="AX18" s="107"/>
      <c r="AY18" s="107"/>
      <c r="AZ18" s="107"/>
      <c r="BA18" s="107"/>
      <c r="BB18" s="107"/>
      <c r="BC18" s="107"/>
      <c r="BD18" s="107"/>
      <c r="BE18" s="107"/>
      <c r="BF18" s="107"/>
      <c r="BG18" s="107"/>
      <c r="BH18" s="107"/>
      <c r="BI18" s="107"/>
      <c r="BJ18" s="107"/>
      <c r="BK18" s="107"/>
      <c r="BL18" s="107"/>
      <c r="BM18" s="107"/>
      <c r="BN18" s="107"/>
      <c r="BO18" s="107"/>
      <c r="BP18" s="107"/>
      <c r="BQ18" s="107"/>
      <c r="BR18" s="107"/>
      <c r="BS18" s="107"/>
      <c r="BT18" s="107"/>
    </row>
    <row r="19" spans="3:72" x14ac:dyDescent="0.2">
      <c r="C19" s="104" t="s">
        <v>9</v>
      </c>
      <c r="D19" s="104">
        <v>6.5919502881086336</v>
      </c>
      <c r="E19" s="104">
        <v>1.7418204174428991</v>
      </c>
      <c r="F19" s="104">
        <v>3.6641249564175093</v>
      </c>
      <c r="G19" s="104">
        <v>0.5562570015658751</v>
      </c>
      <c r="H19" s="104">
        <v>2.290751434353937</v>
      </c>
      <c r="I19" s="104">
        <v>1.8969802749255744</v>
      </c>
      <c r="K19" s="104" t="s">
        <v>9</v>
      </c>
      <c r="L19" s="113">
        <f t="shared" si="2"/>
        <v>97.674799169842061</v>
      </c>
      <c r="M19" s="113">
        <f t="shared" si="2"/>
        <v>25.809047706347314</v>
      </c>
      <c r="N19" s="113">
        <f t="shared" si="2"/>
        <v>54.292379888983255</v>
      </c>
      <c r="O19" s="113">
        <f t="shared" si="2"/>
        <v>8.2422179385631296</v>
      </c>
      <c r="P19" s="113">
        <f t="shared" si="2"/>
        <v>33.942714450103438</v>
      </c>
      <c r="Q19" s="113">
        <f t="shared" si="2"/>
        <v>28.108095371524712</v>
      </c>
      <c r="S19" s="206"/>
      <c r="T19" s="89">
        <v>69.960760141829141</v>
      </c>
      <c r="U19" s="89">
        <v>21.552692281085616</v>
      </c>
      <c r="V19" s="89">
        <v>44.958646519250472</v>
      </c>
      <c r="W19" s="89">
        <v>8.1639296213494372</v>
      </c>
      <c r="X19" s="89">
        <v>48.13948581045986</v>
      </c>
      <c r="Y19" s="89">
        <v>21.111433018178516</v>
      </c>
      <c r="AW19" s="107"/>
      <c r="AX19" s="107"/>
      <c r="AY19" s="107"/>
      <c r="AZ19" s="107"/>
      <c r="BA19" s="107"/>
      <c r="BB19" s="107"/>
      <c r="BC19" s="107"/>
      <c r="BD19" s="107"/>
      <c r="BE19" s="107"/>
      <c r="BF19" s="107"/>
      <c r="BG19" s="107"/>
      <c r="BH19" s="107"/>
      <c r="BI19" s="107"/>
      <c r="BJ19" s="107"/>
      <c r="BK19" s="107"/>
      <c r="BL19" s="107"/>
      <c r="BM19" s="107"/>
      <c r="BN19" s="107"/>
      <c r="BO19" s="107"/>
      <c r="BP19" s="107"/>
      <c r="BQ19" s="107"/>
      <c r="BR19" s="107"/>
      <c r="BS19" s="107"/>
      <c r="BT19" s="107"/>
    </row>
    <row r="20" spans="3:72" x14ac:dyDescent="0.2">
      <c r="C20" s="104" t="s">
        <v>536</v>
      </c>
      <c r="D20" s="104">
        <v>4.72156438398516</v>
      </c>
      <c r="E20" s="104">
        <v>1.4545643021468908</v>
      </c>
      <c r="F20" s="104">
        <v>3.0342029407218138</v>
      </c>
      <c r="G20" s="104">
        <v>0.55097342074872935</v>
      </c>
      <c r="H20" s="104">
        <v>3.2488738144817364</v>
      </c>
      <c r="I20" s="104">
        <v>1.4247842652287381</v>
      </c>
      <c r="K20" s="104" t="s">
        <v>536</v>
      </c>
      <c r="L20" s="113">
        <f t="shared" si="2"/>
        <v>69.960760141829141</v>
      </c>
      <c r="M20" s="113">
        <f t="shared" si="2"/>
        <v>21.552692281085616</v>
      </c>
      <c r="N20" s="113">
        <f t="shared" si="2"/>
        <v>44.958646519250472</v>
      </c>
      <c r="O20" s="113">
        <f t="shared" si="2"/>
        <v>8.1639296213494372</v>
      </c>
      <c r="P20" s="113">
        <f t="shared" si="2"/>
        <v>48.13948581045986</v>
      </c>
      <c r="Q20" s="113">
        <f t="shared" si="2"/>
        <v>21.111433018178516</v>
      </c>
      <c r="S20" s="206"/>
      <c r="T20" s="89">
        <v>83.915710136663904</v>
      </c>
      <c r="U20" s="89">
        <v>25.018899075019611</v>
      </c>
      <c r="V20" s="89">
        <v>55.845797483709624</v>
      </c>
      <c r="W20" s="89">
        <v>8.654239802798104</v>
      </c>
      <c r="X20" s="89">
        <v>65.43378741596068</v>
      </c>
      <c r="Y20" s="89">
        <v>20.315142480788786</v>
      </c>
      <c r="AL20" s="89" t="s">
        <v>181</v>
      </c>
      <c r="AM20" s="89" t="s">
        <v>182</v>
      </c>
      <c r="AP20" s="91"/>
      <c r="AQ20" s="91" t="s">
        <v>181</v>
      </c>
      <c r="AR20" s="91" t="s">
        <v>182</v>
      </c>
      <c r="AS20" s="91" t="s">
        <v>183</v>
      </c>
      <c r="AW20" s="107"/>
      <c r="AX20" s="92" t="s">
        <v>159</v>
      </c>
      <c r="AY20" s="92" t="s">
        <v>160</v>
      </c>
      <c r="AZ20" s="92" t="s">
        <v>161</v>
      </c>
      <c r="BA20" s="92" t="s">
        <v>162</v>
      </c>
      <c r="BB20" s="92" t="s">
        <v>163</v>
      </c>
      <c r="BC20" s="92" t="s">
        <v>164</v>
      </c>
      <c r="BD20" s="107"/>
      <c r="BE20" s="107"/>
      <c r="BF20" s="107">
        <v>100</v>
      </c>
      <c r="BG20" s="107">
        <v>100</v>
      </c>
      <c r="BH20" s="107">
        <v>100.00000000000001</v>
      </c>
      <c r="BI20" s="107">
        <v>100</v>
      </c>
      <c r="BJ20" s="107">
        <v>100</v>
      </c>
      <c r="BK20" s="107">
        <v>99.999999999999986</v>
      </c>
      <c r="BL20" s="107"/>
      <c r="BM20" s="107" t="s">
        <v>7</v>
      </c>
      <c r="BN20" s="107">
        <v>100</v>
      </c>
      <c r="BO20" s="107">
        <v>100</v>
      </c>
      <c r="BP20" s="107">
        <v>100</v>
      </c>
      <c r="BQ20" s="107">
        <v>100</v>
      </c>
      <c r="BR20" s="107">
        <v>100</v>
      </c>
      <c r="BS20" s="107">
        <v>100</v>
      </c>
      <c r="BT20" s="107"/>
    </row>
    <row r="21" spans="3:72" x14ac:dyDescent="0.2">
      <c r="L21" s="107"/>
      <c r="M21" s="107"/>
      <c r="N21" s="107"/>
      <c r="O21" s="107"/>
      <c r="P21" s="107"/>
      <c r="Q21" s="107"/>
      <c r="AJ21" s="206" t="s">
        <v>540</v>
      </c>
      <c r="AK21" s="89" t="s">
        <v>529</v>
      </c>
      <c r="AL21" s="89">
        <v>0.7</v>
      </c>
      <c r="AM21" s="89">
        <v>100</v>
      </c>
      <c r="AP21" s="89" t="s">
        <v>540</v>
      </c>
      <c r="AQ21" s="91">
        <v>1</v>
      </c>
      <c r="AR21" s="104">
        <v>100</v>
      </c>
      <c r="AS21" s="104">
        <v>0</v>
      </c>
      <c r="AW21" s="107" t="s">
        <v>7</v>
      </c>
      <c r="AX21" s="107">
        <v>0.13387318362486522</v>
      </c>
      <c r="AY21" s="107">
        <v>3.552211661582387E-2</v>
      </c>
      <c r="AZ21" s="107">
        <v>8.2764967781683255E-2</v>
      </c>
      <c r="BA21" s="107">
        <v>1.0113913531233261E-2</v>
      </c>
      <c r="BB21" s="107">
        <v>2.989971574777989E-2</v>
      </c>
      <c r="BC21" s="107">
        <v>5.6279971195468508E-2</v>
      </c>
      <c r="BD21" s="107"/>
      <c r="BE21" s="107"/>
      <c r="BF21" s="107">
        <v>94.086245328652751</v>
      </c>
      <c r="BG21" s="107">
        <v>186.08780748091704</v>
      </c>
      <c r="BH21" s="107">
        <v>47.581906039540122</v>
      </c>
      <c r="BI21" s="107">
        <v>114.07847792925651</v>
      </c>
      <c r="BJ21" s="107">
        <v>128.91351116556743</v>
      </c>
      <c r="BK21" s="107">
        <v>87.353626829384041</v>
      </c>
      <c r="BL21" s="107"/>
      <c r="BM21" s="107"/>
      <c r="BN21" s="107">
        <v>100</v>
      </c>
      <c r="BO21" s="107">
        <v>100</v>
      </c>
      <c r="BP21" s="107">
        <v>100</v>
      </c>
      <c r="BQ21" s="107">
        <v>100</v>
      </c>
      <c r="BR21" s="107">
        <v>100</v>
      </c>
      <c r="BS21" s="107">
        <v>100</v>
      </c>
      <c r="BT21" s="107"/>
    </row>
    <row r="22" spans="3:72" x14ac:dyDescent="0.2">
      <c r="C22" s="104"/>
      <c r="D22" s="114" t="s">
        <v>159</v>
      </c>
      <c r="E22" s="114" t="s">
        <v>160</v>
      </c>
      <c r="F22" s="114" t="s">
        <v>161</v>
      </c>
      <c r="G22" s="114" t="s">
        <v>162</v>
      </c>
      <c r="H22" s="114" t="s">
        <v>163</v>
      </c>
      <c r="I22" s="114" t="s">
        <v>164</v>
      </c>
      <c r="K22" s="104"/>
      <c r="L22" s="115" t="s">
        <v>159</v>
      </c>
      <c r="M22" s="115" t="s">
        <v>160</v>
      </c>
      <c r="N22" s="115" t="s">
        <v>161</v>
      </c>
      <c r="O22" s="115" t="s">
        <v>162</v>
      </c>
      <c r="P22" s="115" t="s">
        <v>163</v>
      </c>
      <c r="Q22" s="115" t="s">
        <v>164</v>
      </c>
      <c r="AJ22" s="206"/>
      <c r="AK22" s="89" t="s">
        <v>528</v>
      </c>
      <c r="AL22" s="89">
        <v>0.85</v>
      </c>
      <c r="AM22" s="89">
        <v>100</v>
      </c>
      <c r="AP22" s="89" t="s">
        <v>541</v>
      </c>
      <c r="AQ22" s="91">
        <v>2</v>
      </c>
      <c r="AR22" s="104">
        <v>92.694615623078079</v>
      </c>
      <c r="AS22" s="104">
        <v>8.4115477379198573</v>
      </c>
      <c r="AW22" s="107" t="s">
        <v>539</v>
      </c>
      <c r="AX22" s="107">
        <v>0.12595625197456847</v>
      </c>
      <c r="AY22" s="107">
        <v>6.6102327981201164E-2</v>
      </c>
      <c r="AZ22" s="107">
        <v>3.9381149203536185E-2</v>
      </c>
      <c r="BA22" s="107">
        <v>1.1537798615512023E-2</v>
      </c>
      <c r="BB22" s="107">
        <v>3.8544773398987153E-2</v>
      </c>
      <c r="BC22" s="107">
        <v>4.9162596017774389E-2</v>
      </c>
      <c r="BD22" s="107"/>
      <c r="BE22" s="107"/>
      <c r="BF22" s="107">
        <v>115.19856332522789</v>
      </c>
      <c r="BG22" s="107">
        <v>139.62242763262392</v>
      </c>
      <c r="BH22" s="107">
        <v>61.216375119049552</v>
      </c>
      <c r="BI22" s="107">
        <v>119.19246593320143</v>
      </c>
      <c r="BJ22" s="107">
        <v>150.96527703391055</v>
      </c>
      <c r="BK22" s="107">
        <v>97.498276407531904</v>
      </c>
      <c r="BL22" s="107"/>
      <c r="BM22" s="107"/>
      <c r="BN22" s="107">
        <v>100</v>
      </c>
      <c r="BO22" s="107">
        <v>100</v>
      </c>
      <c r="BP22" s="107">
        <v>100</v>
      </c>
      <c r="BQ22" s="107">
        <v>100</v>
      </c>
      <c r="BR22" s="107">
        <v>100</v>
      </c>
      <c r="BS22" s="107">
        <v>100</v>
      </c>
      <c r="BT22" s="107"/>
    </row>
    <row r="23" spans="3:72" x14ac:dyDescent="0.2">
      <c r="C23" s="104" t="s">
        <v>8</v>
      </c>
      <c r="D23" s="104">
        <v>8.0095882056053931</v>
      </c>
      <c r="E23" s="104">
        <v>2.4178145754250884</v>
      </c>
      <c r="F23" s="104">
        <v>4.4933041612762228</v>
      </c>
      <c r="G23" s="104">
        <v>0.52785977374539905</v>
      </c>
      <c r="H23" s="104">
        <v>2.4292700765578639</v>
      </c>
      <c r="I23" s="104">
        <v>4.1296273799877516</v>
      </c>
      <c r="K23" s="104" t="s">
        <v>8</v>
      </c>
      <c r="L23" s="113">
        <f t="shared" ref="L23:Q26" si="3">D23/$D$23*100</f>
        <v>100</v>
      </c>
      <c r="M23" s="113">
        <f t="shared" si="3"/>
        <v>30.18650289328253</v>
      </c>
      <c r="N23" s="113">
        <f t="shared" si="3"/>
        <v>56.099065843755234</v>
      </c>
      <c r="O23" s="113">
        <f t="shared" si="3"/>
        <v>6.590348469800035</v>
      </c>
      <c r="P23" s="113">
        <f t="shared" si="3"/>
        <v>30.329525241482138</v>
      </c>
      <c r="Q23" s="113">
        <f t="shared" si="3"/>
        <v>51.558548004973495</v>
      </c>
      <c r="AJ23" s="206"/>
      <c r="AK23" s="89" t="s">
        <v>527</v>
      </c>
      <c r="AL23" s="89">
        <v>1.1499999999999999</v>
      </c>
      <c r="AM23" s="89">
        <v>100</v>
      </c>
      <c r="AP23" s="89" t="s">
        <v>542</v>
      </c>
      <c r="AQ23" s="91">
        <v>3</v>
      </c>
      <c r="AR23" s="104">
        <v>110.75950345751092</v>
      </c>
      <c r="AS23" s="104">
        <v>8.7849394476572726</v>
      </c>
      <c r="AW23" s="107" t="s">
        <v>9</v>
      </c>
      <c r="AX23" s="107">
        <v>0.15421998421358898</v>
      </c>
      <c r="AY23" s="107">
        <v>4.9596841565504965E-2</v>
      </c>
      <c r="AZ23" s="107">
        <v>5.0665713144395726E-2</v>
      </c>
      <c r="BA23" s="107">
        <v>1.2055022940228654E-2</v>
      </c>
      <c r="BB23" s="107">
        <v>4.5138188710987688E-2</v>
      </c>
      <c r="BC23" s="107">
        <v>5.4872001878237223E-2</v>
      </c>
      <c r="BD23" s="107"/>
      <c r="BE23" s="107"/>
      <c r="BF23" s="107">
        <v>96.754695384789727</v>
      </c>
      <c r="BG23" s="107">
        <v>116.10614646601366</v>
      </c>
      <c r="BH23" s="107">
        <v>61.68555220548236</v>
      </c>
      <c r="BI23" s="107">
        <v>113.67343705601488</v>
      </c>
      <c r="BJ23" s="107">
        <v>202.96908001228422</v>
      </c>
      <c r="BK23" s="107">
        <v>60.316632250961028</v>
      </c>
      <c r="BL23" s="107"/>
      <c r="BM23" s="107"/>
      <c r="BN23" s="107">
        <v>100</v>
      </c>
      <c r="BO23" s="107">
        <v>100</v>
      </c>
      <c r="BP23" s="107">
        <v>100</v>
      </c>
      <c r="BQ23" s="107">
        <v>100</v>
      </c>
      <c r="BR23" s="107">
        <v>100</v>
      </c>
      <c r="BS23" s="107">
        <v>100</v>
      </c>
      <c r="BT23" s="107"/>
    </row>
    <row r="24" spans="3:72" x14ac:dyDescent="0.2">
      <c r="C24" s="104" t="s">
        <v>537</v>
      </c>
      <c r="D24" s="104">
        <v>8.2798580308851477</v>
      </c>
      <c r="E24" s="104">
        <v>3.6127717693042261</v>
      </c>
      <c r="F24" s="104">
        <v>2.9334852892782233</v>
      </c>
      <c r="G24" s="104">
        <v>0.66152822726364235</v>
      </c>
      <c r="H24" s="104">
        <v>3.7108015238664378</v>
      </c>
      <c r="I24" s="104">
        <v>3.5046545761418404</v>
      </c>
      <c r="K24" s="104" t="s">
        <v>537</v>
      </c>
      <c r="L24" s="113">
        <f t="shared" si="3"/>
        <v>103.37432859645158</v>
      </c>
      <c r="M24" s="113">
        <f t="shared" si="3"/>
        <v>45.105586911145828</v>
      </c>
      <c r="N24" s="113">
        <f t="shared" si="3"/>
        <v>36.624670507096312</v>
      </c>
      <c r="O24" s="113">
        <f t="shared" si="3"/>
        <v>8.2592039725672972</v>
      </c>
      <c r="P24" s="113">
        <f t="shared" si="3"/>
        <v>46.329491961515423</v>
      </c>
      <c r="Q24" s="113">
        <f t="shared" si="3"/>
        <v>43.755739823043079</v>
      </c>
      <c r="AJ24" s="94"/>
      <c r="AL24" s="89">
        <f>AL23+AJ11</f>
        <v>1.2999999999999998</v>
      </c>
      <c r="AM24" s="89">
        <v>100</v>
      </c>
      <c r="AP24" s="89" t="s">
        <v>543</v>
      </c>
      <c r="AQ24" s="91">
        <v>4</v>
      </c>
      <c r="AR24" s="104">
        <v>86.82719351794556</v>
      </c>
      <c r="AS24" s="104">
        <v>12.761129484267133</v>
      </c>
      <c r="AW24" s="107" t="s">
        <v>536</v>
      </c>
      <c r="AX24" s="107">
        <v>0.12952859101815856</v>
      </c>
      <c r="AY24" s="107">
        <v>4.1243360745796639E-2</v>
      </c>
      <c r="AZ24" s="107">
        <v>5.1054027408820875E-2</v>
      </c>
      <c r="BA24" s="107">
        <v>1.1496833131826213E-2</v>
      </c>
      <c r="BB24" s="107">
        <v>6.068717797955691E-2</v>
      </c>
      <c r="BC24" s="107">
        <v>3.3946183256917534E-2</v>
      </c>
      <c r="BD24" s="107"/>
      <c r="BE24" s="107"/>
      <c r="BF24" s="107"/>
      <c r="BG24" s="107"/>
      <c r="BH24" s="107"/>
      <c r="BI24" s="107"/>
      <c r="BJ24" s="107"/>
      <c r="BK24" s="107"/>
      <c r="BL24" s="107"/>
      <c r="BM24" s="107" t="s">
        <v>539</v>
      </c>
      <c r="BN24" s="107">
        <v>94.086245328652751</v>
      </c>
      <c r="BO24" s="107">
        <v>186.08780748091704</v>
      </c>
      <c r="BP24" s="107">
        <v>47.581906039540122</v>
      </c>
      <c r="BQ24" s="107">
        <v>114.07847792925651</v>
      </c>
      <c r="BR24" s="107">
        <v>128.91351116556743</v>
      </c>
      <c r="BS24" s="107">
        <v>87.353626829384041</v>
      </c>
      <c r="BT24" s="107"/>
    </row>
    <row r="25" spans="3:72" x14ac:dyDescent="0.2">
      <c r="C25" s="104" t="s">
        <v>27</v>
      </c>
      <c r="D25" s="104">
        <v>9.1157196463687331</v>
      </c>
      <c r="E25" s="104">
        <v>2.5885197407217531</v>
      </c>
      <c r="F25" s="104">
        <v>5.1154211827343605</v>
      </c>
      <c r="G25" s="104">
        <v>0.73250678162330529</v>
      </c>
      <c r="H25" s="104">
        <v>3.193396010696552</v>
      </c>
      <c r="I25" s="104">
        <v>2.7776229297094073</v>
      </c>
      <c r="K25" s="104" t="s">
        <v>27</v>
      </c>
      <c r="L25" s="113">
        <f t="shared" si="3"/>
        <v>113.81009126023768</v>
      </c>
      <c r="M25" s="113">
        <f t="shared" si="3"/>
        <v>32.317763089371006</v>
      </c>
      <c r="N25" s="113">
        <f t="shared" si="3"/>
        <v>63.866219478729356</v>
      </c>
      <c r="O25" s="113">
        <f t="shared" si="3"/>
        <v>9.1453738047440591</v>
      </c>
      <c r="P25" s="113">
        <f t="shared" si="3"/>
        <v>39.869665315149419</v>
      </c>
      <c r="Q25" s="113">
        <f t="shared" si="3"/>
        <v>34.678723280249649</v>
      </c>
      <c r="AJ25" s="206" t="s">
        <v>541</v>
      </c>
      <c r="AK25" s="89" t="s">
        <v>529</v>
      </c>
      <c r="AL25" s="89">
        <v>1.7</v>
      </c>
      <c r="AM25" s="89">
        <v>94.086245328652751</v>
      </c>
      <c r="AP25" s="89" t="s">
        <v>544</v>
      </c>
      <c r="AQ25" s="91">
        <v>5</v>
      </c>
      <c r="AR25" s="91">
        <v>28.849433824670946</v>
      </c>
      <c r="AS25" s="91">
        <v>1.6504566720916864</v>
      </c>
      <c r="AW25" s="107"/>
      <c r="AX25" s="107"/>
      <c r="AY25" s="107"/>
      <c r="AZ25" s="107"/>
      <c r="BA25" s="107"/>
      <c r="BB25" s="107"/>
      <c r="BC25" s="107"/>
      <c r="BD25" s="107"/>
      <c r="BE25" s="107"/>
      <c r="BF25" s="107"/>
      <c r="BG25" s="107"/>
      <c r="BH25" s="107"/>
      <c r="BI25" s="107"/>
      <c r="BJ25" s="107"/>
      <c r="BK25" s="107"/>
      <c r="BL25" s="107"/>
      <c r="BM25" s="107"/>
      <c r="BN25" s="107">
        <v>90.080263223321296</v>
      </c>
      <c r="BO25" s="107">
        <v>173.51123309949955</v>
      </c>
      <c r="BP25" s="107">
        <v>46.888427019751241</v>
      </c>
      <c r="BQ25" s="107">
        <v>114.80590014257061</v>
      </c>
      <c r="BR25" s="107">
        <v>131.5012084880799</v>
      </c>
      <c r="BS25" s="107">
        <v>88.30213746213461</v>
      </c>
      <c r="BT25" s="107"/>
    </row>
    <row r="26" spans="3:72" x14ac:dyDescent="0.2">
      <c r="C26" s="104" t="s">
        <v>538</v>
      </c>
      <c r="D26" s="104">
        <v>6.7213028217562414</v>
      </c>
      <c r="E26" s="104">
        <v>2.0039107894850878</v>
      </c>
      <c r="F26" s="104">
        <v>4.4730184085814795</v>
      </c>
      <c r="G26" s="104">
        <v>0.69316897052972437</v>
      </c>
      <c r="H26" s="104">
        <v>5.2409769193496922</v>
      </c>
      <c r="I26" s="104">
        <v>1.6271592560931896</v>
      </c>
      <c r="K26" s="104" t="s">
        <v>538</v>
      </c>
      <c r="L26" s="113">
        <f t="shared" si="3"/>
        <v>83.915710136663904</v>
      </c>
      <c r="M26" s="113">
        <f t="shared" si="3"/>
        <v>25.018899075019611</v>
      </c>
      <c r="N26" s="113">
        <f t="shared" si="3"/>
        <v>55.845797483709624</v>
      </c>
      <c r="O26" s="113">
        <f t="shared" si="3"/>
        <v>8.654239802798104</v>
      </c>
      <c r="P26" s="113">
        <f t="shared" si="3"/>
        <v>65.43378741596068</v>
      </c>
      <c r="Q26" s="113">
        <f t="shared" si="3"/>
        <v>20.315142480788786</v>
      </c>
      <c r="T26" s="107"/>
      <c r="U26" s="107"/>
      <c r="V26" s="107"/>
      <c r="W26" s="107"/>
      <c r="X26" s="107"/>
      <c r="Y26" s="107"/>
      <c r="AJ26" s="206"/>
      <c r="AK26" s="89" t="s">
        <v>528</v>
      </c>
      <c r="AL26" s="89">
        <v>1.85</v>
      </c>
      <c r="AM26" s="89">
        <v>90.080263223321282</v>
      </c>
      <c r="AP26" s="89" t="s">
        <v>545</v>
      </c>
      <c r="AQ26" s="91">
        <v>6</v>
      </c>
      <c r="AR26" s="91">
        <v>44.406731954366741</v>
      </c>
      <c r="AS26" s="91">
        <v>7.8166670615046101</v>
      </c>
      <c r="AW26" s="107"/>
      <c r="AX26" s="92" t="s">
        <v>159</v>
      </c>
      <c r="AY26" s="92" t="s">
        <v>160</v>
      </c>
      <c r="AZ26" s="92" t="s">
        <v>161</v>
      </c>
      <c r="BA26" s="92" t="s">
        <v>162</v>
      </c>
      <c r="BB26" s="92" t="s">
        <v>163</v>
      </c>
      <c r="BC26" s="92" t="s">
        <v>164</v>
      </c>
      <c r="BD26" s="107"/>
      <c r="BE26" s="107"/>
      <c r="BF26" s="107">
        <v>100</v>
      </c>
      <c r="BG26" s="107">
        <v>100</v>
      </c>
      <c r="BH26" s="107">
        <v>100</v>
      </c>
      <c r="BI26" s="107">
        <v>100</v>
      </c>
      <c r="BJ26" s="107">
        <v>100</v>
      </c>
      <c r="BK26" s="107">
        <v>100</v>
      </c>
      <c r="BL26" s="107"/>
      <c r="BM26" s="107"/>
      <c r="BN26" s="107">
        <v>83.237625343886734</v>
      </c>
      <c r="BO26" s="107">
        <v>110.99827037045586</v>
      </c>
      <c r="BP26" s="107">
        <v>56.880579096974749</v>
      </c>
      <c r="BQ26" s="107">
        <v>95.918131332488258</v>
      </c>
      <c r="BR26" s="107">
        <v>88.799785332276286</v>
      </c>
      <c r="BS26" s="107">
        <v>63.670611238975567</v>
      </c>
      <c r="BT26" s="107"/>
    </row>
    <row r="27" spans="3:72" x14ac:dyDescent="0.2">
      <c r="L27" s="107"/>
      <c r="M27" s="107"/>
      <c r="N27" s="107"/>
      <c r="O27" s="107"/>
      <c r="P27" s="107"/>
      <c r="Q27" s="107"/>
      <c r="T27" s="107"/>
      <c r="U27" s="107"/>
      <c r="V27" s="107"/>
      <c r="W27" s="107"/>
      <c r="X27" s="107"/>
      <c r="Y27" s="107"/>
      <c r="AJ27" s="206"/>
      <c r="AK27" s="89" t="s">
        <v>527</v>
      </c>
      <c r="AL27" s="89">
        <f>AL26+AJ13</f>
        <v>2.15</v>
      </c>
      <c r="AM27" s="89">
        <v>83.23762534388672</v>
      </c>
      <c r="AP27" s="89" t="s">
        <v>546</v>
      </c>
      <c r="AQ27" s="91">
        <v>7</v>
      </c>
      <c r="AR27" s="91">
        <v>33.697687889603962</v>
      </c>
      <c r="AS27" s="91">
        <v>6.0659444418875639</v>
      </c>
      <c r="AW27" s="107" t="s">
        <v>7</v>
      </c>
      <c r="AX27" s="107">
        <v>2.7183493372393714</v>
      </c>
      <c r="AY27" s="107">
        <v>0.78332989746650028</v>
      </c>
      <c r="AZ27" s="107">
        <v>2.1369471419013002</v>
      </c>
      <c r="BA27" s="107">
        <v>0.21428018589847916</v>
      </c>
      <c r="BB27" s="107">
        <v>0.79899455686359611</v>
      </c>
      <c r="BC27" s="107">
        <v>1.3901292970939798</v>
      </c>
      <c r="BD27" s="107"/>
      <c r="BE27" s="107"/>
      <c r="BF27" s="107">
        <v>90.080263223321296</v>
      </c>
      <c r="BG27" s="107">
        <v>173.51123309949955</v>
      </c>
      <c r="BH27" s="107">
        <v>46.888427019751241</v>
      </c>
      <c r="BI27" s="107">
        <v>114.80590014257061</v>
      </c>
      <c r="BJ27" s="107">
        <v>131.5012084880799</v>
      </c>
      <c r="BK27" s="107">
        <v>88.30213746213461</v>
      </c>
      <c r="BL27" s="107"/>
      <c r="BM27" s="107"/>
      <c r="BN27" s="107">
        <v>89.134711298620275</v>
      </c>
      <c r="BO27" s="107">
        <v>156.86577031695751</v>
      </c>
      <c r="BP27" s="107">
        <v>50.450304052088704</v>
      </c>
      <c r="BQ27" s="107">
        <v>108.2675031347718</v>
      </c>
      <c r="BR27" s="107">
        <v>116.40483499530789</v>
      </c>
      <c r="BS27" s="107">
        <v>79.775458510164739</v>
      </c>
      <c r="BT27" s="107"/>
    </row>
    <row r="28" spans="3:72" x14ac:dyDescent="0.2">
      <c r="K28" s="104" t="s">
        <v>113</v>
      </c>
      <c r="L28" s="115" t="s">
        <v>159</v>
      </c>
      <c r="M28" s="115" t="s">
        <v>160</v>
      </c>
      <c r="N28" s="115" t="s">
        <v>161</v>
      </c>
      <c r="O28" s="115" t="s">
        <v>162</v>
      </c>
      <c r="P28" s="115" t="s">
        <v>163</v>
      </c>
      <c r="Q28" s="115" t="s">
        <v>164</v>
      </c>
      <c r="S28" s="104" t="s">
        <v>113</v>
      </c>
      <c r="T28" s="115" t="s">
        <v>159</v>
      </c>
      <c r="U28" s="115" t="s">
        <v>160</v>
      </c>
      <c r="V28" s="115" t="s">
        <v>161</v>
      </c>
      <c r="W28" s="115" t="s">
        <v>162</v>
      </c>
      <c r="X28" s="115" t="s">
        <v>163</v>
      </c>
      <c r="Y28" s="115" t="s">
        <v>164</v>
      </c>
      <c r="AA28" s="104"/>
      <c r="AB28" s="104" t="s">
        <v>165</v>
      </c>
      <c r="AC28" s="104" t="s">
        <v>166</v>
      </c>
      <c r="AD28" s="104" t="s">
        <v>167</v>
      </c>
      <c r="AE28" s="104" t="s">
        <v>168</v>
      </c>
      <c r="AF28" s="104" t="s">
        <v>169</v>
      </c>
      <c r="AG28" s="104" t="s">
        <v>170</v>
      </c>
      <c r="AJ28" s="94"/>
      <c r="AL28" s="89">
        <f>AL27+AJ11</f>
        <v>2.2999999999999998</v>
      </c>
      <c r="AM28" s="104">
        <v>103.37432859645158</v>
      </c>
      <c r="AP28" s="89" t="s">
        <v>547</v>
      </c>
      <c r="AQ28" s="91">
        <v>8</v>
      </c>
      <c r="AR28" s="91">
        <v>27.38275367650995</v>
      </c>
      <c r="AS28" s="91">
        <v>4.9682501526123151</v>
      </c>
      <c r="AW28" s="107" t="s">
        <v>539</v>
      </c>
      <c r="AX28" s="107">
        <v>2.4486962383146356</v>
      </c>
      <c r="AY28" s="107">
        <v>1.3591653643311701</v>
      </c>
      <c r="AZ28" s="107">
        <v>1.0019809010810512</v>
      </c>
      <c r="BA28" s="107">
        <v>0.24600629624792264</v>
      </c>
      <c r="BB28" s="107">
        <v>1.0506874980296077</v>
      </c>
      <c r="BC28" s="107">
        <v>1.2275138828213317</v>
      </c>
      <c r="BD28" s="107"/>
      <c r="BE28" s="107"/>
      <c r="BF28" s="107">
        <v>116.35456007473599</v>
      </c>
      <c r="BG28" s="107">
        <v>137.47844018892428</v>
      </c>
      <c r="BH28" s="107">
        <v>57.79538618714745</v>
      </c>
      <c r="BI28" s="107">
        <v>124.26139305468534</v>
      </c>
      <c r="BJ28" s="107">
        <v>145.54412020085587</v>
      </c>
      <c r="BK28" s="107">
        <v>95.537712924742252</v>
      </c>
      <c r="BL28" s="107"/>
      <c r="BM28" s="107" t="s">
        <v>9</v>
      </c>
      <c r="BN28" s="107">
        <v>115.19856332522789</v>
      </c>
      <c r="BO28" s="107">
        <v>139.62242763262392</v>
      </c>
      <c r="BP28" s="107">
        <v>61.216375119049552</v>
      </c>
      <c r="BQ28" s="107">
        <v>119.19246593320143</v>
      </c>
      <c r="BR28" s="107">
        <v>150.96527703391055</v>
      </c>
      <c r="BS28" s="107">
        <v>97.498276407531904</v>
      </c>
      <c r="BT28" s="107"/>
    </row>
    <row r="29" spans="3:72" x14ac:dyDescent="0.2">
      <c r="K29" s="104" t="s">
        <v>535</v>
      </c>
      <c r="L29" s="113">
        <f t="shared" ref="L29:Q32" si="4">AVERAGE(L5,L11,L17,L23)</f>
        <v>100</v>
      </c>
      <c r="M29" s="113">
        <f t="shared" si="4"/>
        <v>28.849433824670946</v>
      </c>
      <c r="N29" s="113">
        <f t="shared" si="4"/>
        <v>61.879819905748953</v>
      </c>
      <c r="O29" s="113">
        <f t="shared" si="4"/>
        <v>7.438069191852879</v>
      </c>
      <c r="P29" s="113">
        <f t="shared" si="4"/>
        <v>28.734398489086267</v>
      </c>
      <c r="Q29" s="113">
        <f t="shared" si="4"/>
        <v>48.458092292549537</v>
      </c>
      <c r="S29" s="104" t="s">
        <v>7</v>
      </c>
      <c r="T29" s="113">
        <f t="shared" ref="T29:Y32" si="5">AVERAGE(L5,L11,L17,L23)</f>
        <v>100</v>
      </c>
      <c r="U29" s="113">
        <f t="shared" si="5"/>
        <v>28.849433824670946</v>
      </c>
      <c r="V29" s="113">
        <f t="shared" si="5"/>
        <v>61.879819905748953</v>
      </c>
      <c r="W29" s="113">
        <f t="shared" si="5"/>
        <v>7.438069191852879</v>
      </c>
      <c r="X29" s="113">
        <f t="shared" si="5"/>
        <v>28.734398489086267</v>
      </c>
      <c r="Y29" s="113">
        <f t="shared" si="5"/>
        <v>48.458092292549537</v>
      </c>
      <c r="AA29" s="104" t="s">
        <v>7</v>
      </c>
      <c r="AB29" s="104">
        <v>100</v>
      </c>
      <c r="AC29" s="104">
        <v>28.403744135133749</v>
      </c>
      <c r="AD29" s="104">
        <v>63.806737926413525</v>
      </c>
      <c r="AE29" s="104">
        <v>7.7206427658704939</v>
      </c>
      <c r="AF29" s="104">
        <v>28.202689571620979</v>
      </c>
      <c r="AG29" s="104">
        <v>47.424607055074887</v>
      </c>
      <c r="AJ29" s="206" t="s">
        <v>542</v>
      </c>
      <c r="AK29" s="89" t="s">
        <v>529</v>
      </c>
      <c r="AL29" s="89">
        <v>2.7</v>
      </c>
      <c r="AM29" s="89">
        <v>115.19856332522789</v>
      </c>
      <c r="AP29" s="89" t="s">
        <v>548</v>
      </c>
      <c r="AQ29" s="91">
        <v>9</v>
      </c>
      <c r="AR29" s="89">
        <v>61.879819905748953</v>
      </c>
      <c r="AS29" s="91">
        <v>12.001169450898725</v>
      </c>
      <c r="AW29" s="107" t="s">
        <v>9</v>
      </c>
      <c r="AX29" s="107">
        <v>3.1629234126393722</v>
      </c>
      <c r="AY29" s="107">
        <v>1.0769097245704444</v>
      </c>
      <c r="AZ29" s="107">
        <v>1.2350568532770663</v>
      </c>
      <c r="BA29" s="107">
        <v>0.26626754403761965</v>
      </c>
      <c r="BB29" s="107">
        <v>1.1628895982398479</v>
      </c>
      <c r="BC29" s="107">
        <v>1.3280977371403839</v>
      </c>
      <c r="BD29" s="107"/>
      <c r="BE29" s="107"/>
      <c r="BF29" s="107">
        <v>96.677608408499481</v>
      </c>
      <c r="BG29" s="107">
        <v>111.57417687557393</v>
      </c>
      <c r="BH29" s="107">
        <v>56.484975860626001</v>
      </c>
      <c r="BI29" s="107">
        <v>113.05449449194572</v>
      </c>
      <c r="BJ29" s="107">
        <v>179.29192969974949</v>
      </c>
      <c r="BK29" s="107">
        <v>56.033657209633581</v>
      </c>
      <c r="BL29" s="107"/>
      <c r="BM29" s="107"/>
      <c r="BN29" s="107">
        <v>116.35456007473599</v>
      </c>
      <c r="BO29" s="107">
        <v>137.47844018892428</v>
      </c>
      <c r="BP29" s="107">
        <v>57.79538618714745</v>
      </c>
      <c r="BQ29" s="107">
        <v>124.26139305468534</v>
      </c>
      <c r="BR29" s="107">
        <v>145.54412020085587</v>
      </c>
      <c r="BS29" s="107">
        <v>95.537712924742252</v>
      </c>
      <c r="BT29" s="107"/>
    </row>
    <row r="30" spans="3:72" x14ac:dyDescent="0.2">
      <c r="K30" s="104" t="s">
        <v>534</v>
      </c>
      <c r="L30" s="113">
        <f t="shared" si="4"/>
        <v>92.694615623078079</v>
      </c>
      <c r="M30" s="113">
        <f t="shared" si="4"/>
        <v>44.406731954366741</v>
      </c>
      <c r="N30" s="113">
        <f t="shared" si="4"/>
        <v>32.975453809413672</v>
      </c>
      <c r="O30" s="113">
        <f t="shared" si="4"/>
        <v>8.3341378080387862</v>
      </c>
      <c r="P30" s="113">
        <f t="shared" si="4"/>
        <v>35.742873186405227</v>
      </c>
      <c r="Q30" s="113">
        <f t="shared" si="4"/>
        <v>39.223721198771386</v>
      </c>
      <c r="S30" s="104" t="s">
        <v>539</v>
      </c>
      <c r="T30" s="113">
        <f t="shared" si="5"/>
        <v>92.694615623078079</v>
      </c>
      <c r="U30" s="113">
        <f t="shared" si="5"/>
        <v>44.406731954366741</v>
      </c>
      <c r="V30" s="113">
        <f t="shared" si="5"/>
        <v>32.975453809413672</v>
      </c>
      <c r="W30" s="113">
        <f t="shared" si="5"/>
        <v>8.3341378080387862</v>
      </c>
      <c r="X30" s="113">
        <f t="shared" si="5"/>
        <v>35.742873186405227</v>
      </c>
      <c r="Y30" s="113">
        <f t="shared" si="5"/>
        <v>39.223721198771386</v>
      </c>
      <c r="AA30" s="104" t="s">
        <v>539</v>
      </c>
      <c r="AB30" s="104">
        <v>89.134711298620203</v>
      </c>
      <c r="AC30" s="104">
        <v>44.173780302107048</v>
      </c>
      <c r="AD30" s="104">
        <v>31.759048243519459</v>
      </c>
      <c r="AE30" s="104">
        <v>8.3591157531959492</v>
      </c>
      <c r="AF30" s="104">
        <v>32.214000261368497</v>
      </c>
      <c r="AG30" s="104">
        <v>37.71304832401416</v>
      </c>
      <c r="AJ30" s="206"/>
      <c r="AK30" s="89" t="s">
        <v>528</v>
      </c>
      <c r="AL30" s="89">
        <v>2.85</v>
      </c>
      <c r="AM30" s="89">
        <v>116.35456007473599</v>
      </c>
      <c r="AP30" s="89" t="s">
        <v>549</v>
      </c>
      <c r="AQ30" s="91">
        <v>10</v>
      </c>
      <c r="AR30" s="89">
        <v>32.975453809413672</v>
      </c>
      <c r="AS30" s="91">
        <v>4.3539412851811985</v>
      </c>
      <c r="AW30" s="107" t="s">
        <v>536</v>
      </c>
      <c r="AX30" s="107">
        <v>2.6280351274313203</v>
      </c>
      <c r="AY30" s="107">
        <v>0.87399388531852495</v>
      </c>
      <c r="AZ30" s="107">
        <v>1.2070540772572866</v>
      </c>
      <c r="BA30" s="107">
        <v>0.24225338096392718</v>
      </c>
      <c r="BB30" s="107">
        <v>1.4325327591967036</v>
      </c>
      <c r="BC30" s="107">
        <v>0.77894028510432944</v>
      </c>
      <c r="BD30" s="107"/>
      <c r="BE30" s="107"/>
      <c r="BF30" s="107"/>
      <c r="BG30" s="107"/>
      <c r="BH30" s="107"/>
      <c r="BI30" s="107"/>
      <c r="BJ30" s="107"/>
      <c r="BK30" s="107"/>
      <c r="BL30" s="107"/>
      <c r="BM30" s="107"/>
      <c r="BN30" s="107">
        <v>97.674799169842075</v>
      </c>
      <c r="BO30" s="107">
        <v>86.431496072259662</v>
      </c>
      <c r="BP30" s="107">
        <v>106.48725134629507</v>
      </c>
      <c r="BQ30" s="107">
        <v>106.70435539099731</v>
      </c>
      <c r="BR30" s="107">
        <v>103.22872853473987</v>
      </c>
      <c r="BS30" s="107">
        <v>57.252078068483179</v>
      </c>
      <c r="BT30" s="107"/>
    </row>
    <row r="31" spans="3:72" x14ac:dyDescent="0.2">
      <c r="K31" s="104" t="s">
        <v>533</v>
      </c>
      <c r="L31" s="113">
        <f t="shared" si="4"/>
        <v>110.75950345751092</v>
      </c>
      <c r="M31" s="113">
        <f t="shared" si="4"/>
        <v>33.697687889603962</v>
      </c>
      <c r="N31" s="113">
        <f t="shared" si="4"/>
        <v>50.359681088640706</v>
      </c>
      <c r="O31" s="113">
        <f t="shared" si="4"/>
        <v>9.0468979632975692</v>
      </c>
      <c r="P31" s="113">
        <f t="shared" si="4"/>
        <v>37.57718998196215</v>
      </c>
      <c r="Q31" s="113">
        <f t="shared" si="4"/>
        <v>38.157909117573176</v>
      </c>
      <c r="S31" s="104" t="s">
        <v>9</v>
      </c>
      <c r="T31" s="113">
        <f t="shared" si="5"/>
        <v>110.75950345751092</v>
      </c>
      <c r="U31" s="113">
        <f t="shared" si="5"/>
        <v>33.697687889603962</v>
      </c>
      <c r="V31" s="113">
        <f t="shared" si="5"/>
        <v>50.359681088640706</v>
      </c>
      <c r="W31" s="113">
        <f t="shared" si="5"/>
        <v>9.0468979632975692</v>
      </c>
      <c r="X31" s="113">
        <f t="shared" si="5"/>
        <v>37.57718998196215</v>
      </c>
      <c r="Y31" s="113">
        <f t="shared" si="5"/>
        <v>38.157909117573176</v>
      </c>
      <c r="AA31" s="104" t="s">
        <v>9</v>
      </c>
      <c r="AB31" s="104">
        <v>109.74264085660199</v>
      </c>
      <c r="AC31" s="104">
        <v>34.157662823014952</v>
      </c>
      <c r="AD31" s="104">
        <v>45.85750162527782</v>
      </c>
      <c r="AE31" s="104">
        <v>9.0140726828154065</v>
      </c>
      <c r="AF31" s="104">
        <v>36.813031537566395</v>
      </c>
      <c r="AG31" s="104">
        <v>39.317637730014354</v>
      </c>
      <c r="AJ31" s="206"/>
      <c r="AK31" s="89" t="s">
        <v>527</v>
      </c>
      <c r="AL31" s="89">
        <f>AL30+0.3</f>
        <v>3.15</v>
      </c>
      <c r="AM31" s="89">
        <v>97.674799169842061</v>
      </c>
      <c r="AP31" s="89" t="s">
        <v>550</v>
      </c>
      <c r="AQ31" s="91">
        <v>11</v>
      </c>
      <c r="AR31" s="89">
        <v>50.359681088640706</v>
      </c>
      <c r="AS31" s="91">
        <v>11.236031992127593</v>
      </c>
      <c r="AW31" s="107"/>
      <c r="AX31" s="107"/>
      <c r="AY31" s="107"/>
      <c r="AZ31" s="107"/>
      <c r="BA31" s="107"/>
      <c r="BB31" s="107"/>
      <c r="BC31" s="107"/>
      <c r="BD31" s="107"/>
      <c r="BE31" s="107"/>
      <c r="BF31" s="107"/>
      <c r="BG31" s="107"/>
      <c r="BH31" s="107"/>
      <c r="BI31" s="107"/>
      <c r="BJ31" s="107"/>
      <c r="BK31" s="107"/>
      <c r="BL31" s="107"/>
      <c r="BM31" s="107"/>
      <c r="BN31" s="107">
        <v>109.74264085660199</v>
      </c>
      <c r="BO31" s="107">
        <v>121.1774546312693</v>
      </c>
      <c r="BP31" s="107">
        <v>75.16633755083069</v>
      </c>
      <c r="BQ31" s="107">
        <v>116.71940479296136</v>
      </c>
      <c r="BR31" s="107">
        <v>133.24604192316875</v>
      </c>
      <c r="BS31" s="107">
        <v>83.429355800252438</v>
      </c>
      <c r="BT31" s="107"/>
    </row>
    <row r="32" spans="3:72" x14ac:dyDescent="0.2">
      <c r="K32" s="104" t="s">
        <v>532</v>
      </c>
      <c r="L32" s="113">
        <f t="shared" si="4"/>
        <v>86.82719351794556</v>
      </c>
      <c r="M32" s="113">
        <f t="shared" si="4"/>
        <v>27.38275367650995</v>
      </c>
      <c r="N32" s="113">
        <f t="shared" si="4"/>
        <v>45.836122822475701</v>
      </c>
      <c r="O32" s="113">
        <f t="shared" si="4"/>
        <v>8.5794514060758136</v>
      </c>
      <c r="P32" s="113">
        <f t="shared" si="4"/>
        <v>52.900934993150742</v>
      </c>
      <c r="Q32" s="113">
        <f t="shared" si="4"/>
        <v>23.8596114288694</v>
      </c>
      <c r="S32" s="104" t="s">
        <v>536</v>
      </c>
      <c r="T32" s="113">
        <f t="shared" si="5"/>
        <v>86.82719351794556</v>
      </c>
      <c r="U32" s="113">
        <f t="shared" si="5"/>
        <v>27.38275367650995</v>
      </c>
      <c r="V32" s="113">
        <f t="shared" si="5"/>
        <v>45.836122822475701</v>
      </c>
      <c r="W32" s="113">
        <f t="shared" si="5"/>
        <v>8.5794514060758136</v>
      </c>
      <c r="X32" s="113">
        <f t="shared" si="5"/>
        <v>52.900934993150742</v>
      </c>
      <c r="Y32" s="113">
        <f t="shared" si="5"/>
        <v>23.8596114288694</v>
      </c>
      <c r="AA32" s="104" t="s">
        <v>536</v>
      </c>
      <c r="AB32" s="104">
        <v>87.797687978372778</v>
      </c>
      <c r="AC32" s="104">
        <v>28.17070521034006</v>
      </c>
      <c r="AD32" s="104">
        <v>42.499564602064396</v>
      </c>
      <c r="AE32" s="104">
        <v>8.5545219405017168</v>
      </c>
      <c r="AF32" s="104">
        <v>48.723317518880769</v>
      </c>
      <c r="AG32" s="104">
        <v>25.041101078229605</v>
      </c>
      <c r="AJ32" s="94"/>
      <c r="AL32" s="89">
        <f>AL31+AJ11</f>
        <v>3.3</v>
      </c>
      <c r="AM32" s="89">
        <v>113.81009126023768</v>
      </c>
      <c r="AP32" s="89" t="s">
        <v>551</v>
      </c>
      <c r="AQ32" s="91">
        <v>12</v>
      </c>
      <c r="AR32" s="89">
        <v>45.836122822475701</v>
      </c>
      <c r="AS32" s="91">
        <v>7.3553807460255722</v>
      </c>
      <c r="AW32" s="107"/>
      <c r="AX32" s="92" t="s">
        <v>159</v>
      </c>
      <c r="AY32" s="92" t="s">
        <v>160</v>
      </c>
      <c r="AZ32" s="92" t="s">
        <v>161</v>
      </c>
      <c r="BA32" s="92" t="s">
        <v>162</v>
      </c>
      <c r="BB32" s="92" t="s">
        <v>163</v>
      </c>
      <c r="BC32" s="92" t="s">
        <v>164</v>
      </c>
      <c r="BD32" s="107"/>
      <c r="BE32" s="107"/>
      <c r="BF32" s="107">
        <v>100</v>
      </c>
      <c r="BG32" s="107">
        <v>100</v>
      </c>
      <c r="BH32" s="107">
        <v>100</v>
      </c>
      <c r="BI32" s="107">
        <v>100</v>
      </c>
      <c r="BJ32" s="107">
        <v>100</v>
      </c>
      <c r="BK32" s="107">
        <v>100</v>
      </c>
      <c r="BL32" s="107"/>
      <c r="BM32" s="107" t="s">
        <v>536</v>
      </c>
      <c r="BN32" s="107">
        <v>96.754695384789727</v>
      </c>
      <c r="BO32" s="107">
        <v>116.10614646601366</v>
      </c>
      <c r="BP32" s="107">
        <v>61.68555220548236</v>
      </c>
      <c r="BQ32" s="107">
        <v>113.67343705601488</v>
      </c>
      <c r="BR32" s="107">
        <v>202.96908001228422</v>
      </c>
      <c r="BS32" s="107">
        <v>60.316632250961028</v>
      </c>
      <c r="BT32" s="107"/>
    </row>
    <row r="33" spans="11:72" x14ac:dyDescent="0.2">
      <c r="L33" s="107"/>
      <c r="M33" s="107"/>
      <c r="N33" s="107"/>
      <c r="O33" s="107"/>
      <c r="P33" s="107"/>
      <c r="Q33" s="107"/>
      <c r="T33" s="107"/>
      <c r="U33" s="107"/>
      <c r="V33" s="107"/>
      <c r="W33" s="107"/>
      <c r="X33" s="107"/>
      <c r="Y33" s="107"/>
      <c r="AJ33" s="206" t="s">
        <v>541</v>
      </c>
      <c r="AK33" s="89" t="s">
        <v>529</v>
      </c>
      <c r="AL33" s="89">
        <v>3.7</v>
      </c>
      <c r="AM33" s="89">
        <v>96.754695384789741</v>
      </c>
      <c r="AP33" s="89" t="s">
        <v>552</v>
      </c>
      <c r="AQ33" s="91">
        <v>13</v>
      </c>
      <c r="AR33" s="89">
        <v>7.438069191852879</v>
      </c>
      <c r="AS33" s="89">
        <v>0.58078936970101802</v>
      </c>
      <c r="AW33" s="107" t="s">
        <v>7</v>
      </c>
      <c r="AX33" s="107">
        <v>6.7488751900540942</v>
      </c>
      <c r="AY33" s="107">
        <v>2.0152612144844491</v>
      </c>
      <c r="AZ33" s="107">
        <v>3.4409048126351065</v>
      </c>
      <c r="BA33" s="107">
        <v>0.52130674472244343</v>
      </c>
      <c r="BB33" s="107">
        <v>2.219102634382466</v>
      </c>
      <c r="BC33" s="107">
        <v>3.3133823940092877</v>
      </c>
      <c r="BD33" s="107"/>
      <c r="BE33" s="107"/>
      <c r="BF33" s="107">
        <v>83.237625343886734</v>
      </c>
      <c r="BG33" s="107">
        <v>110.99827037045586</v>
      </c>
      <c r="BH33" s="107">
        <v>56.880579096974749</v>
      </c>
      <c r="BI33" s="107">
        <v>95.918131332488258</v>
      </c>
      <c r="BJ33" s="107">
        <v>88.799785332276286</v>
      </c>
      <c r="BK33" s="107">
        <v>63.670611238975567</v>
      </c>
      <c r="BL33" s="107"/>
      <c r="BM33" s="107"/>
      <c r="BN33" s="107">
        <v>96.677608408499481</v>
      </c>
      <c r="BO33" s="107">
        <v>111.57417687557393</v>
      </c>
      <c r="BP33" s="107">
        <v>56.484975860626001</v>
      </c>
      <c r="BQ33" s="107">
        <v>113.05449449194572</v>
      </c>
      <c r="BR33" s="107">
        <v>179.29192969974949</v>
      </c>
      <c r="BS33" s="107">
        <v>56.033657209633581</v>
      </c>
      <c r="BT33" s="107"/>
    </row>
    <row r="34" spans="11:72" x14ac:dyDescent="0.2">
      <c r="K34" s="104" t="s">
        <v>2</v>
      </c>
      <c r="L34" s="115" t="s">
        <v>159</v>
      </c>
      <c r="M34" s="115" t="s">
        <v>160</v>
      </c>
      <c r="N34" s="115" t="s">
        <v>161</v>
      </c>
      <c r="O34" s="115" t="s">
        <v>162</v>
      </c>
      <c r="P34" s="115" t="s">
        <v>163</v>
      </c>
      <c r="Q34" s="115" t="s">
        <v>164</v>
      </c>
      <c r="S34" s="104" t="s">
        <v>2</v>
      </c>
      <c r="T34" s="115" t="s">
        <v>159</v>
      </c>
      <c r="U34" s="115" t="s">
        <v>160</v>
      </c>
      <c r="V34" s="115" t="s">
        <v>161</v>
      </c>
      <c r="W34" s="115" t="s">
        <v>162</v>
      </c>
      <c r="X34" s="115" t="s">
        <v>163</v>
      </c>
      <c r="Y34" s="115" t="s">
        <v>164</v>
      </c>
      <c r="AA34" s="104" t="s">
        <v>2</v>
      </c>
      <c r="AB34" s="104" t="s">
        <v>159</v>
      </c>
      <c r="AC34" s="104" t="s">
        <v>160</v>
      </c>
      <c r="AD34" s="104" t="s">
        <v>161</v>
      </c>
      <c r="AE34" s="104" t="s">
        <v>162</v>
      </c>
      <c r="AF34" s="104" t="s">
        <v>163</v>
      </c>
      <c r="AG34" s="104" t="s">
        <v>164</v>
      </c>
      <c r="AJ34" s="206"/>
      <c r="AK34" s="89" t="s">
        <v>528</v>
      </c>
      <c r="AL34" s="89">
        <v>3.85</v>
      </c>
      <c r="AM34" s="89">
        <v>96.677608408499466</v>
      </c>
      <c r="AP34" s="89" t="s">
        <v>553</v>
      </c>
      <c r="AQ34" s="91">
        <v>14</v>
      </c>
      <c r="AR34" s="89">
        <v>8.3341378080387862</v>
      </c>
      <c r="AS34" s="89">
        <v>0.6962914325707984</v>
      </c>
      <c r="AW34" s="107" t="s">
        <v>539</v>
      </c>
      <c r="AX34" s="107">
        <v>5.6176034456237502</v>
      </c>
      <c r="AY34" s="107">
        <v>2.2369050915243811</v>
      </c>
      <c r="AZ34" s="107">
        <v>1.9572065836025225</v>
      </c>
      <c r="BA34" s="107">
        <v>0.50002768804799258</v>
      </c>
      <c r="BB34" s="107">
        <v>1.9705583756345177</v>
      </c>
      <c r="BC34" s="107">
        <v>2.1096508229503153</v>
      </c>
      <c r="BD34" s="107"/>
      <c r="BE34" s="107"/>
      <c r="BF34" s="107">
        <v>97.674799169842075</v>
      </c>
      <c r="BG34" s="107">
        <v>86.431496072259662</v>
      </c>
      <c r="BH34" s="107">
        <v>106.48725134629507</v>
      </c>
      <c r="BI34" s="107">
        <v>106.70435539099731</v>
      </c>
      <c r="BJ34" s="107">
        <v>103.22872853473987</v>
      </c>
      <c r="BK34" s="107">
        <v>57.252078068483179</v>
      </c>
      <c r="BL34" s="107"/>
      <c r="BM34" s="107"/>
      <c r="BN34" s="107">
        <v>69.960760141829141</v>
      </c>
      <c r="BO34" s="107">
        <v>72.177457279105241</v>
      </c>
      <c r="BP34" s="107">
        <v>88.180380043648086</v>
      </c>
      <c r="BQ34" s="107">
        <v>105.69082911867584</v>
      </c>
      <c r="BR34" s="107">
        <v>146.40484690271373</v>
      </c>
      <c r="BS34" s="107">
        <v>43.000900463671151</v>
      </c>
      <c r="BT34" s="107"/>
    </row>
    <row r="35" spans="11:72" x14ac:dyDescent="0.2">
      <c r="K35" s="104" t="s">
        <v>535</v>
      </c>
      <c r="L35" s="113">
        <f t="shared" ref="L35:Q38" si="6">STDEVA(L11,L17,L23,L5)</f>
        <v>0</v>
      </c>
      <c r="M35" s="113">
        <f t="shared" si="6"/>
        <v>1.6504566720916864</v>
      </c>
      <c r="N35" s="113">
        <f t="shared" si="6"/>
        <v>12.001169450898725</v>
      </c>
      <c r="O35" s="113">
        <f t="shared" si="6"/>
        <v>0.58078936970101802</v>
      </c>
      <c r="P35" s="113">
        <f t="shared" si="6"/>
        <v>4.5141682701229451</v>
      </c>
      <c r="Q35" s="113">
        <f t="shared" si="6"/>
        <v>4.4120908891915063</v>
      </c>
      <c r="S35" s="104" t="s">
        <v>7</v>
      </c>
      <c r="T35" s="113">
        <f t="shared" ref="T35:Y38" si="7">STDEVA(L5,L11,L17,L23)</f>
        <v>0</v>
      </c>
      <c r="U35" s="113">
        <f t="shared" si="7"/>
        <v>1.6504566720916864</v>
      </c>
      <c r="V35" s="113">
        <f t="shared" si="7"/>
        <v>12.001169450898725</v>
      </c>
      <c r="W35" s="113">
        <f t="shared" si="7"/>
        <v>0.58078936970101802</v>
      </c>
      <c r="X35" s="113">
        <f t="shared" si="7"/>
        <v>4.5141682701229788</v>
      </c>
      <c r="Y35" s="113">
        <f t="shared" si="7"/>
        <v>4.4120908891915063</v>
      </c>
      <c r="AA35" s="104" t="s">
        <v>7</v>
      </c>
      <c r="AB35" s="104">
        <v>0</v>
      </c>
      <c r="AC35" s="104">
        <v>1.7012275108048822</v>
      </c>
      <c r="AD35" s="104">
        <v>13.919914652525929</v>
      </c>
      <c r="AE35" s="104">
        <v>0.16397405141676555</v>
      </c>
      <c r="AF35" s="104">
        <v>5.3731077151872357</v>
      </c>
      <c r="AG35" s="104">
        <v>4.7740201722721922</v>
      </c>
      <c r="AJ35" s="206"/>
      <c r="AK35" s="89" t="s">
        <v>527</v>
      </c>
      <c r="AL35" s="89">
        <f>AL34+0.3</f>
        <v>4.1500000000000004</v>
      </c>
      <c r="AM35" s="89">
        <v>69.960760141829141</v>
      </c>
      <c r="AP35" s="89" t="s">
        <v>554</v>
      </c>
      <c r="AQ35" s="91">
        <v>15</v>
      </c>
      <c r="AR35" s="89">
        <v>9.0468979632975692</v>
      </c>
      <c r="AS35" s="89">
        <v>0.63742277304409745</v>
      </c>
      <c r="AW35" s="107" t="s">
        <v>9</v>
      </c>
      <c r="AX35" s="107">
        <v>6.5919502881086336</v>
      </c>
      <c r="AY35" s="107">
        <v>1.7418204174428991</v>
      </c>
      <c r="AZ35" s="107">
        <v>3.6641249564175093</v>
      </c>
      <c r="BA35" s="107">
        <v>0.5562570015658751</v>
      </c>
      <c r="BB35" s="107">
        <v>2.290751434353937</v>
      </c>
      <c r="BC35" s="107">
        <v>1.8969802749255744</v>
      </c>
      <c r="BD35" s="107"/>
      <c r="BE35" s="107"/>
      <c r="BF35" s="107">
        <v>69.960760141829141</v>
      </c>
      <c r="BG35" s="107">
        <v>72.177457279105241</v>
      </c>
      <c r="BH35" s="107">
        <v>88.180380043648086</v>
      </c>
      <c r="BI35" s="107">
        <v>105.69082911867584</v>
      </c>
      <c r="BJ35" s="107">
        <v>146.40484690271373</v>
      </c>
      <c r="BK35" s="107">
        <v>43.000900463671151</v>
      </c>
      <c r="BL35" s="107"/>
      <c r="BM35" s="107"/>
      <c r="BN35" s="107">
        <v>69.960760141829141</v>
      </c>
      <c r="BO35" s="107">
        <v>72.177457279105241</v>
      </c>
      <c r="BP35" s="107">
        <v>88.180380043648086</v>
      </c>
      <c r="BQ35" s="107">
        <v>105.69082911867584</v>
      </c>
      <c r="BR35" s="107">
        <v>146.40484690271373</v>
      </c>
      <c r="BS35" s="107">
        <v>43.000900463671151</v>
      </c>
      <c r="BT35" s="107"/>
    </row>
    <row r="36" spans="11:72" x14ac:dyDescent="0.2">
      <c r="K36" s="104" t="s">
        <v>534</v>
      </c>
      <c r="L36" s="113">
        <f t="shared" si="6"/>
        <v>8.4115477379198573</v>
      </c>
      <c r="M36" s="113">
        <f t="shared" si="6"/>
        <v>7.8166670615046687</v>
      </c>
      <c r="N36" s="113">
        <f t="shared" si="6"/>
        <v>4.3539412851811985</v>
      </c>
      <c r="O36" s="113">
        <f t="shared" si="6"/>
        <v>0.6962914325707984</v>
      </c>
      <c r="P36" s="113">
        <f t="shared" si="6"/>
        <v>8.4000659321000999</v>
      </c>
      <c r="Q36" s="113">
        <f t="shared" si="6"/>
        <v>6.4658725675685815</v>
      </c>
      <c r="S36" s="104" t="s">
        <v>539</v>
      </c>
      <c r="T36" s="113">
        <f t="shared" si="7"/>
        <v>8.4115477379198573</v>
      </c>
      <c r="U36" s="113">
        <f t="shared" si="7"/>
        <v>7.8166670615046101</v>
      </c>
      <c r="V36" s="113">
        <f t="shared" si="7"/>
        <v>4.3539412851811985</v>
      </c>
      <c r="W36" s="113">
        <f t="shared" si="7"/>
        <v>0.6962914325707984</v>
      </c>
      <c r="X36" s="113">
        <f t="shared" si="7"/>
        <v>8.4000659321001354</v>
      </c>
      <c r="Y36" s="113">
        <f t="shared" si="7"/>
        <v>6.4658725675685575</v>
      </c>
      <c r="AA36" s="104" t="s">
        <v>539</v>
      </c>
      <c r="AB36" s="104">
        <v>5.4857716162082069</v>
      </c>
      <c r="AC36" s="104">
        <v>9.5564024136634682</v>
      </c>
      <c r="AD36" s="104">
        <v>4.4223695082814629</v>
      </c>
      <c r="AE36" s="104">
        <v>0.85058171397085436</v>
      </c>
      <c r="AF36" s="104">
        <v>5.5788884886776415</v>
      </c>
      <c r="AG36" s="104">
        <v>7.0013189388064694</v>
      </c>
      <c r="AJ36" s="94"/>
      <c r="AL36" s="89">
        <f>AL35+0.15</f>
        <v>4.3000000000000007</v>
      </c>
      <c r="AM36" s="89">
        <v>83.915710136663904</v>
      </c>
      <c r="AP36" s="89" t="s">
        <v>555</v>
      </c>
      <c r="AQ36" s="91">
        <v>16</v>
      </c>
      <c r="AR36" s="89">
        <v>8.5794514060758136</v>
      </c>
      <c r="AS36" s="89">
        <v>0.31025055619763853</v>
      </c>
      <c r="AW36" s="107" t="s">
        <v>536</v>
      </c>
      <c r="AX36" s="107">
        <v>4.72156438398516</v>
      </c>
      <c r="AY36" s="107">
        <v>1.4545643021468908</v>
      </c>
      <c r="AZ36" s="107">
        <v>3.0342029407218138</v>
      </c>
      <c r="BA36" s="107">
        <v>0.55097342074872935</v>
      </c>
      <c r="BB36" s="107">
        <v>3.2488738144817364</v>
      </c>
      <c r="BC36" s="107">
        <v>1.4247842652287381</v>
      </c>
      <c r="BD36" s="107"/>
      <c r="BE36" s="107"/>
      <c r="BF36" s="107"/>
      <c r="BG36" s="107"/>
      <c r="BH36" s="107"/>
      <c r="BI36" s="107"/>
      <c r="BJ36" s="107"/>
      <c r="BK36" s="107"/>
      <c r="BL36" s="107"/>
      <c r="BM36" s="107"/>
      <c r="BN36" s="107"/>
      <c r="BO36" s="107"/>
      <c r="BP36" s="107"/>
      <c r="BQ36" s="107"/>
      <c r="BR36" s="107"/>
      <c r="BS36" s="107"/>
      <c r="BT36" s="107"/>
    </row>
    <row r="37" spans="11:72" x14ac:dyDescent="0.2">
      <c r="K37" s="104" t="s">
        <v>533</v>
      </c>
      <c r="L37" s="113">
        <f t="shared" si="6"/>
        <v>8.7849394476572726</v>
      </c>
      <c r="M37" s="113">
        <f t="shared" si="6"/>
        <v>6.0659444418875141</v>
      </c>
      <c r="N37" s="113">
        <f t="shared" si="6"/>
        <v>11.23603199212754</v>
      </c>
      <c r="O37" s="113">
        <f t="shared" si="6"/>
        <v>0.63742277304409745</v>
      </c>
      <c r="P37" s="113">
        <f t="shared" si="6"/>
        <v>4.488000249594184</v>
      </c>
      <c r="Q37" s="113">
        <f t="shared" si="6"/>
        <v>8.8615053410455147</v>
      </c>
      <c r="S37" s="104" t="s">
        <v>9</v>
      </c>
      <c r="T37" s="113">
        <f t="shared" si="7"/>
        <v>8.7849394476572726</v>
      </c>
      <c r="U37" s="113">
        <f t="shared" si="7"/>
        <v>6.0659444418875639</v>
      </c>
      <c r="V37" s="113">
        <f t="shared" si="7"/>
        <v>11.236031992127593</v>
      </c>
      <c r="W37" s="113">
        <f t="shared" si="7"/>
        <v>0.63742277304409745</v>
      </c>
      <c r="X37" s="113">
        <f t="shared" si="7"/>
        <v>4.4880002495942177</v>
      </c>
      <c r="Y37" s="113">
        <f t="shared" si="7"/>
        <v>8.8615053410454969</v>
      </c>
      <c r="AA37" s="104" t="s">
        <v>9</v>
      </c>
      <c r="AB37" s="104">
        <v>10.467028439521108</v>
      </c>
      <c r="AC37" s="104">
        <v>7.3433004379434887</v>
      </c>
      <c r="AD37" s="104">
        <v>8.2313366393443843</v>
      </c>
      <c r="AE37" s="104">
        <v>0.77652861709047427</v>
      </c>
      <c r="AF37" s="104">
        <v>5.168132214996878</v>
      </c>
      <c r="AG37" s="104">
        <v>10.474712055086679</v>
      </c>
      <c r="AJ37" s="206" t="s">
        <v>544</v>
      </c>
      <c r="AK37" s="89" t="s">
        <v>529</v>
      </c>
      <c r="AL37" s="89">
        <v>4.7</v>
      </c>
      <c r="AM37" s="89">
        <v>26.534153931352456</v>
      </c>
      <c r="AP37" s="89" t="s">
        <v>556</v>
      </c>
      <c r="AQ37" s="91">
        <v>17</v>
      </c>
      <c r="AR37" s="89">
        <v>28.734398489086267</v>
      </c>
      <c r="AS37" s="89">
        <v>4.5141682701229788</v>
      </c>
      <c r="AW37" s="107"/>
      <c r="AX37" s="107"/>
      <c r="AY37" s="107"/>
      <c r="AZ37" s="107"/>
      <c r="BA37" s="107"/>
      <c r="BB37" s="107"/>
      <c r="BC37" s="107"/>
      <c r="BD37" s="107"/>
      <c r="BE37" s="107"/>
      <c r="BF37" s="107"/>
      <c r="BG37" s="107"/>
      <c r="BH37" s="107"/>
      <c r="BI37" s="107"/>
      <c r="BJ37" s="107"/>
      <c r="BK37" s="107"/>
      <c r="BL37" s="107"/>
      <c r="BM37" s="107"/>
      <c r="BN37" s="107"/>
      <c r="BO37" s="107"/>
      <c r="BP37" s="107"/>
      <c r="BQ37" s="107"/>
      <c r="BR37" s="107"/>
      <c r="BS37" s="107"/>
      <c r="BT37" s="107"/>
    </row>
    <row r="38" spans="11:72" x14ac:dyDescent="0.2">
      <c r="K38" s="104" t="s">
        <v>532</v>
      </c>
      <c r="L38" s="113">
        <f t="shared" si="6"/>
        <v>12.761129484267133</v>
      </c>
      <c r="M38" s="113">
        <f t="shared" si="6"/>
        <v>4.9682501526123302</v>
      </c>
      <c r="N38" s="113">
        <f t="shared" si="6"/>
        <v>7.3553807460255722</v>
      </c>
      <c r="O38" s="113">
        <f t="shared" si="6"/>
        <v>0.31025055619763853</v>
      </c>
      <c r="P38" s="113">
        <f t="shared" si="6"/>
        <v>8.8896177172414923</v>
      </c>
      <c r="Q38" s="113">
        <f t="shared" si="6"/>
        <v>3.8881281156353693</v>
      </c>
      <c r="S38" s="104" t="s">
        <v>536</v>
      </c>
      <c r="T38" s="113">
        <f t="shared" si="7"/>
        <v>12.761129484267133</v>
      </c>
      <c r="U38" s="113">
        <f t="shared" si="7"/>
        <v>4.9682501526123151</v>
      </c>
      <c r="V38" s="113">
        <f t="shared" si="7"/>
        <v>7.3553807460255722</v>
      </c>
      <c r="W38" s="113">
        <f t="shared" si="7"/>
        <v>0.31025055619763853</v>
      </c>
      <c r="X38" s="113">
        <f t="shared" si="7"/>
        <v>8.8896177172414923</v>
      </c>
      <c r="Y38" s="113">
        <f t="shared" si="7"/>
        <v>3.8881281156353693</v>
      </c>
      <c r="AA38" s="104" t="s">
        <v>536</v>
      </c>
      <c r="AB38" s="104">
        <v>15.447280718140334</v>
      </c>
      <c r="AC38" s="104">
        <v>5.7706203003149676</v>
      </c>
      <c r="AD38" s="104">
        <v>3.7890255118354235</v>
      </c>
      <c r="AE38" s="104">
        <v>0.37503898718474016</v>
      </c>
      <c r="AF38" s="104">
        <v>3.7179333197470537</v>
      </c>
      <c r="AG38" s="104">
        <v>3.781640334050774</v>
      </c>
      <c r="AJ38" s="206"/>
      <c r="AK38" s="89" t="s">
        <v>528</v>
      </c>
      <c r="AL38" s="89">
        <v>4.8499999999999996</v>
      </c>
      <c r="AM38" s="89">
        <v>28.816380835805806</v>
      </c>
      <c r="AP38" s="89" t="s">
        <v>557</v>
      </c>
      <c r="AQ38" s="91">
        <v>18</v>
      </c>
      <c r="AR38" s="89">
        <v>35.742873186405227</v>
      </c>
      <c r="AS38" s="89">
        <v>8.4000659321001354</v>
      </c>
      <c r="AW38" s="107"/>
      <c r="AX38" s="92" t="s">
        <v>159</v>
      </c>
      <c r="AY38" s="92" t="s">
        <v>160</v>
      </c>
      <c r="AZ38" s="92" t="s">
        <v>161</v>
      </c>
      <c r="BA38" s="92" t="s">
        <v>162</v>
      </c>
      <c r="BB38" s="92" t="s">
        <v>163</v>
      </c>
      <c r="BC38" s="92" t="s">
        <v>164</v>
      </c>
      <c r="BD38" s="107"/>
      <c r="BE38" s="107"/>
      <c r="BF38" s="107">
        <v>100</v>
      </c>
      <c r="BG38" s="107">
        <v>100</v>
      </c>
      <c r="BH38" s="107">
        <v>100</v>
      </c>
      <c r="BI38" s="107">
        <v>100</v>
      </c>
      <c r="BJ38" s="107">
        <v>100</v>
      </c>
      <c r="BK38" s="107">
        <v>100</v>
      </c>
      <c r="BL38" s="107"/>
      <c r="BM38" s="107"/>
      <c r="BN38" s="107">
        <v>1.4236045071968158E-3</v>
      </c>
      <c r="BO38" s="107">
        <v>6.7048514903048197E-3</v>
      </c>
      <c r="BP38" s="107">
        <v>3.0818371785940517E-7</v>
      </c>
      <c r="BQ38" s="107">
        <v>5.3643821479529757E-2</v>
      </c>
      <c r="BR38" s="107">
        <v>7.2139087178517081E-2</v>
      </c>
      <c r="BS38" s="107">
        <v>6.0367559604795392E-3</v>
      </c>
      <c r="BT38" s="107"/>
    </row>
    <row r="39" spans="11:72" x14ac:dyDescent="0.2">
      <c r="AJ39" s="206"/>
      <c r="AK39" s="89" t="s">
        <v>527</v>
      </c>
      <c r="AL39" s="89">
        <f>AL38+0.3</f>
        <v>5.1499999999999995</v>
      </c>
      <c r="AM39" s="89">
        <v>29.860697638242979</v>
      </c>
      <c r="AP39" s="89" t="s">
        <v>558</v>
      </c>
      <c r="AQ39" s="91">
        <v>19</v>
      </c>
      <c r="AR39" s="89">
        <v>37.57718998196215</v>
      </c>
      <c r="AS39" s="89">
        <v>4.4880002495942177</v>
      </c>
      <c r="AW39" s="107" t="s">
        <v>7</v>
      </c>
      <c r="AX39" s="107">
        <v>8.0095882056053931</v>
      </c>
      <c r="AY39" s="107">
        <v>2.4178145754250884</v>
      </c>
      <c r="AZ39" s="107">
        <v>4.4933041612762228</v>
      </c>
      <c r="BA39" s="107">
        <v>0.52785977374539905</v>
      </c>
      <c r="BB39" s="107">
        <v>2.4292700765578639</v>
      </c>
      <c r="BC39" s="107">
        <v>4.1296273799877516</v>
      </c>
      <c r="BD39" s="107"/>
      <c r="BE39" s="107"/>
      <c r="BF39" s="107">
        <v>89.134711298620275</v>
      </c>
      <c r="BG39" s="107">
        <v>156.86577031695751</v>
      </c>
      <c r="BH39" s="107">
        <v>50.450304052088704</v>
      </c>
      <c r="BI39" s="107">
        <v>108.2675031347718</v>
      </c>
      <c r="BJ39" s="107">
        <v>116.40483499530789</v>
      </c>
      <c r="BK39" s="107">
        <v>79.775458510164739</v>
      </c>
      <c r="BL39" s="107"/>
      <c r="BM39" s="107"/>
      <c r="BN39" s="107">
        <v>1.2139241315743595E-2</v>
      </c>
      <c r="BO39" s="107">
        <v>7.6520364070415972E-2</v>
      </c>
      <c r="BP39" s="107">
        <v>0.45804439628788707</v>
      </c>
      <c r="BQ39" s="107">
        <v>7.2905673138384253E-2</v>
      </c>
      <c r="BR39" s="107">
        <v>4.3867678942579084E-2</v>
      </c>
      <c r="BS39" s="107">
        <v>9.3788120051537961E-3</v>
      </c>
      <c r="BT39" s="107"/>
    </row>
    <row r="40" spans="11:72" x14ac:dyDescent="0.2">
      <c r="AA40" s="104"/>
      <c r="AB40" s="160"/>
      <c r="AC40" s="102" t="s">
        <v>23</v>
      </c>
      <c r="AD40" s="102" t="s">
        <v>23</v>
      </c>
      <c r="AE40" s="162" t="s">
        <v>24</v>
      </c>
      <c r="AF40" s="162"/>
      <c r="AG40" s="102" t="s">
        <v>24</v>
      </c>
      <c r="AJ40" s="94"/>
      <c r="AL40" s="89">
        <f>AL39+0.15</f>
        <v>5.3</v>
      </c>
      <c r="AM40" s="89">
        <v>30.18650289328253</v>
      </c>
      <c r="AP40" s="89" t="s">
        <v>559</v>
      </c>
      <c r="AQ40" s="91">
        <v>20</v>
      </c>
      <c r="AR40" s="89">
        <v>52.900934993150742</v>
      </c>
      <c r="AS40" s="89">
        <v>8.8896177172414923</v>
      </c>
      <c r="AW40" s="107" t="s">
        <v>539</v>
      </c>
      <c r="AX40" s="107">
        <v>8.2798580308851477</v>
      </c>
      <c r="AY40" s="107">
        <v>3.6127717693042261</v>
      </c>
      <c r="AZ40" s="107">
        <v>2.9334852892782233</v>
      </c>
      <c r="BA40" s="107">
        <v>0.66152822726364235</v>
      </c>
      <c r="BB40" s="107">
        <v>3.7108015238664378</v>
      </c>
      <c r="BC40" s="107">
        <v>3.5046545761418404</v>
      </c>
      <c r="BD40" s="107"/>
      <c r="BE40" s="107"/>
      <c r="BF40" s="107">
        <v>109.74264085660199</v>
      </c>
      <c r="BG40" s="107">
        <v>121.1774546312693</v>
      </c>
      <c r="BH40" s="107">
        <v>75.16633755083069</v>
      </c>
      <c r="BI40" s="107">
        <v>116.71940479296136</v>
      </c>
      <c r="BJ40" s="107">
        <v>133.24604192316875</v>
      </c>
      <c r="BK40" s="107">
        <v>83.429355800252438</v>
      </c>
      <c r="BL40" s="107"/>
      <c r="BM40" s="107"/>
      <c r="BN40" s="107"/>
      <c r="BO40" s="107"/>
      <c r="BP40" s="107"/>
      <c r="BQ40" s="107"/>
      <c r="BR40" s="107"/>
      <c r="BS40" s="107"/>
      <c r="BT40" s="107"/>
    </row>
    <row r="41" spans="11:72" x14ac:dyDescent="0.2">
      <c r="AA41" s="101" t="s">
        <v>531</v>
      </c>
      <c r="AB41" s="101">
        <f t="shared" ref="AB41:AG41" si="8">TTEST(T5:T8,T9:T12,1,2)</f>
        <v>6.653154479676264E-2</v>
      </c>
      <c r="AC41" s="161">
        <f t="shared" si="8"/>
        <v>4.0166115991388928E-3</v>
      </c>
      <c r="AD41" s="161">
        <f t="shared" si="8"/>
        <v>1.9915045311258541E-3</v>
      </c>
      <c r="AE41" s="161">
        <f t="shared" si="8"/>
        <v>4.7742389719681672E-2</v>
      </c>
      <c r="AF41" s="101">
        <f t="shared" si="8"/>
        <v>9.5996636740038568E-2</v>
      </c>
      <c r="AG41" s="161">
        <f t="shared" si="8"/>
        <v>2.8165650592388691E-2</v>
      </c>
      <c r="AJ41" s="206" t="s">
        <v>545</v>
      </c>
      <c r="AK41" s="89" t="s">
        <v>529</v>
      </c>
      <c r="AL41" s="89">
        <v>5.7</v>
      </c>
      <c r="AM41" s="89">
        <v>49.37682528446534</v>
      </c>
      <c r="AP41" s="89" t="s">
        <v>560</v>
      </c>
      <c r="AQ41" s="91">
        <v>21</v>
      </c>
      <c r="AR41" s="89">
        <v>48.458092292549537</v>
      </c>
      <c r="AS41" s="89">
        <v>4.4120908891915063</v>
      </c>
      <c r="AW41" s="107" t="s">
        <v>9</v>
      </c>
      <c r="AX41" s="107">
        <v>9.1157196463687331</v>
      </c>
      <c r="AY41" s="107">
        <v>2.5885197407217531</v>
      </c>
      <c r="AZ41" s="107">
        <v>5.1154211827343605</v>
      </c>
      <c r="BA41" s="107">
        <v>0.73250678162330529</v>
      </c>
      <c r="BB41" s="107">
        <v>3.193396010696552</v>
      </c>
      <c r="BC41" s="107">
        <v>2.7776229297094073</v>
      </c>
      <c r="BD41" s="107"/>
      <c r="BE41" s="107"/>
      <c r="BF41" s="107">
        <v>87.797687978372778</v>
      </c>
      <c r="BG41" s="107">
        <v>99.95259354023095</v>
      </c>
      <c r="BH41" s="107">
        <v>68.783636036585492</v>
      </c>
      <c r="BI41" s="107">
        <v>110.80625355554548</v>
      </c>
      <c r="BJ41" s="107">
        <v>176.22195220491582</v>
      </c>
      <c r="BK41" s="107">
        <v>53.117063308088582</v>
      </c>
      <c r="BL41" s="107"/>
      <c r="BM41" s="107"/>
      <c r="BN41" s="107"/>
      <c r="BO41" s="107"/>
      <c r="BP41" s="107"/>
      <c r="BQ41" s="107"/>
      <c r="BR41" s="107"/>
      <c r="BS41" s="107"/>
      <c r="BT41" s="107"/>
    </row>
    <row r="42" spans="11:72" x14ac:dyDescent="0.2">
      <c r="AA42" s="101" t="s">
        <v>530</v>
      </c>
      <c r="AB42" s="161">
        <f t="shared" ref="AB42:AG42" si="9">TTEST(T13:T16,T17:T20,1,2)</f>
        <v>1.0700634771821045E-2</v>
      </c>
      <c r="AC42" s="101">
        <f t="shared" si="9"/>
        <v>7.917740451810934E-2</v>
      </c>
      <c r="AD42" s="101">
        <f t="shared" si="9"/>
        <v>0.26280154880012607</v>
      </c>
      <c r="AE42" s="101">
        <f t="shared" si="9"/>
        <v>0.11767303882948203</v>
      </c>
      <c r="AF42" s="161">
        <f t="shared" si="9"/>
        <v>1.0864998843289694E-2</v>
      </c>
      <c r="AG42" s="161">
        <f t="shared" si="9"/>
        <v>1.2721745197572056E-2</v>
      </c>
      <c r="AJ42" s="206"/>
      <c r="AK42" s="89" t="s">
        <v>528</v>
      </c>
      <c r="AL42" s="89">
        <v>5.85</v>
      </c>
      <c r="AM42" s="89">
        <v>49.999657722854522</v>
      </c>
      <c r="AP42" s="89" t="s">
        <v>561</v>
      </c>
      <c r="AQ42" s="91">
        <v>22</v>
      </c>
      <c r="AR42" s="89">
        <v>39.223721198771386</v>
      </c>
      <c r="AS42" s="89">
        <v>6.4658725675685575</v>
      </c>
      <c r="AW42" s="107" t="s">
        <v>536</v>
      </c>
      <c r="AX42" s="107">
        <v>6.7213028217562414</v>
      </c>
      <c r="AY42" s="107">
        <v>2.0039107894850878</v>
      </c>
      <c r="AZ42" s="107">
        <v>4.4730184085814795</v>
      </c>
      <c r="BA42" s="107">
        <v>0.69316897052972437</v>
      </c>
      <c r="BB42" s="107">
        <v>5.2409769193496922</v>
      </c>
      <c r="BC42" s="107">
        <v>1.6271592560931896</v>
      </c>
      <c r="BD42" s="107"/>
      <c r="BE42" s="107"/>
      <c r="BF42" s="107"/>
      <c r="BG42" s="107"/>
      <c r="BH42" s="107"/>
      <c r="BI42" s="107"/>
      <c r="BJ42" s="107"/>
      <c r="BK42" s="107"/>
      <c r="BL42" s="107"/>
      <c r="BM42" s="107"/>
      <c r="BN42" s="107"/>
      <c r="BO42" s="107"/>
      <c r="BP42" s="107"/>
      <c r="BQ42" s="107"/>
      <c r="BR42" s="107"/>
      <c r="BS42" s="107"/>
      <c r="BT42" s="107"/>
    </row>
    <row r="43" spans="11:72" x14ac:dyDescent="0.2">
      <c r="AA43" s="104"/>
      <c r="AB43" s="113" t="s">
        <v>24</v>
      </c>
      <c r="AC43" s="113"/>
      <c r="AD43" s="113"/>
      <c r="AE43" s="113"/>
      <c r="AF43" s="160" t="s">
        <v>24</v>
      </c>
      <c r="AG43" s="160" t="s">
        <v>24</v>
      </c>
      <c r="AJ43" s="206"/>
      <c r="AK43" s="89" t="s">
        <v>527</v>
      </c>
      <c r="AL43" s="89">
        <f>AL42+0.3</f>
        <v>6.1499999999999995</v>
      </c>
      <c r="AM43" s="89">
        <v>33.144857899001266</v>
      </c>
      <c r="AP43" s="89" t="s">
        <v>562</v>
      </c>
      <c r="AQ43" s="91">
        <v>23</v>
      </c>
      <c r="AR43" s="89">
        <v>38.157909117573176</v>
      </c>
      <c r="AS43" s="89">
        <v>8.8615053410454969</v>
      </c>
      <c r="AW43" s="107"/>
      <c r="AX43" s="107"/>
      <c r="AY43" s="107"/>
      <c r="AZ43" s="107"/>
      <c r="BA43" s="107"/>
      <c r="BB43" s="107"/>
      <c r="BC43" s="107"/>
      <c r="BD43" s="107"/>
      <c r="BE43" s="107"/>
      <c r="BT43" s="107"/>
    </row>
    <row r="44" spans="11:72" x14ac:dyDescent="0.2">
      <c r="AJ44" s="94"/>
      <c r="AL44" s="89">
        <f>AL43+0.15</f>
        <v>6.3</v>
      </c>
      <c r="AM44" s="89">
        <v>45.105586911145828</v>
      </c>
      <c r="AP44" s="89" t="s">
        <v>563</v>
      </c>
      <c r="AQ44" s="91">
        <v>24</v>
      </c>
      <c r="AR44" s="89">
        <v>23.8596114288694</v>
      </c>
      <c r="AS44" s="89">
        <v>3.8881281156353693</v>
      </c>
      <c r="AW44" s="107"/>
      <c r="AX44" s="107"/>
      <c r="AY44" s="107"/>
      <c r="AZ44" s="107"/>
      <c r="BA44" s="107"/>
      <c r="BB44" s="107"/>
      <c r="BC44" s="107"/>
      <c r="BD44" s="107"/>
      <c r="BE44" s="107"/>
      <c r="BF44" s="107"/>
      <c r="BG44" s="107"/>
      <c r="BH44" s="107"/>
      <c r="BI44" s="107"/>
      <c r="BJ44" s="107"/>
      <c r="BK44" s="107"/>
      <c r="BL44" s="107"/>
      <c r="BM44" s="107"/>
      <c r="BN44" s="107"/>
      <c r="BO44" s="107"/>
      <c r="BP44" s="107"/>
      <c r="BQ44" s="107"/>
      <c r="BR44" s="107"/>
      <c r="BS44" s="107"/>
      <c r="BT44" s="107"/>
    </row>
    <row r="45" spans="11:72" x14ac:dyDescent="0.2">
      <c r="AB45" s="89">
        <v>1.4236045071968158E-3</v>
      </c>
      <c r="AC45" s="89">
        <v>6.7048514903048197E-3</v>
      </c>
      <c r="AD45" s="89">
        <v>3.0818371785940517E-7</v>
      </c>
      <c r="AE45" s="89">
        <v>5.3643821479529757E-2</v>
      </c>
      <c r="AF45" s="89">
        <v>7.2139087178517081E-2</v>
      </c>
      <c r="AG45" s="89">
        <v>6.0367559604795392E-3</v>
      </c>
      <c r="AJ45" s="206" t="s">
        <v>546</v>
      </c>
      <c r="AK45" s="89" t="s">
        <v>529</v>
      </c>
      <c r="AL45" s="89">
        <v>6.7</v>
      </c>
      <c r="AM45" s="89">
        <v>37.047629870731626</v>
      </c>
      <c r="AQ45" s="91"/>
      <c r="AW45" s="107"/>
      <c r="AX45" s="107"/>
      <c r="AY45" s="107"/>
      <c r="AZ45" s="107"/>
      <c r="BA45" s="107"/>
      <c r="BB45" s="107"/>
      <c r="BC45" s="107"/>
      <c r="BD45" s="107"/>
      <c r="BE45" s="107"/>
      <c r="BF45" s="107"/>
      <c r="BG45" s="107"/>
      <c r="BH45" s="107"/>
      <c r="BI45" s="107"/>
      <c r="BJ45" s="107"/>
      <c r="BK45" s="107"/>
      <c r="BL45" s="107"/>
      <c r="BM45" s="107"/>
      <c r="BN45" s="107"/>
      <c r="BO45" s="107"/>
      <c r="BP45" s="107"/>
      <c r="BQ45" s="107"/>
      <c r="BR45" s="107"/>
      <c r="BS45" s="107"/>
      <c r="BT45" s="107"/>
    </row>
    <row r="46" spans="11:72" x14ac:dyDescent="0.2">
      <c r="AB46" s="89">
        <v>1.2139241315743595E-2</v>
      </c>
      <c r="AC46" s="89">
        <v>7.6520364070415972E-2</v>
      </c>
      <c r="AD46" s="89">
        <v>0.45804439628788707</v>
      </c>
      <c r="AE46" s="89">
        <v>7.2905673138384253E-2</v>
      </c>
      <c r="AF46" s="89">
        <v>4.3867678942579084E-2</v>
      </c>
      <c r="AG46" s="89">
        <v>9.3788120051537961E-3</v>
      </c>
      <c r="AJ46" s="206"/>
      <c r="AK46" s="89" t="s">
        <v>528</v>
      </c>
      <c r="AL46" s="89">
        <v>6.85</v>
      </c>
      <c r="AM46" s="89">
        <v>39.616310891965917</v>
      </c>
      <c r="AW46" s="107"/>
      <c r="AX46" s="107"/>
      <c r="AY46" s="107"/>
      <c r="AZ46" s="107"/>
      <c r="BA46" s="107"/>
      <c r="BB46" s="107"/>
      <c r="BC46" s="107"/>
      <c r="BD46" s="107"/>
      <c r="BE46" s="107"/>
      <c r="BF46" s="107"/>
      <c r="BG46" s="107"/>
      <c r="BH46" s="107"/>
      <c r="BI46" s="107"/>
      <c r="BJ46" s="107"/>
      <c r="BK46" s="107"/>
      <c r="BL46" s="107"/>
      <c r="BM46" s="107"/>
      <c r="BN46" s="107"/>
      <c r="BO46" s="107"/>
      <c r="BP46" s="107"/>
      <c r="BQ46" s="107"/>
      <c r="BR46" s="107"/>
      <c r="BS46" s="107"/>
      <c r="BT46" s="107"/>
    </row>
    <row r="47" spans="11:72" x14ac:dyDescent="0.2">
      <c r="AJ47" s="206"/>
      <c r="AK47" s="89" t="s">
        <v>527</v>
      </c>
      <c r="AL47" s="89">
        <f>AL46+0.3</f>
        <v>7.1499999999999995</v>
      </c>
      <c r="AM47" s="89">
        <v>25.809047706347314</v>
      </c>
      <c r="AW47" s="107"/>
      <c r="AX47" s="107"/>
      <c r="AY47" s="107"/>
      <c r="AZ47" s="107"/>
      <c r="BA47" s="107"/>
      <c r="BB47" s="107"/>
      <c r="BC47" s="107"/>
      <c r="BD47" s="107"/>
      <c r="BE47" s="107"/>
      <c r="BF47" s="107"/>
      <c r="BG47" s="107"/>
      <c r="BH47" s="107"/>
      <c r="BI47" s="107"/>
      <c r="BJ47" s="107"/>
      <c r="BK47" s="107"/>
      <c r="BL47" s="107"/>
      <c r="BM47" s="107"/>
      <c r="BN47" s="107"/>
      <c r="BO47" s="107"/>
      <c r="BP47" s="107"/>
      <c r="BQ47" s="107"/>
      <c r="BR47" s="107"/>
      <c r="BS47" s="107"/>
      <c r="BT47" s="107"/>
    </row>
    <row r="48" spans="11:72" x14ac:dyDescent="0.2">
      <c r="AJ48" s="94"/>
      <c r="AL48" s="89">
        <f>AL47+0.15</f>
        <v>7.3</v>
      </c>
      <c r="AM48" s="89">
        <v>32.317763089371006</v>
      </c>
    </row>
    <row r="49" spans="36:39" x14ac:dyDescent="0.2">
      <c r="AJ49" s="206" t="s">
        <v>547</v>
      </c>
      <c r="AK49" s="89" t="s">
        <v>529</v>
      </c>
      <c r="AL49" s="89">
        <v>7.7</v>
      </c>
      <c r="AM49" s="89">
        <v>30.80778362705361</v>
      </c>
    </row>
    <row r="50" spans="36:39" x14ac:dyDescent="0.2">
      <c r="AJ50" s="206"/>
      <c r="AK50" s="89" t="s">
        <v>528</v>
      </c>
      <c r="AL50" s="89">
        <v>7.85</v>
      </c>
      <c r="AM50" s="89">
        <v>32.151639722880951</v>
      </c>
    </row>
    <row r="51" spans="36:39" x14ac:dyDescent="0.2">
      <c r="AJ51" s="206"/>
      <c r="AK51" s="89" t="s">
        <v>527</v>
      </c>
      <c r="AL51" s="89">
        <f>AL50+0.3</f>
        <v>8.15</v>
      </c>
      <c r="AM51" s="89">
        <v>21.552692281085616</v>
      </c>
    </row>
    <row r="52" spans="36:39" x14ac:dyDescent="0.2">
      <c r="AJ52" s="94"/>
      <c r="AL52" s="89">
        <f>AL492+0.15</f>
        <v>0.15</v>
      </c>
      <c r="AM52" s="89">
        <v>25.018899075019611</v>
      </c>
    </row>
    <row r="53" spans="36:39" x14ac:dyDescent="0.2">
      <c r="AJ53" s="206" t="s">
        <v>548</v>
      </c>
      <c r="AK53" s="89" t="s">
        <v>529</v>
      </c>
      <c r="AL53" s="89">
        <v>8.6999999999999993</v>
      </c>
      <c r="AM53" s="89">
        <v>61.8234104401404</v>
      </c>
    </row>
    <row r="54" spans="36:39" x14ac:dyDescent="0.2">
      <c r="AJ54" s="206"/>
      <c r="AK54" s="89" t="s">
        <v>528</v>
      </c>
      <c r="AL54" s="89">
        <v>8.85</v>
      </c>
      <c r="AM54" s="89">
        <v>78.61193970277138</v>
      </c>
    </row>
    <row r="55" spans="36:39" x14ac:dyDescent="0.2">
      <c r="AJ55" s="206"/>
      <c r="AK55" s="89" t="s">
        <v>527</v>
      </c>
      <c r="AL55" s="89">
        <f>AL54+0.3</f>
        <v>9.15</v>
      </c>
      <c r="AM55" s="89">
        <v>50.984863636328804</v>
      </c>
    </row>
    <row r="56" spans="36:39" x14ac:dyDescent="0.2">
      <c r="AJ56" s="94"/>
      <c r="AL56" s="89">
        <f>AL55+0.15</f>
        <v>9.3000000000000007</v>
      </c>
      <c r="AM56" s="89">
        <v>56.099065843755234</v>
      </c>
    </row>
    <row r="57" spans="36:39" x14ac:dyDescent="0.2">
      <c r="AJ57" s="206" t="s">
        <v>549</v>
      </c>
      <c r="AK57" s="89" t="s">
        <v>529</v>
      </c>
      <c r="AL57" s="89">
        <v>9.6999999999999993</v>
      </c>
      <c r="AM57" s="89">
        <v>29.416757066066847</v>
      </c>
    </row>
    <row r="58" spans="36:39" x14ac:dyDescent="0.2">
      <c r="AJ58" s="206"/>
      <c r="AK58" s="89" t="s">
        <v>528</v>
      </c>
      <c r="AL58" s="89">
        <v>9.85</v>
      </c>
      <c r="AM58" s="89">
        <v>36.859901976344808</v>
      </c>
    </row>
    <row r="59" spans="36:39" x14ac:dyDescent="0.2">
      <c r="AJ59" s="206"/>
      <c r="AK59" s="89" t="s">
        <v>527</v>
      </c>
      <c r="AL59" s="89">
        <f>AL58+0.3</f>
        <v>10.15</v>
      </c>
      <c r="AM59" s="89">
        <v>29.000485688146721</v>
      </c>
    </row>
    <row r="60" spans="36:39" x14ac:dyDescent="0.2">
      <c r="AJ60" s="94"/>
      <c r="AL60" s="89">
        <f>AL59+0.15</f>
        <v>10.3</v>
      </c>
      <c r="AM60" s="89">
        <v>36.624670507096312</v>
      </c>
    </row>
    <row r="61" spans="36:39" x14ac:dyDescent="0.2">
      <c r="AJ61" s="206" t="s">
        <v>550</v>
      </c>
      <c r="AK61" s="89" t="s">
        <v>529</v>
      </c>
      <c r="AL61" s="89">
        <v>10.7</v>
      </c>
      <c r="AM61" s="89">
        <v>37.846050846425996</v>
      </c>
    </row>
    <row r="62" spans="36:39" x14ac:dyDescent="0.2">
      <c r="AJ62" s="206"/>
      <c r="AK62" s="89" t="s">
        <v>528</v>
      </c>
      <c r="AL62" s="89">
        <v>10.85</v>
      </c>
      <c r="AM62" s="89">
        <v>45.434074140424215</v>
      </c>
    </row>
    <row r="63" spans="36:39" x14ac:dyDescent="0.2">
      <c r="AJ63" s="206"/>
      <c r="AK63" s="89" t="s">
        <v>527</v>
      </c>
      <c r="AL63" s="89">
        <f>AL62+0.3</f>
        <v>11.15</v>
      </c>
      <c r="AM63" s="89">
        <v>54.292379888983255</v>
      </c>
    </row>
    <row r="64" spans="36:39" x14ac:dyDescent="0.2">
      <c r="AJ64" s="94"/>
      <c r="AL64" s="89">
        <f>AL63+0.15</f>
        <v>11.3</v>
      </c>
      <c r="AM64" s="89">
        <v>63.866219478729356</v>
      </c>
    </row>
    <row r="65" spans="36:39" x14ac:dyDescent="0.2">
      <c r="AJ65" s="206" t="s">
        <v>551</v>
      </c>
      <c r="AK65" s="89" t="s">
        <v>529</v>
      </c>
      <c r="AL65" s="89">
        <v>11.7</v>
      </c>
      <c r="AM65" s="89">
        <v>38.136112122262432</v>
      </c>
    </row>
    <row r="66" spans="36:39" x14ac:dyDescent="0.2">
      <c r="AJ66" s="206"/>
      <c r="AK66" s="89" t="s">
        <v>528</v>
      </c>
      <c r="AL66" s="89">
        <v>11.85</v>
      </c>
      <c r="AM66" s="89">
        <v>44.403935164680277</v>
      </c>
    </row>
    <row r="67" spans="36:39" x14ac:dyDescent="0.2">
      <c r="AJ67" s="206"/>
      <c r="AK67" s="89" t="s">
        <v>527</v>
      </c>
      <c r="AL67" s="89">
        <f>AL66+0.3</f>
        <v>12.15</v>
      </c>
      <c r="AM67" s="89">
        <v>44.958646519250472</v>
      </c>
    </row>
    <row r="68" spans="36:39" x14ac:dyDescent="0.2">
      <c r="AJ68" s="94"/>
      <c r="AL68" s="89">
        <f>AL67+0.15</f>
        <v>12.3</v>
      </c>
      <c r="AM68" s="104">
        <v>55.845797483709624</v>
      </c>
    </row>
    <row r="69" spans="36:39" x14ac:dyDescent="0.2">
      <c r="AJ69" s="206" t="s">
        <v>552</v>
      </c>
      <c r="AK69" s="89" t="s">
        <v>529</v>
      </c>
      <c r="AL69" s="89">
        <v>12.7</v>
      </c>
      <c r="AM69" s="89">
        <v>7.5548465027724427</v>
      </c>
    </row>
    <row r="70" spans="36:39" x14ac:dyDescent="0.2">
      <c r="AJ70" s="206"/>
      <c r="AK70" s="89" t="s">
        <v>528</v>
      </c>
      <c r="AL70" s="89">
        <v>12.85</v>
      </c>
      <c r="AM70" s="89">
        <v>7.8827317358736577</v>
      </c>
    </row>
    <row r="71" spans="36:39" x14ac:dyDescent="0.2">
      <c r="AJ71" s="206"/>
      <c r="AK71" s="89" t="s">
        <v>527</v>
      </c>
      <c r="AL71" s="89">
        <f>AL70+0.3</f>
        <v>13.15</v>
      </c>
      <c r="AM71" s="89">
        <v>7.7243500589653822</v>
      </c>
    </row>
    <row r="72" spans="36:39" x14ac:dyDescent="0.2">
      <c r="AJ72" s="94"/>
      <c r="AL72" s="89">
        <f>AL71+0.15</f>
        <v>13.3</v>
      </c>
      <c r="AM72" s="89">
        <v>6.590348469800035</v>
      </c>
    </row>
    <row r="73" spans="36:39" x14ac:dyDescent="0.2">
      <c r="AJ73" s="206" t="s">
        <v>553</v>
      </c>
      <c r="AK73" s="89" t="s">
        <v>529</v>
      </c>
      <c r="AL73" s="89">
        <v>13.7</v>
      </c>
      <c r="AM73" s="89">
        <v>8.6184539002544689</v>
      </c>
    </row>
    <row r="74" spans="36:39" x14ac:dyDescent="0.2">
      <c r="AJ74" s="206"/>
      <c r="AK74" s="89" t="s">
        <v>528</v>
      </c>
      <c r="AL74" s="89">
        <v>13.85</v>
      </c>
      <c r="AM74" s="89">
        <v>9.0498411251938329</v>
      </c>
    </row>
    <row r="75" spans="36:39" x14ac:dyDescent="0.2">
      <c r="AJ75" s="206"/>
      <c r="AK75" s="89" t="s">
        <v>527</v>
      </c>
      <c r="AL75" s="89">
        <f>AL74+0.3</f>
        <v>14.15</v>
      </c>
      <c r="AM75" s="89">
        <v>7.4090522341395486</v>
      </c>
    </row>
    <row r="76" spans="36:39" x14ac:dyDescent="0.2">
      <c r="AJ76" s="94"/>
      <c r="AL76" s="89">
        <f>AL75+0.15</f>
        <v>14.3</v>
      </c>
      <c r="AM76" s="89">
        <v>8.2592039725672972</v>
      </c>
    </row>
    <row r="77" spans="36:39" x14ac:dyDescent="0.2">
      <c r="AJ77" s="206" t="s">
        <v>554</v>
      </c>
      <c r="AK77" s="89" t="s">
        <v>529</v>
      </c>
      <c r="AL77" s="89">
        <v>14.7</v>
      </c>
      <c r="AM77" s="89">
        <v>9.0048078441227037</v>
      </c>
    </row>
    <row r="78" spans="36:39" x14ac:dyDescent="0.2">
      <c r="AJ78" s="206"/>
      <c r="AK78" s="89" t="s">
        <v>528</v>
      </c>
      <c r="AL78" s="89">
        <v>14.85</v>
      </c>
      <c r="AM78" s="89">
        <v>9.7951922657603863</v>
      </c>
    </row>
    <row r="79" spans="36:39" x14ac:dyDescent="0.2">
      <c r="AJ79" s="206"/>
      <c r="AK79" s="89" t="s">
        <v>527</v>
      </c>
      <c r="AL79" s="89">
        <f>AL78+0.3</f>
        <v>15.15</v>
      </c>
      <c r="AM79" s="89">
        <v>8.2422179385631296</v>
      </c>
    </row>
    <row r="80" spans="36:39" x14ac:dyDescent="0.2">
      <c r="AJ80" s="94"/>
      <c r="AL80" s="89">
        <f>AL79+0.15</f>
        <v>15.3</v>
      </c>
      <c r="AM80" s="89">
        <v>9.1453738047440591</v>
      </c>
    </row>
    <row r="81" spans="36:39" x14ac:dyDescent="0.2">
      <c r="AJ81" s="206" t="s">
        <v>555</v>
      </c>
      <c r="AK81" s="89" t="s">
        <v>529</v>
      </c>
      <c r="AL81" s="89">
        <v>15.7</v>
      </c>
      <c r="AM81" s="89">
        <v>8.587853684007575</v>
      </c>
    </row>
    <row r="82" spans="36:39" x14ac:dyDescent="0.2">
      <c r="AJ82" s="206"/>
      <c r="AK82" s="89" t="s">
        <v>528</v>
      </c>
      <c r="AL82" s="89">
        <v>15.85</v>
      </c>
      <c r="AM82" s="89">
        <v>8.9117825161481417</v>
      </c>
    </row>
    <row r="83" spans="36:39" x14ac:dyDescent="0.2">
      <c r="AJ83" s="206"/>
      <c r="AK83" s="89" t="s">
        <v>527</v>
      </c>
      <c r="AL83" s="89">
        <f>AL82+0.3</f>
        <v>16.149999999999999</v>
      </c>
      <c r="AM83" s="89">
        <v>8.1639296213494372</v>
      </c>
    </row>
    <row r="84" spans="36:39" x14ac:dyDescent="0.2">
      <c r="AJ84" s="94"/>
      <c r="AL84" s="89">
        <f>AL83+0.15</f>
        <v>16.299999999999997</v>
      </c>
      <c r="AM84" s="89">
        <v>8.654239802798104</v>
      </c>
    </row>
    <row r="85" spans="36:39" x14ac:dyDescent="0.2">
      <c r="AJ85" s="206" t="s">
        <v>556</v>
      </c>
      <c r="AK85" s="89" t="s">
        <v>529</v>
      </c>
      <c r="AL85" s="89">
        <v>16.7</v>
      </c>
      <c r="AM85" s="89">
        <v>22.33435773930934</v>
      </c>
    </row>
    <row r="86" spans="36:39" x14ac:dyDescent="0.2">
      <c r="AJ86" s="206"/>
      <c r="AK86" s="89" t="s">
        <v>528</v>
      </c>
      <c r="AL86" s="89">
        <v>16.850000000000001</v>
      </c>
      <c r="AM86" s="89">
        <v>29.39263713894174</v>
      </c>
    </row>
    <row r="87" spans="36:39" x14ac:dyDescent="0.2">
      <c r="AJ87" s="206"/>
      <c r="AK87" s="89" t="s">
        <v>527</v>
      </c>
      <c r="AL87" s="89">
        <f>AL86+0.3</f>
        <v>17.150000000000002</v>
      </c>
      <c r="AM87" s="89">
        <v>32.881073836611861</v>
      </c>
    </row>
    <row r="88" spans="36:39" x14ac:dyDescent="0.2">
      <c r="AJ88" s="94"/>
      <c r="AL88" s="89">
        <f>AL87+0.15</f>
        <v>17.3</v>
      </c>
      <c r="AM88" s="89">
        <v>30.329525241482138</v>
      </c>
    </row>
    <row r="89" spans="36:39" x14ac:dyDescent="0.2">
      <c r="AJ89" s="206" t="s">
        <v>557</v>
      </c>
      <c r="AK89" s="89" t="s">
        <v>529</v>
      </c>
      <c r="AL89" s="89">
        <v>17.7</v>
      </c>
      <c r="AM89" s="89">
        <v>28.792004758022323</v>
      </c>
    </row>
    <row r="90" spans="36:39" x14ac:dyDescent="0.2">
      <c r="AJ90" s="206"/>
      <c r="AK90" s="89" t="s">
        <v>528</v>
      </c>
      <c r="AL90" s="89">
        <v>17.850000000000001</v>
      </c>
      <c r="AM90" s="89">
        <v>38.65167304422458</v>
      </c>
    </row>
    <row r="91" spans="36:39" x14ac:dyDescent="0.2">
      <c r="AJ91" s="206"/>
      <c r="AK91" s="89" t="s">
        <v>527</v>
      </c>
      <c r="AL91" s="89">
        <f>AL90+0.3</f>
        <v>18.150000000000002</v>
      </c>
      <c r="AM91" s="89">
        <v>29.198322981858599</v>
      </c>
    </row>
    <row r="92" spans="36:39" x14ac:dyDescent="0.2">
      <c r="AJ92" s="94"/>
      <c r="AL92" s="89">
        <f>AL91+0.15</f>
        <v>18.3</v>
      </c>
      <c r="AM92" s="89">
        <v>46.329491961515423</v>
      </c>
    </row>
    <row r="93" spans="36:39" x14ac:dyDescent="0.2">
      <c r="AJ93" s="206" t="s">
        <v>558</v>
      </c>
      <c r="AK93" s="89" t="s">
        <v>529</v>
      </c>
      <c r="AL93" s="89">
        <v>18.7</v>
      </c>
      <c r="AM93" s="89">
        <v>33.717125034892987</v>
      </c>
    </row>
    <row r="94" spans="36:39" x14ac:dyDescent="0.2">
      <c r="AJ94" s="206"/>
      <c r="AK94" s="89" t="s">
        <v>528</v>
      </c>
      <c r="AL94" s="89">
        <v>18.850000000000001</v>
      </c>
      <c r="AM94" s="89">
        <v>42.779255127702761</v>
      </c>
    </row>
    <row r="95" spans="36:39" x14ac:dyDescent="0.2">
      <c r="AJ95" s="206"/>
      <c r="AK95" s="89" t="s">
        <v>527</v>
      </c>
      <c r="AL95" s="89">
        <f>AL94+0.3</f>
        <v>19.150000000000002</v>
      </c>
      <c r="AM95" s="89">
        <v>33.942714450103438</v>
      </c>
    </row>
    <row r="96" spans="36:39" x14ac:dyDescent="0.2">
      <c r="AJ96" s="94"/>
      <c r="AL96" s="89">
        <f>AL95+0.15</f>
        <v>19.3</v>
      </c>
      <c r="AM96" s="89">
        <v>39.869665315149419</v>
      </c>
    </row>
    <row r="97" spans="36:39" x14ac:dyDescent="0.2">
      <c r="AJ97" s="206" t="s">
        <v>559</v>
      </c>
      <c r="AK97" s="89" t="s">
        <v>529</v>
      </c>
      <c r="AL97" s="89">
        <v>19.7</v>
      </c>
      <c r="AM97" s="89">
        <v>45.331840430128565</v>
      </c>
    </row>
    <row r="98" spans="36:39" x14ac:dyDescent="0.2">
      <c r="AJ98" s="206"/>
      <c r="AK98" s="89" t="s">
        <v>528</v>
      </c>
      <c r="AL98" s="89">
        <v>19.850000000000001</v>
      </c>
      <c r="AM98" s="89">
        <v>52.698626316053875</v>
      </c>
    </row>
    <row r="99" spans="36:39" x14ac:dyDescent="0.2">
      <c r="AJ99" s="206"/>
      <c r="AK99" s="89" t="s">
        <v>527</v>
      </c>
      <c r="AL99" s="89">
        <f>AL98+0.3</f>
        <v>20.150000000000002</v>
      </c>
      <c r="AM99" s="89">
        <v>48.13948581045986</v>
      </c>
    </row>
    <row r="100" spans="36:39" x14ac:dyDescent="0.2">
      <c r="AJ100" s="94"/>
      <c r="AL100" s="89">
        <f>AL99+0.15</f>
        <v>20.3</v>
      </c>
      <c r="AM100" s="89">
        <v>65.43378741596068</v>
      </c>
    </row>
    <row r="101" spans="36:39" x14ac:dyDescent="0.2">
      <c r="AJ101" s="206" t="s">
        <v>560</v>
      </c>
      <c r="AK101" s="89" t="s">
        <v>529</v>
      </c>
      <c r="AL101" s="89">
        <v>20.7</v>
      </c>
      <c r="AM101" s="89">
        <v>42.039764552977452</v>
      </c>
    </row>
    <row r="102" spans="36:39" x14ac:dyDescent="0.2">
      <c r="AJ102" s="206"/>
      <c r="AK102" s="89" t="s">
        <v>528</v>
      </c>
      <c r="AL102" s="89">
        <v>20.85</v>
      </c>
      <c r="AM102" s="89">
        <v>51.138728862042804</v>
      </c>
    </row>
    <row r="103" spans="36:39" x14ac:dyDescent="0.2">
      <c r="AJ103" s="206"/>
      <c r="AK103" s="89" t="s">
        <v>527</v>
      </c>
      <c r="AL103" s="89">
        <f>AL102+0.3</f>
        <v>21.150000000000002</v>
      </c>
      <c r="AM103" s="89">
        <v>49.095327750204397</v>
      </c>
    </row>
    <row r="104" spans="36:39" x14ac:dyDescent="0.2">
      <c r="AJ104" s="94"/>
      <c r="AL104" s="89">
        <f>AL103+0.15</f>
        <v>21.3</v>
      </c>
      <c r="AM104" s="89">
        <v>51.558548004973495</v>
      </c>
    </row>
    <row r="105" spans="36:39" x14ac:dyDescent="0.2">
      <c r="AJ105" s="206" t="s">
        <v>561</v>
      </c>
      <c r="AK105" s="89" t="s">
        <v>529</v>
      </c>
      <c r="AL105" s="89">
        <v>21.7</v>
      </c>
      <c r="AM105" s="89">
        <v>36.723259047559594</v>
      </c>
    </row>
    <row r="106" spans="36:39" x14ac:dyDescent="0.2">
      <c r="AJ106" s="206"/>
      <c r="AK106" s="89" t="s">
        <v>528</v>
      </c>
      <c r="AL106" s="89">
        <v>21.85</v>
      </c>
      <c r="AM106" s="89">
        <v>45.156590656149348</v>
      </c>
    </row>
    <row r="107" spans="36:39" x14ac:dyDescent="0.2">
      <c r="AJ107" s="206"/>
      <c r="AK107" s="89" t="s">
        <v>527</v>
      </c>
      <c r="AL107" s="89">
        <f>AL106+0.3</f>
        <v>22.150000000000002</v>
      </c>
      <c r="AM107" s="89">
        <v>31.259295268333531</v>
      </c>
    </row>
    <row r="108" spans="36:39" x14ac:dyDescent="0.2">
      <c r="AJ108" s="94"/>
      <c r="AL108" s="89">
        <f>AL107+0.15</f>
        <v>22.3</v>
      </c>
      <c r="AM108" s="89">
        <v>43.755739823043079</v>
      </c>
    </row>
    <row r="109" spans="36:39" x14ac:dyDescent="0.2">
      <c r="AJ109" s="206" t="s">
        <v>562</v>
      </c>
      <c r="AK109" s="89" t="s">
        <v>529</v>
      </c>
      <c r="AL109" s="89">
        <v>22.7</v>
      </c>
      <c r="AM109" s="89">
        <v>40.988045844937574</v>
      </c>
    </row>
    <row r="110" spans="36:39" x14ac:dyDescent="0.2">
      <c r="AJ110" s="206"/>
      <c r="AK110" s="89" t="s">
        <v>528</v>
      </c>
      <c r="AL110" s="89">
        <v>22.85</v>
      </c>
      <c r="AM110" s="89">
        <v>48.856771973580777</v>
      </c>
    </row>
    <row r="111" spans="36:39" x14ac:dyDescent="0.2">
      <c r="AJ111" s="206"/>
      <c r="AK111" s="89" t="s">
        <v>527</v>
      </c>
      <c r="AL111" s="89">
        <f>AL110+0.3</f>
        <v>23.150000000000002</v>
      </c>
      <c r="AM111" s="89">
        <v>28.108095371524712</v>
      </c>
    </row>
    <row r="112" spans="36:39" x14ac:dyDescent="0.2">
      <c r="AJ112" s="94"/>
      <c r="AL112" s="89">
        <f>AL111+0.15</f>
        <v>23.3</v>
      </c>
      <c r="AM112" s="89">
        <v>34.678723280249649</v>
      </c>
    </row>
    <row r="113" spans="36:39" x14ac:dyDescent="0.2">
      <c r="AJ113" s="206" t="s">
        <v>563</v>
      </c>
      <c r="AK113" s="89" t="s">
        <v>529</v>
      </c>
      <c r="AL113" s="89">
        <v>23.7</v>
      </c>
      <c r="AM113" s="89">
        <v>25.356970184589279</v>
      </c>
    </row>
    <row r="114" spans="36:39" x14ac:dyDescent="0.2">
      <c r="AJ114" s="206"/>
      <c r="AK114" s="89" t="s">
        <v>528</v>
      </c>
      <c r="AL114" s="89">
        <v>23.85</v>
      </c>
      <c r="AM114" s="89">
        <v>28.65490003192102</v>
      </c>
    </row>
    <row r="115" spans="36:39" x14ac:dyDescent="0.2">
      <c r="AJ115" s="206"/>
      <c r="AK115" s="89" t="s">
        <v>527</v>
      </c>
      <c r="AL115" s="89">
        <f>AL114+0.3</f>
        <v>24.150000000000002</v>
      </c>
      <c r="AM115" s="89">
        <v>21.111433018178516</v>
      </c>
    </row>
    <row r="116" spans="36:39" x14ac:dyDescent="0.2">
      <c r="AJ116" s="94"/>
      <c r="AL116" s="89">
        <f>AL115+0.15</f>
        <v>24.3</v>
      </c>
      <c r="AM116" s="89">
        <v>20.315142480788786</v>
      </c>
    </row>
    <row r="117" spans="36:39" x14ac:dyDescent="0.2">
      <c r="AJ117" s="94"/>
    </row>
    <row r="118" spans="36:39" x14ac:dyDescent="0.2">
      <c r="AJ118" s="94"/>
    </row>
  </sheetData>
  <mergeCells count="28">
    <mergeCell ref="AJ25:AJ27"/>
    <mergeCell ref="S5:S8"/>
    <mergeCell ref="S9:S12"/>
    <mergeCell ref="S13:S16"/>
    <mergeCell ref="S17:S20"/>
    <mergeCell ref="AJ21:AJ23"/>
    <mergeCell ref="AJ73:AJ75"/>
    <mergeCell ref="AJ29:AJ31"/>
    <mergeCell ref="AJ33:AJ35"/>
    <mergeCell ref="AJ37:AJ39"/>
    <mergeCell ref="AJ41:AJ43"/>
    <mergeCell ref="AJ45:AJ47"/>
    <mergeCell ref="AJ49:AJ51"/>
    <mergeCell ref="AJ53:AJ55"/>
    <mergeCell ref="AJ57:AJ59"/>
    <mergeCell ref="AJ61:AJ63"/>
    <mergeCell ref="AJ65:AJ67"/>
    <mergeCell ref="AJ69:AJ71"/>
    <mergeCell ref="AJ101:AJ103"/>
    <mergeCell ref="AJ105:AJ107"/>
    <mergeCell ref="AJ109:AJ111"/>
    <mergeCell ref="AJ113:AJ115"/>
    <mergeCell ref="AJ77:AJ79"/>
    <mergeCell ref="AJ81:AJ83"/>
    <mergeCell ref="AJ85:AJ87"/>
    <mergeCell ref="AJ89:AJ91"/>
    <mergeCell ref="AJ93:AJ95"/>
    <mergeCell ref="AJ97:AJ99"/>
  </mergeCells>
  <pageMargins left="0.7" right="0.7" top="0.75" bottom="0.75" header="0.3" footer="0.3"/>
  <pageSetup paperSize="9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B2:AM100"/>
  <sheetViews>
    <sheetView zoomScaleNormal="100" zoomScaleSheetLayoutView="100" workbookViewId="0">
      <selection activeCell="B3" sqref="B3"/>
    </sheetView>
  </sheetViews>
  <sheetFormatPr baseColWidth="10" defaultColWidth="10.83203125" defaultRowHeight="15" x14ac:dyDescent="0.2"/>
  <cols>
    <col min="1" max="1" width="10.83203125" style="89"/>
    <col min="2" max="3" width="13.1640625" style="89" bestFit="1" customWidth="1"/>
    <col min="4" max="7" width="10.83203125" style="89"/>
    <col min="8" max="8" width="31.1640625" style="89" bestFit="1" customWidth="1"/>
    <col min="9" max="9" width="24" style="89" bestFit="1" customWidth="1"/>
    <col min="10" max="14" width="10.83203125" style="89"/>
    <col min="15" max="15" width="16" style="89" bestFit="1" customWidth="1"/>
    <col min="16" max="16384" width="10.83203125" style="89"/>
  </cols>
  <sheetData>
    <row r="2" spans="2:34" ht="16" x14ac:dyDescent="0.2">
      <c r="B2" s="88" t="s">
        <v>577</v>
      </c>
      <c r="J2" s="107"/>
      <c r="K2" s="107"/>
      <c r="L2" s="107"/>
      <c r="M2" s="107"/>
      <c r="N2" s="107"/>
    </row>
    <row r="3" spans="2:34" x14ac:dyDescent="0.2">
      <c r="D3" s="107"/>
      <c r="E3" s="107"/>
      <c r="F3" s="107"/>
      <c r="G3" s="107"/>
      <c r="H3" s="107"/>
      <c r="I3" s="104"/>
      <c r="J3" s="115" t="s">
        <v>159</v>
      </c>
      <c r="K3" s="115" t="s">
        <v>160</v>
      </c>
      <c r="L3" s="115" t="s">
        <v>497</v>
      </c>
      <c r="M3" s="115" t="s">
        <v>496</v>
      </c>
      <c r="N3" s="107"/>
      <c r="AD3" s="89" t="s">
        <v>113</v>
      </c>
      <c r="AE3" s="89" t="s">
        <v>159</v>
      </c>
      <c r="AF3" s="89" t="s">
        <v>160</v>
      </c>
      <c r="AG3" s="89" t="s">
        <v>497</v>
      </c>
      <c r="AH3" s="89" t="s">
        <v>496</v>
      </c>
    </row>
    <row r="4" spans="2:34" x14ac:dyDescent="0.2">
      <c r="C4" s="104"/>
      <c r="D4" s="115" t="s">
        <v>159</v>
      </c>
      <c r="E4" s="115" t="s">
        <v>160</v>
      </c>
      <c r="F4" s="115" t="s">
        <v>497</v>
      </c>
      <c r="G4" s="115" t="s">
        <v>496</v>
      </c>
      <c r="H4" s="107"/>
      <c r="I4" s="104" t="s">
        <v>7</v>
      </c>
      <c r="J4" s="113">
        <f t="shared" ref="J4:M7" si="0">D5/$D$5*100</f>
        <v>100</v>
      </c>
      <c r="K4" s="113">
        <f t="shared" si="0"/>
        <v>36.301061796218661</v>
      </c>
      <c r="L4" s="113">
        <f t="shared" si="0"/>
        <v>260.58985109151365</v>
      </c>
      <c r="M4" s="113">
        <f t="shared" si="0"/>
        <v>163.44212327116767</v>
      </c>
      <c r="N4" s="107"/>
      <c r="O4" s="89" t="s">
        <v>7</v>
      </c>
      <c r="P4" s="104">
        <v>100</v>
      </c>
      <c r="Q4" s="104">
        <v>36.301061796218661</v>
      </c>
      <c r="R4" s="104">
        <v>260.58985109151365</v>
      </c>
      <c r="S4" s="104">
        <v>163.44212327116767</v>
      </c>
      <c r="AD4" s="89" t="s">
        <v>7</v>
      </c>
      <c r="AE4" s="89">
        <v>100</v>
      </c>
      <c r="AF4" s="89">
        <v>36.585764417683414</v>
      </c>
      <c r="AG4" s="89">
        <v>193.50466350021864</v>
      </c>
      <c r="AH4" s="89">
        <v>102.48688392710048</v>
      </c>
    </row>
    <row r="5" spans="2:34" x14ac:dyDescent="0.2">
      <c r="C5" s="104" t="s">
        <v>7</v>
      </c>
      <c r="D5" s="113">
        <v>3.5777503959761009E-2</v>
      </c>
      <c r="E5" s="113">
        <v>1.2987613821577421E-2</v>
      </c>
      <c r="F5" s="113">
        <v>9.3232544293001623E-2</v>
      </c>
      <c r="G5" s="113">
        <v>5.8475512125259484E-2</v>
      </c>
      <c r="H5" s="107"/>
      <c r="I5" s="104" t="s">
        <v>539</v>
      </c>
      <c r="J5" s="113">
        <f t="shared" si="0"/>
        <v>86.529494573280303</v>
      </c>
      <c r="K5" s="113">
        <f t="shared" si="0"/>
        <v>56.354693000550384</v>
      </c>
      <c r="L5" s="113">
        <f t="shared" si="0"/>
        <v>192.11392050113824</v>
      </c>
      <c r="M5" s="113">
        <f t="shared" si="0"/>
        <v>180.22219702541813</v>
      </c>
      <c r="N5" s="107"/>
      <c r="P5" s="89">
        <v>100</v>
      </c>
      <c r="Q5" s="89">
        <v>36.450599164278067</v>
      </c>
      <c r="R5" s="89">
        <v>166.00706795133013</v>
      </c>
      <c r="S5" s="89">
        <v>77.674943306742179</v>
      </c>
      <c r="AD5" s="89" t="s">
        <v>539</v>
      </c>
      <c r="AE5" s="89">
        <v>94.845775557593953</v>
      </c>
      <c r="AF5" s="89">
        <v>53.355455910819551</v>
      </c>
      <c r="AG5" s="89">
        <v>148.44966629298293</v>
      </c>
      <c r="AH5" s="89">
        <v>110.39161682626454</v>
      </c>
    </row>
    <row r="6" spans="2:34" ht="16" thickBot="1" x14ac:dyDescent="0.25">
      <c r="C6" s="104" t="s">
        <v>539</v>
      </c>
      <c r="D6" s="113">
        <v>3.095809334731655E-2</v>
      </c>
      <c r="E6" s="113">
        <v>2.0162302519783074E-2</v>
      </c>
      <c r="F6" s="113">
        <v>6.8733565514546846E-2</v>
      </c>
      <c r="G6" s="113">
        <v>6.4479003677137256E-2</v>
      </c>
      <c r="H6" s="107"/>
      <c r="I6" s="104" t="s">
        <v>9</v>
      </c>
      <c r="J6" s="113">
        <f t="shared" si="0"/>
        <v>100.70633937302568</v>
      </c>
      <c r="K6" s="113">
        <f t="shared" si="0"/>
        <v>42.340876966116127</v>
      </c>
      <c r="L6" s="113">
        <f t="shared" si="0"/>
        <v>218.63379474771295</v>
      </c>
      <c r="M6" s="113">
        <f t="shared" si="0"/>
        <v>141.82988530308114</v>
      </c>
      <c r="N6" s="107"/>
      <c r="P6" s="89">
        <v>100</v>
      </c>
      <c r="Q6" s="89">
        <v>45.558661736856351</v>
      </c>
      <c r="R6" s="89">
        <v>179.45411368623562</v>
      </c>
      <c r="S6" s="89">
        <v>89.380867927175075</v>
      </c>
      <c r="AD6" s="89" t="s">
        <v>9</v>
      </c>
      <c r="AE6" s="89">
        <v>103.59315997034795</v>
      </c>
      <c r="AF6" s="89">
        <v>37.433422350656535</v>
      </c>
      <c r="AG6" s="89">
        <v>157.62805507615309</v>
      </c>
      <c r="AH6" s="89">
        <v>78.853447889094113</v>
      </c>
    </row>
    <row r="7" spans="2:34" ht="16" thickBot="1" x14ac:dyDescent="0.25">
      <c r="C7" s="104" t="s">
        <v>9</v>
      </c>
      <c r="D7" s="113">
        <v>3.6030214556914623E-2</v>
      </c>
      <c r="E7" s="113">
        <v>1.5148508933149734E-2</v>
      </c>
      <c r="F7" s="113">
        <v>7.822171457323876E-2</v>
      </c>
      <c r="G7" s="113">
        <v>5.0743192830434353E-2</v>
      </c>
      <c r="H7" s="107"/>
      <c r="I7" s="104" t="s">
        <v>536</v>
      </c>
      <c r="J7" s="113">
        <f t="shared" si="0"/>
        <v>85.752569141677057</v>
      </c>
      <c r="K7" s="113">
        <f t="shared" si="0"/>
        <v>34.993341114176616</v>
      </c>
      <c r="L7" s="113">
        <f t="shared" si="0"/>
        <v>159.20874792851566</v>
      </c>
      <c r="M7" s="113">
        <f t="shared" si="0"/>
        <v>132.84539038194112</v>
      </c>
      <c r="N7" s="107"/>
      <c r="P7" s="89">
        <v>100</v>
      </c>
      <c r="Q7" s="89">
        <v>28.03273497338057</v>
      </c>
      <c r="R7" s="89">
        <v>167.96762127179525</v>
      </c>
      <c r="S7" s="89">
        <v>79.44960120331703</v>
      </c>
      <c r="X7" s="159" t="s">
        <v>24</v>
      </c>
      <c r="Y7" s="159"/>
      <c r="AD7" s="89" t="s">
        <v>536</v>
      </c>
      <c r="AE7" s="89">
        <v>81.265930864229148</v>
      </c>
      <c r="AF7" s="89">
        <v>30.478610361648304</v>
      </c>
      <c r="AG7" s="89">
        <v>110.22065933973413</v>
      </c>
      <c r="AH7" s="89">
        <v>73.84666038948906</v>
      </c>
    </row>
    <row r="8" spans="2:34" x14ac:dyDescent="0.2">
      <c r="C8" s="104" t="s">
        <v>536</v>
      </c>
      <c r="D8" s="113">
        <v>3.0680128820260309E-2</v>
      </c>
      <c r="E8" s="113">
        <v>1.2519744002777215E-2</v>
      </c>
      <c r="F8" s="113">
        <v>5.6960916094410619E-2</v>
      </c>
      <c r="G8" s="113">
        <v>4.7528764804258952E-2</v>
      </c>
      <c r="H8" s="107"/>
      <c r="J8" s="107"/>
      <c r="K8" s="107"/>
      <c r="L8" s="107"/>
      <c r="M8" s="107"/>
      <c r="N8" s="107"/>
      <c r="O8" s="89" t="s">
        <v>539</v>
      </c>
      <c r="P8" s="89">
        <v>86.529494573280303</v>
      </c>
      <c r="Q8" s="89">
        <v>56.354693000550384</v>
      </c>
      <c r="R8" s="89">
        <v>192.11392050113824</v>
      </c>
      <c r="S8" s="89">
        <v>180.22219702541813</v>
      </c>
      <c r="W8" s="168">
        <f>TTEST(P4:P7,P8:P11,1,2)</f>
        <v>0.12785104756454693</v>
      </c>
      <c r="X8" s="170">
        <f>TTEST(Q4:Q7,Q8:Q11,1,2)</f>
        <v>3.2358453999264097E-2</v>
      </c>
      <c r="Y8" s="169">
        <f>TTEST(R4:R7,R8:R11,1,2)</f>
        <v>7.3834223162186532E-2</v>
      </c>
      <c r="Z8" s="168">
        <f>TTEST(S4:S7,S8:S11,1,2)</f>
        <v>0.40383734469491506</v>
      </c>
    </row>
    <row r="9" spans="2:34" ht="16" thickBot="1" x14ac:dyDescent="0.25">
      <c r="D9" s="107"/>
      <c r="E9" s="107"/>
      <c r="F9" s="107"/>
      <c r="G9" s="107"/>
      <c r="H9" s="107"/>
      <c r="I9" s="104"/>
      <c r="J9" s="115" t="s">
        <v>159</v>
      </c>
      <c r="K9" s="115" t="s">
        <v>160</v>
      </c>
      <c r="L9" s="115" t="s">
        <v>497</v>
      </c>
      <c r="M9" s="115" t="s">
        <v>496</v>
      </c>
      <c r="N9" s="107"/>
      <c r="P9" s="89">
        <v>89.063573033207277</v>
      </c>
      <c r="Q9" s="89">
        <v>52.03239242174471</v>
      </c>
      <c r="R9" s="89">
        <v>125.01726574429762</v>
      </c>
      <c r="S9" s="89">
        <v>81.985839319564832</v>
      </c>
      <c r="W9" s="167">
        <f>TTEST(P12:P15,P16:P23,1,2)</f>
        <v>5.7350565979457516E-3</v>
      </c>
      <c r="X9" s="166">
        <f>TTEST(Q12:Q15,Q16:Q23,1,2)</f>
        <v>6.1049323195911012E-2</v>
      </c>
      <c r="Y9" s="166">
        <f>TTEST(R12:R15,R16:R23,1,2)</f>
        <v>6.8904402387557434E-2</v>
      </c>
      <c r="Z9" s="165">
        <f>TTEST(S12:S15,S16:S23,1,2)</f>
        <v>0.43442966642336983</v>
      </c>
      <c r="AD9" s="89" t="s">
        <v>2</v>
      </c>
      <c r="AE9" s="89" t="s">
        <v>159</v>
      </c>
      <c r="AF9" s="89" t="s">
        <v>160</v>
      </c>
      <c r="AG9" s="89" t="s">
        <v>497</v>
      </c>
      <c r="AH9" s="89" t="s">
        <v>496</v>
      </c>
    </row>
    <row r="10" spans="2:34" ht="16" thickBot="1" x14ac:dyDescent="0.25">
      <c r="C10" s="104"/>
      <c r="D10" s="115" t="s">
        <v>159</v>
      </c>
      <c r="E10" s="115" t="s">
        <v>160</v>
      </c>
      <c r="F10" s="115" t="s">
        <v>497</v>
      </c>
      <c r="G10" s="115" t="s">
        <v>496</v>
      </c>
      <c r="H10" s="107"/>
      <c r="I10" s="104" t="s">
        <v>7</v>
      </c>
      <c r="J10" s="113">
        <f t="shared" ref="J10:M13" si="1">D11/$D$11*100</f>
        <v>100</v>
      </c>
      <c r="K10" s="113">
        <f t="shared" si="1"/>
        <v>36.450599164278067</v>
      </c>
      <c r="L10" s="113">
        <f t="shared" si="1"/>
        <v>166.00706795133013</v>
      </c>
      <c r="M10" s="113">
        <f t="shared" si="1"/>
        <v>77.674943306742179</v>
      </c>
      <c r="N10" s="107"/>
      <c r="P10" s="89">
        <v>101.8511537297786</v>
      </c>
      <c r="Q10" s="89">
        <v>68.263972621313997</v>
      </c>
      <c r="R10" s="89">
        <v>132.98849962925991</v>
      </c>
      <c r="S10" s="89">
        <v>91.91948602854275</v>
      </c>
      <c r="W10" s="158" t="s">
        <v>23</v>
      </c>
      <c r="X10" s="164"/>
      <c r="Y10" s="163"/>
      <c r="AD10" s="89" t="s">
        <v>7</v>
      </c>
      <c r="AE10" s="89">
        <v>0</v>
      </c>
      <c r="AF10" s="89">
        <v>7.1592952214569365</v>
      </c>
      <c r="AG10" s="89">
        <v>45.115033085735497</v>
      </c>
      <c r="AH10" s="89">
        <v>40.962005368904762</v>
      </c>
    </row>
    <row r="11" spans="2:34" x14ac:dyDescent="0.2">
      <c r="C11" s="104" t="s">
        <v>7</v>
      </c>
      <c r="D11" s="113">
        <v>6.2837302663700967E-2</v>
      </c>
      <c r="E11" s="113">
        <v>2.2904573319589866E-2</v>
      </c>
      <c r="F11" s="113">
        <v>0.10431436373171304</v>
      </c>
      <c r="G11" s="113">
        <v>4.8808839219515725E-2</v>
      </c>
      <c r="H11" s="107"/>
      <c r="I11" s="104" t="s">
        <v>539</v>
      </c>
      <c r="J11" s="113">
        <f t="shared" si="1"/>
        <v>89.063573033207277</v>
      </c>
      <c r="K11" s="113">
        <f t="shared" si="1"/>
        <v>52.03239242174471</v>
      </c>
      <c r="L11" s="113">
        <f t="shared" si="1"/>
        <v>125.01726574429762</v>
      </c>
      <c r="M11" s="113">
        <f t="shared" si="1"/>
        <v>81.985839319564832</v>
      </c>
      <c r="N11" s="107"/>
      <c r="P11" s="89">
        <v>101.93888089410963</v>
      </c>
      <c r="Q11" s="89">
        <v>36.770765599669112</v>
      </c>
      <c r="R11" s="89">
        <v>143.67897929723594</v>
      </c>
      <c r="S11" s="89">
        <v>87.438944931532475</v>
      </c>
      <c r="AD11" s="89" t="s">
        <v>539</v>
      </c>
      <c r="AE11" s="89">
        <v>8.2053206740770506</v>
      </c>
      <c r="AF11" s="89">
        <v>13.013604975055918</v>
      </c>
      <c r="AG11" s="89">
        <v>30.096797282785509</v>
      </c>
      <c r="AH11" s="89">
        <v>46.730585594540109</v>
      </c>
    </row>
    <row r="12" spans="2:34" x14ac:dyDescent="0.2">
      <c r="C12" s="104" t="s">
        <v>539</v>
      </c>
      <c r="D12" s="113">
        <v>5.5965146949982815E-2</v>
      </c>
      <c r="E12" s="113">
        <v>3.2695751909216329E-2</v>
      </c>
      <c r="F12" s="113">
        <v>7.8557477657627633E-2</v>
      </c>
      <c r="G12" s="113">
        <v>5.151768999461051E-2</v>
      </c>
      <c r="H12" s="107"/>
      <c r="I12" s="104" t="s">
        <v>9</v>
      </c>
      <c r="J12" s="113">
        <f t="shared" si="1"/>
        <v>103.49063893741388</v>
      </c>
      <c r="K12" s="113">
        <f t="shared" si="1"/>
        <v>40.61328193953473</v>
      </c>
      <c r="L12" s="113">
        <f t="shared" si="1"/>
        <v>137.14684585972427</v>
      </c>
      <c r="M12" s="113">
        <f t="shared" si="1"/>
        <v>64.18410681096357</v>
      </c>
      <c r="N12" s="107"/>
      <c r="O12" s="89" t="s">
        <v>9</v>
      </c>
      <c r="P12" s="89">
        <v>100.70633937302568</v>
      </c>
      <c r="Q12" s="89">
        <v>42.340876966116127</v>
      </c>
      <c r="R12" s="89">
        <v>218.63379474771295</v>
      </c>
      <c r="S12" s="89">
        <v>141.82988530308114</v>
      </c>
      <c r="AD12" s="89" t="s">
        <v>9</v>
      </c>
      <c r="AE12" s="89">
        <v>9.3334956272987668</v>
      </c>
      <c r="AF12" s="89">
        <v>5.7464245819722688</v>
      </c>
      <c r="AG12" s="89">
        <v>43.692361628999812</v>
      </c>
      <c r="AH12" s="89">
        <v>42.541337293232687</v>
      </c>
    </row>
    <row r="13" spans="2:34" x14ac:dyDescent="0.2">
      <c r="C13" s="104" t="s">
        <v>9</v>
      </c>
      <c r="D13" s="113">
        <v>6.5030726017700727E-2</v>
      </c>
      <c r="E13" s="113">
        <v>2.552029089400764E-2</v>
      </c>
      <c r="F13" s="113">
        <v>8.6179378626594361E-2</v>
      </c>
      <c r="G13" s="113">
        <v>4.0331561458798286E-2</v>
      </c>
      <c r="H13" s="107"/>
      <c r="I13" s="104" t="s">
        <v>536</v>
      </c>
      <c r="J13" s="113">
        <f t="shared" si="1"/>
        <v>84.431469358151617</v>
      </c>
      <c r="K13" s="113">
        <f t="shared" si="1"/>
        <v>31.60241215458371</v>
      </c>
      <c r="L13" s="113">
        <f t="shared" si="1"/>
        <v>97.222383222492425</v>
      </c>
      <c r="M13" s="113">
        <f t="shared" si="1"/>
        <v>55.149935938939123</v>
      </c>
      <c r="N13" s="107"/>
      <c r="P13" s="89">
        <v>103.49063893741388</v>
      </c>
      <c r="Q13" s="89">
        <v>40.61328193953473</v>
      </c>
      <c r="R13" s="89">
        <v>137.14684585972427</v>
      </c>
      <c r="S13" s="89">
        <v>64.18410681096357</v>
      </c>
      <c r="AD13" s="89" t="s">
        <v>536</v>
      </c>
      <c r="AE13" s="89">
        <v>8.2093370921630235</v>
      </c>
      <c r="AF13" s="89">
        <v>5.1721735347271327</v>
      </c>
      <c r="AG13" s="89">
        <v>34.051795344277011</v>
      </c>
      <c r="AH13" s="89">
        <v>39.59108327751953</v>
      </c>
    </row>
    <row r="14" spans="2:34" x14ac:dyDescent="0.2">
      <c r="C14" s="104" t="s">
        <v>536</v>
      </c>
      <c r="D14" s="113">
        <v>5.3054457943991669E-2</v>
      </c>
      <c r="E14" s="113">
        <v>1.9858103374605987E-2</v>
      </c>
      <c r="F14" s="113">
        <v>6.1091923202380792E-2</v>
      </c>
      <c r="G14" s="113">
        <v>3.4654732164788371E-2</v>
      </c>
      <c r="H14" s="107"/>
      <c r="J14" s="107"/>
      <c r="K14" s="107"/>
      <c r="L14" s="107"/>
      <c r="M14" s="107"/>
      <c r="N14" s="107"/>
      <c r="P14" s="89">
        <v>93.940407395743733</v>
      </c>
      <c r="Q14" s="89">
        <v>37.400204320538698</v>
      </c>
      <c r="R14" s="89">
        <v>117.81114326507446</v>
      </c>
      <c r="S14" s="89">
        <v>48.324669495340423</v>
      </c>
    </row>
    <row r="15" spans="2:34" x14ac:dyDescent="0.2">
      <c r="D15" s="107"/>
      <c r="E15" s="107"/>
      <c r="F15" s="107"/>
      <c r="G15" s="107"/>
      <c r="H15" s="107"/>
      <c r="I15" s="104"/>
      <c r="J15" s="115" t="s">
        <v>159</v>
      </c>
      <c r="K15" s="115" t="s">
        <v>160</v>
      </c>
      <c r="L15" s="115" t="s">
        <v>497</v>
      </c>
      <c r="M15" s="115" t="s">
        <v>496</v>
      </c>
      <c r="N15" s="107"/>
      <c r="P15" s="89">
        <v>116.23525417520852</v>
      </c>
      <c r="Q15" s="89">
        <v>29.379326176436582</v>
      </c>
      <c r="R15" s="89">
        <v>156.92043643210064</v>
      </c>
      <c r="S15" s="89">
        <v>61.075129946991339</v>
      </c>
    </row>
    <row r="16" spans="2:34" ht="16" thickBot="1" x14ac:dyDescent="0.25">
      <c r="C16" s="104"/>
      <c r="D16" s="115" t="s">
        <v>159</v>
      </c>
      <c r="E16" s="115" t="s">
        <v>160</v>
      </c>
      <c r="F16" s="115" t="s">
        <v>497</v>
      </c>
      <c r="G16" s="115" t="s">
        <v>496</v>
      </c>
      <c r="H16" s="107"/>
      <c r="I16" s="104" t="s">
        <v>7</v>
      </c>
      <c r="J16" s="113">
        <f t="shared" ref="J16:M19" si="2">D17/$D$17*100</f>
        <v>100</v>
      </c>
      <c r="K16" s="113">
        <f t="shared" si="2"/>
        <v>45.558661736856351</v>
      </c>
      <c r="L16" s="113">
        <f t="shared" si="2"/>
        <v>179.45411368623562</v>
      </c>
      <c r="M16" s="113">
        <f t="shared" si="2"/>
        <v>89.380867927175075</v>
      </c>
      <c r="N16" s="107"/>
      <c r="O16" s="89" t="s">
        <v>536</v>
      </c>
      <c r="P16" s="89">
        <v>85.752569141677057</v>
      </c>
      <c r="Q16" s="89">
        <v>34.993341114176616</v>
      </c>
      <c r="R16" s="89">
        <v>159.20874792851566</v>
      </c>
      <c r="S16" s="89">
        <v>132.84539038194112</v>
      </c>
    </row>
    <row r="17" spans="3:34" ht="16" thickBot="1" x14ac:dyDescent="0.25">
      <c r="C17" s="104" t="s">
        <v>7</v>
      </c>
      <c r="D17" s="113">
        <v>0.51612486166130545</v>
      </c>
      <c r="E17" s="113">
        <v>0.23513957986409192</v>
      </c>
      <c r="F17" s="113">
        <v>0.92620729600860541</v>
      </c>
      <c r="G17" s="113">
        <v>0.46131688094080653</v>
      </c>
      <c r="H17" s="107"/>
      <c r="I17" s="104" t="s">
        <v>539</v>
      </c>
      <c r="J17" s="113">
        <f t="shared" si="2"/>
        <v>101.8511537297786</v>
      </c>
      <c r="K17" s="113">
        <f t="shared" si="2"/>
        <v>68.263972621313997</v>
      </c>
      <c r="L17" s="113">
        <f t="shared" si="2"/>
        <v>132.98849962925991</v>
      </c>
      <c r="M17" s="113">
        <f t="shared" si="2"/>
        <v>91.91948602854275</v>
      </c>
      <c r="N17" s="107"/>
      <c r="P17" s="89">
        <v>84.431469358151617</v>
      </c>
      <c r="Q17" s="89">
        <v>31.60241215458371</v>
      </c>
      <c r="R17" s="89">
        <v>97.222383222492425</v>
      </c>
      <c r="S17" s="89">
        <v>55.149935938939123</v>
      </c>
      <c r="AF17" s="171" t="s">
        <v>23</v>
      </c>
      <c r="AG17" s="171" t="s">
        <v>24</v>
      </c>
    </row>
    <row r="18" spans="3:34" x14ac:dyDescent="0.2">
      <c r="C18" s="104" t="s">
        <v>539</v>
      </c>
      <c r="D18" s="113">
        <v>0.5256791262882633</v>
      </c>
      <c r="E18" s="113">
        <v>0.35232733425626828</v>
      </c>
      <c r="F18" s="113">
        <v>0.68638670973696347</v>
      </c>
      <c r="G18" s="113">
        <v>0.47441932010459925</v>
      </c>
      <c r="H18" s="107"/>
      <c r="I18" s="104" t="s">
        <v>9</v>
      </c>
      <c r="J18" s="113">
        <f t="shared" si="2"/>
        <v>93.940407395743733</v>
      </c>
      <c r="K18" s="113">
        <f t="shared" si="2"/>
        <v>37.400204320538698</v>
      </c>
      <c r="L18" s="113">
        <f t="shared" si="2"/>
        <v>117.81114326507446</v>
      </c>
      <c r="M18" s="113">
        <f t="shared" si="2"/>
        <v>48.324669495340423</v>
      </c>
      <c r="N18" s="107"/>
      <c r="P18" s="89">
        <v>68.991434793690715</v>
      </c>
      <c r="Q18" s="89">
        <v>32.280593289578455</v>
      </c>
      <c r="R18" s="89">
        <v>80.776888705367469</v>
      </c>
      <c r="S18" s="89">
        <v>48.226738437810937</v>
      </c>
      <c r="AD18" s="97" t="s">
        <v>574</v>
      </c>
      <c r="AE18" s="168">
        <v>7.1741887004507537E-2</v>
      </c>
      <c r="AF18" s="176">
        <v>9.7169148771914481E-3</v>
      </c>
      <c r="AG18" s="176">
        <v>3.2134741779138699E-2</v>
      </c>
      <c r="AH18" s="175">
        <v>0.37550546125647094</v>
      </c>
    </row>
    <row r="19" spans="3:34" ht="16" thickBot="1" x14ac:dyDescent="0.25">
      <c r="C19" s="104" t="s">
        <v>9</v>
      </c>
      <c r="D19" s="113">
        <v>0.48484979771534908</v>
      </c>
      <c r="E19" s="113">
        <v>0.19303175281042595</v>
      </c>
      <c r="F19" s="113">
        <v>0.60805260019846796</v>
      </c>
      <c r="G19" s="113">
        <v>0.24941563358110883</v>
      </c>
      <c r="H19" s="107"/>
      <c r="I19" s="104" t="s">
        <v>536</v>
      </c>
      <c r="J19" s="113">
        <f t="shared" si="2"/>
        <v>68.991434793690715</v>
      </c>
      <c r="K19" s="113">
        <f t="shared" si="2"/>
        <v>32.280593289578455</v>
      </c>
      <c r="L19" s="113">
        <f t="shared" si="2"/>
        <v>80.776888705367469</v>
      </c>
      <c r="M19" s="113">
        <f t="shared" si="2"/>
        <v>48.226738437810937</v>
      </c>
      <c r="N19" s="107"/>
      <c r="P19" s="89">
        <v>85.888250163397245</v>
      </c>
      <c r="Q19" s="89">
        <v>23.038094888254438</v>
      </c>
      <c r="R19" s="89">
        <v>103.67461750256093</v>
      </c>
      <c r="S19" s="89">
        <v>59.164576799265092</v>
      </c>
      <c r="AD19" s="98" t="s">
        <v>575</v>
      </c>
      <c r="AE19" s="174">
        <v>8.354644408531584E-4</v>
      </c>
      <c r="AF19" s="173">
        <v>2.4357865683506015E-2</v>
      </c>
      <c r="AG19" s="173">
        <v>2.9053926276305993E-2</v>
      </c>
      <c r="AH19" s="172">
        <v>0.41476857323002536</v>
      </c>
    </row>
    <row r="20" spans="3:34" ht="16" thickBot="1" x14ac:dyDescent="0.25">
      <c r="C20" s="104" t="s">
        <v>536</v>
      </c>
      <c r="D20" s="113">
        <v>0.35608194738708593</v>
      </c>
      <c r="E20" s="113">
        <v>0.16660816745928547</v>
      </c>
      <c r="F20" s="113">
        <v>0.4169096050848845</v>
      </c>
      <c r="G20" s="113">
        <v>0.24891018704591131</v>
      </c>
      <c r="H20" s="107"/>
      <c r="J20" s="107"/>
      <c r="K20" s="107"/>
      <c r="L20" s="107"/>
      <c r="M20" s="107"/>
      <c r="N20" s="107"/>
      <c r="AE20" s="171" t="s">
        <v>175</v>
      </c>
      <c r="AF20" s="171" t="s">
        <v>24</v>
      </c>
      <c r="AG20" s="171" t="s">
        <v>24</v>
      </c>
    </row>
    <row r="21" spans="3:34" x14ac:dyDescent="0.2">
      <c r="D21" s="107"/>
      <c r="E21" s="107"/>
      <c r="F21" s="107"/>
      <c r="G21" s="107"/>
      <c r="H21" s="107"/>
      <c r="I21" s="104"/>
      <c r="J21" s="115" t="s">
        <v>159</v>
      </c>
      <c r="K21" s="115" t="s">
        <v>160</v>
      </c>
      <c r="L21" s="115" t="s">
        <v>497</v>
      </c>
      <c r="M21" s="115" t="s">
        <v>496</v>
      </c>
      <c r="N21" s="107"/>
    </row>
    <row r="22" spans="3:34" x14ac:dyDescent="0.2">
      <c r="C22" s="104"/>
      <c r="D22" s="115" t="s">
        <v>159</v>
      </c>
      <c r="E22" s="115" t="s">
        <v>160</v>
      </c>
      <c r="F22" s="115" t="s">
        <v>497</v>
      </c>
      <c r="G22" s="115" t="s">
        <v>496</v>
      </c>
      <c r="H22" s="107"/>
      <c r="I22" s="104" t="s">
        <v>8</v>
      </c>
      <c r="J22" s="113">
        <f t="shared" ref="J22:M25" si="3">D23/$D$23*100</f>
        <v>100</v>
      </c>
      <c r="K22" s="113">
        <f t="shared" si="3"/>
        <v>28.03273497338057</v>
      </c>
      <c r="L22" s="113">
        <f t="shared" si="3"/>
        <v>167.96762127179525</v>
      </c>
      <c r="M22" s="113">
        <f t="shared" si="3"/>
        <v>79.44960120331703</v>
      </c>
      <c r="N22" s="107"/>
    </row>
    <row r="23" spans="3:34" x14ac:dyDescent="0.2">
      <c r="C23" s="104" t="s">
        <v>8</v>
      </c>
      <c r="D23" s="113">
        <v>0.63278900812918526</v>
      </c>
      <c r="E23" s="113">
        <v>0.17738806558953812</v>
      </c>
      <c r="F23" s="113">
        <v>1.0628806446239796</v>
      </c>
      <c r="G23" s="113">
        <v>0.50274834341706309</v>
      </c>
      <c r="H23" s="107"/>
      <c r="I23" s="104" t="s">
        <v>537</v>
      </c>
      <c r="J23" s="113">
        <f t="shared" si="3"/>
        <v>101.93888089410963</v>
      </c>
      <c r="K23" s="113">
        <f t="shared" si="3"/>
        <v>36.770765599669112</v>
      </c>
      <c r="L23" s="113">
        <f t="shared" si="3"/>
        <v>143.67897929723594</v>
      </c>
      <c r="M23" s="113">
        <f t="shared" si="3"/>
        <v>87.438944931532475</v>
      </c>
      <c r="N23" s="107"/>
    </row>
    <row r="24" spans="3:34" x14ac:dyDescent="0.2">
      <c r="C24" s="104" t="s">
        <v>537</v>
      </c>
      <c r="D24" s="113">
        <v>0.64505803330782785</v>
      </c>
      <c r="E24" s="113">
        <v>0.23268136291965383</v>
      </c>
      <c r="F24" s="113">
        <v>0.9091847879851167</v>
      </c>
      <c r="G24" s="113">
        <v>0.55330403235086889</v>
      </c>
      <c r="H24" s="107"/>
      <c r="I24" s="104" t="s">
        <v>27</v>
      </c>
      <c r="J24" s="113">
        <f t="shared" si="3"/>
        <v>116.23525417520852</v>
      </c>
      <c r="K24" s="113">
        <f t="shared" si="3"/>
        <v>29.379326176436582</v>
      </c>
      <c r="L24" s="113">
        <f t="shared" si="3"/>
        <v>156.92043643210064</v>
      </c>
      <c r="M24" s="113">
        <f t="shared" si="3"/>
        <v>61.075129946991339</v>
      </c>
      <c r="N24" s="107"/>
    </row>
    <row r="25" spans="3:34" x14ac:dyDescent="0.2">
      <c r="C25" s="104" t="s">
        <v>27</v>
      </c>
      <c r="D25" s="113">
        <v>0.73552391199173939</v>
      </c>
      <c r="E25" s="113">
        <v>0.18590914670691114</v>
      </c>
      <c r="F25" s="113">
        <v>0.99297527325067825</v>
      </c>
      <c r="G25" s="113">
        <v>0.38647670900517744</v>
      </c>
      <c r="H25" s="107"/>
      <c r="I25" s="104" t="s">
        <v>538</v>
      </c>
      <c r="J25" s="113">
        <f t="shared" si="3"/>
        <v>85.888250163397245</v>
      </c>
      <c r="K25" s="113">
        <f t="shared" si="3"/>
        <v>23.038094888254438</v>
      </c>
      <c r="L25" s="113">
        <f t="shared" si="3"/>
        <v>103.67461750256093</v>
      </c>
      <c r="M25" s="113">
        <f t="shared" si="3"/>
        <v>59.164576799265092</v>
      </c>
      <c r="N25" s="107"/>
    </row>
    <row r="26" spans="3:34" x14ac:dyDescent="0.2">
      <c r="C26" s="104" t="s">
        <v>538</v>
      </c>
      <c r="D26" s="113">
        <v>0.54349140630847481</v>
      </c>
      <c r="E26" s="113">
        <v>0.14578253213524578</v>
      </c>
      <c r="F26" s="113">
        <v>0.65604158377618194</v>
      </c>
      <c r="G26" s="113">
        <v>0.3743869386918996</v>
      </c>
      <c r="H26" s="107"/>
      <c r="J26" s="107"/>
      <c r="K26" s="107"/>
      <c r="L26" s="107"/>
      <c r="M26" s="107"/>
      <c r="N26" s="107"/>
      <c r="V26" s="89" t="s">
        <v>564</v>
      </c>
    </row>
    <row r="27" spans="3:34" x14ac:dyDescent="0.2">
      <c r="D27" s="107"/>
      <c r="E27" s="107"/>
      <c r="F27" s="107"/>
      <c r="G27" s="107"/>
      <c r="H27" s="107"/>
      <c r="I27" s="104" t="s">
        <v>113</v>
      </c>
      <c r="J27" s="115" t="s">
        <v>159</v>
      </c>
      <c r="K27" s="115" t="s">
        <v>160</v>
      </c>
      <c r="L27" s="115" t="s">
        <v>497</v>
      </c>
      <c r="M27" s="115" t="s">
        <v>496</v>
      </c>
      <c r="N27" s="107"/>
      <c r="W27" s="89" t="s">
        <v>113</v>
      </c>
      <c r="X27" s="89" t="s">
        <v>159</v>
      </c>
      <c r="Y27" s="89" t="s">
        <v>160</v>
      </c>
      <c r="Z27" s="89" t="s">
        <v>497</v>
      </c>
      <c r="AA27" s="89" t="s">
        <v>496</v>
      </c>
    </row>
    <row r="28" spans="3:34" x14ac:dyDescent="0.2">
      <c r="D28" s="107"/>
      <c r="E28" s="107"/>
      <c r="F28" s="107"/>
      <c r="G28" s="107"/>
      <c r="H28" s="107"/>
      <c r="I28" s="104" t="s">
        <v>535</v>
      </c>
      <c r="J28" s="113">
        <f t="shared" ref="J28:M31" si="4">AVERAGE(J4,J10,J16,J22)</f>
        <v>100</v>
      </c>
      <c r="K28" s="113">
        <f t="shared" si="4"/>
        <v>36.585764417683414</v>
      </c>
      <c r="L28" s="113">
        <f t="shared" si="4"/>
        <v>193.50466350021864</v>
      </c>
      <c r="M28" s="113">
        <f t="shared" si="4"/>
        <v>102.48688392710048</v>
      </c>
      <c r="N28" s="107"/>
      <c r="W28" s="89" t="s">
        <v>535</v>
      </c>
      <c r="X28" s="89">
        <v>100</v>
      </c>
      <c r="Y28" s="89">
        <v>36.585764417683414</v>
      </c>
      <c r="Z28" s="89">
        <v>193.50466350021864</v>
      </c>
      <c r="AA28" s="89">
        <v>102.48688392710048</v>
      </c>
    </row>
    <row r="29" spans="3:34" x14ac:dyDescent="0.2">
      <c r="D29" s="107"/>
      <c r="E29" s="107"/>
      <c r="F29" s="107"/>
      <c r="G29" s="107"/>
      <c r="H29" s="107"/>
      <c r="I29" s="104" t="s">
        <v>534</v>
      </c>
      <c r="J29" s="113">
        <f t="shared" si="4"/>
        <v>94.845775557593953</v>
      </c>
      <c r="K29" s="113">
        <f t="shared" si="4"/>
        <v>53.355455910819551</v>
      </c>
      <c r="L29" s="113">
        <f t="shared" si="4"/>
        <v>148.44966629298293</v>
      </c>
      <c r="M29" s="113">
        <f t="shared" si="4"/>
        <v>110.39161682626454</v>
      </c>
      <c r="N29" s="107"/>
      <c r="W29" s="89" t="s">
        <v>534</v>
      </c>
      <c r="X29" s="89">
        <v>94.845775557593953</v>
      </c>
      <c r="Y29" s="89">
        <v>53.355455910819551</v>
      </c>
      <c r="Z29" s="89">
        <v>148.44966629298293</v>
      </c>
      <c r="AA29" s="89">
        <v>110.39161682626454</v>
      </c>
    </row>
    <row r="30" spans="3:34" x14ac:dyDescent="0.2">
      <c r="I30" s="104" t="s">
        <v>533</v>
      </c>
      <c r="J30" s="113">
        <f t="shared" si="4"/>
        <v>103.59315997034795</v>
      </c>
      <c r="K30" s="113">
        <f t="shared" si="4"/>
        <v>37.433422350656535</v>
      </c>
      <c r="L30" s="113">
        <f t="shared" si="4"/>
        <v>157.62805507615309</v>
      </c>
      <c r="M30" s="113">
        <f t="shared" si="4"/>
        <v>78.853447889094113</v>
      </c>
      <c r="N30" s="107"/>
      <c r="W30" s="89" t="s">
        <v>533</v>
      </c>
      <c r="X30" s="89">
        <v>103.59315997034795</v>
      </c>
      <c r="Y30" s="89">
        <v>37.433422350656535</v>
      </c>
      <c r="Z30" s="89">
        <v>157.62805507615309</v>
      </c>
      <c r="AA30" s="89">
        <v>78.853447889094113</v>
      </c>
    </row>
    <row r="31" spans="3:34" x14ac:dyDescent="0.2">
      <c r="I31" s="104" t="s">
        <v>532</v>
      </c>
      <c r="J31" s="113">
        <f t="shared" si="4"/>
        <v>81.265930864229148</v>
      </c>
      <c r="K31" s="113">
        <f t="shared" si="4"/>
        <v>30.478610361648304</v>
      </c>
      <c r="L31" s="113">
        <f t="shared" si="4"/>
        <v>110.22065933973413</v>
      </c>
      <c r="M31" s="113">
        <f t="shared" si="4"/>
        <v>73.84666038948906</v>
      </c>
      <c r="N31" s="107"/>
      <c r="W31" s="89" t="s">
        <v>532</v>
      </c>
      <c r="X31" s="89">
        <v>81.265930864229148</v>
      </c>
      <c r="Y31" s="89">
        <v>30.478610361648304</v>
      </c>
      <c r="Z31" s="89">
        <v>110.22065933973413</v>
      </c>
      <c r="AA31" s="89">
        <v>73.84666038948906</v>
      </c>
    </row>
    <row r="32" spans="3:34" x14ac:dyDescent="0.2">
      <c r="J32" s="107"/>
      <c r="K32" s="107"/>
      <c r="L32" s="107"/>
      <c r="M32" s="107"/>
      <c r="N32" s="107"/>
      <c r="AD32" s="91"/>
    </row>
    <row r="33" spans="9:39" x14ac:dyDescent="0.2">
      <c r="I33" s="104" t="s">
        <v>2</v>
      </c>
      <c r="J33" s="115" t="s">
        <v>159</v>
      </c>
      <c r="K33" s="115" t="s">
        <v>160</v>
      </c>
      <c r="L33" s="115" t="s">
        <v>497</v>
      </c>
      <c r="M33" s="115" t="s">
        <v>496</v>
      </c>
      <c r="N33" s="107"/>
      <c r="AD33" s="91"/>
    </row>
    <row r="34" spans="9:39" x14ac:dyDescent="0.2">
      <c r="I34" s="104" t="s">
        <v>535</v>
      </c>
      <c r="J34" s="113">
        <f t="shared" ref="J34:M37" si="5">STDEVA(J4,J10,J16,J22)</f>
        <v>0</v>
      </c>
      <c r="K34" s="113">
        <f t="shared" si="5"/>
        <v>7.1592952214569365</v>
      </c>
      <c r="L34" s="113">
        <f t="shared" si="5"/>
        <v>45.115033085735497</v>
      </c>
      <c r="M34" s="113">
        <f t="shared" si="5"/>
        <v>40.962005368904762</v>
      </c>
      <c r="N34" s="107"/>
      <c r="AD34" s="91"/>
      <c r="AF34" s="89" t="s">
        <v>181</v>
      </c>
      <c r="AG34" s="89" t="s">
        <v>182</v>
      </c>
      <c r="AJ34" s="91"/>
      <c r="AK34" s="91" t="s">
        <v>181</v>
      </c>
      <c r="AL34" s="91" t="s">
        <v>182</v>
      </c>
      <c r="AM34" s="91" t="s">
        <v>183</v>
      </c>
    </row>
    <row r="35" spans="9:39" x14ac:dyDescent="0.2">
      <c r="I35" s="104" t="s">
        <v>534</v>
      </c>
      <c r="J35" s="113">
        <f t="shared" si="5"/>
        <v>8.2053206740770506</v>
      </c>
      <c r="K35" s="113">
        <f t="shared" si="5"/>
        <v>13.013604975055918</v>
      </c>
      <c r="L35" s="113">
        <f t="shared" si="5"/>
        <v>30.096797282785509</v>
      </c>
      <c r="M35" s="113">
        <f t="shared" si="5"/>
        <v>46.730585594540109</v>
      </c>
      <c r="N35" s="107"/>
      <c r="AD35" s="206" t="s">
        <v>540</v>
      </c>
      <c r="AE35" s="89" t="s">
        <v>529</v>
      </c>
      <c r="AF35" s="89">
        <v>0.7</v>
      </c>
      <c r="AG35" s="89">
        <v>100</v>
      </c>
      <c r="AK35" s="91">
        <v>1</v>
      </c>
      <c r="AL35" s="104">
        <v>100</v>
      </c>
      <c r="AM35" s="104">
        <v>0</v>
      </c>
    </row>
    <row r="36" spans="9:39" x14ac:dyDescent="0.2">
      <c r="I36" s="104" t="s">
        <v>533</v>
      </c>
      <c r="J36" s="113">
        <f t="shared" si="5"/>
        <v>9.3334956272987668</v>
      </c>
      <c r="K36" s="113">
        <f t="shared" si="5"/>
        <v>5.7464245819722688</v>
      </c>
      <c r="L36" s="113">
        <f t="shared" si="5"/>
        <v>43.692361628999812</v>
      </c>
      <c r="M36" s="113">
        <f t="shared" si="5"/>
        <v>42.541337293232687</v>
      </c>
      <c r="N36" s="107"/>
      <c r="AD36" s="206"/>
      <c r="AE36" s="89" t="s">
        <v>528</v>
      </c>
      <c r="AF36" s="89">
        <v>0.85</v>
      </c>
      <c r="AG36" s="89">
        <v>100</v>
      </c>
      <c r="AK36" s="91">
        <v>2</v>
      </c>
      <c r="AL36" s="104">
        <v>94.845775557593953</v>
      </c>
      <c r="AM36" s="104">
        <v>8.2053206740770506</v>
      </c>
    </row>
    <row r="37" spans="9:39" x14ac:dyDescent="0.2">
      <c r="I37" s="104" t="s">
        <v>532</v>
      </c>
      <c r="J37" s="113">
        <f t="shared" si="5"/>
        <v>8.2093370921630235</v>
      </c>
      <c r="K37" s="113">
        <f t="shared" si="5"/>
        <v>5.1721735347271327</v>
      </c>
      <c r="L37" s="113">
        <f t="shared" si="5"/>
        <v>34.051795344277011</v>
      </c>
      <c r="M37" s="113">
        <f t="shared" si="5"/>
        <v>39.59108327751953</v>
      </c>
      <c r="N37" s="107"/>
      <c r="O37" s="104" t="s">
        <v>113</v>
      </c>
      <c r="P37" s="104" t="s">
        <v>159</v>
      </c>
      <c r="Q37" s="104" t="s">
        <v>160</v>
      </c>
      <c r="R37" s="104" t="s">
        <v>497</v>
      </c>
      <c r="S37" s="104" t="s">
        <v>496</v>
      </c>
      <c r="AD37" s="206"/>
      <c r="AE37" s="89" t="s">
        <v>527</v>
      </c>
      <c r="AF37" s="89">
        <v>1.1499999999999999</v>
      </c>
      <c r="AG37" s="89">
        <v>100</v>
      </c>
      <c r="AK37" s="91">
        <v>3</v>
      </c>
      <c r="AL37" s="104">
        <v>103.59315997034795</v>
      </c>
      <c r="AM37" s="104">
        <v>9.3334956272987668</v>
      </c>
    </row>
    <row r="38" spans="9:39" x14ac:dyDescent="0.2">
      <c r="O38" s="104" t="s">
        <v>7</v>
      </c>
      <c r="P38" s="104">
        <f t="shared" ref="P38:S41" si="6">AVERAGE(J4,J10,J16,J22)</f>
        <v>100</v>
      </c>
      <c r="Q38" s="104">
        <f t="shared" si="6"/>
        <v>36.585764417683414</v>
      </c>
      <c r="R38" s="104">
        <f t="shared" si="6"/>
        <v>193.50466350021864</v>
      </c>
      <c r="S38" s="104">
        <f t="shared" si="6"/>
        <v>102.48688392710048</v>
      </c>
      <c r="AD38" s="91"/>
      <c r="AF38" s="89">
        <f>AF37+0.15</f>
        <v>1.2999999999999998</v>
      </c>
      <c r="AG38" s="89">
        <v>100</v>
      </c>
      <c r="AK38" s="91">
        <v>4</v>
      </c>
      <c r="AL38" s="104">
        <v>81.265930864229148</v>
      </c>
      <c r="AM38" s="104">
        <v>8.2093370921630235</v>
      </c>
    </row>
    <row r="39" spans="9:39" x14ac:dyDescent="0.2">
      <c r="O39" s="104" t="s">
        <v>539</v>
      </c>
      <c r="P39" s="104">
        <f t="shared" si="6"/>
        <v>94.845775557593953</v>
      </c>
      <c r="Q39" s="104">
        <f t="shared" si="6"/>
        <v>53.355455910819551</v>
      </c>
      <c r="R39" s="104">
        <f t="shared" si="6"/>
        <v>148.44966629298293</v>
      </c>
      <c r="S39" s="104">
        <f t="shared" si="6"/>
        <v>110.39161682626454</v>
      </c>
      <c r="AD39" s="206" t="s">
        <v>541</v>
      </c>
      <c r="AE39" s="89" t="s">
        <v>529</v>
      </c>
      <c r="AF39" s="89">
        <v>1.7</v>
      </c>
      <c r="AG39" s="89">
        <v>86.529494573280303</v>
      </c>
      <c r="AK39" s="91">
        <v>5</v>
      </c>
      <c r="AL39" s="91">
        <v>36.585764417683414</v>
      </c>
      <c r="AM39" s="89">
        <v>7.1592952214569365</v>
      </c>
    </row>
    <row r="40" spans="9:39" x14ac:dyDescent="0.2">
      <c r="O40" s="104" t="s">
        <v>9</v>
      </c>
      <c r="P40" s="104">
        <f t="shared" si="6"/>
        <v>103.59315997034795</v>
      </c>
      <c r="Q40" s="104">
        <f t="shared" si="6"/>
        <v>37.433422350656535</v>
      </c>
      <c r="R40" s="104">
        <f t="shared" si="6"/>
        <v>157.62805507615309</v>
      </c>
      <c r="S40" s="104">
        <f t="shared" si="6"/>
        <v>78.853447889094113</v>
      </c>
      <c r="AD40" s="206"/>
      <c r="AE40" s="89" t="s">
        <v>528</v>
      </c>
      <c r="AF40" s="89">
        <v>1.85</v>
      </c>
      <c r="AG40" s="89">
        <v>89.063573033207277</v>
      </c>
      <c r="AK40" s="91">
        <v>6</v>
      </c>
      <c r="AL40" s="91">
        <v>53.355455910819551</v>
      </c>
      <c r="AM40" s="89">
        <v>13.013604975055918</v>
      </c>
    </row>
    <row r="41" spans="9:39" x14ac:dyDescent="0.2">
      <c r="O41" s="104" t="s">
        <v>536</v>
      </c>
      <c r="P41" s="104">
        <f t="shared" si="6"/>
        <v>81.265930864229148</v>
      </c>
      <c r="Q41" s="104">
        <f t="shared" si="6"/>
        <v>30.478610361648304</v>
      </c>
      <c r="R41" s="104">
        <f t="shared" si="6"/>
        <v>110.22065933973413</v>
      </c>
      <c r="S41" s="104">
        <f t="shared" si="6"/>
        <v>73.84666038948906</v>
      </c>
      <c r="AD41" s="206"/>
      <c r="AE41" s="89" t="s">
        <v>527</v>
      </c>
      <c r="AF41" s="89">
        <f>AF40+0.3</f>
        <v>2.15</v>
      </c>
      <c r="AG41" s="89">
        <v>101.8511537297786</v>
      </c>
      <c r="AK41" s="91">
        <v>7</v>
      </c>
      <c r="AL41" s="91">
        <v>37.433422350656535</v>
      </c>
      <c r="AM41" s="89">
        <v>5.7464245819722688</v>
      </c>
    </row>
    <row r="42" spans="9:39" x14ac:dyDescent="0.2">
      <c r="AD42" s="91"/>
      <c r="AF42" s="89">
        <f>AF41+0.15</f>
        <v>2.2999999999999998</v>
      </c>
      <c r="AG42" s="89">
        <v>101.93888089410963</v>
      </c>
      <c r="AK42" s="91">
        <v>8</v>
      </c>
      <c r="AL42" s="91">
        <v>30.478610361648304</v>
      </c>
      <c r="AM42" s="89">
        <v>5.1721735347271327</v>
      </c>
    </row>
    <row r="43" spans="9:39" x14ac:dyDescent="0.2">
      <c r="O43" s="104" t="s">
        <v>2</v>
      </c>
      <c r="P43" s="104" t="s">
        <v>159</v>
      </c>
      <c r="Q43" s="104" t="s">
        <v>160</v>
      </c>
      <c r="R43" s="104" t="s">
        <v>497</v>
      </c>
      <c r="S43" s="104" t="s">
        <v>496</v>
      </c>
      <c r="AD43" s="206" t="s">
        <v>542</v>
      </c>
      <c r="AE43" s="89" t="s">
        <v>529</v>
      </c>
      <c r="AF43" s="89">
        <v>2.7</v>
      </c>
      <c r="AG43" s="89">
        <v>100.70633937302568</v>
      </c>
      <c r="AK43" s="91">
        <v>9</v>
      </c>
      <c r="AL43" s="89">
        <v>193.50466350021864</v>
      </c>
      <c r="AM43" s="89">
        <v>45.115033085735497</v>
      </c>
    </row>
    <row r="44" spans="9:39" x14ac:dyDescent="0.2">
      <c r="O44" s="104" t="s">
        <v>7</v>
      </c>
      <c r="P44" s="104">
        <f t="shared" ref="P44:S47" si="7">STDEVA(J4,J10,J16,J22)</f>
        <v>0</v>
      </c>
      <c r="Q44" s="104">
        <f t="shared" si="7"/>
        <v>7.1592952214569365</v>
      </c>
      <c r="R44" s="104">
        <f t="shared" si="7"/>
        <v>45.115033085735497</v>
      </c>
      <c r="S44" s="104">
        <f t="shared" si="7"/>
        <v>40.962005368904762</v>
      </c>
      <c r="AD44" s="206"/>
      <c r="AE44" s="89" t="s">
        <v>528</v>
      </c>
      <c r="AF44" s="89">
        <v>2.85</v>
      </c>
      <c r="AG44" s="89">
        <v>103.49063893741388</v>
      </c>
      <c r="AK44" s="91">
        <v>10</v>
      </c>
      <c r="AL44" s="89">
        <v>148.44966629298293</v>
      </c>
      <c r="AM44" s="89">
        <v>30.096797282785509</v>
      </c>
    </row>
    <row r="45" spans="9:39" x14ac:dyDescent="0.2">
      <c r="O45" s="104" t="s">
        <v>539</v>
      </c>
      <c r="P45" s="104">
        <f t="shared" si="7"/>
        <v>8.2053206740770506</v>
      </c>
      <c r="Q45" s="104">
        <f t="shared" si="7"/>
        <v>13.013604975055918</v>
      </c>
      <c r="R45" s="104">
        <f t="shared" si="7"/>
        <v>30.096797282785509</v>
      </c>
      <c r="S45" s="104">
        <f t="shared" si="7"/>
        <v>46.730585594540109</v>
      </c>
      <c r="AD45" s="206"/>
      <c r="AE45" s="89" t="s">
        <v>527</v>
      </c>
      <c r="AF45" s="89">
        <f>AF44+0.3</f>
        <v>3.15</v>
      </c>
      <c r="AG45" s="89">
        <v>93.940407395743733</v>
      </c>
      <c r="AK45" s="91">
        <v>11</v>
      </c>
      <c r="AL45" s="89">
        <v>157.62805507615309</v>
      </c>
      <c r="AM45" s="89">
        <v>43.692361628999812</v>
      </c>
    </row>
    <row r="46" spans="9:39" x14ac:dyDescent="0.2">
      <c r="O46" s="104" t="s">
        <v>9</v>
      </c>
      <c r="P46" s="104">
        <f t="shared" si="7"/>
        <v>9.3334956272987668</v>
      </c>
      <c r="Q46" s="104">
        <f t="shared" si="7"/>
        <v>5.7464245819722688</v>
      </c>
      <c r="R46" s="104">
        <f t="shared" si="7"/>
        <v>43.692361628999812</v>
      </c>
      <c r="S46" s="104">
        <f t="shared" si="7"/>
        <v>42.541337293232687</v>
      </c>
      <c r="AD46" s="91"/>
      <c r="AF46" s="89">
        <f>AF45+AD25</f>
        <v>3.15</v>
      </c>
      <c r="AG46" s="89">
        <v>116.23525417520852</v>
      </c>
      <c r="AK46" s="91">
        <v>12</v>
      </c>
      <c r="AL46" s="89">
        <v>110.22065933973413</v>
      </c>
      <c r="AM46" s="89">
        <v>34.051795344277011</v>
      </c>
    </row>
    <row r="47" spans="9:39" x14ac:dyDescent="0.2">
      <c r="O47" s="104" t="s">
        <v>536</v>
      </c>
      <c r="P47" s="104">
        <f t="shared" si="7"/>
        <v>8.2093370921630235</v>
      </c>
      <c r="Q47" s="104">
        <f t="shared" si="7"/>
        <v>5.1721735347271327</v>
      </c>
      <c r="R47" s="104">
        <f t="shared" si="7"/>
        <v>34.051795344277011</v>
      </c>
      <c r="S47" s="104">
        <f t="shared" si="7"/>
        <v>39.59108327751953</v>
      </c>
      <c r="AD47" s="206" t="s">
        <v>565</v>
      </c>
      <c r="AE47" s="89" t="s">
        <v>529</v>
      </c>
      <c r="AF47" s="89">
        <v>3.7</v>
      </c>
      <c r="AG47" s="89">
        <v>85.752569141677057</v>
      </c>
      <c r="AK47" s="91">
        <v>13</v>
      </c>
      <c r="AL47" s="89">
        <v>102.48688392710048</v>
      </c>
      <c r="AM47" s="89">
        <v>40.962005368904762</v>
      </c>
    </row>
    <row r="48" spans="9:39" x14ac:dyDescent="0.2">
      <c r="AD48" s="206"/>
      <c r="AE48" s="89" t="s">
        <v>528</v>
      </c>
      <c r="AF48" s="89">
        <v>3.85</v>
      </c>
      <c r="AG48" s="89">
        <v>84.431469358151617</v>
      </c>
      <c r="AK48" s="91">
        <v>14</v>
      </c>
      <c r="AL48" s="89">
        <v>110.39161682626454</v>
      </c>
      <c r="AM48" s="89">
        <v>46.730585594540109</v>
      </c>
    </row>
    <row r="49" spans="30:39" x14ac:dyDescent="0.2">
      <c r="AD49" s="206"/>
      <c r="AE49" s="89" t="s">
        <v>527</v>
      </c>
      <c r="AF49" s="89">
        <f>AF48+0.3</f>
        <v>4.1500000000000004</v>
      </c>
      <c r="AG49" s="89">
        <v>68.991434793690715</v>
      </c>
      <c r="AK49" s="91">
        <v>15</v>
      </c>
      <c r="AL49" s="89">
        <v>78.853447889094113</v>
      </c>
      <c r="AM49" s="89">
        <v>42.541337293232687</v>
      </c>
    </row>
    <row r="50" spans="30:39" x14ac:dyDescent="0.2">
      <c r="AD50" s="91"/>
      <c r="AF50" s="89">
        <f>AF49+0.15</f>
        <v>4.3000000000000007</v>
      </c>
      <c r="AG50" s="89">
        <v>85.888250163397245</v>
      </c>
      <c r="AK50" s="91">
        <v>16</v>
      </c>
      <c r="AL50" s="89">
        <v>73.84666038948906</v>
      </c>
      <c r="AM50" s="89">
        <v>39.59108327751953</v>
      </c>
    </row>
    <row r="51" spans="30:39" x14ac:dyDescent="0.2">
      <c r="AD51" s="206" t="s">
        <v>544</v>
      </c>
      <c r="AE51" s="89" t="s">
        <v>529</v>
      </c>
      <c r="AF51" s="89">
        <v>4.7</v>
      </c>
      <c r="AG51" s="89">
        <v>36.301061796218661</v>
      </c>
      <c r="AK51" s="91"/>
    </row>
    <row r="52" spans="30:39" x14ac:dyDescent="0.2">
      <c r="AD52" s="206"/>
      <c r="AE52" s="89" t="s">
        <v>528</v>
      </c>
      <c r="AF52" s="89">
        <v>4.8499999999999996</v>
      </c>
      <c r="AG52" s="89">
        <v>36.450599164278067</v>
      </c>
      <c r="AK52" s="91"/>
    </row>
    <row r="53" spans="30:39" x14ac:dyDescent="0.2">
      <c r="AD53" s="206"/>
      <c r="AE53" s="89" t="s">
        <v>527</v>
      </c>
      <c r="AF53" s="89">
        <f>AF52+0.3</f>
        <v>5.1499999999999995</v>
      </c>
      <c r="AG53" s="89">
        <v>45.558661736856351</v>
      </c>
      <c r="AK53" s="91"/>
    </row>
    <row r="54" spans="30:39" x14ac:dyDescent="0.2">
      <c r="AD54" s="91"/>
      <c r="AF54" s="89">
        <f>AF53+0.15</f>
        <v>5.3</v>
      </c>
      <c r="AG54" s="89">
        <v>28.03273497338057</v>
      </c>
      <c r="AK54" s="91"/>
    </row>
    <row r="55" spans="30:39" x14ac:dyDescent="0.2">
      <c r="AD55" s="206" t="s">
        <v>545</v>
      </c>
      <c r="AE55" s="89" t="s">
        <v>529</v>
      </c>
      <c r="AF55" s="89">
        <v>5.7</v>
      </c>
      <c r="AG55" s="89">
        <v>56.354693000550384</v>
      </c>
      <c r="AK55" s="91"/>
    </row>
    <row r="56" spans="30:39" x14ac:dyDescent="0.2">
      <c r="AD56" s="206"/>
      <c r="AE56" s="89" t="s">
        <v>528</v>
      </c>
      <c r="AF56" s="89">
        <v>5.85</v>
      </c>
      <c r="AG56" s="89">
        <v>52.03239242174471</v>
      </c>
      <c r="AK56" s="91"/>
    </row>
    <row r="57" spans="30:39" x14ac:dyDescent="0.2">
      <c r="AD57" s="206"/>
      <c r="AE57" s="89" t="s">
        <v>527</v>
      </c>
      <c r="AF57" s="89">
        <f>AF56+0.3</f>
        <v>6.1499999999999995</v>
      </c>
      <c r="AG57" s="89">
        <v>68.263972621313997</v>
      </c>
      <c r="AK57" s="91"/>
    </row>
    <row r="58" spans="30:39" x14ac:dyDescent="0.2">
      <c r="AD58" s="91"/>
      <c r="AF58" s="89">
        <f>AF57+0.15</f>
        <v>6.3</v>
      </c>
      <c r="AG58" s="89">
        <v>36.770765599669112</v>
      </c>
      <c r="AK58" s="91"/>
    </row>
    <row r="59" spans="30:39" x14ac:dyDescent="0.2">
      <c r="AD59" s="206" t="s">
        <v>546</v>
      </c>
      <c r="AE59" s="89" t="s">
        <v>529</v>
      </c>
      <c r="AF59" s="89">
        <v>6.7</v>
      </c>
      <c r="AG59" s="89">
        <v>42.340876966116127</v>
      </c>
    </row>
    <row r="60" spans="30:39" x14ac:dyDescent="0.2">
      <c r="AD60" s="206"/>
      <c r="AE60" s="89" t="s">
        <v>528</v>
      </c>
      <c r="AF60" s="89">
        <v>6.85</v>
      </c>
      <c r="AG60" s="89">
        <v>40.61328193953473</v>
      </c>
    </row>
    <row r="61" spans="30:39" x14ac:dyDescent="0.2">
      <c r="AD61" s="206"/>
      <c r="AE61" s="89" t="s">
        <v>527</v>
      </c>
      <c r="AF61" s="89">
        <f>AF60+0.3</f>
        <v>7.1499999999999995</v>
      </c>
      <c r="AG61" s="89">
        <v>37.400204320538698</v>
      </c>
    </row>
    <row r="62" spans="30:39" x14ac:dyDescent="0.2">
      <c r="AD62" s="91"/>
      <c r="AF62" s="89">
        <f>AF61+0.15</f>
        <v>7.3</v>
      </c>
      <c r="AG62" s="89">
        <v>29.379326176436582</v>
      </c>
    </row>
    <row r="63" spans="30:39" x14ac:dyDescent="0.2">
      <c r="AD63" s="206" t="s">
        <v>547</v>
      </c>
      <c r="AE63" s="89" t="s">
        <v>529</v>
      </c>
      <c r="AF63" s="89">
        <v>7.7</v>
      </c>
      <c r="AG63" s="89">
        <v>34.993341114176616</v>
      </c>
    </row>
    <row r="64" spans="30:39" x14ac:dyDescent="0.2">
      <c r="AD64" s="206"/>
      <c r="AE64" s="89" t="s">
        <v>528</v>
      </c>
      <c r="AF64" s="89">
        <v>7.85</v>
      </c>
      <c r="AG64" s="89">
        <v>31.60241215458371</v>
      </c>
    </row>
    <row r="65" spans="30:33" x14ac:dyDescent="0.2">
      <c r="AD65" s="206"/>
      <c r="AE65" s="89" t="s">
        <v>527</v>
      </c>
      <c r="AF65" s="89">
        <f>AF64+0.3</f>
        <v>8.15</v>
      </c>
      <c r="AG65" s="89">
        <v>32.280593289578455</v>
      </c>
    </row>
    <row r="66" spans="30:33" x14ac:dyDescent="0.2">
      <c r="AD66" s="91"/>
      <c r="AF66" s="89">
        <f>AE505+0.15</f>
        <v>0.15</v>
      </c>
      <c r="AG66" s="89">
        <v>23.038094888254438</v>
      </c>
    </row>
    <row r="67" spans="30:33" x14ac:dyDescent="0.2">
      <c r="AD67" s="206" t="s">
        <v>566</v>
      </c>
      <c r="AE67" s="89" t="s">
        <v>529</v>
      </c>
      <c r="AF67" s="89">
        <v>8.6999999999999993</v>
      </c>
      <c r="AG67" s="89">
        <v>260.58985109151365</v>
      </c>
    </row>
    <row r="68" spans="30:33" x14ac:dyDescent="0.2">
      <c r="AD68" s="206"/>
      <c r="AE68" s="89" t="s">
        <v>528</v>
      </c>
      <c r="AF68" s="89">
        <v>8.85</v>
      </c>
      <c r="AG68" s="89">
        <v>166.00706795133013</v>
      </c>
    </row>
    <row r="69" spans="30:33" x14ac:dyDescent="0.2">
      <c r="AD69" s="206"/>
      <c r="AE69" s="89" t="s">
        <v>527</v>
      </c>
      <c r="AF69" s="89">
        <f>AF68+0.3</f>
        <v>9.15</v>
      </c>
      <c r="AG69" s="89">
        <v>179.45411368623562</v>
      </c>
    </row>
    <row r="70" spans="30:33" x14ac:dyDescent="0.2">
      <c r="AD70" s="91"/>
      <c r="AF70" s="89">
        <f>AF69+0.15</f>
        <v>9.3000000000000007</v>
      </c>
      <c r="AG70" s="89">
        <v>167.96762127179525</v>
      </c>
    </row>
    <row r="71" spans="30:33" x14ac:dyDescent="0.2">
      <c r="AD71" s="206" t="s">
        <v>567</v>
      </c>
      <c r="AE71" s="89" t="s">
        <v>529</v>
      </c>
      <c r="AF71" s="89">
        <v>9.6999999999999993</v>
      </c>
      <c r="AG71" s="89">
        <v>192.11392050113824</v>
      </c>
    </row>
    <row r="72" spans="30:33" x14ac:dyDescent="0.2">
      <c r="AD72" s="206"/>
      <c r="AE72" s="89" t="s">
        <v>528</v>
      </c>
      <c r="AF72" s="89">
        <v>9.85</v>
      </c>
      <c r="AG72" s="89">
        <v>125.01726574429762</v>
      </c>
    </row>
    <row r="73" spans="30:33" x14ac:dyDescent="0.2">
      <c r="AD73" s="206"/>
      <c r="AE73" s="89" t="s">
        <v>527</v>
      </c>
      <c r="AF73" s="89">
        <f>AF72+0.3</f>
        <v>10.15</v>
      </c>
      <c r="AG73" s="89">
        <v>132.98849962925991</v>
      </c>
    </row>
    <row r="74" spans="30:33" x14ac:dyDescent="0.2">
      <c r="AD74" s="91"/>
      <c r="AF74" s="89">
        <f>AF73+0.15</f>
        <v>10.3</v>
      </c>
      <c r="AG74" s="89">
        <v>143.67897929723594</v>
      </c>
    </row>
    <row r="75" spans="30:33" x14ac:dyDescent="0.2">
      <c r="AD75" s="206" t="s">
        <v>568</v>
      </c>
      <c r="AE75" s="89" t="s">
        <v>529</v>
      </c>
      <c r="AF75" s="89">
        <v>10.7</v>
      </c>
      <c r="AG75" s="89">
        <v>218.63379474771295</v>
      </c>
    </row>
    <row r="76" spans="30:33" x14ac:dyDescent="0.2">
      <c r="AD76" s="206"/>
      <c r="AE76" s="89" t="s">
        <v>528</v>
      </c>
      <c r="AF76" s="89">
        <v>10.85</v>
      </c>
      <c r="AG76" s="89">
        <v>137.14684585972427</v>
      </c>
    </row>
    <row r="77" spans="30:33" x14ac:dyDescent="0.2">
      <c r="AD77" s="206"/>
      <c r="AE77" s="89" t="s">
        <v>527</v>
      </c>
      <c r="AF77" s="89">
        <f>AF76+0.3</f>
        <v>11.15</v>
      </c>
      <c r="AG77" s="89">
        <v>117.81114326507446</v>
      </c>
    </row>
    <row r="78" spans="30:33" x14ac:dyDescent="0.2">
      <c r="AD78" s="91"/>
      <c r="AF78" s="89">
        <f>AF77+0.15</f>
        <v>11.3</v>
      </c>
      <c r="AG78" s="89">
        <v>156.92043643210064</v>
      </c>
    </row>
    <row r="79" spans="30:33" x14ac:dyDescent="0.2">
      <c r="AD79" s="206" t="s">
        <v>569</v>
      </c>
      <c r="AE79" s="89" t="s">
        <v>529</v>
      </c>
      <c r="AF79" s="89">
        <v>11.7</v>
      </c>
      <c r="AG79" s="89">
        <v>159.20874792851566</v>
      </c>
    </row>
    <row r="80" spans="30:33" x14ac:dyDescent="0.2">
      <c r="AD80" s="206"/>
      <c r="AE80" s="89" t="s">
        <v>528</v>
      </c>
      <c r="AF80" s="89">
        <v>11.85</v>
      </c>
      <c r="AG80" s="89">
        <v>97.222383222492425</v>
      </c>
    </row>
    <row r="81" spans="30:33" x14ac:dyDescent="0.2">
      <c r="AD81" s="206"/>
      <c r="AE81" s="89" t="s">
        <v>527</v>
      </c>
      <c r="AF81" s="89">
        <f>AF80+0.3</f>
        <v>12.15</v>
      </c>
      <c r="AG81" s="89">
        <v>80.776888705367469</v>
      </c>
    </row>
    <row r="82" spans="30:33" x14ac:dyDescent="0.2">
      <c r="AD82" s="91"/>
      <c r="AF82" s="89">
        <f>AF81+0.15</f>
        <v>12.3</v>
      </c>
      <c r="AG82" s="89">
        <v>103.67461750256093</v>
      </c>
    </row>
    <row r="83" spans="30:33" x14ac:dyDescent="0.2">
      <c r="AD83" s="206" t="s">
        <v>570</v>
      </c>
      <c r="AE83" s="89" t="s">
        <v>529</v>
      </c>
      <c r="AF83" s="89">
        <v>12.7</v>
      </c>
      <c r="AG83" s="89">
        <v>163.44212327116767</v>
      </c>
    </row>
    <row r="84" spans="30:33" x14ac:dyDescent="0.2">
      <c r="AD84" s="206"/>
      <c r="AE84" s="89" t="s">
        <v>528</v>
      </c>
      <c r="AF84" s="89">
        <v>12.85</v>
      </c>
      <c r="AG84" s="89">
        <v>77.674943306742179</v>
      </c>
    </row>
    <row r="85" spans="30:33" x14ac:dyDescent="0.2">
      <c r="AD85" s="206"/>
      <c r="AE85" s="89" t="s">
        <v>527</v>
      </c>
      <c r="AF85" s="89">
        <f>AF84+0.3</f>
        <v>13.15</v>
      </c>
      <c r="AG85" s="89">
        <v>89.380867927175075</v>
      </c>
    </row>
    <row r="86" spans="30:33" x14ac:dyDescent="0.2">
      <c r="AD86" s="91"/>
      <c r="AF86" s="89">
        <f>AF85+0.15</f>
        <v>13.3</v>
      </c>
      <c r="AG86" s="89">
        <v>79.44960120331703</v>
      </c>
    </row>
    <row r="87" spans="30:33" x14ac:dyDescent="0.2">
      <c r="AD87" s="206" t="s">
        <v>571</v>
      </c>
      <c r="AE87" s="89" t="s">
        <v>529</v>
      </c>
      <c r="AF87" s="89">
        <v>13.7</v>
      </c>
      <c r="AG87" s="89">
        <v>180.22219702541813</v>
      </c>
    </row>
    <row r="88" spans="30:33" x14ac:dyDescent="0.2">
      <c r="AD88" s="206"/>
      <c r="AE88" s="89" t="s">
        <v>528</v>
      </c>
      <c r="AF88" s="89">
        <v>13.85</v>
      </c>
      <c r="AG88" s="89">
        <v>81.985839319564832</v>
      </c>
    </row>
    <row r="89" spans="30:33" x14ac:dyDescent="0.2">
      <c r="AD89" s="206"/>
      <c r="AE89" s="89" t="s">
        <v>527</v>
      </c>
      <c r="AF89" s="89">
        <f>AF88+0.3</f>
        <v>14.15</v>
      </c>
      <c r="AG89" s="89">
        <v>91.91948602854275</v>
      </c>
    </row>
    <row r="90" spans="30:33" x14ac:dyDescent="0.2">
      <c r="AD90" s="91"/>
      <c r="AF90" s="89">
        <f>AF89+0.15</f>
        <v>14.3</v>
      </c>
      <c r="AG90" s="89">
        <v>87.438944931532475</v>
      </c>
    </row>
    <row r="91" spans="30:33" x14ac:dyDescent="0.2">
      <c r="AD91" s="206" t="s">
        <v>572</v>
      </c>
      <c r="AE91" s="89" t="s">
        <v>529</v>
      </c>
      <c r="AF91" s="89">
        <v>14.7</v>
      </c>
      <c r="AG91" s="89">
        <v>141.82988530308114</v>
      </c>
    </row>
    <row r="92" spans="30:33" x14ac:dyDescent="0.2">
      <c r="AD92" s="206"/>
      <c r="AE92" s="89" t="s">
        <v>528</v>
      </c>
      <c r="AF92" s="89">
        <v>14.85</v>
      </c>
      <c r="AG92" s="89">
        <v>64.18410681096357</v>
      </c>
    </row>
    <row r="93" spans="30:33" x14ac:dyDescent="0.2">
      <c r="AD93" s="206"/>
      <c r="AE93" s="89" t="s">
        <v>527</v>
      </c>
      <c r="AF93" s="89">
        <f>AF92+0.3</f>
        <v>15.15</v>
      </c>
      <c r="AG93" s="89">
        <v>48.324669495340423</v>
      </c>
    </row>
    <row r="94" spans="30:33" x14ac:dyDescent="0.2">
      <c r="AD94" s="91"/>
      <c r="AF94" s="89">
        <f>AF93+0.15</f>
        <v>15.3</v>
      </c>
      <c r="AG94" s="89">
        <v>61.075129946991339</v>
      </c>
    </row>
    <row r="95" spans="30:33" x14ac:dyDescent="0.2">
      <c r="AD95" s="206" t="s">
        <v>573</v>
      </c>
      <c r="AE95" s="89" t="s">
        <v>529</v>
      </c>
      <c r="AF95" s="89">
        <v>15.7</v>
      </c>
      <c r="AG95" s="89">
        <v>132.84539038194112</v>
      </c>
    </row>
    <row r="96" spans="30:33" x14ac:dyDescent="0.2">
      <c r="AD96" s="206"/>
      <c r="AE96" s="89" t="s">
        <v>528</v>
      </c>
      <c r="AF96" s="89">
        <v>15.85</v>
      </c>
      <c r="AG96" s="89">
        <v>55.149935938939123</v>
      </c>
    </row>
    <row r="97" spans="30:33" x14ac:dyDescent="0.2">
      <c r="AD97" s="206"/>
      <c r="AE97" s="89" t="s">
        <v>527</v>
      </c>
      <c r="AF97" s="89">
        <f>AF96+0.3</f>
        <v>16.149999999999999</v>
      </c>
      <c r="AG97" s="89">
        <v>48.226738437810937</v>
      </c>
    </row>
    <row r="98" spans="30:33" x14ac:dyDescent="0.2">
      <c r="AD98" s="91"/>
      <c r="AF98" s="89">
        <f>AF97+0.15</f>
        <v>16.299999999999997</v>
      </c>
      <c r="AG98" s="89">
        <v>59.164576799265092</v>
      </c>
    </row>
    <row r="99" spans="30:33" x14ac:dyDescent="0.2">
      <c r="AD99" s="91"/>
    </row>
    <row r="100" spans="30:33" x14ac:dyDescent="0.2">
      <c r="AD100" s="91"/>
    </row>
  </sheetData>
  <mergeCells count="16">
    <mergeCell ref="AD75:AD77"/>
    <mergeCell ref="AD95:AD97"/>
    <mergeCell ref="AD91:AD93"/>
    <mergeCell ref="AD87:AD89"/>
    <mergeCell ref="AD83:AD85"/>
    <mergeCell ref="AD79:AD81"/>
    <mergeCell ref="AD47:AD49"/>
    <mergeCell ref="AD43:AD45"/>
    <mergeCell ref="AD39:AD41"/>
    <mergeCell ref="AD35:AD37"/>
    <mergeCell ref="AD71:AD73"/>
    <mergeCell ref="AD67:AD69"/>
    <mergeCell ref="AD63:AD65"/>
    <mergeCell ref="AD59:AD61"/>
    <mergeCell ref="AD55:AD57"/>
    <mergeCell ref="AD51:AD53"/>
  </mergeCells>
  <pageMargins left="0.7" right="0.7" top="0.75" bottom="0.75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B2:AO38"/>
  <sheetViews>
    <sheetView zoomScaleNormal="100" zoomScaleSheetLayoutView="100" workbookViewId="0">
      <selection activeCell="F41" sqref="F41"/>
    </sheetView>
  </sheetViews>
  <sheetFormatPr baseColWidth="10" defaultColWidth="10.83203125" defaultRowHeight="15" x14ac:dyDescent="0.2"/>
  <cols>
    <col min="1" max="1" width="10.83203125" style="89"/>
    <col min="2" max="2" width="12.1640625" style="89" bestFit="1" customWidth="1"/>
    <col min="3" max="3" width="13.5" style="89" bestFit="1" customWidth="1"/>
    <col min="4" max="5" width="10.83203125" style="89"/>
    <col min="6" max="6" width="19.33203125" style="89" customWidth="1"/>
    <col min="7" max="7" width="10.83203125" style="89"/>
    <col min="8" max="8" width="24.33203125" style="89" bestFit="1" customWidth="1"/>
    <col min="9" max="9" width="13.5" style="89" customWidth="1"/>
    <col min="10" max="10" width="10.83203125" style="89"/>
    <col min="11" max="11" width="19.5" style="89" customWidth="1"/>
    <col min="12" max="12" width="10.83203125" style="89"/>
    <col min="13" max="13" width="16.5" style="89" bestFit="1" customWidth="1"/>
    <col min="14" max="15" width="13.5" style="89" bestFit="1" customWidth="1"/>
    <col min="16" max="16" width="17.6640625" style="89" bestFit="1" customWidth="1"/>
    <col min="17" max="18" width="10.83203125" style="89"/>
    <col min="19" max="19" width="17.6640625" style="89" bestFit="1" customWidth="1"/>
    <col min="20" max="23" width="10.83203125" style="89"/>
    <col min="24" max="24" width="24.33203125" style="89" bestFit="1" customWidth="1"/>
    <col min="25" max="25" width="17.6640625" style="89" bestFit="1" customWidth="1"/>
    <col min="26" max="27" width="10.83203125" style="89"/>
    <col min="28" max="28" width="24.33203125" style="89" bestFit="1" customWidth="1"/>
    <col min="29" max="31" width="10.83203125" style="89"/>
    <col min="32" max="32" width="24.33203125" style="89" bestFit="1" customWidth="1"/>
    <col min="33" max="36" width="10.83203125" style="89"/>
    <col min="37" max="37" width="24.33203125" style="89" bestFit="1" customWidth="1"/>
    <col min="38" max="16384" width="10.83203125" style="89"/>
  </cols>
  <sheetData>
    <row r="2" spans="2:41" ht="16" x14ac:dyDescent="0.2">
      <c r="B2" s="88" t="s">
        <v>158</v>
      </c>
      <c r="D2" s="107"/>
      <c r="E2" s="107"/>
      <c r="F2" s="107"/>
      <c r="I2" s="107"/>
      <c r="J2" s="107"/>
      <c r="K2" s="107"/>
      <c r="AC2" s="107"/>
      <c r="AD2" s="107"/>
    </row>
    <row r="3" spans="2:41" x14ac:dyDescent="0.2">
      <c r="D3" s="107"/>
      <c r="E3" s="107"/>
      <c r="F3" s="107"/>
      <c r="I3" s="107"/>
      <c r="J3" s="107"/>
      <c r="K3" s="107"/>
      <c r="Y3" s="107"/>
      <c r="AC3" s="92" t="s">
        <v>181</v>
      </c>
      <c r="AD3" s="92" t="s">
        <v>182</v>
      </c>
      <c r="AG3" s="92" t="s">
        <v>181</v>
      </c>
      <c r="AH3" s="92" t="s">
        <v>182</v>
      </c>
      <c r="AI3" s="92" t="s">
        <v>2</v>
      </c>
      <c r="AO3" s="107"/>
    </row>
    <row r="4" spans="2:41" x14ac:dyDescent="0.2">
      <c r="C4" s="104"/>
      <c r="D4" s="115" t="s">
        <v>159</v>
      </c>
      <c r="E4" s="115" t="s">
        <v>161</v>
      </c>
      <c r="F4" s="115" t="s">
        <v>210</v>
      </c>
      <c r="H4" s="104"/>
      <c r="I4" s="115" t="s">
        <v>159</v>
      </c>
      <c r="J4" s="115" t="s">
        <v>161</v>
      </c>
      <c r="K4" s="115" t="s">
        <v>210</v>
      </c>
      <c r="R4" s="89" t="s">
        <v>113</v>
      </c>
      <c r="S4" s="92" t="s">
        <v>210</v>
      </c>
      <c r="X4" s="89" t="s">
        <v>113</v>
      </c>
      <c r="Y4" s="92" t="s">
        <v>210</v>
      </c>
      <c r="AB4" s="89" t="s">
        <v>535</v>
      </c>
      <c r="AC4" s="107">
        <v>0.75</v>
      </c>
      <c r="AD4" s="107">
        <v>7.7694925407947464</v>
      </c>
      <c r="AF4" s="89" t="s">
        <v>535</v>
      </c>
      <c r="AG4" s="107">
        <v>1</v>
      </c>
      <c r="AH4" s="107">
        <v>6.0286805348850487</v>
      </c>
      <c r="AI4" s="107">
        <v>1.6455858809758019</v>
      </c>
      <c r="AO4" s="107"/>
    </row>
    <row r="5" spans="2:41" x14ac:dyDescent="0.2">
      <c r="C5" s="104" t="s">
        <v>7</v>
      </c>
      <c r="D5" s="113">
        <v>0.57656390445079442</v>
      </c>
      <c r="E5" s="113">
        <v>0.5361820288918876</v>
      </c>
      <c r="F5" s="113">
        <v>4.4796089549219424E-2</v>
      </c>
      <c r="H5" s="104" t="s">
        <v>7</v>
      </c>
      <c r="I5" s="113">
        <f t="shared" ref="I5:K8" si="0">D5/$D$5*100</f>
        <v>100</v>
      </c>
      <c r="J5" s="113">
        <f t="shared" si="0"/>
        <v>92.996114524829196</v>
      </c>
      <c r="K5" s="113">
        <f t="shared" si="0"/>
        <v>7.7694925407947464</v>
      </c>
      <c r="R5" s="89" t="s">
        <v>535</v>
      </c>
      <c r="S5" s="107">
        <v>6.0286805348850487</v>
      </c>
      <c r="X5" s="89" t="s">
        <v>535</v>
      </c>
      <c r="Y5" s="107">
        <v>6.0286805348850487</v>
      </c>
      <c r="AC5" s="107">
        <v>0.85</v>
      </c>
      <c r="AD5" s="107">
        <v>6.9385392643376971</v>
      </c>
      <c r="AF5" s="89" t="s">
        <v>534</v>
      </c>
      <c r="AG5" s="107">
        <v>2</v>
      </c>
      <c r="AH5" s="107">
        <v>11.004712187760697</v>
      </c>
      <c r="AI5" s="107">
        <v>2.4234818218420928</v>
      </c>
      <c r="AO5" s="107"/>
    </row>
    <row r="6" spans="2:41" x14ac:dyDescent="0.2">
      <c r="C6" s="104" t="s">
        <v>539</v>
      </c>
      <c r="D6" s="113">
        <v>0.48094151164551424</v>
      </c>
      <c r="E6" s="113">
        <v>0.23393696710018375</v>
      </c>
      <c r="F6" s="113">
        <v>8.3089094399796601E-2</v>
      </c>
      <c r="H6" s="104" t="s">
        <v>539</v>
      </c>
      <c r="I6" s="113">
        <f t="shared" si="0"/>
        <v>83.415126741871703</v>
      </c>
      <c r="J6" s="113">
        <f t="shared" si="0"/>
        <v>40.574334483012812</v>
      </c>
      <c r="K6" s="113">
        <f t="shared" si="0"/>
        <v>14.411081539858634</v>
      </c>
      <c r="R6" s="89" t="s">
        <v>534</v>
      </c>
      <c r="S6" s="107">
        <v>11.004712187760697</v>
      </c>
      <c r="X6" s="89" t="s">
        <v>534</v>
      </c>
      <c r="Y6" s="107">
        <v>11.004712187760697</v>
      </c>
      <c r="AC6" s="107">
        <v>1.1499999999999999</v>
      </c>
      <c r="AD6" s="107">
        <v>5.3167625022487046</v>
      </c>
      <c r="AF6" s="89" t="s">
        <v>533</v>
      </c>
      <c r="AG6" s="107">
        <v>3</v>
      </c>
      <c r="AH6" s="107">
        <v>20.945007998211413</v>
      </c>
      <c r="AI6" s="107">
        <v>7.0838221029718698</v>
      </c>
      <c r="AO6" s="107"/>
    </row>
    <row r="7" spans="2:41" x14ac:dyDescent="0.2">
      <c r="C7" s="104" t="s">
        <v>9</v>
      </c>
      <c r="D7" s="113">
        <v>0.57984932811728807</v>
      </c>
      <c r="E7" s="113">
        <v>0.29916629217151491</v>
      </c>
      <c r="F7" s="113">
        <v>0.17328274768053065</v>
      </c>
      <c r="H7" s="104" t="s">
        <v>9</v>
      </c>
      <c r="I7" s="113">
        <f t="shared" si="0"/>
        <v>100.56982819096578</v>
      </c>
      <c r="J7" s="113">
        <f t="shared" si="0"/>
        <v>51.887794199757543</v>
      </c>
      <c r="K7" s="113">
        <f t="shared" si="0"/>
        <v>30.054387092718027</v>
      </c>
      <c r="M7" s="107" t="s">
        <v>7</v>
      </c>
      <c r="N7" s="89">
        <v>7.7694925407947464</v>
      </c>
      <c r="R7" s="89" t="s">
        <v>533</v>
      </c>
      <c r="S7" s="107">
        <v>20.945007998211413</v>
      </c>
      <c r="X7" s="89" t="s">
        <v>533</v>
      </c>
      <c r="Y7" s="107">
        <v>20.945007998211413</v>
      </c>
      <c r="AC7" s="107">
        <v>1.25</v>
      </c>
      <c r="AD7" s="107">
        <v>4.0899278321590495</v>
      </c>
      <c r="AF7" s="89" t="s">
        <v>532</v>
      </c>
      <c r="AG7" s="107">
        <v>4</v>
      </c>
      <c r="AH7" s="107">
        <v>55.095073735330708</v>
      </c>
      <c r="AI7" s="107">
        <v>14.450419781484038</v>
      </c>
      <c r="AO7" s="107"/>
    </row>
    <row r="8" spans="2:41" x14ac:dyDescent="0.2">
      <c r="C8" s="104" t="s">
        <v>536</v>
      </c>
      <c r="D8" s="113">
        <v>0.48867800367052211</v>
      </c>
      <c r="E8" s="113">
        <v>0.30297920230078507</v>
      </c>
      <c r="F8" s="113">
        <v>0.43679654848616439</v>
      </c>
      <c r="H8" s="104" t="s">
        <v>536</v>
      </c>
      <c r="I8" s="113">
        <f t="shared" si="0"/>
        <v>84.756954068432705</v>
      </c>
      <c r="J8" s="113">
        <f t="shared" si="0"/>
        <v>52.549110334853125</v>
      </c>
      <c r="K8" s="113">
        <f t="shared" si="0"/>
        <v>75.758566416368822</v>
      </c>
      <c r="M8" s="107"/>
      <c r="N8" s="89">
        <v>6.9385392643376971</v>
      </c>
      <c r="R8" s="89" t="s">
        <v>532</v>
      </c>
      <c r="S8" s="107">
        <v>55.095073735330708</v>
      </c>
      <c r="X8" s="89" t="s">
        <v>532</v>
      </c>
      <c r="Y8" s="107">
        <v>55.095073735330708</v>
      </c>
      <c r="AB8" s="89" t="s">
        <v>534</v>
      </c>
      <c r="AC8" s="107">
        <v>1.75</v>
      </c>
      <c r="AD8" s="107">
        <v>14.411081539858634</v>
      </c>
    </row>
    <row r="9" spans="2:41" x14ac:dyDescent="0.2">
      <c r="D9" s="107"/>
      <c r="E9" s="107"/>
      <c r="F9" s="107"/>
      <c r="I9" s="107"/>
      <c r="J9" s="107"/>
      <c r="K9" s="107"/>
      <c r="M9" s="107"/>
      <c r="N9" s="89">
        <v>5.3167625022487046</v>
      </c>
      <c r="Y9" s="107"/>
      <c r="AC9" s="107">
        <v>1.85</v>
      </c>
      <c r="AD9" s="107">
        <v>11.061098265578629</v>
      </c>
    </row>
    <row r="10" spans="2:41" x14ac:dyDescent="0.2">
      <c r="C10" s="104"/>
      <c r="D10" s="115" t="s">
        <v>159</v>
      </c>
      <c r="E10" s="115" t="s">
        <v>161</v>
      </c>
      <c r="F10" s="115" t="s">
        <v>210</v>
      </c>
      <c r="H10" s="104"/>
      <c r="I10" s="115" t="s">
        <v>159</v>
      </c>
      <c r="J10" s="115" t="s">
        <v>161</v>
      </c>
      <c r="K10" s="115" t="s">
        <v>210</v>
      </c>
      <c r="M10" s="107"/>
      <c r="N10" s="89">
        <v>4.0899278321590495</v>
      </c>
      <c r="X10" s="89" t="s">
        <v>2</v>
      </c>
      <c r="Y10" s="92" t="s">
        <v>210</v>
      </c>
      <c r="AC10" s="107">
        <v>2.15</v>
      </c>
      <c r="AD10" s="107">
        <v>9.368000427632067</v>
      </c>
    </row>
    <row r="11" spans="2:41" x14ac:dyDescent="0.2">
      <c r="C11" s="104" t="s">
        <v>7</v>
      </c>
      <c r="D11" s="113">
        <v>0.80606882583771866</v>
      </c>
      <c r="E11" s="113">
        <v>0.68094395920360218</v>
      </c>
      <c r="F11" s="113">
        <v>5.5929401978335958E-2</v>
      </c>
      <c r="H11" s="104" t="s">
        <v>7</v>
      </c>
      <c r="I11" s="113">
        <f t="shared" ref="I11:K14" si="1">D11/$D$11*100</f>
        <v>100</v>
      </c>
      <c r="J11" s="113">
        <f t="shared" si="1"/>
        <v>84.477148523380905</v>
      </c>
      <c r="K11" s="113">
        <f t="shared" si="1"/>
        <v>6.9385392643376971</v>
      </c>
      <c r="M11" s="107"/>
      <c r="N11" s="89">
        <v>6.0286805348850487</v>
      </c>
      <c r="R11" s="101" t="s">
        <v>531</v>
      </c>
      <c r="S11" s="177">
        <f>TTEST(N7:N11,N12:N16,1,2)</f>
        <v>1.1650821914144509E-3</v>
      </c>
      <c r="T11" s="177" t="s">
        <v>23</v>
      </c>
      <c r="X11" s="89" t="s">
        <v>535</v>
      </c>
      <c r="Y11" s="107">
        <v>1.6455858809758019</v>
      </c>
      <c r="AC11" s="107">
        <v>2.25</v>
      </c>
      <c r="AD11" s="107">
        <v>9.178668517973458</v>
      </c>
    </row>
    <row r="12" spans="2:41" x14ac:dyDescent="0.2">
      <c r="C12" s="104" t="s">
        <v>539</v>
      </c>
      <c r="D12" s="113">
        <v>0.69582997428356541</v>
      </c>
      <c r="E12" s="113">
        <v>0.28446159874255195</v>
      </c>
      <c r="F12" s="113">
        <v>8.9160064914105913E-2</v>
      </c>
      <c r="H12" s="104" t="s">
        <v>539</v>
      </c>
      <c r="I12" s="113">
        <f t="shared" si="1"/>
        <v>86.323890960603038</v>
      </c>
      <c r="J12" s="113">
        <f t="shared" si="1"/>
        <v>35.289988847654676</v>
      </c>
      <c r="K12" s="113">
        <f t="shared" si="1"/>
        <v>11.061098265578629</v>
      </c>
      <c r="M12" s="107" t="s">
        <v>539</v>
      </c>
      <c r="N12" s="89">
        <v>14.411081539858634</v>
      </c>
      <c r="R12" s="101" t="s">
        <v>530</v>
      </c>
      <c r="S12" s="177">
        <f>TTEST(N17:N21,N22:N26,1,2)</f>
        <v>2.9408157869146288E-4</v>
      </c>
      <c r="T12" s="177" t="s">
        <v>175</v>
      </c>
      <c r="X12" s="89" t="s">
        <v>534</v>
      </c>
      <c r="Y12" s="107">
        <v>2.4234818218420928</v>
      </c>
      <c r="AB12" s="89" t="s">
        <v>533</v>
      </c>
      <c r="AC12" s="107">
        <v>2.75</v>
      </c>
      <c r="AD12" s="107">
        <v>30.054387092718027</v>
      </c>
    </row>
    <row r="13" spans="2:41" x14ac:dyDescent="0.2">
      <c r="C13" s="104" t="s">
        <v>9</v>
      </c>
      <c r="D13" s="113">
        <v>0.9150475205027977</v>
      </c>
      <c r="E13" s="113">
        <v>0.38113787708691205</v>
      </c>
      <c r="F13" s="113">
        <v>0.18495349392918817</v>
      </c>
      <c r="H13" s="104" t="s">
        <v>9</v>
      </c>
      <c r="I13" s="113">
        <f t="shared" si="1"/>
        <v>113.51977538044859</v>
      </c>
      <c r="J13" s="113">
        <f t="shared" si="1"/>
        <v>47.283540172988211</v>
      </c>
      <c r="K13" s="113">
        <f t="shared" si="1"/>
        <v>22.945124287243409</v>
      </c>
      <c r="M13" s="107"/>
      <c r="N13" s="89">
        <v>11.061098265578629</v>
      </c>
      <c r="X13" s="89" t="s">
        <v>533</v>
      </c>
      <c r="Y13" s="107">
        <v>7.0838221029718698</v>
      </c>
      <c r="AC13" s="107">
        <v>2.85</v>
      </c>
      <c r="AD13" s="107">
        <v>22.945124287243409</v>
      </c>
    </row>
    <row r="14" spans="2:41" x14ac:dyDescent="0.2">
      <c r="C14" s="104" t="s">
        <v>536</v>
      </c>
      <c r="D14" s="113">
        <v>0.78934756459234545</v>
      </c>
      <c r="E14" s="113">
        <v>0.37876984487411669</v>
      </c>
      <c r="F14" s="113">
        <v>0.43011318716122243</v>
      </c>
      <c r="H14" s="104" t="s">
        <v>536</v>
      </c>
      <c r="I14" s="113">
        <f t="shared" si="1"/>
        <v>97.925578969265388</v>
      </c>
      <c r="J14" s="113">
        <f t="shared" si="1"/>
        <v>46.989764736339311</v>
      </c>
      <c r="K14" s="113">
        <f t="shared" si="1"/>
        <v>53.359362547512134</v>
      </c>
      <c r="M14" s="107"/>
      <c r="N14" s="89">
        <v>9.368000427632067</v>
      </c>
      <c r="X14" s="89" t="s">
        <v>532</v>
      </c>
      <c r="Y14" s="107">
        <v>14.450419781484038</v>
      </c>
      <c r="AC14" s="107">
        <v>3.15</v>
      </c>
      <c r="AD14" s="107">
        <v>14.428514429367484</v>
      </c>
    </row>
    <row r="15" spans="2:41" x14ac:dyDescent="0.2">
      <c r="D15" s="107"/>
      <c r="E15" s="107"/>
      <c r="F15" s="107"/>
      <c r="I15" s="107"/>
      <c r="J15" s="107"/>
      <c r="K15" s="107"/>
      <c r="M15" s="107"/>
      <c r="N15" s="89">
        <v>9.178668517973458</v>
      </c>
      <c r="AC15" s="107">
        <v>3.25</v>
      </c>
      <c r="AD15" s="107">
        <v>16.352006183516732</v>
      </c>
    </row>
    <row r="16" spans="2:41" x14ac:dyDescent="0.2">
      <c r="C16" s="104"/>
      <c r="D16" s="115" t="s">
        <v>159</v>
      </c>
      <c r="E16" s="115" t="s">
        <v>161</v>
      </c>
      <c r="F16" s="115" t="s">
        <v>210</v>
      </c>
      <c r="H16" s="104"/>
      <c r="I16" s="115" t="s">
        <v>159</v>
      </c>
      <c r="J16" s="115" t="s">
        <v>161</v>
      </c>
      <c r="K16" s="115" t="s">
        <v>210</v>
      </c>
      <c r="M16" s="107"/>
      <c r="N16" s="89">
        <v>11.004712187760697</v>
      </c>
      <c r="AB16" s="89" t="s">
        <v>532</v>
      </c>
      <c r="AC16" s="107">
        <v>3.75</v>
      </c>
      <c r="AD16" s="107">
        <v>75.758566416368822</v>
      </c>
    </row>
    <row r="17" spans="3:30" x14ac:dyDescent="0.2">
      <c r="C17" s="104" t="s">
        <v>7</v>
      </c>
      <c r="D17" s="113">
        <v>8.293606425121272</v>
      </c>
      <c r="E17" s="113">
        <v>4.6280111291540393</v>
      </c>
      <c r="F17" s="113">
        <v>0.44095135649493705</v>
      </c>
      <c r="H17" s="104" t="s">
        <v>7</v>
      </c>
      <c r="I17" s="113">
        <f t="shared" ref="I17:K20" si="2">D17/$D$17*100</f>
        <v>100</v>
      </c>
      <c r="J17" s="113">
        <f t="shared" si="2"/>
        <v>55.802155201575857</v>
      </c>
      <c r="K17" s="113">
        <f t="shared" si="2"/>
        <v>5.3167625022487046</v>
      </c>
      <c r="M17" s="107" t="s">
        <v>9</v>
      </c>
      <c r="N17" s="89">
        <v>30.054387092718027</v>
      </c>
      <c r="AC17" s="107">
        <v>3.85</v>
      </c>
      <c r="AD17" s="107">
        <v>53.359362547512134</v>
      </c>
    </row>
    <row r="18" spans="3:30" x14ac:dyDescent="0.2">
      <c r="C18" s="104" t="s">
        <v>539</v>
      </c>
      <c r="D18" s="113">
        <v>6.6618427934163975</v>
      </c>
      <c r="E18" s="113">
        <v>2.728177203507153</v>
      </c>
      <c r="F18" s="113">
        <v>0.77694508537148133</v>
      </c>
      <c r="H18" s="104" t="s">
        <v>539</v>
      </c>
      <c r="I18" s="113">
        <f t="shared" si="2"/>
        <v>80.325041386552002</v>
      </c>
      <c r="J18" s="113">
        <f t="shared" si="2"/>
        <v>32.894944173424058</v>
      </c>
      <c r="K18" s="113">
        <f t="shared" si="2"/>
        <v>9.368000427632067</v>
      </c>
      <c r="M18" s="107"/>
      <c r="N18" s="89">
        <v>22.945124287243409</v>
      </c>
      <c r="X18" s="101" t="s">
        <v>574</v>
      </c>
      <c r="Y18" s="177">
        <v>1.1650821914144509E-3</v>
      </c>
      <c r="Z18" s="177" t="s">
        <v>23</v>
      </c>
      <c r="AC18" s="107">
        <v>4.1500000000000004</v>
      </c>
      <c r="AD18" s="107">
        <v>42.688325843959284</v>
      </c>
    </row>
    <row r="19" spans="3:30" x14ac:dyDescent="0.2">
      <c r="C19" s="104" t="s">
        <v>9</v>
      </c>
      <c r="D19" s="113">
        <v>7.8475118265860422</v>
      </c>
      <c r="E19" s="113">
        <v>5.007738599955025</v>
      </c>
      <c r="F19" s="113">
        <v>1.1966441997635715</v>
      </c>
      <c r="H19" s="104" t="s">
        <v>9</v>
      </c>
      <c r="I19" s="113">
        <f t="shared" si="2"/>
        <v>94.621222955745608</v>
      </c>
      <c r="J19" s="113">
        <f t="shared" si="2"/>
        <v>60.380711879293216</v>
      </c>
      <c r="K19" s="113">
        <f t="shared" si="2"/>
        <v>14.428514429367484</v>
      </c>
      <c r="M19" s="107"/>
      <c r="N19" s="89">
        <v>14.428514429367484</v>
      </c>
      <c r="X19" s="101" t="s">
        <v>575</v>
      </c>
      <c r="Y19" s="177">
        <v>2.9408157869146288E-4</v>
      </c>
      <c r="Z19" s="177" t="s">
        <v>175</v>
      </c>
      <c r="AC19" s="107">
        <v>4.25</v>
      </c>
      <c r="AD19" s="107">
        <v>48.57404013348259</v>
      </c>
    </row>
    <row r="20" spans="3:30" x14ac:dyDescent="0.2">
      <c r="C20" s="104" t="s">
        <v>536</v>
      </c>
      <c r="D20" s="113">
        <v>5.6061615123712185</v>
      </c>
      <c r="E20" s="113">
        <v>4.0945559364571302</v>
      </c>
      <c r="F20" s="113">
        <v>3.5404017349713115</v>
      </c>
      <c r="H20" s="104" t="s">
        <v>536</v>
      </c>
      <c r="I20" s="113">
        <f t="shared" si="2"/>
        <v>67.596184639172137</v>
      </c>
      <c r="J20" s="113">
        <f t="shared" si="2"/>
        <v>49.370029473001651</v>
      </c>
      <c r="K20" s="113">
        <f t="shared" si="2"/>
        <v>42.688325843959284</v>
      </c>
      <c r="M20" s="107"/>
      <c r="N20" s="89">
        <v>16.352006183516732</v>
      </c>
    </row>
    <row r="21" spans="3:30" x14ac:dyDescent="0.2">
      <c r="D21" s="107"/>
      <c r="E21" s="107"/>
      <c r="F21" s="107"/>
      <c r="I21" s="107"/>
      <c r="J21" s="107"/>
      <c r="K21" s="107"/>
      <c r="M21" s="107"/>
      <c r="N21" s="89">
        <v>20.945007998211413</v>
      </c>
    </row>
    <row r="22" spans="3:30" x14ac:dyDescent="0.2">
      <c r="C22" s="104"/>
      <c r="D22" s="115" t="s">
        <v>159</v>
      </c>
      <c r="E22" s="115" t="s">
        <v>161</v>
      </c>
      <c r="F22" s="115" t="s">
        <v>210</v>
      </c>
      <c r="H22" s="104"/>
      <c r="I22" s="115" t="s">
        <v>159</v>
      </c>
      <c r="J22" s="115" t="s">
        <v>161</v>
      </c>
      <c r="K22" s="115" t="s">
        <v>210</v>
      </c>
      <c r="M22" s="107" t="s">
        <v>536</v>
      </c>
      <c r="N22" s="89">
        <v>75.758566416368822</v>
      </c>
    </row>
    <row r="23" spans="3:30" x14ac:dyDescent="0.2">
      <c r="C23" s="104" t="s">
        <v>8</v>
      </c>
      <c r="D23" s="113">
        <v>9.4138533039608951</v>
      </c>
      <c r="E23" s="113">
        <v>5.3480596282190804</v>
      </c>
      <c r="F23" s="113">
        <v>0.38501980635732092</v>
      </c>
      <c r="H23" s="104" t="s">
        <v>8</v>
      </c>
      <c r="I23" s="113">
        <f t="shared" ref="I23:K26" si="3">D23/$D$23*100</f>
        <v>100</v>
      </c>
      <c r="J23" s="113">
        <f t="shared" si="3"/>
        <v>56.810526524445358</v>
      </c>
      <c r="K23" s="113">
        <f t="shared" si="3"/>
        <v>4.0899278321590495</v>
      </c>
      <c r="M23" s="107"/>
      <c r="N23" s="89">
        <v>53.359362547512134</v>
      </c>
    </row>
    <row r="24" spans="3:30" x14ac:dyDescent="0.2">
      <c r="C24" s="104" t="s">
        <v>537</v>
      </c>
      <c r="D24" s="113">
        <v>9.3839636678584917</v>
      </c>
      <c r="E24" s="113">
        <v>3.3704501543449781</v>
      </c>
      <c r="F24" s="113">
        <v>0.86406638953886294</v>
      </c>
      <c r="H24" s="104" t="s">
        <v>537</v>
      </c>
      <c r="I24" s="113">
        <f t="shared" si="3"/>
        <v>99.682493075499409</v>
      </c>
      <c r="J24" s="113">
        <f t="shared" si="3"/>
        <v>35.80308769977173</v>
      </c>
      <c r="K24" s="113">
        <f t="shared" si="3"/>
        <v>9.178668517973458</v>
      </c>
      <c r="M24" s="107"/>
      <c r="N24" s="89">
        <v>42.688325843959284</v>
      </c>
    </row>
    <row r="25" spans="3:30" x14ac:dyDescent="0.2">
      <c r="C25" s="104" t="s">
        <v>27</v>
      </c>
      <c r="D25" s="113">
        <v>10.721256628179301</v>
      </c>
      <c r="E25" s="113">
        <v>6.0450932819205665</v>
      </c>
      <c r="F25" s="113">
        <v>1.5393538743708797</v>
      </c>
      <c r="H25" s="104" t="s">
        <v>27</v>
      </c>
      <c r="I25" s="113">
        <f t="shared" si="3"/>
        <v>113.88807836710515</v>
      </c>
      <c r="J25" s="113">
        <f t="shared" si="3"/>
        <v>64.214865971802254</v>
      </c>
      <c r="K25" s="113">
        <f t="shared" si="3"/>
        <v>16.352006183516732</v>
      </c>
      <c r="M25" s="107"/>
      <c r="N25" s="89">
        <v>48.57404013348259</v>
      </c>
    </row>
    <row r="26" spans="3:30" x14ac:dyDescent="0.2">
      <c r="C26" s="104" t="s">
        <v>538</v>
      </c>
      <c r="D26" s="113">
        <v>7.8355439651131196</v>
      </c>
      <c r="E26" s="113">
        <v>5.3314795409869653</v>
      </c>
      <c r="F26" s="113">
        <v>4.5726888819731419</v>
      </c>
      <c r="H26" s="104" t="s">
        <v>538</v>
      </c>
      <c r="I26" s="113">
        <f t="shared" si="3"/>
        <v>83.234183836456225</v>
      </c>
      <c r="J26" s="113">
        <f t="shared" si="3"/>
        <v>56.634402181981478</v>
      </c>
      <c r="K26" s="113">
        <f t="shared" si="3"/>
        <v>48.57404013348259</v>
      </c>
      <c r="M26" s="107"/>
      <c r="N26" s="89">
        <v>55.095073735330708</v>
      </c>
    </row>
    <row r="27" spans="3:30" x14ac:dyDescent="0.2">
      <c r="D27" s="107"/>
      <c r="E27" s="107"/>
      <c r="F27" s="107"/>
      <c r="I27" s="107"/>
      <c r="J27" s="107"/>
      <c r="K27" s="107"/>
    </row>
    <row r="28" spans="3:30" x14ac:dyDescent="0.2">
      <c r="H28" s="104" t="s">
        <v>113</v>
      </c>
      <c r="I28" s="115" t="s">
        <v>159</v>
      </c>
      <c r="J28" s="115" t="s">
        <v>161</v>
      </c>
      <c r="K28" s="115" t="s">
        <v>210</v>
      </c>
      <c r="M28" s="104" t="s">
        <v>113</v>
      </c>
      <c r="N28" s="114" t="s">
        <v>159</v>
      </c>
      <c r="O28" s="114" t="s">
        <v>161</v>
      </c>
      <c r="P28" s="114" t="s">
        <v>210</v>
      </c>
    </row>
    <row r="29" spans="3:30" x14ac:dyDescent="0.2">
      <c r="H29" s="104" t="s">
        <v>535</v>
      </c>
      <c r="I29" s="113">
        <f t="shared" ref="I29:K32" si="4">AVERAGE(I5,I11,I17,I23)</f>
        <v>100</v>
      </c>
      <c r="J29" s="113">
        <f t="shared" si="4"/>
        <v>72.521486193557834</v>
      </c>
      <c r="K29" s="113">
        <f t="shared" si="4"/>
        <v>6.0286805348850487</v>
      </c>
      <c r="M29" s="104" t="s">
        <v>7</v>
      </c>
      <c r="N29" s="104">
        <f t="shared" ref="N29:P32" si="5">AVERAGE(I5,I11,I17)</f>
        <v>100</v>
      </c>
      <c r="O29" s="104">
        <f t="shared" si="5"/>
        <v>77.758472749928657</v>
      </c>
      <c r="P29" s="104">
        <f t="shared" si="5"/>
        <v>6.6749314357937157</v>
      </c>
    </row>
    <row r="30" spans="3:30" x14ac:dyDescent="0.2">
      <c r="H30" s="104" t="s">
        <v>534</v>
      </c>
      <c r="I30" s="113">
        <f t="shared" si="4"/>
        <v>87.43663804113153</v>
      </c>
      <c r="J30" s="113">
        <f t="shared" si="4"/>
        <v>36.140588800965823</v>
      </c>
      <c r="K30" s="113">
        <f t="shared" si="4"/>
        <v>11.004712187760697</v>
      </c>
      <c r="M30" s="104" t="s">
        <v>539</v>
      </c>
      <c r="N30" s="104">
        <f t="shared" si="5"/>
        <v>83.354686363008909</v>
      </c>
      <c r="O30" s="104">
        <f t="shared" si="5"/>
        <v>36.25308916803052</v>
      </c>
      <c r="P30" s="104">
        <f t="shared" si="5"/>
        <v>11.613393411023111</v>
      </c>
    </row>
    <row r="31" spans="3:30" x14ac:dyDescent="0.2">
      <c r="H31" s="104" t="s">
        <v>533</v>
      </c>
      <c r="I31" s="113">
        <f t="shared" si="4"/>
        <v>105.64972622356629</v>
      </c>
      <c r="J31" s="113">
        <f t="shared" si="4"/>
        <v>55.941728055960304</v>
      </c>
      <c r="K31" s="113">
        <f t="shared" si="4"/>
        <v>20.945007998211413</v>
      </c>
      <c r="M31" s="104" t="s">
        <v>9</v>
      </c>
      <c r="N31" s="104">
        <f t="shared" si="5"/>
        <v>102.90360884238667</v>
      </c>
      <c r="O31" s="104">
        <f t="shared" si="5"/>
        <v>53.184015417346323</v>
      </c>
      <c r="P31" s="104">
        <f t="shared" si="5"/>
        <v>22.476008603109637</v>
      </c>
    </row>
    <row r="32" spans="3:30" x14ac:dyDescent="0.2">
      <c r="H32" s="104" t="s">
        <v>532</v>
      </c>
      <c r="I32" s="113">
        <f t="shared" si="4"/>
        <v>83.378225378331607</v>
      </c>
      <c r="J32" s="113">
        <f t="shared" si="4"/>
        <v>51.38582668154389</v>
      </c>
      <c r="K32" s="113">
        <f t="shared" si="4"/>
        <v>55.095073735330708</v>
      </c>
      <c r="M32" s="104" t="s">
        <v>536</v>
      </c>
      <c r="N32" s="104">
        <f t="shared" si="5"/>
        <v>83.426239225623405</v>
      </c>
      <c r="O32" s="104">
        <f t="shared" si="5"/>
        <v>49.636301514731365</v>
      </c>
      <c r="P32" s="104">
        <f t="shared" si="5"/>
        <v>57.268751602613413</v>
      </c>
    </row>
    <row r="33" spans="8:16" x14ac:dyDescent="0.2">
      <c r="I33" s="107"/>
      <c r="J33" s="107"/>
      <c r="K33" s="107"/>
    </row>
    <row r="34" spans="8:16" x14ac:dyDescent="0.2">
      <c r="H34" s="104" t="s">
        <v>2</v>
      </c>
      <c r="I34" s="115" t="s">
        <v>159</v>
      </c>
      <c r="J34" s="115" t="s">
        <v>161</v>
      </c>
      <c r="K34" s="115" t="s">
        <v>210</v>
      </c>
      <c r="M34" s="104" t="s">
        <v>2</v>
      </c>
      <c r="N34" s="114" t="s">
        <v>159</v>
      </c>
      <c r="O34" s="114" t="s">
        <v>161</v>
      </c>
      <c r="P34" s="114" t="s">
        <v>210</v>
      </c>
    </row>
    <row r="35" spans="8:16" x14ac:dyDescent="0.2">
      <c r="H35" s="104" t="s">
        <v>535</v>
      </c>
      <c r="I35" s="113">
        <f t="shared" ref="I35:K38" si="6">STDEVA(I5,I11,I17,I23)</f>
        <v>0</v>
      </c>
      <c r="J35" s="113">
        <f t="shared" si="6"/>
        <v>19.048346818839509</v>
      </c>
      <c r="K35" s="113">
        <f t="shared" si="6"/>
        <v>1.6455858809758019</v>
      </c>
      <c r="M35" s="104" t="s">
        <v>7</v>
      </c>
      <c r="N35" s="104">
        <f t="shared" ref="N35:P38" si="7">STDEVA(I5,I11,I17)</f>
        <v>0</v>
      </c>
      <c r="O35" s="104">
        <f t="shared" si="7"/>
        <v>19.485972022112175</v>
      </c>
      <c r="P35" s="104">
        <f t="shared" si="7"/>
        <v>1.2474325536672453</v>
      </c>
    </row>
    <row r="36" spans="8:16" x14ac:dyDescent="0.2">
      <c r="H36" s="104" t="s">
        <v>534</v>
      </c>
      <c r="I36" s="113">
        <f t="shared" si="6"/>
        <v>8.5234291161769509</v>
      </c>
      <c r="J36" s="113">
        <f t="shared" si="6"/>
        <v>3.216091680660508</v>
      </c>
      <c r="K36" s="113">
        <f t="shared" si="6"/>
        <v>2.4234818218420928</v>
      </c>
      <c r="M36" s="104" t="s">
        <v>539</v>
      </c>
      <c r="N36" s="104">
        <f t="shared" si="7"/>
        <v>2.9998814697535772</v>
      </c>
      <c r="O36" s="104">
        <f t="shared" si="7"/>
        <v>3.9292404548566955</v>
      </c>
      <c r="P36" s="104">
        <f t="shared" si="7"/>
        <v>2.5665033064239791</v>
      </c>
    </row>
    <row r="37" spans="8:16" x14ac:dyDescent="0.2">
      <c r="H37" s="104" t="s">
        <v>533</v>
      </c>
      <c r="I37" s="113">
        <f t="shared" si="6"/>
        <v>9.613209109044444</v>
      </c>
      <c r="J37" s="113">
        <f t="shared" si="6"/>
        <v>7.7362347750841112</v>
      </c>
      <c r="K37" s="113">
        <f t="shared" si="6"/>
        <v>7.0838221029718698</v>
      </c>
      <c r="M37" s="104" t="s">
        <v>9</v>
      </c>
      <c r="N37" s="104">
        <f t="shared" si="7"/>
        <v>9.6630078150657415</v>
      </c>
      <c r="O37" s="104">
        <f t="shared" si="7"/>
        <v>6.6441040599770753</v>
      </c>
      <c r="P37" s="104">
        <f t="shared" si="7"/>
        <v>7.8234919483972645</v>
      </c>
    </row>
    <row r="38" spans="8:16" x14ac:dyDescent="0.2">
      <c r="H38" s="104" t="s">
        <v>532</v>
      </c>
      <c r="I38" s="113">
        <f t="shared" si="6"/>
        <v>12.41799698232154</v>
      </c>
      <c r="J38" s="113">
        <f t="shared" si="6"/>
        <v>4.174908088964064</v>
      </c>
      <c r="K38" s="113">
        <f t="shared" si="6"/>
        <v>14.450419781484038</v>
      </c>
      <c r="M38" s="104" t="s">
        <v>536</v>
      </c>
      <c r="N38" s="104">
        <f t="shared" si="7"/>
        <v>15.208423376610348</v>
      </c>
      <c r="O38" s="104">
        <f t="shared" si="7"/>
        <v>2.7892214811814271</v>
      </c>
      <c r="P38" s="104">
        <f t="shared" si="7"/>
        <v>16.87817214532928</v>
      </c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9</vt:i4>
      </vt:variant>
    </vt:vector>
  </HeadingPairs>
  <TitlesOfParts>
    <vt:vector size="38" baseType="lpstr">
      <vt:lpstr>Figure 1c</vt:lpstr>
      <vt:lpstr>Figure 3b</vt:lpstr>
      <vt:lpstr>Figure 3c</vt:lpstr>
      <vt:lpstr>Figure 3d</vt:lpstr>
      <vt:lpstr>Figure 3e</vt:lpstr>
      <vt:lpstr>Figure 3f</vt:lpstr>
      <vt:lpstr>Figure 3g</vt:lpstr>
      <vt:lpstr>Figure 4d</vt:lpstr>
      <vt:lpstr>Figure 5a</vt:lpstr>
      <vt:lpstr>Figure 6a</vt:lpstr>
      <vt:lpstr>Figure 6b</vt:lpstr>
      <vt:lpstr>Figure 6c</vt:lpstr>
      <vt:lpstr>Figure 6d</vt:lpstr>
      <vt:lpstr>Figure 6e</vt:lpstr>
      <vt:lpstr>Figure 6f</vt:lpstr>
      <vt:lpstr>Figure 6g</vt:lpstr>
      <vt:lpstr>Suppl. Fig. 2a</vt:lpstr>
      <vt:lpstr>Suppl. Fig. 2b</vt:lpstr>
      <vt:lpstr>Suppl. Fig. 6a</vt:lpstr>
      <vt:lpstr>Suppl. Fig. 6b</vt:lpstr>
      <vt:lpstr>Suppl. Fig. 6c</vt:lpstr>
      <vt:lpstr>Suppl. Fig. 6d</vt:lpstr>
      <vt:lpstr>Suppl. Fig. 7a</vt:lpstr>
      <vt:lpstr>Suppl. Fig. 7b</vt:lpstr>
      <vt:lpstr>Suppl. Fig. 7c</vt:lpstr>
      <vt:lpstr>Suppl. Fig. 7d</vt:lpstr>
      <vt:lpstr>Suppl. Fig. 7e</vt:lpstr>
      <vt:lpstr>Suppl. Fig. 7f</vt:lpstr>
      <vt:lpstr>Suppl. Fig. 7g</vt:lpstr>
      <vt:lpstr>'Figure 1c'!Print_Area</vt:lpstr>
      <vt:lpstr>'Figure 3c'!Print_Area</vt:lpstr>
      <vt:lpstr>'Figure 3d'!Print_Area</vt:lpstr>
      <vt:lpstr>'Figure 3e'!Print_Area</vt:lpstr>
      <vt:lpstr>'Figure 3f'!Print_Area</vt:lpstr>
      <vt:lpstr>'Figure 3g'!Print_Area</vt:lpstr>
      <vt:lpstr>'Figure 4d'!Print_Area</vt:lpstr>
      <vt:lpstr>'Figure 5a'!Print_Area</vt:lpstr>
      <vt:lpstr>'Figure 6e'!Print_Area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Jaroslaw Mazur</dc:creator>
  <cp:lastModifiedBy>Jaroslaw Mazur</cp:lastModifiedBy>
  <cp:lastPrinted>2026-05-20T12:21:29Z</cp:lastPrinted>
  <dcterms:created xsi:type="dcterms:W3CDTF">2025-02-26T14:03:11Z</dcterms:created>
  <dcterms:modified xsi:type="dcterms:W3CDTF">2026-07-13T15:16:36Z</dcterms:modified>
</cp:coreProperties>
</file>