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rsulaweber/Documents/data /dsh/arrow:LRP6/ Arrow Paper/For submission of paper August 2026/"/>
    </mc:Choice>
  </mc:AlternateContent>
  <xr:revisionPtr revIDLastSave="0" documentId="8_{383807E6-D786-3E44-9755-7747D7301D76}" xr6:coauthVersionLast="47" xr6:coauthVersionMax="47" xr10:uidLastSave="{00000000-0000-0000-0000-000000000000}"/>
  <bookViews>
    <workbookView xWindow="1320" yWindow="900" windowWidth="31760" windowHeight="17040" firstSheet="9" activeTab="14" xr2:uid="{3EFFF4F9-7FC5-8249-8A1E-A3FA3FBB84A9}"/>
  </bookViews>
  <sheets>
    <sheet name="1G arr LOF wing rescue" sheetId="1" r:id="rId1"/>
    <sheet name="2E Fmi measurements arr clones" sheetId="2" r:id="rId2"/>
    <sheet name="2F cell polarity strength 2" sheetId="23" r:id="rId3"/>
    <sheet name="2G Fmi asymmetry angles" sheetId="24" r:id="rId4"/>
    <sheet name="3D arr and dsh mosaic analysis" sheetId="5" r:id="rId5"/>
    <sheet name="3K arr dsh ft ds phenotype " sheetId="22" r:id="rId6"/>
    <sheet name="4G dpp_Fz Arr measurements" sheetId="7" r:id="rId7"/>
    <sheet name="5F sep-Dsh arr interaction" sheetId="8" r:id="rId8"/>
    <sheet name="5K pnr-Fz arr interaction" sheetId="9" r:id="rId9"/>
    <sheet name="6E S6D dsh wg+Wnt4 wg data" sheetId="10" r:id="rId10"/>
    <sheet name="6EI S6EF Vang fmi arm data" sheetId="11" r:id="rId11"/>
    <sheet name="S1Q arr LOF rescue Arr or Dsh" sheetId="12" r:id="rId12"/>
    <sheet name="S1T arrIR rescue" sheetId="13" r:id="rId13"/>
    <sheet name="S2C DshGFP in arr measurements" sheetId="14" r:id="rId14"/>
    <sheet name="S2E Fmi  asymmetry angle di" sheetId="25" r:id="rId15"/>
    <sheet name="S4K flipon Fz Fz2 mesurements " sheetId="16" r:id="rId16"/>
    <sheet name="S4Q arr eye disc Arr measurem." sheetId="17" r:id="rId17"/>
    <sheet name="S5C sev-Fmi arr interaction" sheetId="18" r:id="rId18"/>
    <sheet name="S5H en-arrIR fz interaction" sheetId="19" r:id="rId19"/>
    <sheet name="S5I sev-Fmi arr dsh interaction" sheetId="20" r:id="rId20"/>
    <sheet name="S5J  sev-Vang arr dshh interact" sheetId="21" r:id="rId21"/>
  </sheets>
  <externalReferences>
    <externalReference r:id="rId22"/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" i="23" l="1"/>
  <c r="K4" i="23"/>
  <c r="J4" i="23"/>
  <c r="N87" i="22"/>
  <c r="M87" i="22"/>
  <c r="L87" i="22"/>
  <c r="K87" i="22"/>
  <c r="J87" i="22"/>
  <c r="P85" i="22" s="1"/>
  <c r="I87" i="22"/>
  <c r="O85" i="22" s="1"/>
  <c r="N86" i="22"/>
  <c r="M86" i="22"/>
  <c r="L86" i="22"/>
  <c r="K86" i="22"/>
  <c r="J86" i="22"/>
  <c r="I86" i="22"/>
  <c r="X85" i="22"/>
  <c r="W85" i="22"/>
  <c r="V85" i="22"/>
  <c r="Q85" i="22"/>
  <c r="N85" i="22"/>
  <c r="M85" i="22"/>
  <c r="L85" i="22"/>
  <c r="K85" i="22"/>
  <c r="J85" i="22"/>
  <c r="I85" i="22"/>
  <c r="N84" i="22"/>
  <c r="M84" i="22"/>
  <c r="L84" i="22"/>
  <c r="K84" i="22"/>
  <c r="J84" i="22"/>
  <c r="I84" i="22"/>
  <c r="N83" i="22"/>
  <c r="M83" i="22"/>
  <c r="L83" i="22"/>
  <c r="K83" i="22"/>
  <c r="J83" i="22"/>
  <c r="I83" i="22"/>
  <c r="N82" i="22"/>
  <c r="M82" i="22"/>
  <c r="L82" i="22"/>
  <c r="K82" i="22"/>
  <c r="J82" i="22"/>
  <c r="I82" i="22"/>
  <c r="X81" i="22"/>
  <c r="W81" i="22"/>
  <c r="V81" i="22"/>
  <c r="O81" i="22"/>
  <c r="N81" i="22"/>
  <c r="M81" i="22"/>
  <c r="L81" i="22"/>
  <c r="K81" i="22"/>
  <c r="J81" i="22"/>
  <c r="I81" i="22"/>
  <c r="O88" i="22" s="1"/>
  <c r="X79" i="22"/>
  <c r="W79" i="22"/>
  <c r="V79" i="22"/>
  <c r="N78" i="22"/>
  <c r="M78" i="22"/>
  <c r="L78" i="22"/>
  <c r="K78" i="22"/>
  <c r="J78" i="22"/>
  <c r="I78" i="22"/>
  <c r="N77" i="22"/>
  <c r="M77" i="22"/>
  <c r="L77" i="22"/>
  <c r="K77" i="22"/>
  <c r="J77" i="22"/>
  <c r="I77" i="22"/>
  <c r="N76" i="22"/>
  <c r="M76" i="22"/>
  <c r="L76" i="22"/>
  <c r="K76" i="22"/>
  <c r="J76" i="22"/>
  <c r="I76" i="22"/>
  <c r="N75" i="22"/>
  <c r="M75" i="22"/>
  <c r="L75" i="22"/>
  <c r="K75" i="22"/>
  <c r="J75" i="22"/>
  <c r="I75" i="22"/>
  <c r="N74" i="22"/>
  <c r="M74" i="22"/>
  <c r="L74" i="22"/>
  <c r="K74" i="22"/>
  <c r="J74" i="22"/>
  <c r="I74" i="22"/>
  <c r="N73" i="22"/>
  <c r="M73" i="22"/>
  <c r="L73" i="22"/>
  <c r="K73" i="22"/>
  <c r="Q79" i="22" s="1"/>
  <c r="J73" i="22"/>
  <c r="I73" i="22"/>
  <c r="N70" i="22"/>
  <c r="M70" i="22"/>
  <c r="L70" i="22"/>
  <c r="K70" i="22"/>
  <c r="J70" i="22"/>
  <c r="I70" i="22"/>
  <c r="N69" i="22"/>
  <c r="M69" i="22"/>
  <c r="L69" i="22"/>
  <c r="K69" i="22"/>
  <c r="J69" i="22"/>
  <c r="I69" i="22"/>
  <c r="N68" i="22"/>
  <c r="M68" i="22"/>
  <c r="L68" i="22"/>
  <c r="K68" i="22"/>
  <c r="J68" i="22"/>
  <c r="I68" i="22"/>
  <c r="N67" i="22"/>
  <c r="M67" i="22"/>
  <c r="L67" i="22"/>
  <c r="K67" i="22"/>
  <c r="J67" i="22"/>
  <c r="I67" i="22"/>
  <c r="N66" i="22"/>
  <c r="M66" i="22"/>
  <c r="L66" i="22"/>
  <c r="K66" i="22"/>
  <c r="J66" i="22"/>
  <c r="I66" i="22"/>
  <c r="N65" i="22"/>
  <c r="M65" i="22"/>
  <c r="L65" i="22"/>
  <c r="K65" i="22"/>
  <c r="J65" i="22"/>
  <c r="I65" i="22"/>
  <c r="N64" i="22"/>
  <c r="M64" i="22"/>
  <c r="L64" i="22"/>
  <c r="K64" i="22"/>
  <c r="J64" i="22"/>
  <c r="I64" i="22"/>
  <c r="N63" i="22"/>
  <c r="M63" i="22"/>
  <c r="L63" i="22"/>
  <c r="K63" i="22"/>
  <c r="J63" i="22"/>
  <c r="I63" i="22"/>
  <c r="N62" i="22"/>
  <c r="M62" i="22"/>
  <c r="L62" i="22"/>
  <c r="K62" i="22"/>
  <c r="J62" i="22"/>
  <c r="I62" i="22"/>
  <c r="N59" i="22"/>
  <c r="M59" i="22"/>
  <c r="L59" i="22"/>
  <c r="K59" i="22"/>
  <c r="J59" i="22"/>
  <c r="I59" i="22"/>
  <c r="N58" i="22"/>
  <c r="M58" i="22"/>
  <c r="L58" i="22"/>
  <c r="K58" i="22"/>
  <c r="J58" i="22"/>
  <c r="I58" i="22"/>
  <c r="N57" i="22"/>
  <c r="M57" i="22"/>
  <c r="L57" i="22"/>
  <c r="K57" i="22"/>
  <c r="J57" i="22"/>
  <c r="I57" i="22"/>
  <c r="N56" i="22"/>
  <c r="M56" i="22"/>
  <c r="L56" i="22"/>
  <c r="K56" i="22"/>
  <c r="J56" i="22"/>
  <c r="I56" i="22"/>
  <c r="AA55" i="22"/>
  <c r="Z55" i="22"/>
  <c r="Y55" i="22"/>
  <c r="X55" i="22"/>
  <c r="W55" i="22"/>
  <c r="V55" i="22"/>
  <c r="T55" i="22"/>
  <c r="N55" i="22"/>
  <c r="M55" i="22"/>
  <c r="S55" i="22" s="1"/>
  <c r="L55" i="22"/>
  <c r="R55" i="22" s="1"/>
  <c r="K55" i="22"/>
  <c r="Q55" i="22" s="1"/>
  <c r="J55" i="22"/>
  <c r="P55" i="22" s="1"/>
  <c r="I55" i="22"/>
  <c r="O55" i="22" s="1"/>
  <c r="N53" i="22"/>
  <c r="M53" i="22"/>
  <c r="L53" i="22"/>
  <c r="K53" i="22"/>
  <c r="J53" i="22"/>
  <c r="I53" i="22"/>
  <c r="N52" i="22"/>
  <c r="M52" i="22"/>
  <c r="L52" i="22"/>
  <c r="K52" i="22"/>
  <c r="J52" i="22"/>
  <c r="I52" i="22"/>
  <c r="N51" i="22"/>
  <c r="M51" i="22"/>
  <c r="L51" i="22"/>
  <c r="K51" i="22"/>
  <c r="J51" i="22"/>
  <c r="I51" i="22"/>
  <c r="N50" i="22"/>
  <c r="M50" i="22"/>
  <c r="L50" i="22"/>
  <c r="K50" i="22"/>
  <c r="J50" i="22"/>
  <c r="I50" i="22"/>
  <c r="N49" i="22"/>
  <c r="M49" i="22"/>
  <c r="L49" i="22"/>
  <c r="K49" i="22"/>
  <c r="J49" i="22"/>
  <c r="I49" i="22"/>
  <c r="N48" i="22"/>
  <c r="M48" i="22"/>
  <c r="L48" i="22"/>
  <c r="K48" i="22"/>
  <c r="J48" i="22"/>
  <c r="I48" i="22"/>
  <c r="F45" i="22"/>
  <c r="E45" i="22"/>
  <c r="D45" i="22"/>
  <c r="C45" i="22"/>
  <c r="B45" i="22"/>
  <c r="E56" i="21"/>
  <c r="I56" i="21" s="1"/>
  <c r="B56" i="21"/>
  <c r="E55" i="21"/>
  <c r="I55" i="21" s="1"/>
  <c r="B55" i="21"/>
  <c r="E54" i="21"/>
  <c r="I54" i="21" s="1"/>
  <c r="B54" i="21"/>
  <c r="E53" i="21"/>
  <c r="I53" i="21" s="1"/>
  <c r="B53" i="21"/>
  <c r="B52" i="21"/>
  <c r="B51" i="21"/>
  <c r="B50" i="21"/>
  <c r="I49" i="21"/>
  <c r="H49" i="21"/>
  <c r="E49" i="21"/>
  <c r="B49" i="21"/>
  <c r="G49" i="21" s="1"/>
  <c r="E48" i="21"/>
  <c r="I48" i="21" s="1"/>
  <c r="B48" i="21"/>
  <c r="E47" i="21"/>
  <c r="I47" i="21" s="1"/>
  <c r="B47" i="21"/>
  <c r="E46" i="21"/>
  <c r="B45" i="21"/>
  <c r="B44" i="21"/>
  <c r="B43" i="21"/>
  <c r="E42" i="21"/>
  <c r="E41" i="21"/>
  <c r="E40" i="21"/>
  <c r="E39" i="21"/>
  <c r="B38" i="21"/>
  <c r="B37" i="21"/>
  <c r="B36" i="21"/>
  <c r="E35" i="21"/>
  <c r="I35" i="21" s="1"/>
  <c r="B35" i="21"/>
  <c r="E34" i="21"/>
  <c r="E33" i="21"/>
  <c r="E32" i="21"/>
  <c r="I32" i="21" s="1"/>
  <c r="B32" i="21"/>
  <c r="B31" i="21"/>
  <c r="B30" i="21"/>
  <c r="B29" i="21"/>
  <c r="E28" i="21"/>
  <c r="I28" i="21" s="1"/>
  <c r="B28" i="21"/>
  <c r="E27" i="21"/>
  <c r="G26" i="21"/>
  <c r="E26" i="21"/>
  <c r="I26" i="21" s="1"/>
  <c r="B26" i="21"/>
  <c r="H26" i="21" s="1"/>
  <c r="E25" i="21"/>
  <c r="I25" i="21" s="1"/>
  <c r="B25" i="21"/>
  <c r="B24" i="21"/>
  <c r="B23" i="21"/>
  <c r="B22" i="21"/>
  <c r="G21" i="21"/>
  <c r="E21" i="21"/>
  <c r="I21" i="21" s="1"/>
  <c r="B21" i="21"/>
  <c r="H21" i="21" s="1"/>
  <c r="E20" i="21"/>
  <c r="I20" i="21" s="1"/>
  <c r="B20" i="21"/>
  <c r="E19" i="21"/>
  <c r="E18" i="21"/>
  <c r="I18" i="21" s="1"/>
  <c r="B18" i="21"/>
  <c r="B17" i="21"/>
  <c r="B16" i="21"/>
  <c r="B15" i="21"/>
  <c r="E14" i="21"/>
  <c r="E13" i="21"/>
  <c r="E12" i="21"/>
  <c r="E11" i="21"/>
  <c r="I11" i="21" s="1"/>
  <c r="B11" i="21"/>
  <c r="B10" i="21"/>
  <c r="B9" i="21"/>
  <c r="B8" i="21"/>
  <c r="E7" i="21"/>
  <c r="I7" i="21" s="1"/>
  <c r="B7" i="21"/>
  <c r="E6" i="21"/>
  <c r="I6" i="21" s="1"/>
  <c r="B6" i="21"/>
  <c r="E5" i="21"/>
  <c r="I5" i="21" s="1"/>
  <c r="B5" i="21"/>
  <c r="E4" i="21"/>
  <c r="I4" i="21" s="1"/>
  <c r="B4" i="21"/>
  <c r="E55" i="20"/>
  <c r="I55" i="20" s="1"/>
  <c r="B55" i="20"/>
  <c r="E54" i="20"/>
  <c r="I54" i="20" s="1"/>
  <c r="B54" i="20"/>
  <c r="E53" i="20"/>
  <c r="I53" i="20" s="1"/>
  <c r="B53" i="20"/>
  <c r="E52" i="20"/>
  <c r="I52" i="20" s="1"/>
  <c r="B52" i="20"/>
  <c r="B51" i="20"/>
  <c r="B50" i="20"/>
  <c r="B49" i="20"/>
  <c r="E48" i="20"/>
  <c r="I48" i="20" s="1"/>
  <c r="B48" i="20"/>
  <c r="E47" i="20"/>
  <c r="I47" i="20" s="1"/>
  <c r="B47" i="20"/>
  <c r="E46" i="20"/>
  <c r="I46" i="20" s="1"/>
  <c r="B46" i="20"/>
  <c r="E45" i="20"/>
  <c r="I45" i="20" s="1"/>
  <c r="B45" i="20"/>
  <c r="B44" i="20"/>
  <c r="B43" i="20"/>
  <c r="B42" i="20"/>
  <c r="E41" i="20"/>
  <c r="I41" i="20" s="1"/>
  <c r="B41" i="20"/>
  <c r="E40" i="20"/>
  <c r="I40" i="20" s="1"/>
  <c r="B40" i="20"/>
  <c r="E39" i="20"/>
  <c r="I39" i="20" s="1"/>
  <c r="B39" i="20"/>
  <c r="E38" i="20"/>
  <c r="I38" i="20" s="1"/>
  <c r="B38" i="20"/>
  <c r="B37" i="20"/>
  <c r="B36" i="20"/>
  <c r="B35" i="20"/>
  <c r="E34" i="20"/>
  <c r="E33" i="20"/>
  <c r="I33" i="20" s="1"/>
  <c r="B33" i="20"/>
  <c r="H32" i="20"/>
  <c r="E32" i="20"/>
  <c r="I32" i="20" s="1"/>
  <c r="B32" i="20"/>
  <c r="G32" i="20" s="1"/>
  <c r="E31" i="20"/>
  <c r="B30" i="20"/>
  <c r="B29" i="20"/>
  <c r="B28" i="20"/>
  <c r="E27" i="20"/>
  <c r="E26" i="20"/>
  <c r="I26" i="20" s="1"/>
  <c r="B26" i="20"/>
  <c r="E25" i="20"/>
  <c r="I25" i="20" s="1"/>
  <c r="B25" i="20"/>
  <c r="E24" i="20"/>
  <c r="I24" i="20" s="1"/>
  <c r="B24" i="20"/>
  <c r="B23" i="20"/>
  <c r="B22" i="20"/>
  <c r="E21" i="20"/>
  <c r="E20" i="20"/>
  <c r="I20" i="20" s="1"/>
  <c r="B20" i="20"/>
  <c r="E19" i="20"/>
  <c r="I19" i="20" s="1"/>
  <c r="B19" i="20"/>
  <c r="E18" i="20"/>
  <c r="I18" i="20" s="1"/>
  <c r="B18" i="20"/>
  <c r="B17" i="20"/>
  <c r="B16" i="20"/>
  <c r="B15" i="20"/>
  <c r="E14" i="20"/>
  <c r="I14" i="20" s="1"/>
  <c r="B14" i="20"/>
  <c r="E13" i="20"/>
  <c r="I13" i="20" s="1"/>
  <c r="B13" i="20"/>
  <c r="E12" i="20"/>
  <c r="I12" i="20" s="1"/>
  <c r="B12" i="20"/>
  <c r="E11" i="20"/>
  <c r="I11" i="20" s="1"/>
  <c r="B11" i="20"/>
  <c r="B10" i="20"/>
  <c r="B9" i="20"/>
  <c r="B8" i="20"/>
  <c r="E7" i="20"/>
  <c r="I7" i="20" s="1"/>
  <c r="B7" i="20"/>
  <c r="E6" i="20"/>
  <c r="I6" i="20" s="1"/>
  <c r="B6" i="20"/>
  <c r="E5" i="20"/>
  <c r="I5" i="20" s="1"/>
  <c r="B5" i="20"/>
  <c r="E4" i="20"/>
  <c r="I4" i="20" s="1"/>
  <c r="B4" i="20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I8" i="19"/>
  <c r="H8" i="19"/>
  <c r="D8" i="19"/>
  <c r="I7" i="19"/>
  <c r="H7" i="19"/>
  <c r="D7" i="19"/>
  <c r="I6" i="19"/>
  <c r="H6" i="19"/>
  <c r="D6" i="19"/>
  <c r="I5" i="19"/>
  <c r="H5" i="19"/>
  <c r="D5" i="19"/>
  <c r="D4" i="19"/>
  <c r="B37" i="18"/>
  <c r="I31" i="18"/>
  <c r="H31" i="18"/>
  <c r="G31" i="18"/>
  <c r="I30" i="18"/>
  <c r="H30" i="18"/>
  <c r="G30" i="18"/>
  <c r="I29" i="18"/>
  <c r="H29" i="18"/>
  <c r="G29" i="18"/>
  <c r="I28" i="18"/>
  <c r="H28" i="18"/>
  <c r="G28" i="18"/>
  <c r="Q27" i="18"/>
  <c r="L27" i="18"/>
  <c r="I27" i="18"/>
  <c r="H27" i="18"/>
  <c r="O27" i="18" s="1"/>
  <c r="G27" i="18"/>
  <c r="I25" i="18"/>
  <c r="H25" i="18"/>
  <c r="G25" i="18"/>
  <c r="I24" i="18"/>
  <c r="H24" i="18"/>
  <c r="G24" i="18"/>
  <c r="I23" i="18"/>
  <c r="H23" i="18"/>
  <c r="G23" i="18"/>
  <c r="I22" i="18"/>
  <c r="H22" i="18"/>
  <c r="G22" i="18"/>
  <c r="Q21" i="18"/>
  <c r="I21" i="18"/>
  <c r="H21" i="18"/>
  <c r="G21" i="18"/>
  <c r="I19" i="18"/>
  <c r="H19" i="18"/>
  <c r="G19" i="18"/>
  <c r="I18" i="18"/>
  <c r="H18" i="18"/>
  <c r="G18" i="18"/>
  <c r="I17" i="18"/>
  <c r="H17" i="18"/>
  <c r="G17" i="18"/>
  <c r="I16" i="18"/>
  <c r="H16" i="18"/>
  <c r="G16" i="18"/>
  <c r="Q15" i="18"/>
  <c r="I15" i="18"/>
  <c r="H15" i="18"/>
  <c r="G15" i="18"/>
  <c r="H13" i="18"/>
  <c r="G13" i="18"/>
  <c r="I12" i="18"/>
  <c r="H12" i="18"/>
  <c r="G12" i="18"/>
  <c r="I11" i="18"/>
  <c r="H11" i="18"/>
  <c r="G11" i="18"/>
  <c r="Q10" i="18"/>
  <c r="I10" i="18"/>
  <c r="H10" i="18"/>
  <c r="G10" i="18"/>
  <c r="I8" i="18"/>
  <c r="H8" i="18"/>
  <c r="G8" i="18"/>
  <c r="I7" i="18"/>
  <c r="H7" i="18"/>
  <c r="G7" i="18"/>
  <c r="I6" i="18"/>
  <c r="H6" i="18"/>
  <c r="G6" i="18"/>
  <c r="Q5" i="18"/>
  <c r="I5" i="18"/>
  <c r="H5" i="18"/>
  <c r="G5" i="18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T15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S15" i="17" s="1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AA21" i="16"/>
  <c r="Z21" i="16"/>
  <c r="Y21" i="16"/>
  <c r="X21" i="16"/>
  <c r="W21" i="16"/>
  <c r="V21" i="16"/>
  <c r="U21" i="16"/>
  <c r="T21" i="16"/>
  <c r="S21" i="16"/>
  <c r="R21" i="16"/>
  <c r="Q21" i="16"/>
  <c r="P21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AA7" i="16"/>
  <c r="Z7" i="16"/>
  <c r="Y7" i="16"/>
  <c r="X7" i="16"/>
  <c r="W7" i="16"/>
  <c r="V7" i="16"/>
  <c r="U7" i="16"/>
  <c r="T7" i="16"/>
  <c r="S7" i="16"/>
  <c r="R7" i="16"/>
  <c r="Q7" i="16"/>
  <c r="P7" i="16"/>
  <c r="AA6" i="16"/>
  <c r="Z6" i="16"/>
  <c r="Y6" i="16"/>
  <c r="X6" i="16"/>
  <c r="W6" i="16"/>
  <c r="V6" i="16"/>
  <c r="U6" i="16"/>
  <c r="T6" i="16"/>
  <c r="S6" i="16"/>
  <c r="R6" i="16"/>
  <c r="Q6" i="16"/>
  <c r="P6" i="16"/>
  <c r="AA5" i="16"/>
  <c r="Z5" i="16"/>
  <c r="Y5" i="16"/>
  <c r="X5" i="16"/>
  <c r="W5" i="16"/>
  <c r="V5" i="16"/>
  <c r="U5" i="16"/>
  <c r="T5" i="16"/>
  <c r="S5" i="16"/>
  <c r="R5" i="16"/>
  <c r="Q5" i="16"/>
  <c r="P5" i="16"/>
  <c r="AX19" i="14"/>
  <c r="AW19" i="14"/>
  <c r="AV19" i="14"/>
  <c r="AU19" i="14"/>
  <c r="AT19" i="14"/>
  <c r="AS19" i="14"/>
  <c r="AR19" i="14"/>
  <c r="AQ19" i="14"/>
  <c r="AP19" i="14"/>
  <c r="AO19" i="14"/>
  <c r="AN19" i="14"/>
  <c r="AM19" i="14"/>
  <c r="AL19" i="14"/>
  <c r="AK19" i="14"/>
  <c r="AJ19" i="14"/>
  <c r="AI19" i="14"/>
  <c r="AH19" i="14"/>
  <c r="AG19" i="14"/>
  <c r="AF19" i="14"/>
  <c r="AE19" i="14"/>
  <c r="AD19" i="14"/>
  <c r="AC19" i="14"/>
  <c r="AB19" i="14"/>
  <c r="AA19" i="14"/>
  <c r="AX18" i="14"/>
  <c r="AW18" i="14"/>
  <c r="AV18" i="14"/>
  <c r="AU18" i="14"/>
  <c r="AT18" i="14"/>
  <c r="AS18" i="14"/>
  <c r="AR18" i="14"/>
  <c r="AQ18" i="14"/>
  <c r="AP18" i="14"/>
  <c r="AO18" i="14"/>
  <c r="AN18" i="14"/>
  <c r="AM18" i="14"/>
  <c r="AL18" i="14"/>
  <c r="AK18" i="14"/>
  <c r="AJ18" i="14"/>
  <c r="AI18" i="14"/>
  <c r="AH18" i="14"/>
  <c r="AG18" i="14"/>
  <c r="AF18" i="14"/>
  <c r="AE18" i="14"/>
  <c r="AD18" i="14"/>
  <c r="AC18" i="14"/>
  <c r="AB18" i="14"/>
  <c r="AA18" i="14"/>
  <c r="AX17" i="14"/>
  <c r="AW17" i="14"/>
  <c r="AV17" i="14"/>
  <c r="AU17" i="14"/>
  <c r="AT17" i="14"/>
  <c r="AS17" i="14"/>
  <c r="AR17" i="14"/>
  <c r="AQ17" i="14"/>
  <c r="AP17" i="14"/>
  <c r="AO17" i="14"/>
  <c r="AN17" i="14"/>
  <c r="AM17" i="14"/>
  <c r="AL17" i="14"/>
  <c r="AK17" i="14"/>
  <c r="AJ17" i="14"/>
  <c r="AI17" i="14"/>
  <c r="AH17" i="14"/>
  <c r="AG17" i="14"/>
  <c r="AF17" i="14"/>
  <c r="AE17" i="14"/>
  <c r="AD17" i="14"/>
  <c r="AC17" i="14"/>
  <c r="AB17" i="14"/>
  <c r="AA17" i="14"/>
  <c r="AB12" i="14"/>
  <c r="AA12" i="14"/>
  <c r="AX6" i="14"/>
  <c r="AW6" i="14"/>
  <c r="AV6" i="14"/>
  <c r="AU6" i="14"/>
  <c r="AT6" i="14"/>
  <c r="AS6" i="14"/>
  <c r="AR6" i="14"/>
  <c r="AQ6" i="14"/>
  <c r="AP6" i="14"/>
  <c r="AO6" i="14"/>
  <c r="AN6" i="14"/>
  <c r="AM6" i="14"/>
  <c r="AL6" i="14"/>
  <c r="AK6" i="14"/>
  <c r="AJ6" i="14"/>
  <c r="AI6" i="14"/>
  <c r="AH6" i="14"/>
  <c r="AG6" i="14"/>
  <c r="AF6" i="14"/>
  <c r="AE6" i="14"/>
  <c r="AD6" i="14"/>
  <c r="AC6" i="14"/>
  <c r="AB6" i="14"/>
  <c r="AA6" i="14"/>
  <c r="AX5" i="14"/>
  <c r="AW5" i="14"/>
  <c r="AV5" i="14"/>
  <c r="AU5" i="14"/>
  <c r="AT5" i="14"/>
  <c r="AS5" i="14"/>
  <c r="AR5" i="14"/>
  <c r="AQ5" i="14"/>
  <c r="AP5" i="14"/>
  <c r="AO5" i="14"/>
  <c r="AN5" i="14"/>
  <c r="AM5" i="14"/>
  <c r="AL5" i="14"/>
  <c r="AK5" i="14"/>
  <c r="AJ5" i="14"/>
  <c r="AI5" i="14"/>
  <c r="AH5" i="14"/>
  <c r="AG5" i="14"/>
  <c r="AF5" i="14"/>
  <c r="AE5" i="14"/>
  <c r="AD5" i="14"/>
  <c r="AC5" i="14"/>
  <c r="AB5" i="14"/>
  <c r="AA5" i="14"/>
  <c r="AX4" i="14"/>
  <c r="AW4" i="14"/>
  <c r="AV4" i="14"/>
  <c r="AU4" i="14"/>
  <c r="AT4" i="14"/>
  <c r="AS4" i="14"/>
  <c r="AR4" i="14"/>
  <c r="AQ4" i="14"/>
  <c r="AP4" i="14"/>
  <c r="AO4" i="14"/>
  <c r="AN4" i="14"/>
  <c r="AM4" i="14"/>
  <c r="AL4" i="14"/>
  <c r="AK4" i="14"/>
  <c r="AJ4" i="14"/>
  <c r="AI4" i="14"/>
  <c r="AH4" i="14"/>
  <c r="AG4" i="14"/>
  <c r="AF4" i="14"/>
  <c r="AE4" i="14"/>
  <c r="AD4" i="14"/>
  <c r="AC4" i="14"/>
  <c r="AB4" i="14"/>
  <c r="AA4" i="14"/>
  <c r="D9" i="13"/>
  <c r="D8" i="13"/>
  <c r="D7" i="13"/>
  <c r="D6" i="13"/>
  <c r="H5" i="13"/>
  <c r="G5" i="13"/>
  <c r="F5" i="13"/>
  <c r="D5" i="13"/>
  <c r="G4" i="13"/>
  <c r="F4" i="13"/>
  <c r="D4" i="13"/>
  <c r="H4" i="13" s="1"/>
  <c r="C13" i="12"/>
  <c r="D13" i="12" s="1"/>
  <c r="B13" i="12"/>
  <c r="C12" i="12"/>
  <c r="D12" i="12" s="1"/>
  <c r="B12" i="12"/>
  <c r="C11" i="12"/>
  <c r="D11" i="12" s="1"/>
  <c r="B11" i="12"/>
  <c r="C10" i="12"/>
  <c r="D10" i="12" s="1"/>
  <c r="B10" i="12"/>
  <c r="C9" i="12"/>
  <c r="D9" i="12" s="1"/>
  <c r="B9" i="12"/>
  <c r="C8" i="12"/>
  <c r="D8" i="12" s="1"/>
  <c r="B8" i="12"/>
  <c r="C7" i="12"/>
  <c r="D7" i="12" s="1"/>
  <c r="B7" i="12"/>
  <c r="C6" i="12"/>
  <c r="D6" i="12" s="1"/>
  <c r="B6" i="12"/>
  <c r="C5" i="12"/>
  <c r="D5" i="12" s="1"/>
  <c r="B5" i="12"/>
  <c r="C4" i="12"/>
  <c r="D4" i="12" s="1"/>
  <c r="B4" i="12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I129" i="11"/>
  <c r="H129" i="11"/>
  <c r="G129" i="11"/>
  <c r="E129" i="11"/>
  <c r="I128" i="11"/>
  <c r="H128" i="11"/>
  <c r="G128" i="11"/>
  <c r="E128" i="11"/>
  <c r="I127" i="11"/>
  <c r="H127" i="11"/>
  <c r="G127" i="11"/>
  <c r="E127" i="11"/>
  <c r="I126" i="11"/>
  <c r="H126" i="11"/>
  <c r="G126" i="11"/>
  <c r="E126" i="11"/>
  <c r="E125" i="11"/>
  <c r="I124" i="11"/>
  <c r="H124" i="11"/>
  <c r="G124" i="11"/>
  <c r="E124" i="11"/>
  <c r="I123" i="11"/>
  <c r="H123" i="11"/>
  <c r="G123" i="11"/>
  <c r="E123" i="11"/>
  <c r="I122" i="11"/>
  <c r="H122" i="11"/>
  <c r="G122" i="11"/>
  <c r="E122" i="11"/>
  <c r="I121" i="11"/>
  <c r="H121" i="11"/>
  <c r="G121" i="11"/>
  <c r="E121" i="11"/>
  <c r="E120" i="11"/>
  <c r="I119" i="11"/>
  <c r="H119" i="11"/>
  <c r="G119" i="11"/>
  <c r="E119" i="11"/>
  <c r="I118" i="11"/>
  <c r="H118" i="11"/>
  <c r="G118" i="11"/>
  <c r="E118" i="11"/>
  <c r="I117" i="11"/>
  <c r="H117" i="11"/>
  <c r="G117" i="11"/>
  <c r="E117" i="11"/>
  <c r="I116" i="11"/>
  <c r="H116" i="11"/>
  <c r="G116" i="11"/>
  <c r="E116" i="11"/>
  <c r="E115" i="11"/>
  <c r="I114" i="11"/>
  <c r="E114" i="11"/>
  <c r="I113" i="11"/>
  <c r="G113" i="11"/>
  <c r="E113" i="11"/>
  <c r="H113" i="11" s="1"/>
  <c r="I112" i="11"/>
  <c r="E112" i="11"/>
  <c r="I111" i="11"/>
  <c r="E111" i="11"/>
  <c r="E109" i="11"/>
  <c r="E108" i="11"/>
  <c r="H91" i="11" s="1"/>
  <c r="E107" i="11"/>
  <c r="E106" i="11"/>
  <c r="E105" i="11"/>
  <c r="E104" i="11"/>
  <c r="G92" i="11" s="1"/>
  <c r="E103" i="11"/>
  <c r="G91" i="11" s="1"/>
  <c r="E102" i="11"/>
  <c r="E101" i="11"/>
  <c r="E100" i="11"/>
  <c r="E98" i="11"/>
  <c r="E97" i="11"/>
  <c r="E96" i="11"/>
  <c r="E95" i="11"/>
  <c r="E94" i="11"/>
  <c r="E93" i="11"/>
  <c r="I92" i="11"/>
  <c r="H92" i="11"/>
  <c r="E92" i="11"/>
  <c r="I91" i="11"/>
  <c r="E91" i="11"/>
  <c r="G83" i="11" s="1"/>
  <c r="I90" i="11"/>
  <c r="H90" i="11"/>
  <c r="G90" i="11"/>
  <c r="E90" i="11"/>
  <c r="I89" i="11"/>
  <c r="H89" i="11"/>
  <c r="G89" i="11"/>
  <c r="E89" i="11"/>
  <c r="I88" i="11"/>
  <c r="H88" i="11"/>
  <c r="G88" i="11"/>
  <c r="E88" i="11"/>
  <c r="E87" i="11"/>
  <c r="I86" i="11"/>
  <c r="E86" i="11"/>
  <c r="I85" i="11"/>
  <c r="H85" i="11"/>
  <c r="G85" i="11"/>
  <c r="E85" i="11"/>
  <c r="I84" i="11"/>
  <c r="H84" i="11"/>
  <c r="G84" i="11"/>
  <c r="E84" i="11"/>
  <c r="I83" i="11"/>
  <c r="H83" i="11"/>
  <c r="E83" i="11"/>
  <c r="I82" i="11"/>
  <c r="E82" i="11"/>
  <c r="E81" i="11"/>
  <c r="I80" i="11"/>
  <c r="E80" i="11"/>
  <c r="I79" i="11"/>
  <c r="E79" i="11"/>
  <c r="I78" i="11"/>
  <c r="E78" i="11"/>
  <c r="I77" i="11"/>
  <c r="E77" i="11"/>
  <c r="I76" i="11"/>
  <c r="E76" i="11"/>
  <c r="E75" i="11"/>
  <c r="I74" i="11"/>
  <c r="E74" i="11"/>
  <c r="I73" i="11"/>
  <c r="E73" i="11"/>
  <c r="I72" i="11"/>
  <c r="E72" i="11"/>
  <c r="I71" i="11"/>
  <c r="E71" i="11"/>
  <c r="I70" i="11"/>
  <c r="E70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I55" i="11"/>
  <c r="H55" i="11"/>
  <c r="G55" i="11"/>
  <c r="E55" i="11"/>
  <c r="I54" i="11"/>
  <c r="H54" i="11"/>
  <c r="G54" i="11"/>
  <c r="E54" i="11"/>
  <c r="I53" i="11"/>
  <c r="H53" i="11"/>
  <c r="G53" i="11"/>
  <c r="E53" i="11"/>
  <c r="I52" i="11"/>
  <c r="H52" i="11"/>
  <c r="G52" i="11"/>
  <c r="E52" i="11"/>
  <c r="E51" i="11"/>
  <c r="I50" i="11"/>
  <c r="H50" i="11"/>
  <c r="G50" i="11"/>
  <c r="E50" i="11"/>
  <c r="I49" i="11"/>
  <c r="H49" i="11"/>
  <c r="G49" i="11"/>
  <c r="E49" i="11"/>
  <c r="I48" i="11"/>
  <c r="H48" i="11"/>
  <c r="G48" i="11"/>
  <c r="E48" i="11"/>
  <c r="I47" i="11"/>
  <c r="H47" i="11"/>
  <c r="G47" i="11"/>
  <c r="E47" i="11"/>
  <c r="E46" i="11"/>
  <c r="I45" i="11"/>
  <c r="H45" i="11"/>
  <c r="G45" i="11"/>
  <c r="E45" i="11"/>
  <c r="I44" i="11"/>
  <c r="H44" i="11"/>
  <c r="G44" i="11"/>
  <c r="E44" i="11"/>
  <c r="I43" i="11"/>
  <c r="H43" i="11"/>
  <c r="G43" i="11"/>
  <c r="E43" i="11"/>
  <c r="I42" i="11"/>
  <c r="H42" i="11"/>
  <c r="G42" i="11"/>
  <c r="E42" i="11"/>
  <c r="E41" i="11"/>
  <c r="I40" i="11"/>
  <c r="E40" i="11"/>
  <c r="I39" i="11"/>
  <c r="H39" i="11"/>
  <c r="E39" i="11"/>
  <c r="G39" i="11" s="1"/>
  <c r="I38" i="11"/>
  <c r="H38" i="11"/>
  <c r="E38" i="11"/>
  <c r="G38" i="11" s="1"/>
  <c r="I37" i="11"/>
  <c r="H37" i="11"/>
  <c r="E37" i="11"/>
  <c r="G37" i="11" s="1"/>
  <c r="E30" i="11"/>
  <c r="E29" i="11"/>
  <c r="E28" i="11"/>
  <c r="E27" i="11"/>
  <c r="E26" i="11"/>
  <c r="H24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85" i="10"/>
  <c r="E84" i="10"/>
  <c r="E83" i="10"/>
  <c r="E82" i="10"/>
  <c r="E81" i="10"/>
  <c r="E80" i="10"/>
  <c r="E79" i="10"/>
  <c r="E78" i="10"/>
  <c r="E77" i="10"/>
  <c r="E76" i="10"/>
  <c r="E75" i="10"/>
  <c r="E74" i="10"/>
  <c r="E72" i="10"/>
  <c r="E71" i="10"/>
  <c r="E70" i="10"/>
  <c r="E67" i="10"/>
  <c r="E66" i="10"/>
  <c r="E63" i="10"/>
  <c r="E62" i="10"/>
  <c r="E61" i="10"/>
  <c r="E60" i="10"/>
  <c r="E59" i="10"/>
  <c r="E58" i="10"/>
  <c r="E57" i="10"/>
  <c r="E56" i="10"/>
  <c r="E54" i="10"/>
  <c r="E53" i="10"/>
  <c r="E52" i="10"/>
  <c r="E51" i="10"/>
  <c r="E50" i="10"/>
  <c r="E48" i="10"/>
  <c r="E47" i="10"/>
  <c r="E46" i="10"/>
  <c r="E45" i="10"/>
  <c r="I43" i="10"/>
  <c r="H43" i="10"/>
  <c r="G43" i="10"/>
  <c r="E43" i="10"/>
  <c r="I42" i="10"/>
  <c r="H42" i="10"/>
  <c r="G42" i="10"/>
  <c r="E42" i="10"/>
  <c r="I41" i="10"/>
  <c r="H41" i="10"/>
  <c r="G41" i="10"/>
  <c r="E41" i="10"/>
  <c r="I40" i="10"/>
  <c r="H40" i="10"/>
  <c r="G40" i="10"/>
  <c r="E40" i="10"/>
  <c r="E39" i="10"/>
  <c r="I38" i="10"/>
  <c r="H38" i="10"/>
  <c r="G38" i="10"/>
  <c r="E38" i="10"/>
  <c r="I37" i="10"/>
  <c r="H37" i="10"/>
  <c r="G37" i="10"/>
  <c r="E37" i="10"/>
  <c r="I36" i="10"/>
  <c r="H36" i="10"/>
  <c r="G36" i="10"/>
  <c r="E36" i="10"/>
  <c r="I35" i="10"/>
  <c r="H35" i="10"/>
  <c r="G35" i="10"/>
  <c r="E35" i="10"/>
  <c r="E34" i="10"/>
  <c r="E33" i="10"/>
  <c r="E32" i="10"/>
  <c r="E31" i="10"/>
  <c r="E30" i="10"/>
  <c r="E29" i="10"/>
  <c r="H28" i="10"/>
  <c r="G28" i="10"/>
  <c r="E28" i="10"/>
  <c r="H27" i="10"/>
  <c r="G27" i="10"/>
  <c r="H26" i="10"/>
  <c r="G26" i="10"/>
  <c r="E26" i="10"/>
  <c r="H25" i="10"/>
  <c r="G25" i="10"/>
  <c r="E25" i="10"/>
  <c r="E24" i="10"/>
  <c r="H23" i="10"/>
  <c r="G23" i="10"/>
  <c r="E23" i="10"/>
  <c r="I22" i="10"/>
  <c r="H22" i="10"/>
  <c r="G22" i="10"/>
  <c r="E22" i="10"/>
  <c r="I21" i="10"/>
  <c r="H21" i="10"/>
  <c r="G21" i="10"/>
  <c r="E21" i="10"/>
  <c r="I20" i="10"/>
  <c r="H20" i="10"/>
  <c r="G20" i="10"/>
  <c r="E20" i="10"/>
  <c r="E18" i="10"/>
  <c r="E17" i="10"/>
  <c r="E16" i="10"/>
  <c r="E15" i="10"/>
  <c r="E14" i="10"/>
  <c r="I13" i="10"/>
  <c r="E13" i="10"/>
  <c r="I12" i="10"/>
  <c r="E12" i="10"/>
  <c r="I11" i="10"/>
  <c r="E11" i="10"/>
  <c r="I10" i="10"/>
  <c r="E9" i="10"/>
  <c r="I8" i="10"/>
  <c r="E8" i="10"/>
  <c r="I7" i="10"/>
  <c r="E7" i="10"/>
  <c r="I6" i="10"/>
  <c r="E6" i="10"/>
  <c r="I5" i="10"/>
  <c r="E5" i="10"/>
  <c r="Q22" i="9"/>
  <c r="P22" i="9"/>
  <c r="O22" i="9"/>
  <c r="N22" i="9"/>
  <c r="M22" i="9"/>
  <c r="L22" i="9"/>
  <c r="S18" i="9"/>
  <c r="Q18" i="9"/>
  <c r="P18" i="9"/>
  <c r="O18" i="9"/>
  <c r="N18" i="9"/>
  <c r="M18" i="9"/>
  <c r="R18" i="9" s="1"/>
  <c r="L18" i="9"/>
  <c r="S14" i="9"/>
  <c r="Q14" i="9"/>
  <c r="P14" i="9"/>
  <c r="O14" i="9"/>
  <c r="N14" i="9"/>
  <c r="M14" i="9"/>
  <c r="R14" i="9" s="1"/>
  <c r="L14" i="9"/>
  <c r="Q10" i="9"/>
  <c r="P10" i="9"/>
  <c r="O10" i="9"/>
  <c r="N10" i="9"/>
  <c r="M10" i="9"/>
  <c r="L10" i="9"/>
  <c r="Q6" i="9"/>
  <c r="P6" i="9"/>
  <c r="O6" i="9"/>
  <c r="N6" i="9"/>
  <c r="M6" i="9"/>
  <c r="L6" i="9"/>
  <c r="B84" i="8"/>
  <c r="B82" i="8"/>
  <c r="B81" i="8"/>
  <c r="B80" i="8"/>
  <c r="B79" i="8"/>
  <c r="B78" i="8"/>
  <c r="B77" i="8"/>
  <c r="B76" i="8"/>
  <c r="B75" i="8"/>
  <c r="B74" i="8"/>
  <c r="B73" i="8"/>
  <c r="B72" i="8"/>
  <c r="B69" i="8"/>
  <c r="B68" i="8"/>
  <c r="B67" i="8"/>
  <c r="B66" i="8"/>
  <c r="B65" i="8"/>
  <c r="B64" i="8"/>
  <c r="B63" i="8"/>
  <c r="B62" i="8"/>
  <c r="B61" i="8"/>
  <c r="B60" i="8"/>
  <c r="G58" i="8"/>
  <c r="F58" i="8"/>
  <c r="B58" i="8"/>
  <c r="B57" i="8"/>
  <c r="G56" i="8"/>
  <c r="B56" i="8"/>
  <c r="F56" i="8" s="1"/>
  <c r="B55" i="8"/>
  <c r="G54" i="8"/>
  <c r="B54" i="8"/>
  <c r="F54" i="8" s="1"/>
  <c r="B53" i="8"/>
  <c r="B52" i="8"/>
  <c r="B51" i="8"/>
  <c r="B50" i="8"/>
  <c r="B49" i="8"/>
  <c r="B48" i="8"/>
  <c r="B45" i="8"/>
  <c r="B44" i="8"/>
  <c r="B43" i="8"/>
  <c r="B42" i="8"/>
  <c r="B41" i="8"/>
  <c r="B40" i="8"/>
  <c r="B39" i="8"/>
  <c r="B38" i="8"/>
  <c r="B37" i="8"/>
  <c r="B36" i="8"/>
  <c r="B35" i="8"/>
  <c r="B34" i="8"/>
  <c r="B32" i="8"/>
  <c r="B31" i="8"/>
  <c r="B30" i="8"/>
  <c r="B29" i="8"/>
  <c r="B27" i="8"/>
  <c r="B25" i="8"/>
  <c r="B24" i="8"/>
  <c r="B23" i="8"/>
  <c r="B22" i="8"/>
  <c r="B21" i="8"/>
  <c r="B20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Q53" i="7"/>
  <c r="P53" i="7"/>
  <c r="O53" i="7"/>
  <c r="N53" i="7"/>
  <c r="M53" i="7"/>
  <c r="L53" i="7"/>
  <c r="Q52" i="7"/>
  <c r="P52" i="7"/>
  <c r="O52" i="7"/>
  <c r="N52" i="7"/>
  <c r="M52" i="7"/>
  <c r="L52" i="7"/>
  <c r="Q51" i="7"/>
  <c r="P51" i="7"/>
  <c r="O51" i="7"/>
  <c r="N51" i="7"/>
  <c r="M51" i="7"/>
  <c r="L51" i="7"/>
  <c r="P39" i="7"/>
  <c r="O39" i="7"/>
  <c r="N39" i="7"/>
  <c r="M39" i="7"/>
  <c r="L39" i="7"/>
  <c r="P38" i="7"/>
  <c r="O38" i="7"/>
  <c r="N38" i="7"/>
  <c r="M38" i="7"/>
  <c r="L38" i="7"/>
  <c r="P37" i="7"/>
  <c r="O37" i="7"/>
  <c r="N37" i="7"/>
  <c r="M37" i="7"/>
  <c r="L37" i="7"/>
  <c r="M30" i="7"/>
  <c r="Q24" i="7"/>
  <c r="P24" i="7"/>
  <c r="O24" i="7"/>
  <c r="N24" i="7"/>
  <c r="M24" i="7"/>
  <c r="L24" i="7"/>
  <c r="Q23" i="7"/>
  <c r="P23" i="7"/>
  <c r="O23" i="7"/>
  <c r="N23" i="7"/>
  <c r="M23" i="7"/>
  <c r="L23" i="7"/>
  <c r="Q22" i="7"/>
  <c r="P22" i="7"/>
  <c r="O22" i="7"/>
  <c r="L30" i="7" s="1"/>
  <c r="N22" i="7"/>
  <c r="M22" i="7"/>
  <c r="L22" i="7"/>
  <c r="Q11" i="7"/>
  <c r="P11" i="7"/>
  <c r="O11" i="7"/>
  <c r="N11" i="7"/>
  <c r="M11" i="7"/>
  <c r="L11" i="7"/>
  <c r="Q10" i="7"/>
  <c r="P10" i="7"/>
  <c r="O10" i="7"/>
  <c r="N10" i="7"/>
  <c r="M10" i="7"/>
  <c r="L10" i="7"/>
  <c r="Q9" i="7"/>
  <c r="P9" i="7"/>
  <c r="O9" i="7"/>
  <c r="N9" i="7"/>
  <c r="M9" i="7"/>
  <c r="L9" i="7"/>
  <c r="Q7" i="7"/>
  <c r="P7" i="7"/>
  <c r="O7" i="7"/>
  <c r="N7" i="7"/>
  <c r="M7" i="7"/>
  <c r="L7" i="7"/>
  <c r="Q6" i="7"/>
  <c r="P6" i="7"/>
  <c r="O6" i="7"/>
  <c r="N6" i="7"/>
  <c r="M6" i="7"/>
  <c r="L6" i="7"/>
  <c r="Q5" i="7"/>
  <c r="P5" i="7"/>
  <c r="O5" i="7"/>
  <c r="N5" i="7"/>
  <c r="M5" i="7"/>
  <c r="L5" i="7"/>
  <c r="AJ48" i="5"/>
  <c r="AJ51" i="5" s="1"/>
  <c r="AI48" i="5"/>
  <c r="AI51" i="5" s="1"/>
  <c r="AH48" i="5"/>
  <c r="AH51" i="5" s="1"/>
  <c r="AS37" i="5"/>
  <c r="AS40" i="5" s="1"/>
  <c r="AR37" i="5"/>
  <c r="AR40" i="5" s="1"/>
  <c r="AQ37" i="5"/>
  <c r="AQ40" i="5" s="1"/>
  <c r="AP37" i="5"/>
  <c r="AP40" i="5" s="1"/>
  <c r="AO37" i="5"/>
  <c r="AO40" i="5" s="1"/>
  <c r="AN37" i="5"/>
  <c r="AN40" i="5" s="1"/>
  <c r="AM37" i="5"/>
  <c r="AM40" i="5" s="1"/>
  <c r="AL37" i="5"/>
  <c r="AL40" i="5" s="1"/>
  <c r="AK37" i="5"/>
  <c r="AK40" i="5" s="1"/>
  <c r="AJ37" i="5"/>
  <c r="AJ40" i="5" s="1"/>
  <c r="AI37" i="5"/>
  <c r="AI40" i="5" s="1"/>
  <c r="AH37" i="5"/>
  <c r="AH40" i="5" s="1"/>
  <c r="T70" i="5"/>
  <c r="T73" i="5" s="1"/>
  <c r="S70" i="5"/>
  <c r="S73" i="5" s="1"/>
  <c r="R70" i="5"/>
  <c r="R73" i="5" s="1"/>
  <c r="E70" i="5"/>
  <c r="E73" i="5" s="1"/>
  <c r="D70" i="5"/>
  <c r="D73" i="5" s="1"/>
  <c r="C70" i="5"/>
  <c r="C73" i="5" s="1"/>
  <c r="AC59" i="5"/>
  <c r="AC62" i="5" s="1"/>
  <c r="AB59" i="5"/>
  <c r="AB62" i="5" s="1"/>
  <c r="AA59" i="5"/>
  <c r="AA62" i="5" s="1"/>
  <c r="Z59" i="5"/>
  <c r="Z62" i="5" s="1"/>
  <c r="Y59" i="5"/>
  <c r="Y62" i="5" s="1"/>
  <c r="X59" i="5"/>
  <c r="X62" i="5" s="1"/>
  <c r="W59" i="5"/>
  <c r="W62" i="5" s="1"/>
  <c r="V59" i="5"/>
  <c r="V62" i="5" s="1"/>
  <c r="U59" i="5"/>
  <c r="U62" i="5" s="1"/>
  <c r="T59" i="5"/>
  <c r="T62" i="5" s="1"/>
  <c r="S59" i="5"/>
  <c r="S62" i="5" s="1"/>
  <c r="R59" i="5"/>
  <c r="R62" i="5" s="1"/>
  <c r="N59" i="5"/>
  <c r="N62" i="5" s="1"/>
  <c r="M59" i="5"/>
  <c r="M62" i="5" s="1"/>
  <c r="L59" i="5"/>
  <c r="L62" i="5" s="1"/>
  <c r="K59" i="5"/>
  <c r="K62" i="5" s="1"/>
  <c r="J59" i="5"/>
  <c r="J62" i="5" s="1"/>
  <c r="I59" i="5"/>
  <c r="I62" i="5" s="1"/>
  <c r="H59" i="5"/>
  <c r="H62" i="5" s="1"/>
  <c r="G59" i="5"/>
  <c r="G62" i="5" s="1"/>
  <c r="F59" i="5"/>
  <c r="F62" i="5" s="1"/>
  <c r="E59" i="5"/>
  <c r="E62" i="5" s="1"/>
  <c r="D59" i="5"/>
  <c r="D62" i="5" s="1"/>
  <c r="C59" i="5"/>
  <c r="C62" i="5" s="1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A27" i="2" s="1"/>
  <c r="AF19" i="2"/>
  <c r="AE19" i="2"/>
  <c r="AD19" i="2"/>
  <c r="AC19" i="2"/>
  <c r="AB19" i="2"/>
  <c r="AA19" i="2"/>
  <c r="AB27" i="2" s="1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G25" i="1"/>
  <c r="F25" i="1"/>
  <c r="G24" i="1"/>
  <c r="F24" i="1"/>
  <c r="G23" i="1"/>
  <c r="F23" i="1"/>
  <c r="G22" i="1"/>
  <c r="F22" i="1"/>
  <c r="G21" i="1"/>
  <c r="F21" i="1"/>
  <c r="M20" i="1"/>
  <c r="G20" i="1"/>
  <c r="F20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M4" i="1"/>
  <c r="G4" i="1"/>
  <c r="F4" i="1"/>
  <c r="Q88" i="22" l="1"/>
  <c r="Q81" i="22"/>
  <c r="P88" i="22"/>
  <c r="P81" i="22"/>
  <c r="R76" i="22"/>
  <c r="Y76" i="22"/>
  <c r="Q76" i="22"/>
  <c r="X76" i="22"/>
  <c r="P76" i="22"/>
  <c r="W76" i="22"/>
  <c r="O76" i="22"/>
  <c r="V76" i="22"/>
  <c r="R79" i="22"/>
  <c r="Y79" i="22"/>
  <c r="P79" i="22"/>
  <c r="P73" i="22"/>
  <c r="W73" i="22"/>
  <c r="V73" i="22"/>
  <c r="O79" i="22"/>
  <c r="O73" i="22"/>
  <c r="T62" i="22"/>
  <c r="AA62" i="22"/>
  <c r="Z62" i="22"/>
  <c r="S62" i="22"/>
  <c r="R62" i="22"/>
  <c r="Y62" i="22"/>
  <c r="Q62" i="22"/>
  <c r="X62" i="22"/>
  <c r="W62" i="22"/>
  <c r="P62" i="22"/>
  <c r="O62" i="22"/>
  <c r="V62" i="22"/>
  <c r="T48" i="22"/>
  <c r="AA48" i="22"/>
  <c r="S48" i="22"/>
  <c r="Z48" i="22"/>
  <c r="R48" i="22"/>
  <c r="Y48" i="22"/>
  <c r="Q48" i="22"/>
  <c r="X48" i="22"/>
  <c r="P48" i="22"/>
  <c r="W48" i="22"/>
  <c r="O48" i="22"/>
  <c r="V48" i="22"/>
  <c r="H56" i="21"/>
  <c r="G56" i="21"/>
  <c r="H55" i="21"/>
  <c r="G55" i="21"/>
  <c r="H54" i="21"/>
  <c r="G54" i="21"/>
  <c r="L53" i="21"/>
  <c r="O53" i="21"/>
  <c r="G53" i="21"/>
  <c r="H53" i="21"/>
  <c r="P53" i="21"/>
  <c r="H48" i="21"/>
  <c r="G48" i="21"/>
  <c r="H47" i="21"/>
  <c r="G47" i="21"/>
  <c r="B46" i="21"/>
  <c r="I46" i="21" s="1"/>
  <c r="B42" i="21"/>
  <c r="I42" i="21"/>
  <c r="B41" i="21"/>
  <c r="I41" i="21" s="1"/>
  <c r="B40" i="21"/>
  <c r="I40" i="21" s="1"/>
  <c r="B39" i="21"/>
  <c r="I39" i="21"/>
  <c r="G35" i="21"/>
  <c r="H35" i="21"/>
  <c r="B34" i="21"/>
  <c r="I34" i="21" s="1"/>
  <c r="B33" i="21"/>
  <c r="I33" i="21" s="1"/>
  <c r="P32" i="21"/>
  <c r="H32" i="21"/>
  <c r="G32" i="21"/>
  <c r="G28" i="21"/>
  <c r="H28" i="21"/>
  <c r="B27" i="21"/>
  <c r="I27" i="21" s="1"/>
  <c r="H25" i="21"/>
  <c r="G25" i="21"/>
  <c r="P25" i="21"/>
  <c r="H20" i="21"/>
  <c r="G20" i="21"/>
  <c r="B19" i="21"/>
  <c r="I19" i="21" s="1"/>
  <c r="H18" i="21"/>
  <c r="P18" i="21"/>
  <c r="G18" i="21"/>
  <c r="B14" i="21"/>
  <c r="I14" i="21" s="1"/>
  <c r="B13" i="21"/>
  <c r="I13" i="21" s="1"/>
  <c r="B12" i="21"/>
  <c r="I12" i="21" s="1"/>
  <c r="G11" i="21"/>
  <c r="H11" i="21"/>
  <c r="G7" i="21"/>
  <c r="H7" i="21"/>
  <c r="G6" i="21"/>
  <c r="H6" i="21"/>
  <c r="G5" i="21"/>
  <c r="H5" i="21"/>
  <c r="L4" i="21"/>
  <c r="O4" i="21"/>
  <c r="G4" i="21"/>
  <c r="H4" i="21"/>
  <c r="P4" i="21"/>
  <c r="H55" i="20"/>
  <c r="G55" i="20"/>
  <c r="H54" i="20"/>
  <c r="G54" i="20"/>
  <c r="H53" i="20"/>
  <c r="G53" i="20"/>
  <c r="L52" i="20"/>
  <c r="O52" i="20"/>
  <c r="P52" i="20"/>
  <c r="H52" i="20"/>
  <c r="G52" i="20"/>
  <c r="H48" i="20"/>
  <c r="G48" i="20"/>
  <c r="H47" i="20"/>
  <c r="G47" i="20"/>
  <c r="H46" i="20"/>
  <c r="G46" i="20"/>
  <c r="L45" i="20"/>
  <c r="O45" i="20"/>
  <c r="H45" i="20"/>
  <c r="P45" i="20"/>
  <c r="G45" i="20"/>
  <c r="H41" i="20"/>
  <c r="G41" i="20"/>
  <c r="H40" i="20"/>
  <c r="G40" i="20"/>
  <c r="H39" i="20"/>
  <c r="G39" i="20"/>
  <c r="L38" i="20"/>
  <c r="O38" i="20"/>
  <c r="P38" i="20"/>
  <c r="H38" i="20"/>
  <c r="G38" i="20"/>
  <c r="B34" i="20"/>
  <c r="I34" i="20" s="1"/>
  <c r="H33" i="20"/>
  <c r="G33" i="20"/>
  <c r="B31" i="20"/>
  <c r="I31" i="20" s="1"/>
  <c r="B27" i="20"/>
  <c r="I27" i="20"/>
  <c r="H26" i="20"/>
  <c r="G26" i="20"/>
  <c r="H25" i="20"/>
  <c r="G25" i="20"/>
  <c r="O24" i="20"/>
  <c r="L24" i="20"/>
  <c r="G24" i="20"/>
  <c r="P24" i="20"/>
  <c r="H24" i="20"/>
  <c r="B21" i="20"/>
  <c r="I21" i="20"/>
  <c r="G20" i="20"/>
  <c r="H20" i="20"/>
  <c r="H19" i="20"/>
  <c r="P18" i="20"/>
  <c r="G19" i="20"/>
  <c r="L18" i="20"/>
  <c r="O18" i="20"/>
  <c r="H18" i="20"/>
  <c r="G18" i="20"/>
  <c r="H14" i="20"/>
  <c r="G14" i="20"/>
  <c r="G13" i="20"/>
  <c r="H13" i="20"/>
  <c r="G12" i="20"/>
  <c r="H12" i="20"/>
  <c r="L11" i="20"/>
  <c r="O11" i="20"/>
  <c r="H11" i="20"/>
  <c r="G11" i="20"/>
  <c r="P11" i="20"/>
  <c r="H7" i="20"/>
  <c r="G7" i="20"/>
  <c r="G6" i="20"/>
  <c r="H6" i="20"/>
  <c r="G5" i="20"/>
  <c r="H5" i="20"/>
  <c r="L4" i="20"/>
  <c r="O4" i="20"/>
  <c r="H4" i="20"/>
  <c r="P4" i="20"/>
  <c r="G4" i="20"/>
  <c r="I4" i="19"/>
  <c r="H4" i="19"/>
  <c r="O21" i="18"/>
  <c r="L21" i="18"/>
  <c r="L15" i="18"/>
  <c r="O15" i="18"/>
  <c r="O10" i="18"/>
  <c r="L10" i="18"/>
  <c r="O5" i="18"/>
  <c r="L5" i="18"/>
  <c r="N5" i="18"/>
  <c r="K5" i="18"/>
  <c r="T29" i="17"/>
  <c r="S29" i="17"/>
  <c r="T28" i="17"/>
  <c r="S28" i="17"/>
  <c r="T27" i="17"/>
  <c r="S27" i="17"/>
  <c r="S14" i="17"/>
  <c r="T14" i="17"/>
  <c r="S13" i="17"/>
  <c r="T13" i="17"/>
  <c r="Q29" i="16"/>
  <c r="P29" i="16"/>
  <c r="P28" i="16"/>
  <c r="Q28" i="16"/>
  <c r="Q27" i="16"/>
  <c r="P27" i="16"/>
  <c r="Q15" i="16"/>
  <c r="P15" i="16"/>
  <c r="Q14" i="16"/>
  <c r="P14" i="16"/>
  <c r="Q13" i="16"/>
  <c r="P13" i="16"/>
  <c r="AB27" i="14"/>
  <c r="AA27" i="14"/>
  <c r="AB26" i="14"/>
  <c r="AA26" i="14"/>
  <c r="AB25" i="14"/>
  <c r="AA25" i="14"/>
  <c r="AB14" i="14"/>
  <c r="AA14" i="14"/>
  <c r="AB13" i="14"/>
  <c r="AA13" i="14"/>
  <c r="H114" i="11"/>
  <c r="G114" i="11"/>
  <c r="H112" i="11"/>
  <c r="G112" i="11"/>
  <c r="H111" i="11"/>
  <c r="G111" i="11"/>
  <c r="G82" i="11"/>
  <c r="H82" i="11"/>
  <c r="H79" i="11"/>
  <c r="G79" i="11"/>
  <c r="H78" i="11"/>
  <c r="G78" i="11"/>
  <c r="H77" i="11"/>
  <c r="G77" i="11"/>
  <c r="H76" i="11"/>
  <c r="G76" i="11"/>
  <c r="H80" i="11"/>
  <c r="G80" i="11"/>
  <c r="H74" i="11"/>
  <c r="G74" i="11"/>
  <c r="H73" i="11"/>
  <c r="G73" i="11"/>
  <c r="H72" i="11"/>
  <c r="G72" i="11"/>
  <c r="H71" i="11"/>
  <c r="G71" i="11"/>
  <c r="H70" i="11"/>
  <c r="G70" i="11"/>
  <c r="G40" i="11"/>
  <c r="H40" i="11"/>
  <c r="H13" i="10"/>
  <c r="G13" i="10"/>
  <c r="H12" i="10"/>
  <c r="G12" i="10"/>
  <c r="H11" i="10"/>
  <c r="G11" i="10"/>
  <c r="H10" i="10"/>
  <c r="G10" i="10"/>
  <c r="H8" i="10"/>
  <c r="G8" i="10"/>
  <c r="H7" i="10"/>
  <c r="G7" i="10"/>
  <c r="H6" i="10"/>
  <c r="G6" i="10"/>
  <c r="H5" i="10"/>
  <c r="G5" i="10"/>
  <c r="S22" i="9"/>
  <c r="R22" i="9"/>
  <c r="S10" i="9"/>
  <c r="R10" i="9"/>
  <c r="R6" i="9"/>
  <c r="S6" i="9"/>
  <c r="G84" i="8"/>
  <c r="F84" i="8"/>
  <c r="G82" i="8"/>
  <c r="F82" i="8"/>
  <c r="G81" i="8"/>
  <c r="F81" i="8"/>
  <c r="G80" i="8"/>
  <c r="F80" i="8"/>
  <c r="G79" i="8"/>
  <c r="F79" i="8"/>
  <c r="G78" i="8"/>
  <c r="F78" i="8"/>
  <c r="G77" i="8"/>
  <c r="F77" i="8"/>
  <c r="G76" i="8"/>
  <c r="F76" i="8"/>
  <c r="G75" i="8"/>
  <c r="F75" i="8"/>
  <c r="G74" i="8"/>
  <c r="F74" i="8"/>
  <c r="G73" i="8"/>
  <c r="F73" i="8"/>
  <c r="M72" i="8"/>
  <c r="G72" i="8"/>
  <c r="F72" i="8"/>
  <c r="G69" i="8"/>
  <c r="F69" i="8"/>
  <c r="G68" i="8"/>
  <c r="F68" i="8"/>
  <c r="G67" i="8"/>
  <c r="F67" i="8"/>
  <c r="G66" i="8"/>
  <c r="F66" i="8"/>
  <c r="G65" i="8"/>
  <c r="F65" i="8"/>
  <c r="G64" i="8"/>
  <c r="F64" i="8"/>
  <c r="G63" i="8"/>
  <c r="F63" i="8"/>
  <c r="G62" i="8"/>
  <c r="F62" i="8"/>
  <c r="G61" i="8"/>
  <c r="F61" i="8"/>
  <c r="M60" i="8"/>
  <c r="G60" i="8"/>
  <c r="F60" i="8"/>
  <c r="G57" i="8"/>
  <c r="F57" i="8"/>
  <c r="G55" i="8"/>
  <c r="F55" i="8"/>
  <c r="F53" i="8"/>
  <c r="G53" i="8"/>
  <c r="F52" i="8"/>
  <c r="G52" i="8"/>
  <c r="F51" i="8"/>
  <c r="G51" i="8"/>
  <c r="G50" i="8"/>
  <c r="F50" i="8"/>
  <c r="F49" i="8"/>
  <c r="G49" i="8"/>
  <c r="F48" i="8"/>
  <c r="G48" i="8"/>
  <c r="M48" i="8"/>
  <c r="F45" i="8"/>
  <c r="G45" i="8"/>
  <c r="F44" i="8"/>
  <c r="G44" i="8"/>
  <c r="F43" i="8"/>
  <c r="G43" i="8"/>
  <c r="F42" i="8"/>
  <c r="G42" i="8"/>
  <c r="F41" i="8"/>
  <c r="G41" i="8"/>
  <c r="F40" i="8"/>
  <c r="G40" i="8"/>
  <c r="G39" i="8"/>
  <c r="F39" i="8"/>
  <c r="G38" i="8"/>
  <c r="F38" i="8"/>
  <c r="G37" i="8"/>
  <c r="F37" i="8"/>
  <c r="G36" i="8"/>
  <c r="F36" i="8"/>
  <c r="G35" i="8"/>
  <c r="F35" i="8"/>
  <c r="M34" i="8"/>
  <c r="G34" i="8"/>
  <c r="F34" i="8"/>
  <c r="F32" i="8"/>
  <c r="G32" i="8"/>
  <c r="G31" i="8"/>
  <c r="F31" i="8"/>
  <c r="G30" i="8"/>
  <c r="F30" i="8"/>
  <c r="F29" i="8"/>
  <c r="G29" i="8"/>
  <c r="G27" i="8"/>
  <c r="F27" i="8"/>
  <c r="G25" i="8"/>
  <c r="F25" i="8"/>
  <c r="G24" i="8"/>
  <c r="F24" i="8"/>
  <c r="G23" i="8"/>
  <c r="F23" i="8"/>
  <c r="G22" i="8"/>
  <c r="F22" i="8"/>
  <c r="F21" i="8"/>
  <c r="G21" i="8"/>
  <c r="M20" i="8"/>
  <c r="F20" i="8"/>
  <c r="G20" i="8"/>
  <c r="G18" i="8"/>
  <c r="F18" i="8"/>
  <c r="F17" i="8"/>
  <c r="G17" i="8"/>
  <c r="G16" i="8"/>
  <c r="F16" i="8"/>
  <c r="F15" i="8"/>
  <c r="G15" i="8"/>
  <c r="F14" i="8"/>
  <c r="G14" i="8"/>
  <c r="F13" i="8"/>
  <c r="G13" i="8"/>
  <c r="F12" i="8"/>
  <c r="G12" i="8"/>
  <c r="F11" i="8"/>
  <c r="G11" i="8"/>
  <c r="G10" i="8"/>
  <c r="F10" i="8"/>
  <c r="G9" i="8"/>
  <c r="F9" i="8"/>
  <c r="F8" i="8"/>
  <c r="G8" i="8"/>
  <c r="G7" i="8"/>
  <c r="F7" i="8"/>
  <c r="G6" i="8"/>
  <c r="F6" i="8"/>
  <c r="F5" i="8"/>
  <c r="G5" i="8"/>
  <c r="F4" i="8"/>
  <c r="G4" i="8"/>
  <c r="M4" i="8"/>
  <c r="L61" i="7"/>
  <c r="M61" i="7"/>
  <c r="L60" i="7"/>
  <c r="M60" i="7"/>
  <c r="L59" i="7"/>
  <c r="M59" i="7"/>
  <c r="L47" i="7"/>
  <c r="M47" i="7"/>
  <c r="L46" i="7"/>
  <c r="M46" i="7"/>
  <c r="L45" i="7"/>
  <c r="M45" i="7"/>
  <c r="L32" i="7"/>
  <c r="M32" i="7"/>
  <c r="L31" i="7"/>
  <c r="M31" i="7"/>
  <c r="P18" i="7"/>
  <c r="Q18" i="7"/>
  <c r="P17" i="7"/>
  <c r="Q17" i="7"/>
  <c r="Q16" i="7"/>
  <c r="P16" i="7"/>
  <c r="I18" i="7"/>
  <c r="J18" i="7"/>
  <c r="L18" i="7"/>
  <c r="M18" i="7"/>
  <c r="L17" i="7"/>
  <c r="J17" i="7"/>
  <c r="I17" i="7"/>
  <c r="M17" i="7"/>
  <c r="M16" i="7"/>
  <c r="L16" i="7"/>
  <c r="J16" i="7"/>
  <c r="I16" i="7"/>
  <c r="AB26" i="2"/>
  <c r="AA26" i="2"/>
  <c r="AB25" i="2"/>
  <c r="AA25" i="2"/>
  <c r="AA14" i="2"/>
  <c r="AB14" i="2"/>
  <c r="AB13" i="2"/>
  <c r="AA13" i="2"/>
  <c r="AB12" i="2"/>
  <c r="AA12" i="2"/>
  <c r="L4" i="1"/>
  <c r="J4" i="1"/>
  <c r="K4" i="1"/>
  <c r="I4" i="1"/>
  <c r="L20" i="1"/>
  <c r="J20" i="1"/>
  <c r="K20" i="1"/>
  <c r="I20" i="1"/>
  <c r="O46" i="21" l="1"/>
  <c r="L46" i="21"/>
  <c r="G46" i="21"/>
  <c r="H46" i="21"/>
  <c r="P46" i="21"/>
  <c r="G42" i="21"/>
  <c r="H42" i="21"/>
  <c r="G41" i="21"/>
  <c r="H41" i="21"/>
  <c r="G40" i="21"/>
  <c r="H40" i="21"/>
  <c r="P39" i="21"/>
  <c r="H39" i="21"/>
  <c r="G39" i="21"/>
  <c r="O39" i="21"/>
  <c r="L39" i="21"/>
  <c r="H34" i="21"/>
  <c r="G34" i="21"/>
  <c r="H33" i="21"/>
  <c r="G33" i="21"/>
  <c r="H27" i="21"/>
  <c r="G27" i="21"/>
  <c r="H19" i="21"/>
  <c r="G19" i="21"/>
  <c r="G14" i="21"/>
  <c r="H14" i="21"/>
  <c r="H13" i="21"/>
  <c r="G13" i="21"/>
  <c r="P11" i="21"/>
  <c r="G12" i="21"/>
  <c r="H12" i="21"/>
  <c r="O32" i="21"/>
  <c r="L32" i="21"/>
  <c r="O25" i="21"/>
  <c r="L25" i="21"/>
  <c r="O18" i="21"/>
  <c r="L18" i="21"/>
  <c r="O11" i="21"/>
  <c r="L11" i="21"/>
  <c r="K52" i="20"/>
  <c r="N52" i="20"/>
  <c r="J52" i="20"/>
  <c r="M52" i="20"/>
  <c r="K45" i="20"/>
  <c r="N45" i="20"/>
  <c r="J45" i="20"/>
  <c r="M45" i="20"/>
  <c r="K38" i="20"/>
  <c r="N38" i="20"/>
  <c r="J38" i="20"/>
  <c r="M38" i="20"/>
  <c r="G34" i="20"/>
  <c r="H34" i="20"/>
  <c r="L31" i="20"/>
  <c r="O31" i="20"/>
  <c r="G31" i="20"/>
  <c r="H31" i="20"/>
  <c r="P31" i="20"/>
  <c r="G27" i="20"/>
  <c r="H27" i="20"/>
  <c r="M24" i="20"/>
  <c r="J24" i="20"/>
  <c r="N24" i="20"/>
  <c r="K24" i="20"/>
  <c r="G21" i="20"/>
  <c r="H21" i="20"/>
  <c r="K18" i="20"/>
  <c r="N18" i="20"/>
  <c r="J18" i="20"/>
  <c r="M18" i="20"/>
  <c r="K11" i="20"/>
  <c r="N11" i="20"/>
  <c r="J11" i="20"/>
  <c r="M11" i="20"/>
  <c r="K4" i="20"/>
  <c r="N4" i="20"/>
  <c r="J4" i="20"/>
  <c r="M4" i="20"/>
  <c r="J72" i="8"/>
  <c r="L72" i="8"/>
  <c r="I72" i="8"/>
  <c r="K72" i="8"/>
  <c r="J60" i="8"/>
  <c r="L60" i="8"/>
  <c r="I60" i="8"/>
  <c r="K60" i="8"/>
  <c r="I48" i="8"/>
  <c r="K48" i="8"/>
  <c r="J48" i="8"/>
  <c r="L48" i="8"/>
  <c r="J34" i="8"/>
  <c r="L34" i="8"/>
  <c r="K34" i="8"/>
  <c r="I34" i="8"/>
  <c r="K20" i="8"/>
  <c r="I20" i="8"/>
  <c r="L20" i="8"/>
  <c r="J20" i="8"/>
  <c r="I4" i="8"/>
  <c r="K4" i="8"/>
  <c r="L4" i="8"/>
  <c r="J4" i="8"/>
  <c r="J31" i="20" l="1"/>
  <c r="M31" i="20"/>
  <c r="K31" i="20"/>
  <c r="N31" i="20"/>
</calcChain>
</file>

<file path=xl/sharedStrings.xml><?xml version="1.0" encoding="utf-8"?>
<sst xmlns="http://schemas.openxmlformats.org/spreadsheetml/2006/main" count="2735" uniqueCount="1128">
  <si>
    <t>average</t>
    <phoneticPr fontId="0" type="noConversion"/>
  </si>
  <si>
    <t>stdev</t>
    <phoneticPr fontId="0" type="noConversion"/>
  </si>
  <si>
    <t>n total</t>
    <phoneticPr fontId="0" type="noConversion"/>
  </si>
  <si>
    <t>n</t>
  </si>
  <si>
    <t>%</t>
    <phoneticPr fontId="0" type="noConversion"/>
  </si>
  <si>
    <t>arr2</t>
  </si>
  <si>
    <t>tot</t>
    <phoneticPr fontId="0" type="noConversion"/>
  </si>
  <si>
    <t>45-180 degrees off</t>
  </si>
  <si>
    <t>no trichome</t>
  </si>
  <si>
    <t>45180o. Off</t>
  </si>
  <si>
    <t>genotype x axis</t>
    <phoneticPr fontId="0" type="noConversion"/>
  </si>
  <si>
    <t>012325, slide1.2, wing3a</t>
  </si>
  <si>
    <t>arr[2]</t>
  </si>
  <si>
    <t>012325, slide1.2, wing3b</t>
  </si>
  <si>
    <t>012325, slide3.4, wing1</t>
  </si>
  <si>
    <t>8 clones</t>
  </si>
  <si>
    <t>012325, slide1.2, wing2a</t>
  </si>
  <si>
    <t>6 wings</t>
  </si>
  <si>
    <t>012325, slide1.2, wing1a</t>
  </si>
  <si>
    <t>012325, slide1.2, wing1b</t>
  </si>
  <si>
    <t>111524, slide4, wing 1a</t>
  </si>
  <si>
    <t>111524, slide3, wing 1a</t>
  </si>
  <si>
    <t>arr2, UASArr</t>
  </si>
  <si>
    <t>45-90o. Off</t>
  </si>
  <si>
    <t>012325, slide5, wing1a</t>
  </si>
  <si>
    <t>arr[2], UAS-Arr</t>
  </si>
  <si>
    <t>012325, slide5, wing2a</t>
  </si>
  <si>
    <t>012325, slide5, wing3a</t>
  </si>
  <si>
    <t>6 clones</t>
  </si>
  <si>
    <t>111524, slide5, wing1</t>
  </si>
  <si>
    <t>5 wings</t>
  </si>
  <si>
    <t>111524, slide5, wing2a</t>
  </si>
  <si>
    <t>111524, slide5, wing2b</t>
  </si>
  <si>
    <t>P values, two-tailed Student's t-test</t>
  </si>
  <si>
    <t>arr2 to arr2, UAS-Arr rescue</t>
  </si>
  <si>
    <t>trichome misorientations</t>
  </si>
  <si>
    <t xml:space="preserve">P&lt;0.0001 </t>
  </si>
  <si>
    <t>extremely significant</t>
  </si>
  <si>
    <t>loss of trichomes</t>
  </si>
  <si>
    <t>not significant</t>
  </si>
  <si>
    <t xml:space="preserve">experiments 11-15-24, 01-23-25 </t>
  </si>
  <si>
    <t xml:space="preserve"> MARCM arr2 clones and rescue of PCP</t>
  </si>
  <si>
    <t>Fmi levels</t>
  </si>
  <si>
    <t>av. grey value</t>
  </si>
  <si>
    <t>in 3x5 cell ROI</t>
  </si>
  <si>
    <t>measurements from experiemnts 050724, 061124, 032525</t>
  </si>
  <si>
    <t>exp 050724</t>
  </si>
  <si>
    <t>exp 061124</t>
  </si>
  <si>
    <t>exp 032525</t>
  </si>
  <si>
    <t>ratio: in clone/outside</t>
  </si>
  <si>
    <r>
      <t xml:space="preserve">images </t>
    </r>
    <r>
      <rPr>
        <b/>
        <sz val="14"/>
        <color theme="1"/>
        <rFont val="Helvetica"/>
        <family val="2"/>
      </rPr>
      <t>arr[2]</t>
    </r>
  </si>
  <si>
    <t>arr2w1azoom5</t>
  </si>
  <si>
    <t>arr2w2zoom1</t>
  </si>
  <si>
    <t>arr2aw11zoom1 crop2</t>
  </si>
  <si>
    <t>arr2w4zoom1_a</t>
  </si>
  <si>
    <t>arr2w11zoom1</t>
  </si>
  <si>
    <t>arr2w2zoom4</t>
  </si>
  <si>
    <t>arr2w3zoom1</t>
  </si>
  <si>
    <t>arr2w4zoom2</t>
  </si>
  <si>
    <t>arr2w4zoom3</t>
  </si>
  <si>
    <t>arr2w4zoom4</t>
  </si>
  <si>
    <t>arr2w6zoom1</t>
  </si>
  <si>
    <t>arr2w6zoom4</t>
  </si>
  <si>
    <t>arr2w6zoom5</t>
  </si>
  <si>
    <t>arr2w6zoom6</t>
  </si>
  <si>
    <t>arr2w6zoom8</t>
  </si>
  <si>
    <t>arr2_w4zoom1</t>
  </si>
  <si>
    <t>arr2_w4zoom2</t>
  </si>
  <si>
    <t>arr2_w4zoom4</t>
  </si>
  <si>
    <t>arr2_w8zoom5</t>
  </si>
  <si>
    <t>arr2_w9zoom2</t>
  </si>
  <si>
    <t>arr2_w9zoom3</t>
  </si>
  <si>
    <t>arr2_w11zoom1</t>
  </si>
  <si>
    <t>arr2_w11zoom2</t>
  </si>
  <si>
    <t>arr2aw2zoom1</t>
  </si>
  <si>
    <t>ALZ in clone</t>
  </si>
  <si>
    <t>ALZ</t>
  </si>
  <si>
    <t>Fmi in clone</t>
  </si>
  <si>
    <t>Fmi</t>
  </si>
  <si>
    <t>DEcadh in clone</t>
  </si>
  <si>
    <t>DEcadh</t>
  </si>
  <si>
    <t>ALZ outside clone</t>
  </si>
  <si>
    <t>Fmi outside clone</t>
  </si>
  <si>
    <t>DEcadh outside clone</t>
  </si>
  <si>
    <t>area measured</t>
  </si>
  <si>
    <t>Student's two-tailed t-test</t>
  </si>
  <si>
    <t>mean</t>
  </si>
  <si>
    <t>SD</t>
  </si>
  <si>
    <t>n=23</t>
  </si>
  <si>
    <t>12 wings</t>
  </si>
  <si>
    <t>23 clones</t>
  </si>
  <si>
    <t>P values compared to 1</t>
  </si>
  <si>
    <t>for arr[2]</t>
  </si>
  <si>
    <t>for arr[k}</t>
  </si>
  <si>
    <t xml:space="preserve">p=0.7658 </t>
  </si>
  <si>
    <t xml:space="preserve">p=0.7140 </t>
  </si>
  <si>
    <r>
      <t xml:space="preserve">images exp 050725, </t>
    </r>
    <r>
      <rPr>
        <b/>
        <sz val="14"/>
        <color theme="1"/>
        <rFont val="Helvetica"/>
        <family val="2"/>
      </rPr>
      <t>arr[k]</t>
    </r>
  </si>
  <si>
    <t>arrkw8zoom4</t>
  </si>
  <si>
    <t>arrkw1zoom3</t>
  </si>
  <si>
    <t>arrkw1zoom3 ccrop2</t>
  </si>
  <si>
    <t>arrkw1zoom7 crop1</t>
  </si>
  <si>
    <t>arrkw1zoom7 crop2</t>
  </si>
  <si>
    <t>arrk_w8zoom2 crop1</t>
  </si>
  <si>
    <t>arrk_w8zoom2 crop2</t>
  </si>
  <si>
    <t>arrk_w8zoom3</t>
  </si>
  <si>
    <t>arrk_w8zoom4</t>
  </si>
  <si>
    <t>arrk_w8zoom5</t>
  </si>
  <si>
    <t>arrk_w8zoom6</t>
  </si>
  <si>
    <t>arrk_w6zoom2</t>
  </si>
  <si>
    <t>arrk_w6zoom2 crop2</t>
  </si>
  <si>
    <t>arrk_w6zoom4</t>
  </si>
  <si>
    <t>arrk_w6zoom6</t>
  </si>
  <si>
    <t>arrk_w7zoom1</t>
  </si>
  <si>
    <t>arrk_w7zoom3</t>
  </si>
  <si>
    <t>arrk_w7zoom4</t>
  </si>
  <si>
    <t>arrk_w7zoom6</t>
  </si>
  <si>
    <t>arrk_w7zoom6 crop2</t>
  </si>
  <si>
    <t>arrk_w9zoom1b crop1</t>
  </si>
  <si>
    <t>arrk_w9zoom1b crop2</t>
  </si>
  <si>
    <t>arrk_w9zoom3</t>
  </si>
  <si>
    <t>arrk_w9zoom4</t>
  </si>
  <si>
    <t>arrk</t>
  </si>
  <si>
    <t>n=24</t>
  </si>
  <si>
    <t xml:space="preserve"> Fmi</t>
  </si>
  <si>
    <t>Ecadh</t>
  </si>
  <si>
    <t>24 clones</t>
  </si>
  <si>
    <t>p=0.0014</t>
  </si>
  <si>
    <t xml:space="preserve">p=0.0002 </t>
  </si>
  <si>
    <t>very significant</t>
  </si>
  <si>
    <t>extremly signifiicant</t>
  </si>
  <si>
    <t>wings at no prehair to short prehair stage, no very long trichomes</t>
  </si>
  <si>
    <t>ROIs are 18-20 cells big</t>
  </si>
  <si>
    <t>wild-type</t>
  </si>
  <si>
    <t>bin center</t>
  </si>
  <si>
    <t>count</t>
  </si>
  <si>
    <t>all data</t>
  </si>
  <si>
    <t>exp. 3-20-23</t>
  </si>
  <si>
    <t>exp. 4-14-24</t>
  </si>
  <si>
    <t>exp. 4-15-24</t>
  </si>
  <si>
    <t>raw data</t>
  </si>
  <si>
    <t>ommatidia</t>
  </si>
  <si>
    <t>with PCP phenotype</t>
  </si>
  <si>
    <t>arrow[k]</t>
  </si>
  <si>
    <t>arrow[2]</t>
  </si>
  <si>
    <t>image</t>
  </si>
  <si>
    <t>mosaic count</t>
  </si>
  <si>
    <t>R3-R4-</t>
  </si>
  <si>
    <t>R3+R4-</t>
  </si>
  <si>
    <t>R3-R4+</t>
  </si>
  <si>
    <t>comment</t>
  </si>
  <si>
    <t>flip</t>
  </si>
  <si>
    <t>R3R3</t>
  </si>
  <si>
    <t>R4R4</t>
  </si>
  <si>
    <t>misrotated</t>
  </si>
  <si>
    <t>arrkR1346_1</t>
  </si>
  <si>
    <t>arr2R17_2</t>
  </si>
  <si>
    <t>arrkR1346_1b</t>
  </si>
  <si>
    <t>arr2R17_2b</t>
  </si>
  <si>
    <t>arrkR1346_2</t>
  </si>
  <si>
    <t>arr2R17_2c</t>
  </si>
  <si>
    <t>arrkR1346_3</t>
  </si>
  <si>
    <t>arr2R17_3</t>
  </si>
  <si>
    <t>arrkR1346_3b</t>
  </si>
  <si>
    <t>arr2R17_4</t>
  </si>
  <si>
    <t>arrkR1346_4</t>
  </si>
  <si>
    <t>arr2R17_5</t>
  </si>
  <si>
    <t>arr2R17_8a</t>
  </si>
  <si>
    <t>arr2R17_9</t>
  </si>
  <si>
    <t>arrkR1346_5b</t>
  </si>
  <si>
    <t>arr2R17_10</t>
  </si>
  <si>
    <t>arrkR1346_6</t>
  </si>
  <si>
    <t>arr2R17_11</t>
  </si>
  <si>
    <t>arrkR1346_6c</t>
  </si>
  <si>
    <t>arr2R17_12</t>
  </si>
  <si>
    <t>arrkR1346_6d</t>
  </si>
  <si>
    <t>arr2R17_12a</t>
  </si>
  <si>
    <t>arrkR1346_8</t>
  </si>
  <si>
    <t>arr2R17_13</t>
  </si>
  <si>
    <t>arrkR1346_9</t>
  </si>
  <si>
    <t>arr2R17_15</t>
  </si>
  <si>
    <t>arrkR1346_9b</t>
  </si>
  <si>
    <t>arr2R17_4c</t>
  </si>
  <si>
    <t>arrkR1346_9d</t>
  </si>
  <si>
    <t>arr2R17_14</t>
  </si>
  <si>
    <t>arrkR1346_11</t>
  </si>
  <si>
    <t>6_arr2_Pw+_R17_1a</t>
  </si>
  <si>
    <t>arrkR1346_12b</t>
  </si>
  <si>
    <t>6_arr2_Pw+_R17_3a</t>
  </si>
  <si>
    <t>arrkR1346_12d</t>
  </si>
  <si>
    <t>6_arr2_Pw+_R17_3c</t>
  </si>
  <si>
    <t>arrkR1346_13</t>
  </si>
  <si>
    <t>8_arr2_Pw+_R11_1a</t>
  </si>
  <si>
    <t>arrkR1346_13b</t>
  </si>
  <si>
    <t>9_arr2_Pw+_GS_1a</t>
  </si>
  <si>
    <t>arrkR1346_13c</t>
  </si>
  <si>
    <t>9_arr2_Pw+_GS_2a</t>
  </si>
  <si>
    <t>arrkR1346_14</t>
  </si>
  <si>
    <t>9_arr2_Pw+_GS_3a</t>
  </si>
  <si>
    <t>arrkR1346_14b</t>
  </si>
  <si>
    <t>9_arr2_Pw+_GS_4a</t>
  </si>
  <si>
    <t>arrkR1346_15b</t>
  </si>
  <si>
    <t>10_arr2_Pw+_GS_1a</t>
  </si>
  <si>
    <t>arrkR1346_15c</t>
  </si>
  <si>
    <t>10_arr2_Pw+_GS_1b</t>
  </si>
  <si>
    <t>2_arrkR1346_1e</t>
  </si>
  <si>
    <t>10_arr2_Pw+_GS_3a</t>
  </si>
  <si>
    <t>2_arrkR1346_1f</t>
  </si>
  <si>
    <t>10_arr2_Pw+_GS_4a</t>
  </si>
  <si>
    <t>2_arrkR1346_1g</t>
  </si>
  <si>
    <t>arr2_9.11</t>
  </si>
  <si>
    <t>2_arrkR1346_3c</t>
  </si>
  <si>
    <t>arr2_11.1</t>
  </si>
  <si>
    <t>2_arrkR1346_3d</t>
  </si>
  <si>
    <t>arr2_10.2</t>
  </si>
  <si>
    <t>2_arrkR1346_4c</t>
  </si>
  <si>
    <t>arr2_10.3</t>
  </si>
  <si>
    <t>2_arrkR1346_4d</t>
  </si>
  <si>
    <t>2_arrkR1346_5b</t>
  </si>
  <si>
    <t>arr2_9.1</t>
  </si>
  <si>
    <t>2_arrkR1346_5c</t>
  </si>
  <si>
    <t>arr2_9.12</t>
  </si>
  <si>
    <t>2_arrkR1346_6c</t>
  </si>
  <si>
    <t>arr2_7.1</t>
  </si>
  <si>
    <t>2_arrkR1346_6d</t>
  </si>
  <si>
    <t>arr2_6.1</t>
  </si>
  <si>
    <t>3_arrkR1346_2a</t>
  </si>
  <si>
    <t>arr2_6.2</t>
  </si>
  <si>
    <t>4_arrkR1346_1c</t>
  </si>
  <si>
    <t>arr2_4.1</t>
  </si>
  <si>
    <t>4_arrkR1346_1d</t>
  </si>
  <si>
    <t>arr_2.1</t>
  </si>
  <si>
    <t>4_arrkR1346_1e</t>
  </si>
  <si>
    <t>arr_2.2</t>
  </si>
  <si>
    <t>4_arrkR1346_2c</t>
  </si>
  <si>
    <t>arr_2.6</t>
  </si>
  <si>
    <t>4_arrkR1346_2d</t>
  </si>
  <si>
    <t>arr_2.15.2</t>
  </si>
  <si>
    <t>4_arrkR1346_3b</t>
  </si>
  <si>
    <t>arr_2.16.1</t>
  </si>
  <si>
    <t>arr_2.16.2</t>
  </si>
  <si>
    <t>arr_2.17.1</t>
  </si>
  <si>
    <t>arr_2.17.3</t>
  </si>
  <si>
    <t>arr_2.20.1</t>
  </si>
  <si>
    <t>arr_2.22.1</t>
  </si>
  <si>
    <t>arr_2.22.2</t>
  </si>
  <si>
    <t>arr_2.24.1</t>
  </si>
  <si>
    <t>arr_2.24.2</t>
  </si>
  <si>
    <t>data for table</t>
  </si>
  <si>
    <t>arr[k]</t>
  </si>
  <si>
    <t>total</t>
  </si>
  <si>
    <t>table</t>
  </si>
  <si>
    <t>genotype</t>
  </si>
  <si>
    <t>%</t>
  </si>
  <si>
    <t>phenotype</t>
  </si>
  <si>
    <t>n=145</t>
  </si>
  <si>
    <t>n=39</t>
  </si>
  <si>
    <t>n=35</t>
  </si>
  <si>
    <t>n=99</t>
  </si>
  <si>
    <t>n=10</t>
  </si>
  <si>
    <t>from 22 eyes with 1-5 clones each</t>
  </si>
  <si>
    <t xml:space="preserve"> 35 eyes with 1-5 clones each</t>
  </si>
  <si>
    <t>NO ROTATION</t>
  </si>
  <si>
    <t>n=51</t>
  </si>
  <si>
    <t>n=14</t>
  </si>
  <si>
    <t>n=13</t>
  </si>
  <si>
    <t>n=81</t>
  </si>
  <si>
    <t>n=9</t>
  </si>
  <si>
    <t>experiment 7-26-24</t>
  </si>
  <si>
    <t>dsh[V26]</t>
  </si>
  <si>
    <t>mosaic count with phenotype</t>
  </si>
  <si>
    <t>7_dshV26_e1a</t>
  </si>
  <si>
    <t>7_dshV26_e1b</t>
  </si>
  <si>
    <t>7_dshV26_e1c</t>
  </si>
  <si>
    <t>7_dshV26_e2c</t>
  </si>
  <si>
    <t>7_dshV26_e3c</t>
  </si>
  <si>
    <t>7_dshV26_e3d</t>
  </si>
  <si>
    <t>7_dshV26_e4a</t>
  </si>
  <si>
    <t>7_dshV26_e4b</t>
  </si>
  <si>
    <t>7_dshV26_e4c</t>
  </si>
  <si>
    <t>7_dshV26_e4d</t>
  </si>
  <si>
    <t>7_dshV26_e5a</t>
  </si>
  <si>
    <t>7_dshV26_e6a</t>
  </si>
  <si>
    <t>7_dshV26_e7a</t>
  </si>
  <si>
    <t>7_dshV26_e7b</t>
  </si>
  <si>
    <t>7_dshV26_e7c</t>
  </si>
  <si>
    <t>7_dshV26_e8a</t>
  </si>
  <si>
    <t>7_dshV26_e8b</t>
  </si>
  <si>
    <t>61_dshV26_e1b</t>
  </si>
  <si>
    <t>61_dshV26_e1c</t>
  </si>
  <si>
    <t>61_dshV26_e2b</t>
  </si>
  <si>
    <t>61_dshV26_e2c</t>
  </si>
  <si>
    <t>62_dshV26_e6c</t>
  </si>
  <si>
    <t>62_dshV26_e6a</t>
  </si>
  <si>
    <t>62_dshV26_e4d</t>
  </si>
  <si>
    <t>62_dshV26_e2c</t>
  </si>
  <si>
    <t>62_dshV26_e2a</t>
  </si>
  <si>
    <t>81_dshV26_e1a</t>
  </si>
  <si>
    <t>82_dshV26_e6b</t>
  </si>
  <si>
    <t>82_dshV26_4a</t>
  </si>
  <si>
    <t>n=</t>
  </si>
  <si>
    <t>from 16 eyes with 1-5 clones each</t>
  </si>
  <si>
    <t>n=263</t>
  </si>
  <si>
    <t>n=5</t>
  </si>
  <si>
    <t>n=56</t>
  </si>
  <si>
    <t>most of the ommatidia of R3+R4- genotype have normal chirality</t>
  </si>
  <si>
    <t>ommatidia count according to rhabdomere arrangement, specific for photoreceptor R3 and R4 genotype</t>
  </si>
  <si>
    <t>exp. 7-26-24</t>
  </si>
  <si>
    <t>Fat/Ds - Arrow comparison</t>
  </si>
  <si>
    <t>definition</t>
  </si>
  <si>
    <t>total mut omm</t>
  </si>
  <si>
    <t>wt</t>
  </si>
  <si>
    <t>wt-rota</t>
  </si>
  <si>
    <t>flip-rota</t>
  </si>
  <si>
    <t>symm</t>
  </si>
  <si>
    <t>R-loss</t>
  </si>
  <si>
    <t>mutant omm = fully mutant or at least R3-R4 mutant</t>
  </si>
  <si>
    <t>ommatidia count according to rhabdomere arrangement, specifically photoreceptor R3 and R4 position</t>
  </si>
  <si>
    <t>arr-2  1/1g/1a</t>
  </si>
  <si>
    <t>arr-2  3/3a/3c/3d</t>
  </si>
  <si>
    <t>arr-2  2/2a/2c/2d</t>
  </si>
  <si>
    <t>arr-2  4/4a/4c</t>
  </si>
  <si>
    <t>arr-2  5</t>
  </si>
  <si>
    <t>arr-2  6c</t>
  </si>
  <si>
    <t>arr-k  1</t>
  </si>
  <si>
    <t>arr-k  2</t>
  </si>
  <si>
    <t>arr-k  3</t>
  </si>
  <si>
    <t>arr-k  4</t>
  </si>
  <si>
    <t>arr-k  6</t>
  </si>
  <si>
    <t>dsh-V26. 81-1</t>
  </si>
  <si>
    <t>dsh-V26. 81-2</t>
  </si>
  <si>
    <t>dsh-V26. 81-4</t>
  </si>
  <si>
    <t>dsh-V26. 7-1</t>
  </si>
  <si>
    <t>dsh-V26. 7-2</t>
  </si>
  <si>
    <t>dsh-V26. 7-3</t>
  </si>
  <si>
    <t>dsh-V26. 7-4</t>
  </si>
  <si>
    <t>dsh-V26. 7-6</t>
  </si>
  <si>
    <t>dsh-V26. 7-8</t>
  </si>
  <si>
    <t>fat-fd/ch F</t>
  </si>
  <si>
    <t>fat-fd (clone) F</t>
  </si>
  <si>
    <t>fat-fd (clone) Y</t>
  </si>
  <si>
    <t>fat-422 (clone-1) R</t>
  </si>
  <si>
    <t>fat-422 (clone-2) R</t>
  </si>
  <si>
    <t>fat-422 (clone-3) R</t>
  </si>
  <si>
    <t>ds-UA071  F</t>
  </si>
  <si>
    <t>ds-UA071 (clone) F</t>
  </si>
  <si>
    <t>ds-UA071  Y</t>
  </si>
  <si>
    <t>ds-UA071 (clone) Y</t>
  </si>
  <si>
    <t>ds-38k (clone 1) R</t>
  </si>
  <si>
    <t>ds-38k (clone 2) R</t>
  </si>
  <si>
    <t>ds-38k (clone 3) R</t>
  </si>
  <si>
    <t>data for graph</t>
  </si>
  <si>
    <t>average</t>
  </si>
  <si>
    <t>stdev</t>
  </si>
  <si>
    <t>ft{fd]</t>
  </si>
  <si>
    <t>ft[422]</t>
  </si>
  <si>
    <t>ft[-]</t>
  </si>
  <si>
    <t>(pooled)</t>
  </si>
  <si>
    <t>ds[UA071]</t>
  </si>
  <si>
    <t>ds[38k]</t>
  </si>
  <si>
    <t>ds[-]</t>
  </si>
  <si>
    <t>Arrow level measurement</t>
  </si>
  <si>
    <t>exp 1-27-26</t>
  </si>
  <si>
    <t>dpp&gt;</t>
  </si>
  <si>
    <t>Fz or</t>
  </si>
  <si>
    <t>Fz2 or</t>
  </si>
  <si>
    <t>Fmi or</t>
  </si>
  <si>
    <t>Vang</t>
  </si>
  <si>
    <t>measurements in FIJI, ROIs next to each other in A/P direction</t>
  </si>
  <si>
    <t xml:space="preserve">av. grey value </t>
  </si>
  <si>
    <t>ratio: in dpp domain/outside</t>
  </si>
  <si>
    <t>images 012726  dpp&gt;Fz</t>
  </si>
  <si>
    <t>dppFz_w6zoom1</t>
  </si>
  <si>
    <t>dppFz_w7zoom1</t>
  </si>
  <si>
    <t>dppFz_w8zoom1</t>
  </si>
  <si>
    <t>dppFz_w9zoom1</t>
  </si>
  <si>
    <t>dppFz_w10zoom1</t>
  </si>
  <si>
    <t>dppFz_w11zoom1</t>
  </si>
  <si>
    <t>Fz</t>
  </si>
  <si>
    <t>GFP in clone</t>
  </si>
  <si>
    <t>GFP</t>
  </si>
  <si>
    <t>Arrow in clone</t>
  </si>
  <si>
    <t>Arrow</t>
  </si>
  <si>
    <t>GFP outside clone</t>
  </si>
  <si>
    <t>2nd set</t>
  </si>
  <si>
    <t>Arrow outside clone</t>
  </si>
  <si>
    <t>dppFz_w6</t>
  </si>
  <si>
    <t>dppFz_w7</t>
  </si>
  <si>
    <t>dppFz_w8</t>
  </si>
  <si>
    <t>dppFz_w9</t>
  </si>
  <si>
    <t>dppFz_w10</t>
  </si>
  <si>
    <t>dppFz_w11</t>
  </si>
  <si>
    <t>6 wings, 12 areas</t>
  </si>
  <si>
    <t>pooled</t>
  </si>
  <si>
    <t>measurements in FIJI</t>
  </si>
  <si>
    <t>images 012726  dpp&gt;Fz2</t>
  </si>
  <si>
    <t>dppFz2_w3zoom1</t>
  </si>
  <si>
    <t>dppFz2_w4zoom1</t>
  </si>
  <si>
    <t>dppFz2_w5zoom1</t>
  </si>
  <si>
    <t>dppFz2_w6zoom1</t>
  </si>
  <si>
    <t>dppFz2_w7zoom1</t>
  </si>
  <si>
    <t>dppFz2_w8zoom1</t>
  </si>
  <si>
    <t>Fz2</t>
  </si>
  <si>
    <t xml:space="preserve"> wings</t>
  </si>
  <si>
    <t>images 012726  dpp&gt;Fmi</t>
  </si>
  <si>
    <t>dppFmi_w3zoom1</t>
  </si>
  <si>
    <t>dppFmi_w4zoom1</t>
  </si>
  <si>
    <t>dppFmi_w5zoom1</t>
  </si>
  <si>
    <t>dppFmi_w6zoom1</t>
  </si>
  <si>
    <t>dppFmi_w7zoom1</t>
  </si>
  <si>
    <t>images 012726  dpp&gt;Vang</t>
  </si>
  <si>
    <t>dppVang_w2zoom1</t>
  </si>
  <si>
    <t>dppVang_w3zoom1</t>
  </si>
  <si>
    <t>dppVang_w4zoom1</t>
  </si>
  <si>
    <t>dppVang_w5zoom1</t>
  </si>
  <si>
    <t>dppVang_w6zoom1</t>
  </si>
  <si>
    <t>Fz - Arr</t>
  </si>
  <si>
    <t>Fz2 - Arr</t>
  </si>
  <si>
    <t>Fmi - Arr</t>
  </si>
  <si>
    <t>Vang -  Arr</t>
  </si>
  <si>
    <t>P values, compared to Ecadherin</t>
  </si>
  <si>
    <t xml:space="preserve">P=0.1071 </t>
  </si>
  <si>
    <t xml:space="preserve">P=0.0210 </t>
  </si>
  <si>
    <t xml:space="preserve">P=0.1736 </t>
  </si>
  <si>
    <t xml:space="preserve">P=0.0396 </t>
  </si>
  <si>
    <t>significant</t>
  </si>
  <si>
    <t>signifcant</t>
  </si>
  <si>
    <t xml:space="preserve">P=0.0129 </t>
  </si>
  <si>
    <t>first set or pooled</t>
  </si>
  <si>
    <t>P values, compared to 1</t>
  </si>
  <si>
    <t>P=0.0023</t>
  </si>
  <si>
    <t xml:space="preserve">P=0.9162 </t>
  </si>
  <si>
    <t xml:space="preserve">P=0.7390 </t>
  </si>
  <si>
    <t>Fz - E-cad</t>
  </si>
  <si>
    <t>Fz2 - E-cad</t>
  </si>
  <si>
    <t>Fmi - E-cad</t>
  </si>
  <si>
    <t>Vang -  E-cad</t>
  </si>
  <si>
    <t xml:space="preserve">P=0.1170 </t>
  </si>
  <si>
    <t xml:space="preserve">P=0.0119 </t>
  </si>
  <si>
    <t xml:space="preserve">P= 0.0052  </t>
  </si>
  <si>
    <t>exp. 04-18-25, sep&gt;Dsh, arrow interaction 20oC</t>
  </si>
  <si>
    <t>genotype (cross)</t>
  </si>
  <si>
    <t>sep&gt;dsh, ry[506] (13)</t>
  </si>
  <si>
    <t>chirality</t>
  </si>
  <si>
    <t>loss</t>
    <phoneticPr fontId="0" type="noConversion"/>
  </si>
  <si>
    <t>ry[506]</t>
  </si>
  <si>
    <t>15 eyes</t>
  </si>
  <si>
    <t>not used for graph</t>
  </si>
  <si>
    <t>sep&gt;dsh, UASlacZ (8)</t>
  </si>
  <si>
    <t>UASlacZ</t>
  </si>
  <si>
    <t>11 eyes</t>
  </si>
  <si>
    <t>Pvalues</t>
  </si>
  <si>
    <t>UASlacZ, IRHMS</t>
  </si>
  <si>
    <t>UASlacZ, IRHMC</t>
  </si>
  <si>
    <t>UASlacZ, UASarr</t>
  </si>
  <si>
    <t>eq 0.0064  significant</t>
  </si>
  <si>
    <t>eq 0.0424 significant</t>
  </si>
  <si>
    <t xml:space="preserve">eq 0.0003  </t>
  </si>
  <si>
    <t>loss</t>
  </si>
  <si>
    <t>eq  0.0021  significant</t>
  </si>
  <si>
    <t>eq 0.0034  significant</t>
  </si>
  <si>
    <t>less than 0.0001</t>
  </si>
  <si>
    <t>sep&gt;dsh, arr-IR-JF (4,6,15)</t>
  </si>
  <si>
    <t>4#1</t>
  </si>
  <si>
    <t>arrIRJF</t>
  </si>
  <si>
    <t>4#2</t>
  </si>
  <si>
    <t>4#3</t>
  </si>
  <si>
    <t>4#4</t>
  </si>
  <si>
    <t>4#5</t>
  </si>
  <si>
    <t>4#6</t>
  </si>
  <si>
    <t>6#1</t>
  </si>
  <si>
    <t>6#3</t>
  </si>
  <si>
    <t>6#4</t>
  </si>
  <si>
    <t>15#?</t>
  </si>
  <si>
    <t>15#7</t>
  </si>
  <si>
    <t>15#8</t>
  </si>
  <si>
    <t>sep&gt;dsh, arr-IR-HMS06087 (3,18)</t>
  </si>
  <si>
    <t>3#1</t>
  </si>
  <si>
    <t>arrIRHMS</t>
  </si>
  <si>
    <t>3#2</t>
  </si>
  <si>
    <t>3#3</t>
  </si>
  <si>
    <t>3#9</t>
  </si>
  <si>
    <t>3#10</t>
  </si>
  <si>
    <t>3#11</t>
  </si>
  <si>
    <t>3#12</t>
  </si>
  <si>
    <t>3#13</t>
  </si>
  <si>
    <t>3#14</t>
  </si>
  <si>
    <t>18#1</t>
  </si>
  <si>
    <t>18#2</t>
  </si>
  <si>
    <t>sep&gt;dsh, arr-IR-HMC (9, 16, 17)</t>
  </si>
  <si>
    <t>9#1</t>
  </si>
  <si>
    <t>arrIRHMC</t>
  </si>
  <si>
    <t>9#4</t>
  </si>
  <si>
    <t>10 eyes</t>
  </si>
  <si>
    <t>9#5</t>
  </si>
  <si>
    <t>16#1</t>
  </si>
  <si>
    <t>16#2</t>
  </si>
  <si>
    <t>16#3</t>
  </si>
  <si>
    <t>16#5</t>
  </si>
  <si>
    <t>16#6</t>
  </si>
  <si>
    <t>16#8</t>
  </si>
  <si>
    <t>17#1</t>
  </si>
  <si>
    <t>sep&gt;dsh, UASarr (1,5,7,10)</t>
  </si>
  <si>
    <t>UASarr</t>
  </si>
  <si>
    <t>12 eyes</t>
  </si>
  <si>
    <t>10-12 eyes each</t>
  </si>
  <si>
    <t xml:space="preserve">Ursi ran entire experiment, took pics, scored images </t>
  </si>
  <si>
    <t>experiment 10-15-24</t>
  </si>
  <si>
    <t>25oC</t>
  </si>
  <si>
    <t>pnr&gt;fz</t>
  </si>
  <si>
    <t>count of microcheatea misorientation on thorax, between dorsocentrals</t>
  </si>
  <si>
    <t>45 - 180 degrees</t>
  </si>
  <si>
    <t>pnr&gt;fz, wIR</t>
  </si>
  <si>
    <t>5 thoraxes</t>
  </si>
  <si>
    <t>relative misorientation</t>
  </si>
  <si>
    <t>graph genotype</t>
  </si>
  <si>
    <t>5_3</t>
  </si>
  <si>
    <t>5_5</t>
  </si>
  <si>
    <t>5_7</t>
  </si>
  <si>
    <t>6_2</t>
  </si>
  <si>
    <t>6_4</t>
  </si>
  <si>
    <t>misori</t>
  </si>
  <si>
    <t>wIR</t>
  </si>
  <si>
    <t>pnr&gt;fz, arr IRJF</t>
  </si>
  <si>
    <t>3_3</t>
  </si>
  <si>
    <t>3_5</t>
  </si>
  <si>
    <t>3_9</t>
  </si>
  <si>
    <t>4_2</t>
  </si>
  <si>
    <t>4_9</t>
  </si>
  <si>
    <t>pnr&gt;fz, CyO, UASarr</t>
  </si>
  <si>
    <t>1_6</t>
  </si>
  <si>
    <t>1_7</t>
  </si>
  <si>
    <t>1_9</t>
  </si>
  <si>
    <t>1_10</t>
  </si>
  <si>
    <t>1_11</t>
  </si>
  <si>
    <t>pnr&gt;arrIRJF</t>
  </si>
  <si>
    <t>13_10</t>
  </si>
  <si>
    <t>14_3</t>
  </si>
  <si>
    <t>14_10</t>
  </si>
  <si>
    <t>14_13</t>
  </si>
  <si>
    <t>14_15</t>
  </si>
  <si>
    <t>pnr&gt;hrs, UASarr</t>
  </si>
  <si>
    <t>11_6</t>
  </si>
  <si>
    <t>11_10</t>
  </si>
  <si>
    <t>12_1</t>
  </si>
  <si>
    <t>12_3</t>
  </si>
  <si>
    <t>12_8</t>
  </si>
  <si>
    <t>P values</t>
  </si>
  <si>
    <t>Pnr&gt;Fz</t>
  </si>
  <si>
    <t>equals</t>
  </si>
  <si>
    <t>pnr&gt;</t>
  </si>
  <si>
    <t>wIR, arr-IRJF (very significant)</t>
  </si>
  <si>
    <t>&lt;0.0001</t>
  </si>
  <si>
    <t>wIR, UASarr (significant)</t>
  </si>
  <si>
    <t>5 animals were counted, 44-80 microcheatea each</t>
  </si>
  <si>
    <t>Double, triple or quadruple hets for wg, Wnt4, fz, arr, dsh</t>
  </si>
  <si>
    <t>081726 checked, all data entered from experiments</t>
  </si>
  <si>
    <t>081726 calculate all P values and total n  and n experiments</t>
  </si>
  <si>
    <t>aim</t>
  </si>
  <si>
    <t>Is there a PCP phenotype in double, triple or quadruple hets for wg, Wnt4, fz, arr, dsh?</t>
  </si>
  <si>
    <t>45-90 degree  misorientation in 40-80 trichomes proximal to acv btween L3 and L4</t>
  </si>
  <si>
    <t>cross</t>
  </si>
  <si>
    <t>PCP phenotype in wings</t>
  </si>
  <si>
    <t>total wings</t>
  </si>
  <si>
    <t>% PCP</t>
  </si>
  <si>
    <t>average effect %</t>
  </si>
  <si>
    <t>stdv</t>
  </si>
  <si>
    <t>dsh[V26],  arr[2], fz[P21]/+, +, +</t>
  </si>
  <si>
    <t>dsh[V26],  arr[2]/+, +</t>
  </si>
  <si>
    <t>dsh[V26],  fz[P21]/+, +</t>
  </si>
  <si>
    <t>arr[2], fz[P21]/+, +</t>
  </si>
  <si>
    <t>dsh[V26],  arr[2], fz[R52]/+, +, +</t>
  </si>
  <si>
    <t>dsh[V26],  fz[R52]/+, +</t>
  </si>
  <si>
    <t>arr[2], fz[R52]/+, +</t>
  </si>
  <si>
    <t>dsh[1],  arr[2], fz[P21]/+, +, +</t>
  </si>
  <si>
    <t>dsh[1],  arr[2]/+, +</t>
  </si>
  <si>
    <t>dsh[1],  fz[P21]/+, +</t>
  </si>
  <si>
    <t>dsh[1],  arr[2], fz[R52]/+, +, +</t>
  </si>
  <si>
    <t>dsh[1],  fz[R52]/+, +</t>
  </si>
  <si>
    <t>wg[IL], Wnt4[EMS], arr[2], fz[P21]/+, +, +, +</t>
  </si>
  <si>
    <t>wg[IL], Wnt4[EMS], arr[2]/+, +, +</t>
  </si>
  <si>
    <t>wg[IL], Wnt4[EMS], fz[P21]/+, +, +</t>
  </si>
  <si>
    <t>wg[IL], Wnt4[EMS], arr[2], fz[R52]/+, +, +, +</t>
  </si>
  <si>
    <t>wg[IL], Wnt4[EMS], fz[R52]/+, +, +</t>
  </si>
  <si>
    <t>wg[CX4], arr[2], fz[P21]/+, +, +</t>
  </si>
  <si>
    <t>wg[CX4], arr[2]/+, +</t>
  </si>
  <si>
    <t>wg[CX4], fz[P21]/+, +</t>
  </si>
  <si>
    <t>wg[CX4],  arr[2], fz[R52]/+, +, +</t>
  </si>
  <si>
    <t>wg[CX4],  arr[2]/+, +</t>
  </si>
  <si>
    <t>wg[CX4],  fz[R52]/+, +</t>
  </si>
  <si>
    <r>
      <t xml:space="preserve">Figure 6D  - </t>
    </r>
    <r>
      <rPr>
        <b/>
        <i/>
        <sz val="11"/>
        <color theme="1"/>
        <rFont val="Helvetica"/>
        <family val="2"/>
      </rPr>
      <t xml:space="preserve">dsh[V26] </t>
    </r>
    <r>
      <rPr>
        <b/>
        <sz val="11"/>
        <color theme="1"/>
        <rFont val="Helvetica"/>
        <family val="2"/>
      </rPr>
      <t>or</t>
    </r>
    <r>
      <rPr>
        <b/>
        <i/>
        <sz val="11"/>
        <color theme="1"/>
        <rFont val="Helvetica"/>
        <family val="2"/>
      </rPr>
      <t xml:space="preserve"> wg, Wnt4</t>
    </r>
  </si>
  <si>
    <t>P values (Student's t-test two tailed) main figure</t>
  </si>
  <si>
    <r>
      <t xml:space="preserve">dsh, </t>
    </r>
    <r>
      <rPr>
        <i/>
        <sz val="11"/>
        <color theme="1"/>
        <rFont val="Helvetica"/>
        <family val="2"/>
      </rPr>
      <t>arr</t>
    </r>
  </si>
  <si>
    <t>fz, arr</t>
  </si>
  <si>
    <t>dsh, fz</t>
  </si>
  <si>
    <t xml:space="preserve">dshV26, arr2, fzP21 </t>
  </si>
  <si>
    <t xml:space="preserve">&lt;0.0001 </t>
  </si>
  <si>
    <t>dshV26, arr2, fzR52</t>
  </si>
  <si>
    <t>wg Wnt4 arr</t>
  </si>
  <si>
    <t>wg Wnt4 fz</t>
  </si>
  <si>
    <t>arr fz</t>
  </si>
  <si>
    <t>wg[CX4] arr fzP21</t>
  </si>
  <si>
    <t>wg Wnt arr fzP21</t>
  </si>
  <si>
    <r>
      <t xml:space="preserve">Figure S6D - </t>
    </r>
    <r>
      <rPr>
        <b/>
        <sz val="11"/>
        <color theme="1"/>
        <rFont val="Helvetica"/>
        <family val="2"/>
      </rPr>
      <t>dsh[1]</t>
    </r>
  </si>
  <si>
    <t>dsh[1], arr[2]</t>
  </si>
  <si>
    <t>fz[R52], arr[2]</t>
  </si>
  <si>
    <t>dsh[1], fz[R52]</t>
  </si>
  <si>
    <t>9+10</t>
  </si>
  <si>
    <r>
      <t xml:space="preserve">dsh[1], arr2, fz[P21] </t>
    </r>
    <r>
      <rPr>
        <sz val="11"/>
        <color theme="1"/>
        <rFont val="Helvetica"/>
        <family val="2"/>
      </rPr>
      <t>(one experiment)</t>
    </r>
  </si>
  <si>
    <t>n.a.</t>
  </si>
  <si>
    <t>only one experiment</t>
  </si>
  <si>
    <t>dsh[1], arr2, fz[R52]</t>
  </si>
  <si>
    <t>Figure S6D - wg, Wnt4</t>
  </si>
  <si>
    <t>fz[-], arr[2]</t>
  </si>
  <si>
    <t>dsh[1], fz[-]</t>
  </si>
  <si>
    <t xml:space="preserve">wg[CX4], arr2, fz[P21]  </t>
  </si>
  <si>
    <t xml:space="preserve">wg[CX4], arr2, fz[R52] </t>
  </si>
  <si>
    <t>wg[IL], Wnt4[EMS], arr2</t>
  </si>
  <si>
    <t>wg[IL], Wnt4[EMS], fz[R52]</t>
  </si>
  <si>
    <t>arr2, fz[R52]</t>
  </si>
  <si>
    <r>
      <t xml:space="preserve">wg[IL], Wnt4[EMS], arr2, fz[R52] </t>
    </r>
    <r>
      <rPr>
        <sz val="11"/>
        <color theme="1"/>
        <rFont val="Helvetica"/>
        <family val="2"/>
      </rPr>
      <t>(one experiment)</t>
    </r>
  </si>
  <si>
    <t>1+2</t>
  </si>
  <si>
    <t>wg[CX4],  arr[2], fz[P21]/+, +, +</t>
  </si>
  <si>
    <t>wg[CX4],  fz[P21]/+, +</t>
  </si>
  <si>
    <t>arr[2], fz[r52]/+, +</t>
  </si>
  <si>
    <t>Double, triple or quadruple hets for wg, Wnt4, fz, arr, arm, inter action for graphs</t>
  </si>
  <si>
    <t>exp. 08-17-26 checked, all data entered from experiments</t>
  </si>
  <si>
    <t>08-17-26 calculate all P values and total n  and n experiments</t>
  </si>
  <si>
    <t>genotype arm, wg, wnt4, arr</t>
  </si>
  <si>
    <t>1+3</t>
  </si>
  <si>
    <t>arm[2], wg[CX4], arr[2]</t>
  </si>
  <si>
    <t>arm[2], wg[IL], Wnt4[EMS], arr[2]</t>
  </si>
  <si>
    <t>arm[2], wg[CX4]</t>
  </si>
  <si>
    <t>arm[2], wg[IL], Wnt4[EMS]</t>
  </si>
  <si>
    <t>arm[2], arr[2]</t>
  </si>
  <si>
    <t>wg[CX4], arr[2]</t>
  </si>
  <si>
    <t>wg[IL], Wnt4[EMS], arr[2]</t>
  </si>
  <si>
    <t>7+8</t>
  </si>
  <si>
    <t>arm[2], wg[CX4], arr[k]</t>
  </si>
  <si>
    <t>arm[2], arr[k]</t>
  </si>
  <si>
    <t>arm[2], wg[IL], Wnt4[EMS], arr[k]</t>
  </si>
  <si>
    <t>wg[CX4], arr[k]</t>
  </si>
  <si>
    <t>9+10+14</t>
  </si>
  <si>
    <t>wg[IL], Wnt4[EMS], arr[k]</t>
  </si>
  <si>
    <t>15+16</t>
  </si>
  <si>
    <t>17+18</t>
  </si>
  <si>
    <t>P values (Student's t-test, two tailed), S6F</t>
  </si>
  <si>
    <t>to arm[2], wg[CX4]</t>
  </si>
  <si>
    <t>to arm[2], arr[k]</t>
  </si>
  <si>
    <t>to wg[CX4], arr[k]</t>
  </si>
  <si>
    <t>comments</t>
  </si>
  <si>
    <t xml:space="preserve">arm2, wgCX4, arr2 </t>
  </si>
  <si>
    <t>0, 0 mean and SD, no phenotype, no standard deviation</t>
  </si>
  <si>
    <t>arm2, wgCX4, arrk</t>
  </si>
  <si>
    <t>0, 0 mean and SDs, no phenotype, no standard deviation</t>
  </si>
  <si>
    <t>21+23</t>
  </si>
  <si>
    <t xml:space="preserve">arm2, wgIL, Wnt4E, arr2 </t>
  </si>
  <si>
    <r>
      <t>arm2, wgIL, Wnt4E, arrk (</t>
    </r>
    <r>
      <rPr>
        <sz val="11"/>
        <color theme="1"/>
        <rFont val="Helvetica"/>
        <family val="2"/>
      </rPr>
      <t>only one experiment)</t>
    </r>
  </si>
  <si>
    <t>cannot be compared, only one experiemnt</t>
  </si>
  <si>
    <t>genotype arm, arr, fz</t>
  </si>
  <si>
    <t>arm[2], arr[2], fz[P21]</t>
  </si>
  <si>
    <t>arm[2], fz[P21]</t>
  </si>
  <si>
    <t>arr[2], fz[P21]</t>
  </si>
  <si>
    <t>arm[2], arr[2], fz[R52]</t>
  </si>
  <si>
    <t>arm[2], fz[R52]</t>
  </si>
  <si>
    <t>arr[2], fz[R52]</t>
  </si>
  <si>
    <t>arm[2], arr[k], fz[P21]</t>
  </si>
  <si>
    <t>arr[k], fz[P21]</t>
  </si>
  <si>
    <t>arm[2], arr[k], fz[R52]</t>
  </si>
  <si>
    <t>arr[k], fz[R52]</t>
  </si>
  <si>
    <t>P values (Student's t-test, two tailed), S6E</t>
  </si>
  <si>
    <t>to arm[2], arr[2]</t>
  </si>
  <si>
    <t>to arm[2], fz[P21]</t>
  </si>
  <si>
    <t>to arr[2], fz[P21]</t>
  </si>
  <si>
    <t>arm suppresses</t>
  </si>
  <si>
    <t>to arm[2], fz[R52]</t>
  </si>
  <si>
    <t>to arr[2], fz[R52]</t>
  </si>
  <si>
    <t>to arr[k], fz[P21]</t>
  </si>
  <si>
    <t>to arr[k], fz[R52]</t>
  </si>
  <si>
    <t>genotype Stbm/Vang, arr, fz</t>
  </si>
  <si>
    <t>stbm[6], arr[2], fz[P21]</t>
  </si>
  <si>
    <t>stbm[6], arr[2]</t>
  </si>
  <si>
    <t>stbm[6], fz[P21]</t>
  </si>
  <si>
    <t>stbm[6]</t>
  </si>
  <si>
    <t>no stbm[6] allele  present below!!!!!!!</t>
  </si>
  <si>
    <t>not included in graph</t>
  </si>
  <si>
    <t>stbm[6], arr[2], fz[R52]</t>
  </si>
  <si>
    <t>stbm[6], fz[R52]</t>
  </si>
  <si>
    <t>stbm[6], arr[k], fz[P21]</t>
  </si>
  <si>
    <t>stbm[6], arr[k]</t>
  </si>
  <si>
    <t>stbm[6], arr[k], fz[R52]</t>
  </si>
  <si>
    <t>P values (Student's t-test, two tailed), Figure 6I</t>
  </si>
  <si>
    <t>to Stbm[6], arr[2]</t>
  </si>
  <si>
    <t>to Stbm[6], fz[P21]</t>
  </si>
  <si>
    <t>Stbm[6]</t>
  </si>
  <si>
    <t>because the phenotype is much stronger</t>
  </si>
  <si>
    <t>to Stbm[6], fz[R52]</t>
  </si>
  <si>
    <t>Stbm[6], arr[2], fz[R52]</t>
  </si>
  <si>
    <t>Stbm[6], arr[k], fz[P21]</t>
  </si>
  <si>
    <t>to Stbm[6] arr[k]</t>
  </si>
  <si>
    <t>Stbm[6], arr[k], fz[R52]</t>
  </si>
  <si>
    <t>genotype fmi, arr, fz</t>
  </si>
  <si>
    <t>fmi[E59], arr[2], fz[P21]</t>
  </si>
  <si>
    <t>fmi[E59], arr[2]</t>
  </si>
  <si>
    <t>fmi[E59], fz[P21]</t>
  </si>
  <si>
    <t>fmi[E59], arr[2], fz[R52]</t>
  </si>
  <si>
    <t>fmi[E59], fz[R52]</t>
  </si>
  <si>
    <t>fmi[E59], arr[k], fz[P21]</t>
  </si>
  <si>
    <t>fmi[E59], arr[k]</t>
  </si>
  <si>
    <t>fmi[E59], arr[k], fz[R52]</t>
  </si>
  <si>
    <t>P values (Student's t-test, two tailed), Figure 6E</t>
  </si>
  <si>
    <t>to fmi[E59], arr[2]</t>
  </si>
  <si>
    <t>to fmi[E59], fz[P21]</t>
  </si>
  <si>
    <t>n.a. *</t>
  </si>
  <si>
    <t>* mean=1   or o, SD=0, perfect data</t>
  </si>
  <si>
    <t>to fmi[E59],, fz[R52]</t>
  </si>
  <si>
    <r>
      <rPr>
        <sz val="11"/>
        <color theme="1"/>
        <rFont val="Helvetica"/>
        <family val="2"/>
      </rPr>
      <t>n.a.</t>
    </r>
    <r>
      <rPr>
        <i/>
        <sz val="11"/>
        <color theme="1"/>
        <rFont val="Helvetica"/>
        <family val="2"/>
      </rPr>
      <t xml:space="preserve">  </t>
    </r>
    <r>
      <rPr>
        <sz val="11"/>
        <color theme="1"/>
        <rFont val="Helvetica"/>
        <family val="2"/>
      </rPr>
      <t xml:space="preserve">(mean=1,SD=0) </t>
    </r>
    <r>
      <rPr>
        <i/>
        <sz val="11"/>
        <color theme="1"/>
        <rFont val="Helvetica"/>
        <family val="2"/>
      </rPr>
      <t xml:space="preserve"> </t>
    </r>
    <r>
      <rPr>
        <sz val="11"/>
        <color theme="1"/>
        <rFont val="Helvetica"/>
        <family val="2"/>
      </rPr>
      <t>perfect data</t>
    </r>
  </si>
  <si>
    <t>to fmi[E59], arr[k]</t>
  </si>
  <si>
    <t>mean=0, SD=0, perfect data</t>
  </si>
  <si>
    <t>pooled data</t>
  </si>
  <si>
    <t>individual experiments</t>
  </si>
  <si>
    <t>experiments 01-07-25 + 01-23-25</t>
  </si>
  <si>
    <t>Genotype</t>
  </si>
  <si>
    <t>Wings with clones (n)</t>
  </si>
  <si>
    <t xml:space="preserve">Notched wings (n) </t>
  </si>
  <si>
    <t>% Notched wings</t>
  </si>
  <si>
    <t>arr[2], UAS-myrDsh</t>
  </si>
  <si>
    <t>arr[2], UAS-Dsh</t>
  </si>
  <si>
    <t>arr[k], UAS-Arr</t>
  </si>
  <si>
    <t>arr[k], UAS-myrDsh</t>
  </si>
  <si>
    <t>arr[k], UASDsh</t>
  </si>
  <si>
    <t>ALZ, UAS-myrDsh</t>
  </si>
  <si>
    <t>ALZ, UAS-Dsh</t>
  </si>
  <si>
    <t>Ursi checked all slides again for notched wings and counted</t>
  </si>
  <si>
    <t>UW took images, and counted</t>
  </si>
  <si>
    <t>experiment 110524</t>
  </si>
  <si>
    <t>C96&gt;UASDcr2</t>
  </si>
  <si>
    <t>summary for figure</t>
  </si>
  <si>
    <t>no phenotype in wing</t>
  </si>
  <si>
    <t xml:space="preserve">notched wings </t>
  </si>
  <si>
    <t xml:space="preserve">% </t>
  </si>
  <si>
    <t xml:space="preserve"> Total wings (n)</t>
  </si>
  <si>
    <t xml:space="preserve">% Notched wings  </t>
  </si>
  <si>
    <t>arr-IRHMS (1)</t>
  </si>
  <si>
    <t>arr-IRHMS</t>
  </si>
  <si>
    <t>arr-IRHMS (2)</t>
  </si>
  <si>
    <t>arr-IRHMS, UAS-Arr</t>
  </si>
  <si>
    <t>arr-IRHMS UASarr (3)</t>
  </si>
  <si>
    <t>P value is less than 0.0001</t>
  </si>
  <si>
    <t>arr-IRHMS UASarr (5)</t>
  </si>
  <si>
    <t>arr-IRHMS UASarr (7)</t>
  </si>
  <si>
    <t>arr-IRHMS UASarr (9)</t>
  </si>
  <si>
    <t>Ursi checked all slides again for notched wings and counted them</t>
  </si>
  <si>
    <t>dshDshGFP</t>
  </si>
  <si>
    <t>measurements from experiemnts 05-20-24, 04-10-25</t>
  </si>
  <si>
    <r>
      <t xml:space="preserve">images exp 052024, </t>
    </r>
    <r>
      <rPr>
        <b/>
        <sz val="12"/>
        <color rgb="FFFF0000"/>
        <rFont val="Helvetica"/>
        <family val="2"/>
      </rPr>
      <t>exp 041025</t>
    </r>
    <r>
      <rPr>
        <b/>
        <sz val="12"/>
        <color theme="1"/>
        <rFont val="Helvetica"/>
        <family val="2"/>
      </rPr>
      <t xml:space="preserve"> </t>
    </r>
    <r>
      <rPr>
        <b/>
        <sz val="14"/>
        <color theme="1"/>
        <rFont val="Helvetica"/>
        <family val="2"/>
      </rPr>
      <t>arr[2]</t>
    </r>
  </si>
  <si>
    <t>arr2w2zoom1crop2</t>
  </si>
  <si>
    <t>arr2w2zoom1crop_a</t>
  </si>
  <si>
    <t>arr2w2zoom1crop_b</t>
  </si>
  <si>
    <t>arr2w5zoom1_a</t>
  </si>
  <si>
    <t>arr2w5zoom1_b</t>
  </si>
  <si>
    <t>arr2w5zoom1_c</t>
  </si>
  <si>
    <t>arr2w6zoom2</t>
  </si>
  <si>
    <t>arr2w1bzoom4</t>
  </si>
  <si>
    <t>arr2w6bzoom3a</t>
  </si>
  <si>
    <t>arr2w6bzoom3b</t>
  </si>
  <si>
    <t>arr2w8bzoom7a</t>
  </si>
  <si>
    <t>arr2w8bzoom7b</t>
  </si>
  <si>
    <t>arr2w8bzoom7c</t>
  </si>
  <si>
    <t>arr2_w1zoom1_crop1</t>
  </si>
  <si>
    <t>arr2_w1zoom3_crop1</t>
  </si>
  <si>
    <t>arr2_w3zoom1_crop1</t>
  </si>
  <si>
    <t>arr2_w3zoom2_crop1</t>
  </si>
  <si>
    <t>arr2_w3zoom4_crop1</t>
  </si>
  <si>
    <t>arr2_w3zoom5_crop1</t>
  </si>
  <si>
    <t>arr2_w3zoom6_crop1</t>
  </si>
  <si>
    <t>arr2_w4zoom3_crop1</t>
  </si>
  <si>
    <t>arr2_w4zoom3_crop2</t>
  </si>
  <si>
    <t>arr2_w7zoom1_crop1</t>
  </si>
  <si>
    <t>arr2_w7zoom2_crop1</t>
  </si>
  <si>
    <t>DshGFP in clone</t>
  </si>
  <si>
    <t>DshGFP</t>
  </si>
  <si>
    <t>DshGFP outside clone</t>
  </si>
  <si>
    <t>Stdev</t>
  </si>
  <si>
    <t>9 wings</t>
  </si>
  <si>
    <r>
      <t xml:space="preserve">images exp 052024, </t>
    </r>
    <r>
      <rPr>
        <b/>
        <sz val="12"/>
        <color rgb="FFFF0000"/>
        <rFont val="Helvetica"/>
        <family val="2"/>
      </rPr>
      <t>exp 041025</t>
    </r>
    <r>
      <rPr>
        <b/>
        <sz val="12"/>
        <color theme="1"/>
        <rFont val="Helvetica"/>
        <family val="2"/>
      </rPr>
      <t xml:space="preserve"> </t>
    </r>
    <r>
      <rPr>
        <b/>
        <sz val="14"/>
        <color theme="1"/>
        <rFont val="Helvetica"/>
        <family val="2"/>
      </rPr>
      <t>arr[k]</t>
    </r>
  </si>
  <si>
    <t>arrkw1bzoom2crop_a</t>
  </si>
  <si>
    <t>arrkw1bzoom2crop_b</t>
  </si>
  <si>
    <t>arrkw1bzoom2crop_c</t>
  </si>
  <si>
    <t>arrkw1bzoom5crop_a</t>
  </si>
  <si>
    <t>arrkw1bzoom5crop_b</t>
  </si>
  <si>
    <t>arrk_w2zoom1_crop1</t>
  </si>
  <si>
    <t>arrk_w2zoom2_crop1</t>
  </si>
  <si>
    <t>arrk_w2zoom2_crop2</t>
  </si>
  <si>
    <t>arrk_w2zoom4_crop1</t>
  </si>
  <si>
    <t>arrk_w2zoom5_crop1</t>
  </si>
  <si>
    <t>arrk_w2zoom6_crop1</t>
  </si>
  <si>
    <t>arrk_w3zoom1_crop1</t>
  </si>
  <si>
    <t>arrk_w4zoom1_crop1</t>
  </si>
  <si>
    <t>arrk_w4zoom1_crop2</t>
  </si>
  <si>
    <t>arrk_w4zoom2_crop1</t>
  </si>
  <si>
    <t>arrk_w4zoom2_crop2</t>
  </si>
  <si>
    <t>arrk_w5zoom2_crop1</t>
  </si>
  <si>
    <t>arrk_w5zoom4_crop1</t>
  </si>
  <si>
    <t>arrk_w5zoom4_crop2</t>
  </si>
  <si>
    <t>arrk_w6zoom4_crop1</t>
  </si>
  <si>
    <t>arrk_w6zoom4_crop2</t>
  </si>
  <si>
    <t>arrk_w6zoom5_crop1</t>
  </si>
  <si>
    <t>arrk_w6zoom6_crop1</t>
  </si>
  <si>
    <t>arrk_w6zoom6_crop2</t>
  </si>
  <si>
    <t>arr2 dshGFP, DEcadh</t>
  </si>
  <si>
    <t>arrk dshGFP, DEcadh</t>
  </si>
  <si>
    <t>Top Row</t>
  </si>
  <si>
    <t>bin_center_deg</t>
  </si>
  <si>
    <t>Lower Row</t>
  </si>
  <si>
    <t>experiment 02-06-25</t>
  </si>
  <si>
    <t>flip-on Fz OR Fz2</t>
  </si>
  <si>
    <t>in eye peripodial membrane</t>
  </si>
  <si>
    <t>images 020625  UAS-Fz</t>
  </si>
  <si>
    <t>fz_e5</t>
  </si>
  <si>
    <t>fz_e4_crop1</t>
  </si>
  <si>
    <t>fz_e6</t>
  </si>
  <si>
    <t>fz_e6zoom2_crop1</t>
  </si>
  <si>
    <t>fz_e6zoom2_crop2</t>
  </si>
  <si>
    <t>fz_e18_crop1</t>
  </si>
  <si>
    <t>fz_e18_crop2</t>
  </si>
  <si>
    <t>fz_e19_crop1</t>
  </si>
  <si>
    <t>fz_e19_crop2</t>
  </si>
  <si>
    <t>fz_e19_crop3</t>
  </si>
  <si>
    <t>fz_e4zoom1_crop1</t>
  </si>
  <si>
    <t>fz_e4zoom1_crop2</t>
  </si>
  <si>
    <t>images 020625  UAS-Fz2</t>
  </si>
  <si>
    <t>fz2_e2_crop1</t>
  </si>
  <si>
    <t>fz2_e2_crop2</t>
  </si>
  <si>
    <t>fz2_e4_crop1</t>
  </si>
  <si>
    <t>fz2_e4_crop2</t>
  </si>
  <si>
    <t>fz2_e6zoom2</t>
  </si>
  <si>
    <t>fz2_e7</t>
  </si>
  <si>
    <t>fz2_e9_crop1</t>
  </si>
  <si>
    <t>fz2_e9_crop2</t>
  </si>
  <si>
    <t>fz2_e9_crop3</t>
  </si>
  <si>
    <t>fz2_e10zoom1_crop1</t>
  </si>
  <si>
    <t>fz2_e10zoom1_crop2</t>
  </si>
  <si>
    <t>fz2_e1zoom1</t>
  </si>
  <si>
    <t>P values, compared to E-cadherin</t>
  </si>
  <si>
    <t>P= 0.0003</t>
  </si>
  <si>
    <t>7 wings</t>
  </si>
  <si>
    <t>experiments 10-21-25 and 10-23-25</t>
  </si>
  <si>
    <t>measurements in FIJI, ROIs next to each other in D/V direction</t>
  </si>
  <si>
    <t>ratio: in/outside clone</t>
  </si>
  <si>
    <t>in arrk</t>
  </si>
  <si>
    <t>images 102125 arrk</t>
  </si>
  <si>
    <t>arrk_e1, clone1a</t>
  </si>
  <si>
    <t>arrk_e1, clone1b</t>
  </si>
  <si>
    <t>arrk_e1, clone2a</t>
  </si>
  <si>
    <t>arrk_e2, clone1a</t>
  </si>
  <si>
    <t>arrk_e2, clone2a</t>
  </si>
  <si>
    <t>arrk_e2, clone2b</t>
  </si>
  <si>
    <t>arrk_e3, clone1a</t>
  </si>
  <si>
    <t>arrk_e3, clone2a</t>
  </si>
  <si>
    <t>arrk_e3, clone2b</t>
  </si>
  <si>
    <t>arrk_e3, clone3a</t>
  </si>
  <si>
    <t>arrk_e1zoom1, clone1a</t>
  </si>
  <si>
    <t>arrk_e1zoom1, clone1b</t>
  </si>
  <si>
    <t>arrk_e1zoom2, clone1a</t>
  </si>
  <si>
    <t>arrk_e2zoom1</t>
  </si>
  <si>
    <t>Arr</t>
  </si>
  <si>
    <t>compared to 1</t>
  </si>
  <si>
    <t>3 eye discs</t>
  </si>
  <si>
    <t xml:space="preserve">P=0.0004 </t>
  </si>
  <si>
    <t>14 clones</t>
  </si>
  <si>
    <t>Ecad</t>
  </si>
  <si>
    <t xml:space="preserve">P=0.4289 </t>
  </si>
  <si>
    <t xml:space="preserve">P=0.0033 </t>
  </si>
  <si>
    <t>in arr2</t>
  </si>
  <si>
    <t>images 102125 and 102325</t>
  </si>
  <si>
    <t>arr2_e7_clone1a</t>
  </si>
  <si>
    <t>arr2_e7_clone1b</t>
  </si>
  <si>
    <t>arr2_e9_clone1a</t>
  </si>
  <si>
    <t>arr2_e9_clone1b</t>
  </si>
  <si>
    <t>arr2_e9_clone2a</t>
  </si>
  <si>
    <t>arr2_e9_clone2b</t>
  </si>
  <si>
    <t>arr2_e9_clone3a</t>
  </si>
  <si>
    <t>arr2_e11_clone1a</t>
  </si>
  <si>
    <t>arr2_e11_clone1b</t>
  </si>
  <si>
    <t>arr2_e11_clone2a</t>
  </si>
  <si>
    <t>arr2_e12_clone1a</t>
  </si>
  <si>
    <t>arr2_e12_clone2a</t>
  </si>
  <si>
    <t>arr2_e12_clone3a</t>
  </si>
  <si>
    <t>arr2_e13zoom1</t>
  </si>
  <si>
    <t>5 eye discs</t>
  </si>
  <si>
    <t>Arr in arr2 clones</t>
  </si>
  <si>
    <t>Arr in arrk clones</t>
  </si>
  <si>
    <t>P=</t>
  </si>
  <si>
    <t>exp. 08-28-23, UASFz, sevGAL4K25, Rh1GFP arrow interaction 22oC</t>
  </si>
  <si>
    <t>rotation defect was counted independently, not used in graph</t>
  </si>
  <si>
    <t>n</t>
    <phoneticPr fontId="0" type="noConversion"/>
  </si>
  <si>
    <r>
      <t>sev&gt;fz, arr[2] (#1)</t>
    </r>
    <r>
      <rPr>
        <sz val="10"/>
        <rFont val="Verdana"/>
        <family val="2"/>
      </rPr>
      <t xml:space="preserve"> </t>
    </r>
  </si>
  <si>
    <t>rotation</t>
  </si>
  <si>
    <t>eye #2</t>
  </si>
  <si>
    <t>eye #3</t>
  </si>
  <si>
    <t>eye #5</t>
  </si>
  <si>
    <t>eye #6</t>
  </si>
  <si>
    <t>sev&gt;fz, arr-IRHMS6087 (#5)</t>
  </si>
  <si>
    <t>rotationic</t>
  </si>
  <si>
    <t>n total</t>
  </si>
  <si>
    <t>eye #7</t>
  </si>
  <si>
    <t>eye #8</t>
  </si>
  <si>
    <t>eye #9</t>
  </si>
  <si>
    <t>sev&gt;fz, arr-IRJF01261 (#3)</t>
  </si>
  <si>
    <t>eye #10</t>
  </si>
  <si>
    <t>eye #11</t>
  </si>
  <si>
    <t>eye #12</t>
  </si>
  <si>
    <t>eye #13</t>
  </si>
  <si>
    <t>sev&gt;fz, UASarr (#6)</t>
  </si>
  <si>
    <t>arr-IRJF</t>
  </si>
  <si>
    <t>eye #4</t>
  </si>
  <si>
    <t>&gt;sevfz, UASlacZ (#7)</t>
  </si>
  <si>
    <t>from 4-5 eyes</t>
  </si>
  <si>
    <t>fully evaluated by Ursi, all counts and entries double checked</t>
  </si>
  <si>
    <t>controls for arrow</t>
  </si>
  <si>
    <t>experiment</t>
  </si>
  <si>
    <t>temp</t>
  </si>
  <si>
    <t>effect</t>
  </si>
  <si>
    <t>IR-HMS</t>
  </si>
  <si>
    <t>sev-K25</t>
  </si>
  <si>
    <t>30-31oC</t>
  </si>
  <si>
    <t>no resolution</t>
  </si>
  <si>
    <t>UASarr, UASlacZ rotation</t>
  </si>
  <si>
    <t>not sign.</t>
  </si>
  <si>
    <t>IR-JF01261</t>
  </si>
  <si>
    <t>29oC</t>
  </si>
  <si>
    <t>no effect</t>
  </si>
  <si>
    <t>UASarr, UASlacZ chirality to UAS-Arr</t>
  </si>
  <si>
    <t>27oC</t>
  </si>
  <si>
    <t>all others</t>
  </si>
  <si>
    <t>UAS-Arr</t>
  </si>
  <si>
    <t>erratic effects</t>
  </si>
  <si>
    <t>UASarr, UASlacZ chirality</t>
  </si>
  <si>
    <t>confirmation</t>
  </si>
  <si>
    <t>25 + 27oC</t>
  </si>
  <si>
    <t>experiment 07-29-25</t>
  </si>
  <si>
    <t>en&gt;arrIRJF, fz interaction ts 30oC (cross#)</t>
  </si>
  <si>
    <t>length measurement in pixels</t>
  </si>
  <si>
    <t>notching was measure with segmented line</t>
  </si>
  <si>
    <t>Mean notching</t>
  </si>
  <si>
    <t xml:space="preserve">sample </t>
  </si>
  <si>
    <t>wing length at L3</t>
  </si>
  <si>
    <t>summ of notches</t>
  </si>
  <si>
    <t>relative notching (C/B)</t>
  </si>
  <si>
    <t>enarrIR_lacZ_1 (4)</t>
  </si>
  <si>
    <t>lacZ</t>
  </si>
  <si>
    <t>enarrIR_lacZ_2</t>
  </si>
  <si>
    <t>fz[P21]/+</t>
  </si>
  <si>
    <t>enarrIR_lacZ_3</t>
  </si>
  <si>
    <t>fz[R52]/+</t>
  </si>
  <si>
    <t>enarrIR_lacZ_4</t>
  </si>
  <si>
    <t>enarrIR_lacZ_5</t>
  </si>
  <si>
    <t>fz2[IR]</t>
  </si>
  <si>
    <t>enarrIR_lacZ_6</t>
  </si>
  <si>
    <t>enarrIR_lacZ_7</t>
  </si>
  <si>
    <t>enarrIR_lacZ_8</t>
  </si>
  <si>
    <t>enarrIR_lacZ_1 (14)</t>
  </si>
  <si>
    <t>enarrIR_fzP21+_1 (5)</t>
  </si>
  <si>
    <t>enarrIR_fzP21+_2</t>
  </si>
  <si>
    <t>enarrIR_fzP21+_3</t>
  </si>
  <si>
    <t>enarrIR_fzP21+_4</t>
  </si>
  <si>
    <t>enarrIR_fzP21+_5</t>
  </si>
  <si>
    <t>enarrIR_fzP21+_6</t>
  </si>
  <si>
    <t>enarrIR_fzP21+_7</t>
  </si>
  <si>
    <t>enarrIR_fzP21+_8</t>
  </si>
  <si>
    <t>compared to en_arrIR_lacZ</t>
  </si>
  <si>
    <t>n=16</t>
  </si>
  <si>
    <t>enarrIR_fzP21+_1 (6)</t>
  </si>
  <si>
    <t>en_arrIR_fzP21</t>
  </si>
  <si>
    <t>P&lt;0.0001</t>
  </si>
  <si>
    <t>very sign.</t>
  </si>
  <si>
    <t>en_arrIR_fzR52</t>
  </si>
  <si>
    <t>en_arrIR_Fz</t>
  </si>
  <si>
    <t>en_arrIR_fz2IR</t>
  </si>
  <si>
    <t>enarrIR_fzR52+_1 (7)</t>
  </si>
  <si>
    <t>enarrIR_fzR52+_2</t>
  </si>
  <si>
    <t>enarrIR_fzR52+_3</t>
  </si>
  <si>
    <t>enarrIR_fzR52+_4</t>
  </si>
  <si>
    <t>enarrIR_fzR52+_5</t>
  </si>
  <si>
    <t>enarrIR_fzR52+_6</t>
  </si>
  <si>
    <t>enarrIR_fzR52+_7</t>
  </si>
  <si>
    <t>enarrIR_fzR52+_8</t>
  </si>
  <si>
    <t>enarrIR_fzR52+_1 (8)</t>
  </si>
  <si>
    <t>enarrIR_UASfz_1 (1)</t>
  </si>
  <si>
    <t>enarrIR_UASfz_2</t>
  </si>
  <si>
    <t>enarrIR_UASfz_3</t>
  </si>
  <si>
    <t>enarrIR_UASfz_4</t>
  </si>
  <si>
    <t>enarrIR_UASfz_5</t>
  </si>
  <si>
    <t>enarrIR_UASfz_6</t>
  </si>
  <si>
    <t>enarrIR_UASfz_7</t>
  </si>
  <si>
    <t>enarrIR_UASfz_8</t>
  </si>
  <si>
    <t>enarrIR_UASfz_1 (2)</t>
  </si>
  <si>
    <t>enarrIR_fz2IR_1 (9)</t>
  </si>
  <si>
    <t>enarrIR_fz2IR_2</t>
  </si>
  <si>
    <t>enarrIR_fz2IR_3</t>
  </si>
  <si>
    <t>enarrIR_fz2IR_4</t>
  </si>
  <si>
    <t>enarrIR_fz2IR_5</t>
  </si>
  <si>
    <t>enarrIR_fz2IR_6</t>
  </si>
  <si>
    <t>enarrIR_fz2IR_7</t>
  </si>
  <si>
    <t>enarrIR_fz2IR_8</t>
  </si>
  <si>
    <t>enarrIR_fz2IR_1 (19)</t>
  </si>
  <si>
    <t>121625, sev&gt;Fmi, arrow interaction 23oC</t>
  </si>
  <si>
    <t>ommatidia count according to rhabdomere arrangement</t>
  </si>
  <si>
    <t>genotype (crosses)</t>
  </si>
  <si>
    <t>sev&gt;Fmi, LacZ (16,17)</t>
  </si>
  <si>
    <t>chir defect</t>
  </si>
  <si>
    <t>16#10</t>
  </si>
  <si>
    <t>16#11</t>
  </si>
  <si>
    <t>17#3</t>
  </si>
  <si>
    <t>17#6</t>
  </si>
  <si>
    <t>sev&gt;Fmi, dsh1 (1,2)</t>
  </si>
  <si>
    <t>1#2</t>
  </si>
  <si>
    <t>dsh1</t>
  </si>
  <si>
    <t>1#6</t>
  </si>
  <si>
    <t>2#5</t>
  </si>
  <si>
    <t>2#8</t>
  </si>
  <si>
    <t>sev&gt;Fmi, dshV26 (3,4)</t>
  </si>
  <si>
    <t>dshV26</t>
  </si>
  <si>
    <t>3#6</t>
  </si>
  <si>
    <t>to LacZ</t>
  </si>
  <si>
    <t xml:space="preserve">P=0.8665 </t>
  </si>
  <si>
    <t xml:space="preserve">P=0.2009 </t>
  </si>
  <si>
    <t xml:space="preserve">P=0.7377 </t>
  </si>
  <si>
    <t xml:space="preserve">P=0.7442 </t>
  </si>
  <si>
    <t xml:space="preserve">P=00.6490 </t>
  </si>
  <si>
    <t xml:space="preserve">P=0.6066 </t>
  </si>
  <si>
    <t xml:space="preserve">P=0.5779 </t>
  </si>
  <si>
    <t>sev&gt;Fmi, arr2 (5,6)</t>
  </si>
  <si>
    <t>n= 4 eyes</t>
  </si>
  <si>
    <t>5#6</t>
  </si>
  <si>
    <t>264-516 omm.</t>
  </si>
  <si>
    <t>5#4</t>
  </si>
  <si>
    <t>sev&gt;Fmi, arrk (7,8)</t>
  </si>
  <si>
    <t>7#3</t>
  </si>
  <si>
    <t>7#7</t>
  </si>
  <si>
    <t>8#5</t>
  </si>
  <si>
    <t>8#6</t>
  </si>
  <si>
    <t>sev&gt;Fmi, arrIRHMS (9,10)</t>
  </si>
  <si>
    <t>9#2</t>
  </si>
  <si>
    <t>10#1</t>
  </si>
  <si>
    <t>10#3</t>
  </si>
  <si>
    <t>sev&gt;Fmi, arrIRHMC (11,12)</t>
  </si>
  <si>
    <t>11#7</t>
  </si>
  <si>
    <t>11#8</t>
  </si>
  <si>
    <t>12#5</t>
  </si>
  <si>
    <t>12#7</t>
  </si>
  <si>
    <t>sev&gt;fmi, ArrHA (13,14)</t>
  </si>
  <si>
    <t>13#1</t>
  </si>
  <si>
    <t>13#7</t>
  </si>
  <si>
    <t>14#5</t>
  </si>
  <si>
    <t>14#9</t>
  </si>
  <si>
    <t>exp. 12-16-25, sev&gt;Vang, arrow interaction 23oC</t>
  </si>
  <si>
    <t>sev&gt;Vang, LacZ (18,19)</t>
  </si>
  <si>
    <t>18-2</t>
  </si>
  <si>
    <t>18-3</t>
  </si>
  <si>
    <t>19-2</t>
  </si>
  <si>
    <t>19-3</t>
  </si>
  <si>
    <t>sev&gt;Vang, dsh1 (1,2)</t>
  </si>
  <si>
    <t>1#1</t>
  </si>
  <si>
    <t>1#7</t>
  </si>
  <si>
    <t>2#4</t>
  </si>
  <si>
    <t>2#6</t>
  </si>
  <si>
    <t>sev&gt;Vang, dshV26 (3,4)</t>
  </si>
  <si>
    <t>3#7</t>
  </si>
  <si>
    <t>4#8</t>
  </si>
  <si>
    <t xml:space="preserve">P= 0.0005 </t>
  </si>
  <si>
    <t>P= 0.0001</t>
  </si>
  <si>
    <t xml:space="preserve">p=0.0255 </t>
  </si>
  <si>
    <t xml:space="preserve">P=0.4226 </t>
  </si>
  <si>
    <t xml:space="preserve">P= 0.1125 </t>
  </si>
  <si>
    <t xml:space="preserve">P= 0.8488 </t>
  </si>
  <si>
    <t xml:space="preserve">P= 0.0358 </t>
  </si>
  <si>
    <t>sev&gt;Vang, arr2 (5,6)</t>
  </si>
  <si>
    <t>5#3</t>
  </si>
  <si>
    <t>6#6</t>
  </si>
  <si>
    <t>sev&gt;Vang, arrk (7,8)</t>
  </si>
  <si>
    <t>7#4</t>
  </si>
  <si>
    <t>7#8</t>
  </si>
  <si>
    <t>8#3</t>
  </si>
  <si>
    <t>sev&gt;Vang, arrIRHMS (9,10)</t>
  </si>
  <si>
    <t>10#2</t>
  </si>
  <si>
    <t>sev&gt;Vang, arrIRHMC (11,12)</t>
  </si>
  <si>
    <t>11#1</t>
  </si>
  <si>
    <t>11#5</t>
  </si>
  <si>
    <t>12#1</t>
  </si>
  <si>
    <t>sev&gt;Vang, ArrHA (15,16)</t>
  </si>
  <si>
    <t>15#3</t>
  </si>
  <si>
    <t>15#9</t>
  </si>
  <si>
    <t>17#2</t>
  </si>
  <si>
    <t>17#8</t>
  </si>
  <si>
    <t>4 eyes each</t>
  </si>
  <si>
    <t>total omm</t>
  </si>
  <si>
    <t>dsh</t>
  </si>
  <si>
    <t>ft</t>
  </si>
  <si>
    <t>ds</t>
  </si>
  <si>
    <t>n total omm</t>
  </si>
  <si>
    <t>Individual measurements</t>
  </si>
  <si>
    <t>t-test</t>
  </si>
  <si>
    <t>Figure</t>
  </si>
  <si>
    <t>Number of independent experiments (N)</t>
  </si>
  <si>
    <t>2F</t>
  </si>
  <si>
    <t>1396 wild-type cells; 299 arr2 cells; 291 arrk cells</t>
  </si>
  <si>
    <t>p-value for the F-test</t>
  </si>
  <si>
    <t>wild-type::arr2</t>
  </si>
  <si>
    <t>2G</t>
  </si>
  <si>
    <t>878 wild-type cells; 299 arr2 cells; 291 arrk cells</t>
  </si>
  <si>
    <t>wild-type::arrk</t>
  </si>
  <si>
    <t>wt (n=878)</t>
  </si>
  <si>
    <t>arr2 (299)</t>
  </si>
  <si>
    <t>wt* (314)</t>
  </si>
  <si>
    <t>arr2* (311)</t>
  </si>
  <si>
    <t>wt (518)</t>
  </si>
  <si>
    <t>arrk (291)</t>
  </si>
  <si>
    <t>wt* (258)</t>
  </si>
  <si>
    <t>arrk* (213)</t>
  </si>
  <si>
    <t>p-value for F-test</t>
  </si>
  <si>
    <t>wt-arr2</t>
  </si>
  <si>
    <t>wt-arrk</t>
  </si>
  <si>
    <t>wt-wt*</t>
  </si>
  <si>
    <t>wt-arr2*</t>
  </si>
  <si>
    <t>wt-arrk*</t>
  </si>
  <si>
    <t>arr2-arr2*</t>
  </si>
  <si>
    <t>arrk-arrk*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</si>
</sst>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57">
    <font>
      <sz val="12"/>
      <color theme="1"/>
      <name val="Aptos Narrow"/>
      <family val="2"/>
      <scheme val="minor"/>
    </font>
    <font>
      <b/>
      <sz val="12"/>
      <color theme="1"/>
      <name val="Helvetic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2"/>
      <color rgb="FFFF0000"/>
      <name val="Helvetica"/>
      <family val="2"/>
    </font>
    <font>
      <i/>
      <sz val="12"/>
      <name val="Verdana"/>
      <family val="2"/>
    </font>
    <font>
      <sz val="12"/>
      <color theme="1"/>
      <name val="Verdana"/>
      <family val="2"/>
    </font>
    <font>
      <sz val="12"/>
      <color rgb="FFFF0000"/>
      <name val="Verdana"/>
      <family val="2"/>
    </font>
    <font>
      <sz val="12"/>
      <color theme="1"/>
      <name val="Helvetica"/>
      <family val="2"/>
    </font>
    <font>
      <i/>
      <sz val="12"/>
      <color theme="1"/>
      <name val="Verdana"/>
      <family val="2"/>
    </font>
    <font>
      <b/>
      <sz val="10"/>
      <name val="Verdana"/>
      <family val="2"/>
    </font>
    <font>
      <sz val="12"/>
      <color rgb="FF000000"/>
      <name val="Verdana"/>
      <family val="2"/>
    </font>
    <font>
      <i/>
      <sz val="12"/>
      <color rgb="FF000000"/>
      <name val="Verdana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0"/>
      <color theme="1"/>
      <name val="Helvetica"/>
      <family val="2"/>
    </font>
    <font>
      <sz val="10"/>
      <color theme="1"/>
      <name val="Verdana"/>
      <family val="2"/>
    </font>
    <font>
      <i/>
      <sz val="12"/>
      <color theme="1"/>
      <name val="Helvetica"/>
      <family val="2"/>
    </font>
    <font>
      <b/>
      <sz val="12"/>
      <color rgb="FFFF0000"/>
      <name val="Aptos Narrow"/>
      <scheme val="minor"/>
    </font>
    <font>
      <b/>
      <sz val="12"/>
      <color theme="3" tint="0.499984740745262"/>
      <name val="Helvetica"/>
      <family val="2"/>
    </font>
    <font>
      <sz val="10"/>
      <color rgb="FF000000"/>
      <name val="Helvetica"/>
      <family val="2"/>
    </font>
    <font>
      <sz val="12"/>
      <color rgb="FFFF0000"/>
      <name val="Helvetica"/>
      <family val="2"/>
    </font>
    <font>
      <sz val="10"/>
      <name val="Helvetica"/>
      <family val="2"/>
    </font>
    <font>
      <b/>
      <sz val="10"/>
      <name val="Helvetica"/>
      <family val="2"/>
    </font>
    <font>
      <b/>
      <sz val="12"/>
      <color rgb="FF000000"/>
      <name val="Helvetica"/>
      <family val="2"/>
    </font>
    <font>
      <sz val="12"/>
      <color theme="0" tint="-0.34998626667073579"/>
      <name val="Aptos Narrow"/>
      <family val="2"/>
      <scheme val="minor"/>
    </font>
    <font>
      <sz val="12"/>
      <color theme="0" tint="-0.34998626667073579"/>
      <name val="Helvetica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scheme val="minor"/>
    </font>
    <font>
      <i/>
      <sz val="11"/>
      <color theme="1"/>
      <name val="Helvetica"/>
      <family val="2"/>
    </font>
    <font>
      <b/>
      <i/>
      <sz val="11"/>
      <color theme="1"/>
      <name val="Helvetica"/>
      <family val="2"/>
    </font>
    <font>
      <b/>
      <sz val="11"/>
      <color rgb="FFFF0000"/>
      <name val="Aptos Narrow (Body)"/>
    </font>
    <font>
      <sz val="11"/>
      <color rgb="FFFF0000"/>
      <name val="Helvetica"/>
      <family val="2"/>
    </font>
    <font>
      <sz val="11"/>
      <color rgb="FFFF0000"/>
      <name val="Aptos Narrow (Body)"/>
    </font>
    <font>
      <i/>
      <sz val="11"/>
      <color theme="0" tint="-0.249977111117893"/>
      <name val="Aptos Narrow"/>
      <scheme val="minor"/>
    </font>
    <font>
      <sz val="11"/>
      <color theme="0" tint="-0.249977111117893"/>
      <name val="Helvetica"/>
      <family val="2"/>
    </font>
    <font>
      <b/>
      <i/>
      <sz val="11"/>
      <color theme="1"/>
      <name val="Aptos Narrow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0"/>
      <color rgb="FFFF0000"/>
      <name val="Helvetica"/>
      <family val="2"/>
    </font>
    <font>
      <b/>
      <sz val="12"/>
      <name val="Helvetica"/>
      <family val="2"/>
    </font>
    <font>
      <sz val="10"/>
      <color theme="0" tint="-0.249977111117893"/>
      <name val="Verdana"/>
      <family val="2"/>
    </font>
    <font>
      <i/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Helvetica"/>
      <family val="2"/>
    </font>
    <font>
      <sz val="10"/>
      <color theme="0" tint="-0.249977111117893"/>
      <name val="Helvetica"/>
      <family val="2"/>
    </font>
    <font>
      <sz val="12"/>
      <color theme="0" tint="-0.249977111117893"/>
      <name val="Helvetic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theme="1"/>
      <name val="Helvetica"/>
      <family val="2"/>
    </font>
    <font>
      <sz val="12"/>
      <name val="Helvetic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2F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5">
    <xf numFmtId="0" fontId="0" fillId="0" borderId="0" xfId="0"/>
    <xf numFmtId="0" fontId="2" fillId="0" borderId="0" xfId="1"/>
    <xf numFmtId="0" fontId="2" fillId="0" borderId="0" xfId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/>
    <xf numFmtId="164" fontId="4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/>
    <xf numFmtId="0" fontId="5" fillId="0" borderId="1" xfId="1" applyFont="1" applyBorder="1" applyAlignment="1">
      <alignment horizontal="center" vertical="center"/>
    </xf>
    <xf numFmtId="164" fontId="3" fillId="0" borderId="1" xfId="1" applyNumberFormat="1" applyFont="1" applyBorder="1"/>
    <xf numFmtId="0" fontId="4" fillId="0" borderId="1" xfId="1" applyFont="1" applyBorder="1"/>
    <xf numFmtId="0" fontId="3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6" fillId="0" borderId="1" xfId="1" applyFont="1" applyBorder="1"/>
    <xf numFmtId="164" fontId="7" fillId="0" borderId="1" xfId="1" applyNumberFormat="1" applyFont="1" applyBorder="1"/>
    <xf numFmtId="0" fontId="8" fillId="0" borderId="1" xfId="1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7" fillId="0" borderId="1" xfId="1" applyFont="1" applyBorder="1"/>
    <xf numFmtId="0" fontId="10" fillId="0" borderId="1" xfId="1" applyFont="1" applyBorder="1"/>
    <xf numFmtId="164" fontId="10" fillId="0" borderId="1" xfId="1" applyNumberFormat="1" applyFont="1" applyBorder="1"/>
    <xf numFmtId="16" fontId="3" fillId="0" borderId="1" xfId="1" applyNumberFormat="1" applyFont="1" applyBorder="1" applyAlignment="1">
      <alignment horizontal="left" vertical="center"/>
    </xf>
    <xf numFmtId="164" fontId="7" fillId="0" borderId="1" xfId="1" applyNumberFormat="1" applyFont="1" applyBorder="1" applyAlignment="1">
      <alignment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8" fillId="0" borderId="1" xfId="1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164" fontId="3" fillId="0" borderId="1" xfId="0" applyNumberFormat="1" applyFont="1" applyBorder="1"/>
    <xf numFmtId="164" fontId="12" fillId="0" borderId="1" xfId="0" applyNumberFormat="1" applyFont="1" applyBorder="1"/>
    <xf numFmtId="0" fontId="11" fillId="0" borderId="2" xfId="1" applyFont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2" fillId="0" borderId="2" xfId="1" applyBorder="1" applyAlignment="1">
      <alignment vertical="center"/>
    </xf>
    <xf numFmtId="0" fontId="2" fillId="0" borderId="2" xfId="1" applyBorder="1"/>
    <xf numFmtId="0" fontId="9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9" fillId="0" borderId="3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0" fillId="2" borderId="0" xfId="0" applyFill="1"/>
    <xf numFmtId="0" fontId="16" fillId="0" borderId="6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11" fontId="9" fillId="0" borderId="3" xfId="0" applyNumberFormat="1" applyFont="1" applyBorder="1" applyAlignment="1">
      <alignment horizontal="center" vertical="center" wrapText="1"/>
    </xf>
    <xf numFmtId="11" fontId="9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9" fillId="0" borderId="0" xfId="0" applyFont="1"/>
    <xf numFmtId="2" fontId="0" fillId="0" borderId="3" xfId="0" applyNumberForma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/>
    <xf numFmtId="0" fontId="19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0" fillId="5" borderId="0" xfId="0" applyFill="1"/>
    <xf numFmtId="0" fontId="16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9" fillId="5" borderId="1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0" fillId="5" borderId="1" xfId="0" applyFill="1" applyBorder="1"/>
    <xf numFmtId="0" fontId="16" fillId="0" borderId="8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9" fontId="9" fillId="0" borderId="1" xfId="0" applyNumberFormat="1" applyFont="1" applyBorder="1"/>
    <xf numFmtId="0" fontId="21" fillId="0" borderId="1" xfId="0" applyFont="1" applyBorder="1"/>
    <xf numFmtId="9" fontId="16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/>
    </xf>
    <xf numFmtId="0" fontId="1" fillId="8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6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0" fontId="1" fillId="5" borderId="0" xfId="1" applyFont="1" applyFill="1" applyAlignment="1">
      <alignment horizontal="center" vertical="center"/>
    </xf>
    <xf numFmtId="0" fontId="3" fillId="0" borderId="0" xfId="1" applyFont="1"/>
    <xf numFmtId="164" fontId="3" fillId="0" borderId="0" xfId="1" applyNumberFormat="1" applyFont="1"/>
    <xf numFmtId="0" fontId="4" fillId="0" borderId="0" xfId="1" applyFont="1"/>
    <xf numFmtId="0" fontId="3" fillId="0" borderId="0" xfId="1" applyFont="1" applyAlignment="1">
      <alignment horizontal="left" vertical="center"/>
    </xf>
    <xf numFmtId="0" fontId="6" fillId="0" borderId="0" xfId="1" applyFont="1"/>
    <xf numFmtId="164" fontId="7" fillId="0" borderId="0" xfId="1" applyNumberFormat="1" applyFont="1"/>
    <xf numFmtId="0" fontId="8" fillId="0" borderId="0" xfId="1" applyFont="1"/>
    <xf numFmtId="0" fontId="9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7" fillId="0" borderId="0" xfId="1" applyFont="1"/>
    <xf numFmtId="0" fontId="10" fillId="0" borderId="0" xfId="1" applyFont="1"/>
    <xf numFmtId="164" fontId="10" fillId="0" borderId="0" xfId="1" applyNumberFormat="1" applyFont="1"/>
    <xf numFmtId="0" fontId="27" fillId="8" borderId="2" xfId="1" applyFont="1" applyFill="1" applyBorder="1" applyAlignment="1">
      <alignment wrapText="1"/>
    </xf>
    <xf numFmtId="0" fontId="2" fillId="8" borderId="2" xfId="1" applyFill="1" applyBorder="1"/>
    <xf numFmtId="0" fontId="11" fillId="8" borderId="2" xfId="1" applyFont="1" applyFill="1" applyBorder="1" applyAlignment="1">
      <alignment vertical="center"/>
    </xf>
    <xf numFmtId="0" fontId="11" fillId="8" borderId="2" xfId="1" applyFont="1" applyFill="1" applyBorder="1" applyAlignment="1">
      <alignment vertical="center" wrapText="1"/>
    </xf>
    <xf numFmtId="0" fontId="2" fillId="8" borderId="2" xfId="1" applyFill="1" applyBorder="1" applyAlignment="1">
      <alignment vertical="center" wrapText="1"/>
    </xf>
    <xf numFmtId="16" fontId="3" fillId="0" borderId="0" xfId="1" applyNumberFormat="1" applyFont="1" applyAlignment="1">
      <alignment horizontal="left" vertical="center"/>
    </xf>
    <xf numFmtId="164" fontId="7" fillId="0" borderId="0" xfId="1" applyNumberFormat="1" applyFont="1" applyAlignment="1">
      <alignment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4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164" fontId="3" fillId="0" borderId="0" xfId="0" applyNumberFormat="1" applyFont="1"/>
    <xf numFmtId="164" fontId="12" fillId="0" borderId="0" xfId="0" applyNumberFormat="1" applyFont="1"/>
    <xf numFmtId="2" fontId="9" fillId="0" borderId="1" xfId="0" applyNumberFormat="1" applyFont="1" applyBorder="1"/>
    <xf numFmtId="2" fontId="0" fillId="0" borderId="0" xfId="0" applyNumberFormat="1"/>
    <xf numFmtId="0" fontId="9" fillId="9" borderId="1" xfId="0" applyFont="1" applyFill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2" fontId="21" fillId="0" borderId="1" xfId="0" applyNumberFormat="1" applyFont="1" applyBorder="1"/>
    <xf numFmtId="0" fontId="28" fillId="3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4" fontId="32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wrapText="1"/>
    </xf>
    <xf numFmtId="0" fontId="33" fillId="0" borderId="2" xfId="0" applyFont="1" applyBorder="1"/>
    <xf numFmtId="0" fontId="33" fillId="0" borderId="0" xfId="0" applyFont="1"/>
    <xf numFmtId="1" fontId="31" fillId="0" borderId="2" xfId="0" applyNumberFormat="1" applyFont="1" applyBorder="1" applyAlignment="1">
      <alignment horizontal="center" vertical="center"/>
    </xf>
    <xf numFmtId="0" fontId="32" fillId="5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164" fontId="32" fillId="2" borderId="2" xfId="0" applyNumberFormat="1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vertical="center"/>
    </xf>
    <xf numFmtId="0" fontId="32" fillId="2" borderId="2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33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2" fillId="0" borderId="2" xfId="0" applyFont="1" applyBorder="1" applyAlignment="1">
      <alignment horizontal="center" wrapText="1"/>
    </xf>
    <xf numFmtId="0" fontId="33" fillId="0" borderId="2" xfId="0" applyFont="1" applyBorder="1" applyAlignment="1">
      <alignment horizontal="center" vertical="center"/>
    </xf>
    <xf numFmtId="164" fontId="32" fillId="0" borderId="2" xfId="0" applyNumberFormat="1" applyFont="1" applyBorder="1" applyAlignment="1">
      <alignment horizontal="left" vertical="center" wrapText="1"/>
    </xf>
    <xf numFmtId="0" fontId="34" fillId="7" borderId="2" xfId="0" applyFont="1" applyFill="1" applyBorder="1" applyAlignment="1">
      <alignment horizontal="left" vertical="center"/>
    </xf>
    <xf numFmtId="1" fontId="32" fillId="0" borderId="2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wrapText="1"/>
    </xf>
    <xf numFmtId="0" fontId="35" fillId="0" borderId="2" xfId="0" applyFont="1" applyBorder="1" applyAlignment="1">
      <alignment wrapText="1"/>
    </xf>
    <xf numFmtId="0" fontId="32" fillId="3" borderId="2" xfId="0" applyFont="1" applyFill="1" applyBorder="1" applyAlignment="1">
      <alignment wrapText="1"/>
    </xf>
    <xf numFmtId="0" fontId="31" fillId="2" borderId="2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vertical="center" wrapText="1"/>
    </xf>
    <xf numFmtId="0" fontId="33" fillId="2" borderId="2" xfId="0" applyFont="1" applyFill="1" applyBorder="1"/>
    <xf numFmtId="0" fontId="35" fillId="2" borderId="2" xfId="0" applyFont="1" applyFill="1" applyBorder="1" applyAlignment="1">
      <alignment wrapText="1"/>
    </xf>
    <xf numFmtId="0" fontId="35" fillId="2" borderId="2" xfId="0" applyFont="1" applyFill="1" applyBorder="1" applyAlignment="1">
      <alignment horizontal="left" vertical="center" wrapText="1"/>
    </xf>
    <xf numFmtId="0" fontId="32" fillId="10" borderId="2" xfId="0" applyFont="1" applyFill="1" applyBorder="1" applyAlignment="1">
      <alignment horizontal="center" vertical="center"/>
    </xf>
    <xf numFmtId="0" fontId="34" fillId="10" borderId="2" xfId="0" applyFont="1" applyFill="1" applyBorder="1" applyAlignment="1">
      <alignment horizontal="left" vertical="center"/>
    </xf>
    <xf numFmtId="0" fontId="32" fillId="10" borderId="2" xfId="0" applyFont="1" applyFill="1" applyBorder="1" applyAlignment="1">
      <alignment horizontal="center" vertical="center" wrapText="1"/>
    </xf>
    <xf numFmtId="164" fontId="32" fillId="10" borderId="2" xfId="0" applyNumberFormat="1" applyFont="1" applyFill="1" applyBorder="1" applyAlignment="1">
      <alignment horizontal="center" vertical="center" wrapText="1"/>
    </xf>
    <xf numFmtId="0" fontId="32" fillId="7" borderId="2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 wrapText="1"/>
    </xf>
    <xf numFmtId="164" fontId="32" fillId="7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33" fillId="2" borderId="2" xfId="0" applyFont="1" applyFill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32" fillId="2" borderId="2" xfId="0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horizontal="center" vertical="center"/>
    </xf>
    <xf numFmtId="0" fontId="34" fillId="11" borderId="2" xfId="0" applyFont="1" applyFill="1" applyBorder="1" applyAlignment="1">
      <alignment horizontal="left" vertical="center"/>
    </xf>
    <xf numFmtId="0" fontId="32" fillId="11" borderId="2" xfId="0" applyFont="1" applyFill="1" applyBorder="1" applyAlignment="1">
      <alignment horizontal="center" vertical="center" wrapText="1"/>
    </xf>
    <xf numFmtId="164" fontId="32" fillId="11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vertical="center" wrapText="1"/>
    </xf>
    <xf numFmtId="0" fontId="31" fillId="5" borderId="2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vertical="center"/>
    </xf>
    <xf numFmtId="0" fontId="31" fillId="5" borderId="2" xfId="0" applyFont="1" applyFill="1" applyBorder="1" applyAlignment="1">
      <alignment horizontal="center" vertical="center" wrapText="1"/>
    </xf>
    <xf numFmtId="164" fontId="31" fillId="5" borderId="2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0" fontId="34" fillId="0" borderId="2" xfId="0" applyFont="1" applyBorder="1"/>
    <xf numFmtId="0" fontId="32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/>
    </xf>
    <xf numFmtId="0" fontId="32" fillId="10" borderId="2" xfId="0" applyFont="1" applyFill="1" applyBorder="1" applyAlignment="1">
      <alignment horizontal="center"/>
    </xf>
    <xf numFmtId="0" fontId="31" fillId="3" borderId="2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wrapText="1"/>
    </xf>
    <xf numFmtId="0" fontId="32" fillId="2" borderId="2" xfId="0" applyFont="1" applyFill="1" applyBorder="1" applyAlignment="1">
      <alignment horizontal="center" wrapText="1"/>
    </xf>
    <xf numFmtId="0" fontId="33" fillId="2" borderId="2" xfId="0" applyFont="1" applyFill="1" applyBorder="1" applyAlignment="1">
      <alignment horizontal="left" vertical="center"/>
    </xf>
    <xf numFmtId="0" fontId="37" fillId="2" borderId="2" xfId="0" applyFont="1" applyFill="1" applyBorder="1"/>
    <xf numFmtId="0" fontId="38" fillId="0" borderId="2" xfId="0" applyFont="1" applyBorder="1" applyAlignment="1">
      <alignment wrapText="1"/>
    </xf>
    <xf numFmtId="0" fontId="39" fillId="0" borderId="2" xfId="0" applyFont="1" applyBorder="1"/>
    <xf numFmtId="0" fontId="40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center" wrapText="1"/>
    </xf>
    <xf numFmtId="0" fontId="34" fillId="10" borderId="2" xfId="0" applyFont="1" applyFill="1" applyBorder="1"/>
    <xf numFmtId="0" fontId="40" fillId="0" borderId="2" xfId="0" applyFont="1" applyBorder="1"/>
    <xf numFmtId="0" fontId="42" fillId="0" borderId="2" xfId="0" applyFont="1" applyBorder="1" applyAlignment="1">
      <alignment horizontal="left" vertical="center"/>
    </xf>
    <xf numFmtId="0" fontId="32" fillId="2" borderId="2" xfId="0" applyFont="1" applyFill="1" applyBorder="1" applyAlignment="1">
      <alignment vertical="center"/>
    </xf>
    <xf numFmtId="0" fontId="33" fillId="2" borderId="0" xfId="0" applyFont="1" applyFill="1"/>
    <xf numFmtId="0" fontId="0" fillId="2" borderId="2" xfId="0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43" fillId="6" borderId="2" xfId="0" applyFont="1" applyFill="1" applyBorder="1" applyAlignment="1">
      <alignment horizontal="center" vertical="center"/>
    </xf>
    <xf numFmtId="0" fontId="43" fillId="6" borderId="2" xfId="0" applyFont="1" applyFill="1" applyBorder="1" applyAlignment="1">
      <alignment vertical="center"/>
    </xf>
    <xf numFmtId="0" fontId="43" fillId="6" borderId="2" xfId="0" applyFont="1" applyFill="1" applyBorder="1" applyAlignment="1">
      <alignment horizontal="center" vertical="center" wrapText="1"/>
    </xf>
    <xf numFmtId="164" fontId="43" fillId="6" borderId="2" xfId="0" applyNumberFormat="1" applyFont="1" applyFill="1" applyBorder="1" applyAlignment="1">
      <alignment horizontal="center" vertical="center" wrapText="1"/>
    </xf>
    <xf numFmtId="0" fontId="43" fillId="6" borderId="2" xfId="0" applyFont="1" applyFill="1" applyBorder="1" applyAlignment="1">
      <alignment horizontal="left" vertical="center" wrapText="1"/>
    </xf>
    <xf numFmtId="0" fontId="44" fillId="10" borderId="2" xfId="0" applyFont="1" applyFill="1" applyBorder="1" applyAlignment="1">
      <alignment horizontal="center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/>
    <xf numFmtId="0" fontId="9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165" fontId="9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0" fontId="1" fillId="0" borderId="1" xfId="0" applyFont="1" applyBorder="1"/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5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0" fillId="0" borderId="10" xfId="0" applyBorder="1"/>
    <xf numFmtId="0" fontId="17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9" fillId="8" borderId="5" xfId="0" applyFont="1" applyFill="1" applyBorder="1"/>
    <xf numFmtId="0" fontId="9" fillId="0" borderId="10" xfId="0" applyFont="1" applyBorder="1"/>
    <xf numFmtId="0" fontId="9" fillId="8" borderId="10" xfId="0" applyFont="1" applyFill="1" applyBorder="1"/>
    <xf numFmtId="0" fontId="1" fillId="8" borderId="1" xfId="0" applyFont="1" applyFill="1" applyBorder="1"/>
    <xf numFmtId="0" fontId="17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1" fillId="0" borderId="0" xfId="1" applyFont="1"/>
    <xf numFmtId="0" fontId="45" fillId="0" borderId="0" xfId="0" applyFont="1" applyAlignment="1">
      <alignment wrapText="1"/>
    </xf>
    <xf numFmtId="0" fontId="46" fillId="0" borderId="0" xfId="1" applyFont="1" applyAlignment="1">
      <alignment horizontal="center" vertical="center"/>
    </xf>
    <xf numFmtId="0" fontId="47" fillId="0" borderId="0" xfId="1" applyFont="1"/>
    <xf numFmtId="0" fontId="20" fillId="0" borderId="0" xfId="1" applyFont="1"/>
    <xf numFmtId="0" fontId="48" fillId="0" borderId="0" xfId="1" applyFont="1"/>
    <xf numFmtId="0" fontId="49" fillId="0" borderId="0" xfId="1" applyFont="1"/>
    <xf numFmtId="0" fontId="2" fillId="0" borderId="0" xfId="1" applyAlignment="1">
      <alignment wrapText="1"/>
    </xf>
    <xf numFmtId="0" fontId="50" fillId="9" borderId="1" xfId="1" applyFont="1" applyFill="1" applyBorder="1"/>
    <xf numFmtId="0" fontId="27" fillId="9" borderId="1" xfId="1" applyFont="1" applyFill="1" applyBorder="1"/>
    <xf numFmtId="0" fontId="27" fillId="2" borderId="1" xfId="1" applyFont="1" applyFill="1" applyBorder="1"/>
    <xf numFmtId="0" fontId="27" fillId="2" borderId="1" xfId="1" applyFont="1" applyFill="1" applyBorder="1" applyAlignment="1">
      <alignment horizontal="center" vertical="center"/>
    </xf>
    <xf numFmtId="0" fontId="2" fillId="0" borderId="1" xfId="1" applyBorder="1"/>
    <xf numFmtId="0" fontId="19" fillId="0" borderId="1" xfId="1" applyFont="1" applyBorder="1"/>
    <xf numFmtId="0" fontId="19" fillId="0" borderId="1" xfId="1" applyFont="1" applyBorder="1" applyAlignment="1">
      <alignment horizontal="left"/>
    </xf>
    <xf numFmtId="0" fontId="51" fillId="0" borderId="1" xfId="1" applyFont="1" applyBorder="1"/>
    <xf numFmtId="0" fontId="52" fillId="0" borderId="1" xfId="0" applyFont="1" applyBorder="1" applyAlignment="1">
      <alignment horizontal="center" vertical="center"/>
    </xf>
    <xf numFmtId="0" fontId="20" fillId="0" borderId="1" xfId="1" applyFont="1" applyBorder="1"/>
    <xf numFmtId="0" fontId="26" fillId="0" borderId="1" xfId="1" applyFont="1" applyBorder="1" applyAlignment="1">
      <alignment horizontal="left"/>
    </xf>
    <xf numFmtId="0" fontId="11" fillId="3" borderId="5" xfId="1" applyFont="1" applyFill="1" applyBorder="1"/>
    <xf numFmtId="0" fontId="11" fillId="3" borderId="1" xfId="1" applyFont="1" applyFill="1" applyBorder="1"/>
    <xf numFmtId="0" fontId="26" fillId="0" borderId="1" xfId="1" applyFont="1" applyBorder="1"/>
    <xf numFmtId="0" fontId="11" fillId="3" borderId="12" xfId="1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2" fillId="3" borderId="1" xfId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 wrapText="1"/>
    </xf>
    <xf numFmtId="0" fontId="19" fillId="0" borderId="0" xfId="1" applyFont="1"/>
    <xf numFmtId="0" fontId="26" fillId="0" borderId="0" xfId="1" applyFont="1"/>
    <xf numFmtId="0" fontId="11" fillId="0" borderId="0" xfId="0" applyFont="1"/>
    <xf numFmtId="0" fontId="2" fillId="0" borderId="0" xfId="0" applyFont="1"/>
    <xf numFmtId="0" fontId="24" fillId="0" borderId="0" xfId="0" applyFont="1"/>
    <xf numFmtId="0" fontId="26" fillId="0" borderId="0" xfId="0" applyFont="1"/>
    <xf numFmtId="0" fontId="53" fillId="0" borderId="0" xfId="0" applyFont="1"/>
    <xf numFmtId="0" fontId="54" fillId="0" borderId="0" xfId="0" applyFont="1"/>
    <xf numFmtId="0" fontId="11" fillId="0" borderId="1" xfId="0" applyFont="1" applyBorder="1"/>
    <xf numFmtId="0" fontId="19" fillId="0" borderId="2" xfId="0" applyFont="1" applyBorder="1" applyAlignment="1">
      <alignment vertical="center"/>
    </xf>
    <xf numFmtId="0" fontId="45" fillId="0" borderId="2" xfId="0" applyFont="1" applyBorder="1" applyAlignment="1">
      <alignment vertical="center" wrapText="1"/>
    </xf>
    <xf numFmtId="0" fontId="0" fillId="0" borderId="2" xfId="0" applyBorder="1"/>
    <xf numFmtId="0" fontId="19" fillId="0" borderId="2" xfId="0" applyFont="1" applyBorder="1" applyAlignment="1">
      <alignment vertical="center" wrapText="1"/>
    </xf>
    <xf numFmtId="0" fontId="50" fillId="0" borderId="2" xfId="0" applyFont="1" applyBorder="1" applyAlignment="1">
      <alignment vertical="center"/>
    </xf>
    <xf numFmtId="0" fontId="50" fillId="0" borderId="2" xfId="0" applyFont="1" applyBorder="1" applyAlignment="1">
      <alignment vertical="center" wrapText="1"/>
    </xf>
    <xf numFmtId="0" fontId="14" fillId="0" borderId="0" xfId="0" applyFont="1"/>
    <xf numFmtId="0" fontId="55" fillId="0" borderId="2" xfId="0" applyFont="1" applyBorder="1" applyAlignment="1">
      <alignment vertical="center"/>
    </xf>
    <xf numFmtId="166" fontId="19" fillId="0" borderId="2" xfId="0" applyNumberFormat="1" applyFont="1" applyBorder="1" applyAlignment="1">
      <alignment vertical="center"/>
    </xf>
    <xf numFmtId="0" fontId="50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0" fillId="2" borderId="2" xfId="0" applyFill="1" applyBorder="1"/>
    <xf numFmtId="0" fontId="24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1" applyFont="1" applyBorder="1"/>
    <xf numFmtId="2" fontId="3" fillId="0" borderId="2" xfId="1" applyNumberFormat="1" applyFont="1" applyBorder="1"/>
    <xf numFmtId="2" fontId="3" fillId="2" borderId="2" xfId="1" applyNumberFormat="1" applyFont="1" applyFill="1" applyBorder="1" applyAlignment="1">
      <alignment horizontal="center" vertical="center"/>
    </xf>
    <xf numFmtId="2" fontId="3" fillId="2" borderId="2" xfId="1" applyNumberFormat="1" applyFont="1" applyFill="1" applyBorder="1" applyAlignment="1">
      <alignment vertical="center"/>
    </xf>
    <xf numFmtId="1" fontId="3" fillId="0" borderId="2" xfId="1" applyNumberFormat="1" applyFont="1" applyBorder="1" applyAlignment="1">
      <alignment horizontal="center" vertical="center"/>
    </xf>
    <xf numFmtId="0" fontId="1" fillId="2" borderId="2" xfId="1" applyFont="1" applyFill="1" applyBorder="1" applyAlignment="1">
      <alignment horizontal="left" vertical="center"/>
    </xf>
    <xf numFmtId="0" fontId="4" fillId="0" borderId="2" xfId="1" applyFont="1" applyBorder="1"/>
    <xf numFmtId="0" fontId="3" fillId="0" borderId="2" xfId="1" applyFont="1" applyBorder="1" applyAlignment="1">
      <alignment horizontal="left" vertical="center"/>
    </xf>
    <xf numFmtId="0" fontId="6" fillId="0" borderId="2" xfId="1" applyFont="1" applyBorder="1"/>
    <xf numFmtId="2" fontId="7" fillId="0" borderId="2" xfId="1" applyNumberFormat="1" applyFont="1" applyBorder="1"/>
    <xf numFmtId="2" fontId="7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/>
    <xf numFmtId="2" fontId="7" fillId="2" borderId="2" xfId="1" applyNumberFormat="1" applyFont="1" applyFill="1" applyBorder="1" applyAlignment="1">
      <alignment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/>
    <xf numFmtId="0" fontId="10" fillId="0" borderId="2" xfId="1" applyFont="1" applyBorder="1"/>
    <xf numFmtId="1" fontId="10" fillId="0" borderId="2" xfId="1" applyNumberFormat="1" applyFont="1" applyBorder="1" applyAlignment="1">
      <alignment horizontal="center" vertical="center"/>
    </xf>
    <xf numFmtId="16" fontId="3" fillId="0" borderId="2" xfId="1" applyNumberFormat="1" applyFont="1" applyBorder="1" applyAlignment="1">
      <alignment horizontal="left" vertical="center"/>
    </xf>
    <xf numFmtId="0" fontId="56" fillId="0" borderId="0" xfId="1" applyFont="1"/>
    <xf numFmtId="0" fontId="56" fillId="0" borderId="10" xfId="1" applyFont="1" applyBorder="1"/>
    <xf numFmtId="0" fontId="3" fillId="0" borderId="10" xfId="1" applyFont="1" applyBorder="1"/>
    <xf numFmtId="0" fontId="4" fillId="0" borderId="2" xfId="0" applyFont="1" applyBorder="1"/>
    <xf numFmtId="0" fontId="4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wrapText="1"/>
    </xf>
    <xf numFmtId="0" fontId="8" fillId="0" borderId="2" xfId="1" applyFont="1" applyBorder="1" applyAlignment="1">
      <alignment wrapText="1"/>
    </xf>
    <xf numFmtId="0" fontId="3" fillId="0" borderId="2" xfId="0" applyFont="1" applyBorder="1"/>
    <xf numFmtId="0" fontId="13" fillId="0" borderId="2" xfId="0" applyFont="1" applyBorder="1"/>
    <xf numFmtId="0" fontId="12" fillId="0" borderId="2" xfId="0" applyFont="1" applyBorder="1"/>
    <xf numFmtId="2" fontId="3" fillId="0" borderId="2" xfId="0" applyNumberFormat="1" applyFont="1" applyBorder="1"/>
    <xf numFmtId="2" fontId="3" fillId="2" borderId="2" xfId="0" applyNumberFormat="1" applyFont="1" applyFill="1" applyBorder="1" applyAlignment="1">
      <alignment horizontal="center" vertical="center"/>
    </xf>
    <xf numFmtId="2" fontId="12" fillId="0" borderId="2" xfId="0" applyNumberFormat="1" applyFont="1" applyBorder="1"/>
    <xf numFmtId="2" fontId="12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0" fontId="50" fillId="0" borderId="0" xfId="0" applyFont="1" applyAlignment="1">
      <alignment vertical="center" wrapText="1"/>
    </xf>
    <xf numFmtId="164" fontId="3" fillId="2" borderId="10" xfId="1" applyNumberFormat="1" applyFont="1" applyFill="1" applyBorder="1"/>
    <xf numFmtId="0" fontId="50" fillId="0" borderId="0" xfId="1" applyFont="1" applyAlignment="1">
      <alignment horizontal="center" vertical="center"/>
    </xf>
    <xf numFmtId="0" fontId="3" fillId="2" borderId="10" xfId="1" applyFont="1" applyFill="1" applyBorder="1"/>
    <xf numFmtId="0" fontId="2" fillId="0" borderId="0" xfId="1" applyAlignment="1">
      <alignment horizontal="left" vertical="center"/>
    </xf>
    <xf numFmtId="164" fontId="7" fillId="2" borderId="10" xfId="1" applyNumberFormat="1" applyFont="1" applyFill="1" applyBorder="1"/>
    <xf numFmtId="16" fontId="2" fillId="0" borderId="0" xfId="1" applyNumberFormat="1" applyAlignment="1">
      <alignment horizontal="left" vertical="center"/>
    </xf>
    <xf numFmtId="0" fontId="56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56" fillId="0" borderId="6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49" fillId="0" borderId="0" xfId="1" applyFont="1" applyAlignment="1">
      <alignment wrapText="1"/>
    </xf>
    <xf numFmtId="164" fontId="3" fillId="2" borderId="10" xfId="0" applyNumberFormat="1" applyFont="1" applyFill="1" applyBorder="1"/>
    <xf numFmtId="164" fontId="12" fillId="2" borderId="10" xfId="0" applyNumberFormat="1" applyFont="1" applyFill="1" applyBorder="1"/>
    <xf numFmtId="0" fontId="17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2">
    <cellStyle name="Normal" xfId="0" builtinId="0"/>
    <cellStyle name="Normal 2 2" xfId="1" xr:uid="{93522C8D-F504-D74D-B42E-1A5ECAE42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i="1">
                <a:latin typeface="Helvetica" pitchFamily="2" charset="0"/>
              </a:rPr>
              <a:t>arr[2]</a:t>
            </a:r>
          </a:p>
        </c:rich>
      </c:tx>
      <c:layout>
        <c:manualLayout>
          <c:xMode val="edge"/>
          <c:yMode val="edge"/>
          <c:x val="0.52514816383809071"/>
          <c:y val="3.38573220457820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012835347761603"/>
          <c:y val="0.17728173690728025"/>
          <c:w val="0.52033890446099473"/>
          <c:h val="0.405635036530179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ED-554E-9320-BECF10A184A9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1ED-554E-9320-BECF10A184A9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1ED-554E-9320-BECF10A184A9}"/>
              </c:ext>
            </c:extLst>
          </c:dPt>
          <c:errBars>
            <c:errBarType val="both"/>
            <c:errValType val="cust"/>
            <c:noEndCap val="0"/>
            <c:plus>
              <c:numRef>
                <c:f>'2E Fmi measurements arr clones'!$AB$12:$AB$14</c:f>
                <c:numCache>
                  <c:formatCode>General</c:formatCode>
                  <c:ptCount val="3"/>
                  <c:pt idx="0">
                    <c:v>9.9749051631508628E-2</c:v>
                  </c:pt>
                  <c:pt idx="1">
                    <c:v>0.16147223724616661</c:v>
                  </c:pt>
                  <c:pt idx="2">
                    <c:v>0.12984926692363119</c:v>
                  </c:pt>
                </c:numCache>
              </c:numRef>
            </c:plus>
            <c:minus>
              <c:numRef>
                <c:f>'2E Fmi measurements arr clones'!$AB$12:$AB$14</c:f>
                <c:numCache>
                  <c:formatCode>General</c:formatCode>
                  <c:ptCount val="3"/>
                  <c:pt idx="0">
                    <c:v>9.9749051631508628E-2</c:v>
                  </c:pt>
                  <c:pt idx="1">
                    <c:v>0.16147223724616661</c:v>
                  </c:pt>
                  <c:pt idx="2">
                    <c:v>0.12984926692363119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'2E Fmi measurements arr clones'!$Z$12:$Z$14</c:f>
              <c:strCache>
                <c:ptCount val="3"/>
                <c:pt idx="0">
                  <c:v>ALZ</c:v>
                </c:pt>
                <c:pt idx="1">
                  <c:v>Fmi</c:v>
                </c:pt>
                <c:pt idx="2">
                  <c:v>DEcadh</c:v>
                </c:pt>
              </c:strCache>
            </c:strRef>
          </c:cat>
          <c:val>
            <c:numRef>
              <c:f>'2E Fmi measurements arr clones'!$AA$12:$AA$14</c:f>
              <c:numCache>
                <c:formatCode>0.00</c:formatCode>
                <c:ptCount val="3"/>
                <c:pt idx="0">
                  <c:v>0.30841842146067183</c:v>
                </c:pt>
                <c:pt idx="1">
                  <c:v>1.0084699810086246</c:v>
                </c:pt>
                <c:pt idx="2">
                  <c:v>1.0144161325468952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ED-554E-9320-BECF10A18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4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9.5112652058418276E-2"/>
              <c:y val="0.135945145806424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ajorUnit val="0.2"/>
        <c:minorUnit val="0.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i="1">
                <a:latin typeface="Helvetica" pitchFamily="2" charset="0"/>
              </a:rPr>
              <a:t>arr[k]</a:t>
            </a:r>
          </a:p>
        </c:rich>
      </c:tx>
      <c:layout>
        <c:manualLayout>
          <c:xMode val="edge"/>
          <c:yMode val="edge"/>
          <c:x val="0.49498296639551492"/>
          <c:y val="5.1153848219416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948162971982952"/>
          <c:y val="0.19036833650338969"/>
          <c:w val="0.52177568620613346"/>
          <c:h val="0.422993990429799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'2E Fmi measurements arr clones'!$AB$25:$AB$27</c:f>
                <c:numCache>
                  <c:formatCode>General</c:formatCode>
                  <c:ptCount val="3"/>
                  <c:pt idx="0">
                    <c:v>0.10099041163960241</c:v>
                  </c:pt>
                  <c:pt idx="1">
                    <c:v>0.13206015793719111</c:v>
                  </c:pt>
                  <c:pt idx="2">
                    <c:v>0.17084810287609853</c:v>
                  </c:pt>
                </c:numCache>
              </c:numRef>
            </c:plus>
            <c:minus>
              <c:numRef>
                <c:f>'2E Fmi measurements arr clones'!$AB$25:$AB$27</c:f>
                <c:numCache>
                  <c:formatCode>General</c:formatCode>
                  <c:ptCount val="3"/>
                  <c:pt idx="0">
                    <c:v>0.10099041163960241</c:v>
                  </c:pt>
                  <c:pt idx="1">
                    <c:v>0.13206015793719111</c:v>
                  </c:pt>
                  <c:pt idx="2">
                    <c:v>0.17084810287609853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'2E Fmi measurements arr clones'!$Z$25:$Z$27</c:f>
              <c:strCache>
                <c:ptCount val="3"/>
                <c:pt idx="0">
                  <c:v>ALZ</c:v>
                </c:pt>
                <c:pt idx="1">
                  <c:v>Fmi</c:v>
                </c:pt>
                <c:pt idx="2">
                  <c:v>DEcadh</c:v>
                </c:pt>
              </c:strCache>
            </c:strRef>
          </c:cat>
          <c:val>
            <c:numRef>
              <c:f>'2E Fmi measurements arr clones'!$AA$25:$AA$27</c:f>
              <c:numCache>
                <c:formatCode>0.00</c:formatCode>
                <c:ptCount val="3"/>
                <c:pt idx="0">
                  <c:v>0.22952541568732263</c:v>
                </c:pt>
                <c:pt idx="1">
                  <c:v>0.9124502467244584</c:v>
                </c:pt>
                <c:pt idx="2">
                  <c:v>0.86196827831760514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2-D842-96F6-D0F5163F0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4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8.0610778784444434E-2"/>
              <c:y val="0.135278880218542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ajorUnit val="0.2"/>
        <c:minorUnit val="0.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Helvetica" pitchFamily="2" charset="0"/>
              </a:rPr>
              <a:t>All</a:t>
            </a:r>
            <a:r>
              <a:rPr lang="en-US" b="1" baseline="0">
                <a:latin typeface="Helvetica" pitchFamily="2" charset="0"/>
              </a:rPr>
              <a:t> data</a:t>
            </a:r>
            <a:endParaRPr lang="en-US" b="1">
              <a:latin typeface="Helvetica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123699849154805"/>
          <c:y val="0.15277777777777779"/>
          <c:w val="0.59041902514908517"/>
          <c:h val="0.429871908556993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'3K arr dsh ft ds phenotype '!$O$47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'!$O$48,'3K arr dsh ft ds phenotype '!$O$55,'3K arr dsh ft ds phenotype '!$O$62,'3K arr dsh ft ds phenotype '!$O$73,'3K arr dsh ft ds phenotype '!$O$76,'3K arr dsh ft ds phenotype '!$O$79,'3K arr dsh ft ds phenotype '!$O$81,'3K arr dsh ft ds phenotype '!$O$85,'3K arr dsh ft ds phenotype '!$O$88)</c:f>
              <c:numCache>
                <c:formatCode>0%</c:formatCode>
                <c:ptCount val="9"/>
                <c:pt idx="0">
                  <c:v>0.35314366876405229</c:v>
                </c:pt>
                <c:pt idx="1">
                  <c:v>0.33493032577436699</c:v>
                </c:pt>
                <c:pt idx="2">
                  <c:v>0.13428246049853651</c:v>
                </c:pt>
                <c:pt idx="3">
                  <c:v>0.51001291989664077</c:v>
                </c:pt>
                <c:pt idx="4">
                  <c:v>0.47967328370554174</c:v>
                </c:pt>
                <c:pt idx="5">
                  <c:v>0.49484310180109126</c:v>
                </c:pt>
                <c:pt idx="6">
                  <c:v>0.53638353334644895</c:v>
                </c:pt>
                <c:pt idx="7">
                  <c:v>0.5166894508999772</c:v>
                </c:pt>
                <c:pt idx="8">
                  <c:v>0.52794321229796104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B0-054E-93B2-606BC8D30570}"/>
            </c:ext>
          </c:extLst>
        </c:ser>
        <c:ser>
          <c:idx val="1"/>
          <c:order val="1"/>
          <c:tx>
            <c:strRef>
              <c:f>'3K arr dsh ft ds phenotype '!$P$47</c:f>
              <c:strCache>
                <c:ptCount val="1"/>
                <c:pt idx="0">
                  <c:v>flip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'!$P$48,'3K arr dsh ft ds phenotype '!$P$55,'3K arr dsh ft ds phenotype '!$P$62,'3K arr dsh ft ds phenotype '!$P$73,'3K arr dsh ft ds phenotype '!$P$76,'3K arr dsh ft ds phenotype '!$P$79,'3K arr dsh ft ds phenotype '!$P$81,'3K arr dsh ft ds phenotype '!$P$85,'3K arr dsh ft ds phenotype '!$P$88)</c:f>
              <c:numCache>
                <c:formatCode>0%</c:formatCode>
                <c:ptCount val="9"/>
                <c:pt idx="0">
                  <c:v>3.4663853888302142E-2</c:v>
                </c:pt>
                <c:pt idx="1">
                  <c:v>0</c:v>
                </c:pt>
                <c:pt idx="2">
                  <c:v>5.8672983208010544E-2</c:v>
                </c:pt>
                <c:pt idx="3">
                  <c:v>0.48998708010335917</c:v>
                </c:pt>
                <c:pt idx="4">
                  <c:v>0.48023159636062857</c:v>
                </c:pt>
                <c:pt idx="5">
                  <c:v>0.48510933823199393</c:v>
                </c:pt>
                <c:pt idx="6">
                  <c:v>0.44589399304872446</c:v>
                </c:pt>
                <c:pt idx="7">
                  <c:v>0.45300751879699247</c:v>
                </c:pt>
                <c:pt idx="8">
                  <c:v>0.44894264694083935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0-054E-93B2-606BC8D30570}"/>
            </c:ext>
          </c:extLst>
        </c:ser>
        <c:ser>
          <c:idx val="2"/>
          <c:order val="2"/>
          <c:tx>
            <c:strRef>
              <c:f>'3K arr dsh ft ds phenotype '!$Q$47</c:f>
              <c:strCache>
                <c:ptCount val="1"/>
                <c:pt idx="0">
                  <c:v>wt-rota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'!$Q$48,'3K arr dsh ft ds phenotype '!$Q$55,'3K arr dsh ft ds phenotype '!$Q$62,'3K arr dsh ft ds phenotype '!$Q$73,'3K arr dsh ft ds phenotype '!$Q$76,'3K arr dsh ft ds phenotype '!$Q$79,'3K arr dsh ft ds phenotype '!$Q$81,'3K arr dsh ft ds phenotype '!$Q$85,'3K arr dsh ft ds phenotype '!$Q$88)</c:f>
              <c:numCache>
                <c:formatCode>0%</c:formatCode>
                <c:ptCount val="9"/>
                <c:pt idx="0">
                  <c:v>0.30470372776835042</c:v>
                </c:pt>
                <c:pt idx="1">
                  <c:v>0.36962846271024763</c:v>
                </c:pt>
                <c:pt idx="2">
                  <c:v>0.31149996329365282</c:v>
                </c:pt>
                <c:pt idx="3">
                  <c:v>0</c:v>
                </c:pt>
                <c:pt idx="4">
                  <c:v>5.1282051282051282E-3</c:v>
                </c:pt>
                <c:pt idx="5">
                  <c:v>2.5641025641025641E-3</c:v>
                </c:pt>
                <c:pt idx="6">
                  <c:v>1.7722473604826545E-2</c:v>
                </c:pt>
                <c:pt idx="7">
                  <c:v>3.0303030303030304E-2</c:v>
                </c:pt>
                <c:pt idx="8">
                  <c:v>2.3114140761199584E-2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B0-054E-93B2-606BC8D30570}"/>
            </c:ext>
          </c:extLst>
        </c:ser>
        <c:ser>
          <c:idx val="3"/>
          <c:order val="3"/>
          <c:tx>
            <c:strRef>
              <c:f>'3K arr dsh ft ds phenotype '!$R$47</c:f>
              <c:strCache>
                <c:ptCount val="1"/>
                <c:pt idx="0">
                  <c:v>flip-rota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'!$R$48,'3K arr dsh ft ds phenotype '!$R$55,'3K arr dsh ft ds phenotype '!$R$62,'3K arr dsh ft ds phenotype '!$R$73,'3K arr dsh ft ds phenotype '!$R$76,'3K arr dsh ft ds phenotype '!$R$79,'3K arr dsh ft ds phenotype '!$R$81,'3K arr dsh ft ds phenotype '!$R$85,'3K arr dsh ft ds phenotype '!$R$88)</c:f>
              <c:numCache>
                <c:formatCode>0%</c:formatCode>
                <c:ptCount val="9"/>
                <c:pt idx="0">
                  <c:v>6.3049841685874145E-2</c:v>
                </c:pt>
                <c:pt idx="1">
                  <c:v>6.4888590832372028E-2</c:v>
                </c:pt>
                <c:pt idx="2">
                  <c:v>0.32513676330305669</c:v>
                </c:pt>
                <c:pt idx="3">
                  <c:v>0</c:v>
                </c:pt>
                <c:pt idx="4">
                  <c:v>3.4966914805624479E-2</c:v>
                </c:pt>
                <c:pt idx="5">
                  <c:v>1.7483457402812239E-2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B0-054E-93B2-606BC8D30570}"/>
            </c:ext>
          </c:extLst>
        </c:ser>
        <c:ser>
          <c:idx val="4"/>
          <c:order val="4"/>
          <c:tx>
            <c:strRef>
              <c:f>'3K arr dsh ft ds phenotype '!$S$47</c:f>
              <c:strCache>
                <c:ptCount val="1"/>
                <c:pt idx="0">
                  <c:v>symm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'!$S$48,'3K arr dsh ft ds phenotype '!$S$55,'3K arr dsh ft ds phenotype '!$S$62,'3K arr dsh ft ds phenotype '!$S$73,'3K arr dsh ft ds phenotype '!$S$76,'3K arr dsh ft ds phenotype '!$S$79,'3K arr dsh ft ds phenotype '!$S$81,'3K arr dsh ft ds phenotype '!$S$85,'3K arr dsh ft ds phenotype '!$S$88)</c:f>
              <c:numCache>
                <c:formatCode>0%</c:formatCode>
                <c:ptCount val="9"/>
                <c:pt idx="0">
                  <c:v>0.17407119458507456</c:v>
                </c:pt>
                <c:pt idx="1">
                  <c:v>0.17741445110150861</c:v>
                </c:pt>
                <c:pt idx="2">
                  <c:v>0.13032909929499417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B0-054E-93B2-606BC8D30570}"/>
            </c:ext>
          </c:extLst>
        </c:ser>
        <c:ser>
          <c:idx val="5"/>
          <c:order val="5"/>
          <c:tx>
            <c:strRef>
              <c:f>'3K arr dsh ft ds phenotype '!$T$47</c:f>
              <c:strCache>
                <c:ptCount val="1"/>
                <c:pt idx="0">
                  <c:v>R-loss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'!$U$73,'3K arr dsh ft ds phenotype '!$U$76,'3K arr dsh ft ds phenotype '!$U$79,'3K arr dsh ft ds phenotype '!$U$81,'3K arr dsh ft ds phenotype '!$U$85,'3K arr dsh ft ds phenotype '!$U$88)</c:f>
              <c:strCache>
                <c:ptCount val="9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ft{fd]</c:v>
                </c:pt>
                <c:pt idx="4">
                  <c:v>ft[422]</c:v>
                </c:pt>
                <c:pt idx="5">
                  <c:v>ft[-]</c:v>
                </c:pt>
                <c:pt idx="6">
                  <c:v>ds[UA071]</c:v>
                </c:pt>
                <c:pt idx="7">
                  <c:v>ds[38k]</c:v>
                </c:pt>
                <c:pt idx="8">
                  <c:v>ds[-]</c:v>
                </c:pt>
              </c:strCache>
            </c:strRef>
          </c:cat>
          <c:val>
            <c:numRef>
              <c:f>('3K arr dsh ft ds phenotype '!$T$48,'3K arr dsh ft ds phenotype '!$T$55,'3K arr dsh ft ds phenotype '!$T$62,'3K arr dsh ft ds phenotype '!$T$73,'3K arr dsh ft ds phenotype '!$T$76,'3K arr dsh ft ds phenotype '!$T$79,'3K arr dsh ft ds phenotype '!$T$81,'3K arr dsh ft ds phenotype '!$T$85,'3K arr dsh ft ds phenotype '!$T$88)</c:f>
              <c:numCache>
                <c:formatCode>0%</c:formatCode>
                <c:ptCount val="9"/>
                <c:pt idx="0">
                  <c:v>7.03677133083465E-2</c:v>
                </c:pt>
                <c:pt idx="1">
                  <c:v>5.3138169581504746E-2</c:v>
                </c:pt>
                <c:pt idx="2">
                  <c:v>2.3639831609909338E-2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B0-054E-93B2-606BC8D30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80238527"/>
        <c:axId val="1757170799"/>
      </c:barChart>
      <c:catAx>
        <c:axId val="17802385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latin typeface="Helvetica" pitchFamily="2" charset="0"/>
                  </a:rPr>
                  <a:t>genotype</a:t>
                </a:r>
              </a:p>
            </c:rich>
          </c:tx>
          <c:layout>
            <c:manualLayout>
              <c:xMode val="edge"/>
              <c:yMode val="edge"/>
              <c:x val="0.39636183690645926"/>
              <c:y val="0.874494436274644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757170799"/>
        <c:crosses val="autoZero"/>
        <c:auto val="1"/>
        <c:lblAlgn val="ctr"/>
        <c:lblOffset val="100"/>
        <c:noMultiLvlLbl val="0"/>
      </c:catAx>
      <c:valAx>
        <c:axId val="175717079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780238527"/>
        <c:crosses val="autoZero"/>
        <c:crossBetween val="between"/>
        <c:majorUnit val="0.25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82968995510713472"/>
          <c:y val="0.16787201465718521"/>
          <c:w val="0.15347700910008236"/>
          <c:h val="0.459256655477826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712898965123105"/>
          <c:y val="0.11670510664797236"/>
          <c:w val="0.5141594006910688"/>
          <c:h val="0.553292739144595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'3K arr dsh ft ds phenotype '!$O$47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'!$O$48,'3K arr dsh ft ds phenotype '!$O$55,'3K arr dsh ft ds phenotype '!$O$62,'3K arr dsh ft ds phenotype '!$O$79,'3K arr dsh ft ds phenotype '!$O$88)</c:f>
              <c:numCache>
                <c:formatCode>0%</c:formatCode>
                <c:ptCount val="5"/>
                <c:pt idx="0">
                  <c:v>0.35314366876405229</c:v>
                </c:pt>
                <c:pt idx="1">
                  <c:v>0.33493032577436699</c:v>
                </c:pt>
                <c:pt idx="2">
                  <c:v>0.13428246049853651</c:v>
                </c:pt>
                <c:pt idx="3">
                  <c:v>0.49484310180109126</c:v>
                </c:pt>
                <c:pt idx="4">
                  <c:v>0.52794321229796104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B-914D-9BE9-5AD6B24031E5}"/>
            </c:ext>
          </c:extLst>
        </c:ser>
        <c:ser>
          <c:idx val="1"/>
          <c:order val="1"/>
          <c:tx>
            <c:strRef>
              <c:f>'3K arr dsh ft ds phenotype '!$P$47</c:f>
              <c:strCache>
                <c:ptCount val="1"/>
                <c:pt idx="0">
                  <c:v>flip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'!$P$48,'3K arr dsh ft ds phenotype '!$P$55,'3K arr dsh ft ds phenotype '!$P$62,'3K arr dsh ft ds phenotype '!$P$79,'3K arr dsh ft ds phenotype '!$P$88)</c:f>
              <c:numCache>
                <c:formatCode>0%</c:formatCode>
                <c:ptCount val="5"/>
                <c:pt idx="0">
                  <c:v>3.4663853888302142E-2</c:v>
                </c:pt>
                <c:pt idx="1">
                  <c:v>0</c:v>
                </c:pt>
                <c:pt idx="2">
                  <c:v>5.8672983208010544E-2</c:v>
                </c:pt>
                <c:pt idx="3">
                  <c:v>0.48510933823199393</c:v>
                </c:pt>
                <c:pt idx="4">
                  <c:v>0.44894264694083935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4B-914D-9BE9-5AD6B24031E5}"/>
            </c:ext>
          </c:extLst>
        </c:ser>
        <c:ser>
          <c:idx val="2"/>
          <c:order val="2"/>
          <c:tx>
            <c:strRef>
              <c:f>'3K arr dsh ft ds phenotype '!$Q$47</c:f>
              <c:strCache>
                <c:ptCount val="1"/>
                <c:pt idx="0">
                  <c:v>wt-rota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'!$Q$48,'3K arr dsh ft ds phenotype '!$Q$55,'3K arr dsh ft ds phenotype '!$Q$62,'3K arr dsh ft ds phenotype '!$Q$79,'3K arr dsh ft ds phenotype '!$Q$88)</c:f>
              <c:numCache>
                <c:formatCode>0%</c:formatCode>
                <c:ptCount val="5"/>
                <c:pt idx="0">
                  <c:v>0.30470372776835042</c:v>
                </c:pt>
                <c:pt idx="1">
                  <c:v>0.36962846271024763</c:v>
                </c:pt>
                <c:pt idx="2">
                  <c:v>0.31149996329365282</c:v>
                </c:pt>
                <c:pt idx="3">
                  <c:v>2.5641025641025641E-3</c:v>
                </c:pt>
                <c:pt idx="4">
                  <c:v>2.3114140761199584E-2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4B-914D-9BE9-5AD6B24031E5}"/>
            </c:ext>
          </c:extLst>
        </c:ser>
        <c:ser>
          <c:idx val="3"/>
          <c:order val="3"/>
          <c:tx>
            <c:strRef>
              <c:f>'3K arr dsh ft ds phenotype '!$R$47</c:f>
              <c:strCache>
                <c:ptCount val="1"/>
                <c:pt idx="0">
                  <c:v>flip-rota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'!$R$48,'3K arr dsh ft ds phenotype '!$R$55,'3K arr dsh ft ds phenotype '!$R$62,'3K arr dsh ft ds phenotype '!$R$79,'3K arr dsh ft ds phenotype '!$R$88)</c:f>
              <c:numCache>
                <c:formatCode>0%</c:formatCode>
                <c:ptCount val="5"/>
                <c:pt idx="0">
                  <c:v>6.3049841685874145E-2</c:v>
                </c:pt>
                <c:pt idx="1">
                  <c:v>6.4888590832372028E-2</c:v>
                </c:pt>
                <c:pt idx="2">
                  <c:v>0.32513676330305669</c:v>
                </c:pt>
                <c:pt idx="3">
                  <c:v>1.7483457402812239E-2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4B-914D-9BE9-5AD6B24031E5}"/>
            </c:ext>
          </c:extLst>
        </c:ser>
        <c:ser>
          <c:idx val="4"/>
          <c:order val="4"/>
          <c:tx>
            <c:strRef>
              <c:f>'3K arr dsh ft ds phenotype '!$S$47</c:f>
              <c:strCache>
                <c:ptCount val="1"/>
                <c:pt idx="0">
                  <c:v>symm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'!$S$48,'3K arr dsh ft ds phenotype '!$S$55,'3K arr dsh ft ds phenotype '!$S$62,'3K arr dsh ft ds phenotype '!$S$79,'3K arr dsh ft ds phenotype '!$S$88)</c:f>
              <c:numCache>
                <c:formatCode>0%</c:formatCode>
                <c:ptCount val="5"/>
                <c:pt idx="0">
                  <c:v>0.17407119458507456</c:v>
                </c:pt>
                <c:pt idx="1">
                  <c:v>0.17741445110150861</c:v>
                </c:pt>
                <c:pt idx="2">
                  <c:v>0.13032909929499417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4B-914D-9BE9-5AD6B24031E5}"/>
            </c:ext>
          </c:extLst>
        </c:ser>
        <c:ser>
          <c:idx val="5"/>
          <c:order val="5"/>
          <c:tx>
            <c:strRef>
              <c:f>'3K arr dsh ft ds phenotype '!$T$47</c:f>
              <c:strCache>
                <c:ptCount val="1"/>
                <c:pt idx="0">
                  <c:v>R-loss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'!$T$48,'3K arr dsh ft ds phenotype '!$T$55,'3K arr dsh ft ds phenotype '!$T$62,'3K arr dsh ft ds phenotype '!$T$79,'3K arr dsh ft ds phenotype '!$T$88)</c:f>
              <c:numCache>
                <c:formatCode>0%</c:formatCode>
                <c:ptCount val="5"/>
                <c:pt idx="0">
                  <c:v>7.03677133083465E-2</c:v>
                </c:pt>
                <c:pt idx="1">
                  <c:v>5.3138169581504746E-2</c:v>
                </c:pt>
                <c:pt idx="2">
                  <c:v>2.3639831609909338E-2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4B-914D-9BE9-5AD6B2403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6495695"/>
        <c:axId val="2116450687"/>
      </c:barChart>
      <c:catAx>
        <c:axId val="211649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6450687"/>
        <c:crosses val="autoZero"/>
        <c:auto val="1"/>
        <c:lblAlgn val="ctr"/>
        <c:lblOffset val="100"/>
        <c:noMultiLvlLbl val="0"/>
      </c:catAx>
      <c:valAx>
        <c:axId val="211645068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6495695"/>
        <c:crosses val="autoZero"/>
        <c:crossBetween val="between"/>
        <c:majorUnit val="0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115137352526584"/>
          <c:y val="9.0330987956887238E-2"/>
          <c:w val="0.7385483773842727"/>
          <c:h val="0.42640656705404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'3K arr dsh ft ds phenotype '!$O$47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'!$O$48,'3K arr dsh ft ds phenotype '!$O$55,'3K arr dsh ft ds phenotype '!$O$62,'3K arr dsh ft ds phenotype '!$O$79,'3K arr dsh ft ds phenotype '!$O$88)</c:f>
              <c:numCache>
                <c:formatCode>0%</c:formatCode>
                <c:ptCount val="5"/>
                <c:pt idx="0">
                  <c:v>0.35314366876405229</c:v>
                </c:pt>
                <c:pt idx="1">
                  <c:v>0.33493032577436699</c:v>
                </c:pt>
                <c:pt idx="2">
                  <c:v>0.13428246049853651</c:v>
                </c:pt>
                <c:pt idx="3">
                  <c:v>0.49484310180109126</c:v>
                </c:pt>
                <c:pt idx="4">
                  <c:v>0.52794321229796104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C0-D144-B465-744B0025D84F}"/>
            </c:ext>
          </c:extLst>
        </c:ser>
        <c:ser>
          <c:idx val="1"/>
          <c:order val="1"/>
          <c:tx>
            <c:strRef>
              <c:f>'3K arr dsh ft ds phenotype '!$P$47</c:f>
              <c:strCache>
                <c:ptCount val="1"/>
                <c:pt idx="0">
                  <c:v>flip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'!$P$48,'3K arr dsh ft ds phenotype '!$P$55,'3K arr dsh ft ds phenotype '!$P$62,'3K arr dsh ft ds phenotype '!$P$79,'3K arr dsh ft ds phenotype '!$P$88)</c:f>
              <c:numCache>
                <c:formatCode>0%</c:formatCode>
                <c:ptCount val="5"/>
                <c:pt idx="0">
                  <c:v>3.4663853888302142E-2</c:v>
                </c:pt>
                <c:pt idx="1">
                  <c:v>0</c:v>
                </c:pt>
                <c:pt idx="2">
                  <c:v>5.8672983208010544E-2</c:v>
                </c:pt>
                <c:pt idx="3">
                  <c:v>0.48510933823199393</c:v>
                </c:pt>
                <c:pt idx="4">
                  <c:v>0.44894264694083935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C0-D144-B465-744B0025D84F}"/>
            </c:ext>
          </c:extLst>
        </c:ser>
        <c:ser>
          <c:idx val="2"/>
          <c:order val="2"/>
          <c:tx>
            <c:strRef>
              <c:f>'3K arr dsh ft ds phenotype '!$Q$47</c:f>
              <c:strCache>
                <c:ptCount val="1"/>
                <c:pt idx="0">
                  <c:v>wt-rota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'!$Q$48,'3K arr dsh ft ds phenotype '!$Q$55,'3K arr dsh ft ds phenotype '!$Q$62,'3K arr dsh ft ds phenotype '!$Q$79,'3K arr dsh ft ds phenotype '!$Q$88)</c:f>
              <c:numCache>
                <c:formatCode>0%</c:formatCode>
                <c:ptCount val="5"/>
                <c:pt idx="0">
                  <c:v>0.30470372776835042</c:v>
                </c:pt>
                <c:pt idx="1">
                  <c:v>0.36962846271024763</c:v>
                </c:pt>
                <c:pt idx="2">
                  <c:v>0.31149996329365282</c:v>
                </c:pt>
                <c:pt idx="3">
                  <c:v>2.5641025641025641E-3</c:v>
                </c:pt>
                <c:pt idx="4">
                  <c:v>2.3114140761199584E-2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C0-D144-B465-744B0025D84F}"/>
            </c:ext>
          </c:extLst>
        </c:ser>
        <c:ser>
          <c:idx val="3"/>
          <c:order val="3"/>
          <c:tx>
            <c:strRef>
              <c:f>'3K arr dsh ft ds phenotype '!$R$47</c:f>
              <c:strCache>
                <c:ptCount val="1"/>
                <c:pt idx="0">
                  <c:v>flip-rota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'!$R$48,'3K arr dsh ft ds phenotype '!$R$55,'3K arr dsh ft ds phenotype '!$R$62,'3K arr dsh ft ds phenotype '!$R$79,'3K arr dsh ft ds phenotype '!$R$88)</c:f>
              <c:numCache>
                <c:formatCode>0%</c:formatCode>
                <c:ptCount val="5"/>
                <c:pt idx="0">
                  <c:v>6.3049841685874145E-2</c:v>
                </c:pt>
                <c:pt idx="1">
                  <c:v>6.4888590832372028E-2</c:v>
                </c:pt>
                <c:pt idx="2">
                  <c:v>0.32513676330305669</c:v>
                </c:pt>
                <c:pt idx="3">
                  <c:v>1.7483457402812239E-2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C0-D144-B465-744B0025D84F}"/>
            </c:ext>
          </c:extLst>
        </c:ser>
        <c:ser>
          <c:idx val="4"/>
          <c:order val="4"/>
          <c:tx>
            <c:strRef>
              <c:f>'3K arr dsh ft ds phenotype '!$S$47</c:f>
              <c:strCache>
                <c:ptCount val="1"/>
                <c:pt idx="0">
                  <c:v>symm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'!$S$48,'3K arr dsh ft ds phenotype '!$S$55,'3K arr dsh ft ds phenotype '!$S$62,'3K arr dsh ft ds phenotype '!$S$79,'3K arr dsh ft ds phenotype '!$S$88)</c:f>
              <c:numCache>
                <c:formatCode>0%</c:formatCode>
                <c:ptCount val="5"/>
                <c:pt idx="0">
                  <c:v>0.17407119458507456</c:v>
                </c:pt>
                <c:pt idx="1">
                  <c:v>0.17741445110150861</c:v>
                </c:pt>
                <c:pt idx="2">
                  <c:v>0.13032909929499417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C0-D144-B465-744B0025D84F}"/>
            </c:ext>
          </c:extLst>
        </c:ser>
        <c:ser>
          <c:idx val="5"/>
          <c:order val="5"/>
          <c:tx>
            <c:strRef>
              <c:f>'3K arr dsh ft ds phenotype '!$T$47</c:f>
              <c:strCache>
                <c:ptCount val="1"/>
                <c:pt idx="0">
                  <c:v>R-loss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'!$T$48,'3K arr dsh ft ds phenotype '!$T$55,'3K arr dsh ft ds phenotype '!$T$62,'3K arr dsh ft ds phenotype '!$T$79,'3K arr dsh ft ds phenotype '!$T$88)</c:f>
              <c:numCache>
                <c:formatCode>0%</c:formatCode>
                <c:ptCount val="5"/>
                <c:pt idx="0">
                  <c:v>7.03677133083465E-2</c:v>
                </c:pt>
                <c:pt idx="1">
                  <c:v>5.3138169581504746E-2</c:v>
                </c:pt>
                <c:pt idx="2">
                  <c:v>2.3639831609909338E-2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C0-D144-B465-744B0025D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6495695"/>
        <c:axId val="2116450687"/>
      </c:barChart>
      <c:catAx>
        <c:axId val="211649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6450687"/>
        <c:crosses val="autoZero"/>
        <c:auto val="1"/>
        <c:lblAlgn val="ctr"/>
        <c:lblOffset val="100"/>
        <c:noMultiLvlLbl val="0"/>
      </c:catAx>
      <c:valAx>
        <c:axId val="2116450687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2116495695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4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139599087348622"/>
          <c:y val="1.8443316873705731E-3"/>
          <c:w val="0.72092325650868183"/>
          <c:h val="0.436833795891538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'3K arr dsh ft ds phenotype '!$O$47</c:f>
              <c:strCache>
                <c:ptCount val="1"/>
                <c:pt idx="0">
                  <c:v>wt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'!$O$48,'3K arr dsh ft ds phenotype '!$O$55,'3K arr dsh ft ds phenotype '!$O$62,'3K arr dsh ft ds phenotype '!$O$79,'3K arr dsh ft ds phenotype '!$O$88)</c:f>
              <c:numCache>
                <c:formatCode>0%</c:formatCode>
                <c:ptCount val="5"/>
                <c:pt idx="0">
                  <c:v>0.35314366876405229</c:v>
                </c:pt>
                <c:pt idx="1">
                  <c:v>0.33493032577436699</c:v>
                </c:pt>
                <c:pt idx="2">
                  <c:v>0.13428246049853651</c:v>
                </c:pt>
                <c:pt idx="3">
                  <c:v>0.49484310180109126</c:v>
                </c:pt>
                <c:pt idx="4">
                  <c:v>0.52794321229796104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1-D840-B965-396727238FE1}"/>
            </c:ext>
          </c:extLst>
        </c:ser>
        <c:ser>
          <c:idx val="1"/>
          <c:order val="1"/>
          <c:tx>
            <c:strRef>
              <c:f>'3K arr dsh ft ds phenotype '!$P$47</c:f>
              <c:strCache>
                <c:ptCount val="1"/>
                <c:pt idx="0">
                  <c:v>flip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'!$P$48,'3K arr dsh ft ds phenotype '!$P$55,'3K arr dsh ft ds phenotype '!$P$62,'3K arr dsh ft ds phenotype '!$P$79,'3K arr dsh ft ds phenotype '!$P$88)</c:f>
              <c:numCache>
                <c:formatCode>0%</c:formatCode>
                <c:ptCount val="5"/>
                <c:pt idx="0">
                  <c:v>3.4663853888302142E-2</c:v>
                </c:pt>
                <c:pt idx="1">
                  <c:v>0</c:v>
                </c:pt>
                <c:pt idx="2">
                  <c:v>5.8672983208010544E-2</c:v>
                </c:pt>
                <c:pt idx="3">
                  <c:v>0.48510933823199393</c:v>
                </c:pt>
                <c:pt idx="4">
                  <c:v>0.44894264694083935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1-D840-B965-396727238FE1}"/>
            </c:ext>
          </c:extLst>
        </c:ser>
        <c:ser>
          <c:idx val="2"/>
          <c:order val="2"/>
          <c:tx>
            <c:strRef>
              <c:f>'3K arr dsh ft ds phenotype '!$Q$47</c:f>
              <c:strCache>
                <c:ptCount val="1"/>
                <c:pt idx="0">
                  <c:v>wt-rota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'!$Q$48,'3K arr dsh ft ds phenotype '!$Q$55,'3K arr dsh ft ds phenotype '!$Q$62,'3K arr dsh ft ds phenotype '!$Q$79,'3K arr dsh ft ds phenotype '!$Q$88)</c:f>
              <c:numCache>
                <c:formatCode>0%</c:formatCode>
                <c:ptCount val="5"/>
                <c:pt idx="0">
                  <c:v>0.30470372776835042</c:v>
                </c:pt>
                <c:pt idx="1">
                  <c:v>0.36962846271024763</c:v>
                </c:pt>
                <c:pt idx="2">
                  <c:v>0.31149996329365282</c:v>
                </c:pt>
                <c:pt idx="3">
                  <c:v>2.5641025641025641E-3</c:v>
                </c:pt>
                <c:pt idx="4">
                  <c:v>2.3114140761199584E-2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1-D840-B965-396727238FE1}"/>
            </c:ext>
          </c:extLst>
        </c:ser>
        <c:ser>
          <c:idx val="3"/>
          <c:order val="3"/>
          <c:tx>
            <c:strRef>
              <c:f>'3K arr dsh ft ds phenotype '!$R$47</c:f>
              <c:strCache>
                <c:ptCount val="1"/>
                <c:pt idx="0">
                  <c:v>flip-rota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'!$R$48,'3K arr dsh ft ds phenotype '!$R$55,'3K arr dsh ft ds phenotype '!$R$62,'3K arr dsh ft ds phenotype '!$R$79,'3K arr dsh ft ds phenotype '!$R$88)</c:f>
              <c:numCache>
                <c:formatCode>0%</c:formatCode>
                <c:ptCount val="5"/>
                <c:pt idx="0">
                  <c:v>6.3049841685874145E-2</c:v>
                </c:pt>
                <c:pt idx="1">
                  <c:v>6.4888590832372028E-2</c:v>
                </c:pt>
                <c:pt idx="2">
                  <c:v>0.32513676330305669</c:v>
                </c:pt>
                <c:pt idx="3">
                  <c:v>1.7483457402812239E-2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A1-D840-B965-396727238FE1}"/>
            </c:ext>
          </c:extLst>
        </c:ser>
        <c:ser>
          <c:idx val="4"/>
          <c:order val="4"/>
          <c:tx>
            <c:strRef>
              <c:f>'3K arr dsh ft ds phenotype '!$S$47</c:f>
              <c:strCache>
                <c:ptCount val="1"/>
                <c:pt idx="0">
                  <c:v>symm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'!$S$48,'3K arr dsh ft ds phenotype '!$S$55,'3K arr dsh ft ds phenotype '!$S$62,'3K arr dsh ft ds phenotype '!$S$79,'3K arr dsh ft ds phenotype '!$S$88)</c:f>
              <c:numCache>
                <c:formatCode>0%</c:formatCode>
                <c:ptCount val="5"/>
                <c:pt idx="0">
                  <c:v>0.17407119458507456</c:v>
                </c:pt>
                <c:pt idx="1">
                  <c:v>0.17741445110150861</c:v>
                </c:pt>
                <c:pt idx="2">
                  <c:v>0.13032909929499417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A1-D840-B965-396727238FE1}"/>
            </c:ext>
          </c:extLst>
        </c:ser>
        <c:ser>
          <c:idx val="5"/>
          <c:order val="5"/>
          <c:tx>
            <c:strRef>
              <c:f>'3K arr dsh ft ds phenotype '!$T$47</c:f>
              <c:strCache>
                <c:ptCount val="1"/>
                <c:pt idx="0">
                  <c:v>R-loss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('3K arr dsh ft ds phenotype '!$U$48,'3K arr dsh ft ds phenotype '!$U$55,'3K arr dsh ft ds phenotype '!$U$62,'3K arr dsh ft ds phenotype '!$U$79,'3K arr dsh ft ds phenotype '!$U$88)</c:f>
              <c:strCache>
                <c:ptCount val="5"/>
                <c:pt idx="0">
                  <c:v>arr[2]</c:v>
                </c:pt>
                <c:pt idx="1">
                  <c:v>arr[k]</c:v>
                </c:pt>
                <c:pt idx="2">
                  <c:v>dsh[V26]</c:v>
                </c:pt>
                <c:pt idx="3">
                  <c:v>ft[-]</c:v>
                </c:pt>
                <c:pt idx="4">
                  <c:v>ds[-]</c:v>
                </c:pt>
              </c:strCache>
            </c:strRef>
          </c:cat>
          <c:val>
            <c:numRef>
              <c:f>('3K arr dsh ft ds phenotype '!$T$48,'3K arr dsh ft ds phenotype '!$T$55,'3K arr dsh ft ds phenotype '!$T$62,'3K arr dsh ft ds phenotype '!$T$79,'3K arr dsh ft ds phenotype '!$T$88)</c:f>
              <c:numCache>
                <c:formatCode>0%</c:formatCode>
                <c:ptCount val="5"/>
                <c:pt idx="0">
                  <c:v>7.03677133083465E-2</c:v>
                </c:pt>
                <c:pt idx="1">
                  <c:v>5.3138169581504746E-2</c:v>
                </c:pt>
                <c:pt idx="2">
                  <c:v>2.3639831609909338E-2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A1-D840-B965-396727238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6495695"/>
        <c:axId val="2116450687"/>
      </c:barChart>
      <c:catAx>
        <c:axId val="211649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6450687"/>
        <c:crosses val="autoZero"/>
        <c:auto val="1"/>
        <c:lblAlgn val="ctr"/>
        <c:lblOffset val="100"/>
        <c:noMultiLvlLbl val="0"/>
      </c:catAx>
      <c:valAx>
        <c:axId val="2116450687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2116495695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sz="1800">
                <a:latin typeface="Helvetica" pitchFamily="2" charset="0"/>
              </a:rPr>
              <a:t>Arrow is enriched in </a:t>
            </a:r>
            <a:r>
              <a:rPr lang="en-US" sz="1800" i="1">
                <a:latin typeface="Helvetica" pitchFamily="2" charset="0"/>
              </a:rPr>
              <a:t>fz </a:t>
            </a:r>
            <a:r>
              <a:rPr lang="en-US" sz="1800" i="0">
                <a:latin typeface="Helvetica" pitchFamily="2" charset="0"/>
              </a:rPr>
              <a:t>overexpression</a:t>
            </a:r>
          </a:p>
        </c:rich>
      </c:tx>
      <c:layout>
        <c:manualLayout>
          <c:xMode val="edge"/>
          <c:yMode val="edge"/>
          <c:x val="0.13426878980321555"/>
          <c:y val="1.4714805063592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586808494617347"/>
          <c:y val="0.23012101285749542"/>
          <c:w val="0.71076165474484476"/>
          <c:h val="0.405635036530179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EE-FA4D-90FE-641C5FFBBF16}"/>
              </c:ext>
            </c:extLst>
          </c:dPt>
          <c:errBars>
            <c:errBarType val="both"/>
            <c:errValType val="cust"/>
            <c:noEndCap val="0"/>
            <c:plus>
              <c:numRef>
                <c:f>'4G dpp_Fz Arr measurements'!$M$17:$M$18</c:f>
                <c:numCache>
                  <c:formatCode>General</c:formatCode>
                  <c:ptCount val="2"/>
                  <c:pt idx="0">
                    <c:v>0.23591257718577877</c:v>
                  </c:pt>
                  <c:pt idx="1">
                    <c:v>0.22280565742775812</c:v>
                  </c:pt>
                </c:numCache>
              </c:numRef>
            </c:plus>
            <c:minus>
              <c:numRef>
                <c:f>'4G dpp_Fz Arr measurements'!$M$17:$M$18</c:f>
                <c:numCache>
                  <c:formatCode>General</c:formatCode>
                  <c:ptCount val="2"/>
                  <c:pt idx="0">
                    <c:v>0.23591257718577877</c:v>
                  </c:pt>
                  <c:pt idx="1">
                    <c:v>0.22280565742775812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'4G dpp_Fz Arr measurements'!$K$17:$K$18</c:f>
              <c:strCache>
                <c:ptCount val="2"/>
                <c:pt idx="0">
                  <c:v>Arrow</c:v>
                </c:pt>
                <c:pt idx="1">
                  <c:v>DEcadh</c:v>
                </c:pt>
              </c:strCache>
            </c:strRef>
          </c:cat>
          <c:val>
            <c:numRef>
              <c:f>'4G dpp_Fz Arr measurements'!$L$17:$L$18</c:f>
              <c:numCache>
                <c:formatCode>General</c:formatCode>
                <c:ptCount val="2"/>
                <c:pt idx="0">
                  <c:v>1.3905832934216329</c:v>
                </c:pt>
                <c:pt idx="1">
                  <c:v>1.1560444035299531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EE-FA4D-90FE-641C5FFBB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Staining</a:t>
                </a:r>
              </a:p>
            </c:rich>
          </c:tx>
          <c:layout>
            <c:manualLayout>
              <c:xMode val="edge"/>
              <c:yMode val="edge"/>
              <c:x val="0.43681364829396319"/>
              <c:y val="0.796319262175561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2.6701468510138941E-2"/>
              <c:y val="0.187315044321189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inorUnit val="0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sz="1800">
                <a:latin typeface="Helvetica" pitchFamily="2" charset="0"/>
              </a:rPr>
              <a:t>Arrow is enriched in </a:t>
            </a:r>
            <a:r>
              <a:rPr lang="en-US" sz="1800" i="1">
                <a:latin typeface="Helvetica" pitchFamily="2" charset="0"/>
              </a:rPr>
              <a:t>fz2 </a:t>
            </a:r>
            <a:r>
              <a:rPr lang="en-US" sz="1800" i="0">
                <a:latin typeface="Helvetica" pitchFamily="2" charset="0"/>
              </a:rPr>
              <a:t>overexpression</a:t>
            </a:r>
            <a:endParaRPr lang="en-US" sz="1800">
              <a:latin typeface="Helvetica" pitchFamily="2" charset="0"/>
            </a:endParaRPr>
          </a:p>
        </c:rich>
      </c:tx>
      <c:layout>
        <c:manualLayout>
          <c:xMode val="edge"/>
          <c:yMode val="edge"/>
          <c:x val="0.13426878980321555"/>
          <c:y val="1.4714805063592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586808494617347"/>
          <c:y val="0.23012101285749542"/>
          <c:w val="0.71076165474484476"/>
          <c:h val="0.405635036530179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'4G dpp_Fz Arr measurements'!$M$31:$M$32</c:f>
                <c:numCache>
                  <c:formatCode>General</c:formatCode>
                  <c:ptCount val="2"/>
                  <c:pt idx="0">
                    <c:v>0.1684297292457401</c:v>
                  </c:pt>
                  <c:pt idx="1">
                    <c:v>0.10692311426611789</c:v>
                  </c:pt>
                </c:numCache>
              </c:numRef>
            </c:plus>
            <c:minus>
              <c:numRef>
                <c:f>'4G dpp_Fz Arr measurements'!$M$31:$M$32</c:f>
                <c:numCache>
                  <c:formatCode>General</c:formatCode>
                  <c:ptCount val="2"/>
                  <c:pt idx="0">
                    <c:v>0.1684297292457401</c:v>
                  </c:pt>
                  <c:pt idx="1">
                    <c:v>0.10692311426611789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'4G dpp_Fz Arr measurements'!$K$31:$K$32</c:f>
              <c:strCache>
                <c:ptCount val="2"/>
                <c:pt idx="0">
                  <c:v>Arrow</c:v>
                </c:pt>
                <c:pt idx="1">
                  <c:v>DEcadh</c:v>
                </c:pt>
              </c:strCache>
            </c:strRef>
          </c:cat>
          <c:val>
            <c:numRef>
              <c:f>'4G dpp_Fz Arr measurements'!$L$31:$L$32</c:f>
              <c:numCache>
                <c:formatCode>General</c:formatCode>
                <c:ptCount val="2"/>
                <c:pt idx="0">
                  <c:v>1.5522061479220559</c:v>
                </c:pt>
                <c:pt idx="1">
                  <c:v>1.329349770180662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3-0A49-BA28-79B0D8799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3.0023652906545122E-2"/>
              <c:y val="0.194938173215732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ajorUnit val="0.5"/>
        <c:minorUnit val="0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sz="1800">
                <a:latin typeface="Helvetica" pitchFamily="2" charset="0"/>
              </a:rPr>
              <a:t>Arrow is enriched in </a:t>
            </a:r>
            <a:r>
              <a:rPr lang="en-US" sz="1800" i="1">
                <a:latin typeface="Helvetica" pitchFamily="2" charset="0"/>
              </a:rPr>
              <a:t>fz </a:t>
            </a:r>
            <a:r>
              <a:rPr lang="en-US" sz="1800" i="0">
                <a:latin typeface="Helvetica" pitchFamily="2" charset="0"/>
              </a:rPr>
              <a:t>overexpression </a:t>
            </a:r>
            <a:r>
              <a:rPr lang="en-US" sz="1800" i="0">
                <a:solidFill>
                  <a:srgbClr val="FF0000"/>
                </a:solidFill>
                <a:latin typeface="Helvetica" pitchFamily="2" charset="0"/>
              </a:rPr>
              <a:t>2nd set</a:t>
            </a:r>
          </a:p>
        </c:rich>
      </c:tx>
      <c:layout>
        <c:manualLayout>
          <c:xMode val="edge"/>
          <c:yMode val="edge"/>
          <c:x val="0.13426878980321555"/>
          <c:y val="1.4714805063592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586808494617347"/>
          <c:y val="0.23012101285749542"/>
          <c:w val="0.71076165474484476"/>
          <c:h val="0.405635036530179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'4G dpp_Fz Arr measurements'!$Q$17:$Q$18</c:f>
                <c:numCache>
                  <c:formatCode>General</c:formatCode>
                  <c:ptCount val="2"/>
                  <c:pt idx="0">
                    <c:v>0.20005191158771868</c:v>
                  </c:pt>
                  <c:pt idx="1">
                    <c:v>0.11763936718178969</c:v>
                  </c:pt>
                </c:numCache>
              </c:numRef>
            </c:plus>
            <c:minus>
              <c:numRef>
                <c:f>'4G dpp_Fz Arr measurements'!$Q$17:$Q$18</c:f>
                <c:numCache>
                  <c:formatCode>General</c:formatCode>
                  <c:ptCount val="2"/>
                  <c:pt idx="0">
                    <c:v>0.20005191158771868</c:v>
                  </c:pt>
                  <c:pt idx="1">
                    <c:v>0.11763936718178969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'4G dpp_Fz Arr measurements'!$K$17:$K$18</c:f>
              <c:strCache>
                <c:ptCount val="2"/>
                <c:pt idx="0">
                  <c:v>Arrow</c:v>
                </c:pt>
                <c:pt idx="1">
                  <c:v>DEcadh</c:v>
                </c:pt>
              </c:strCache>
            </c:strRef>
          </c:cat>
          <c:val>
            <c:numRef>
              <c:f>'4G dpp_Fz Arr measurements'!$P$17:$P$18</c:f>
              <c:numCache>
                <c:formatCode>General</c:formatCode>
                <c:ptCount val="2"/>
                <c:pt idx="0">
                  <c:v>1.3796760581912608</c:v>
                </c:pt>
                <c:pt idx="1">
                  <c:v>1.192810338660619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D8-6F48-A077-A354EB28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Staining</a:t>
                </a:r>
              </a:p>
            </c:rich>
          </c:tx>
          <c:layout>
            <c:manualLayout>
              <c:xMode val="edge"/>
              <c:yMode val="edge"/>
              <c:x val="0.43681364829396319"/>
              <c:y val="0.796319262175561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2.6701468510138941E-2"/>
              <c:y val="0.187315044321189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inorUnit val="0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sz="1800">
                <a:latin typeface="Helvetica" pitchFamily="2" charset="0"/>
              </a:rPr>
              <a:t>Arrow is enriched in </a:t>
            </a:r>
            <a:r>
              <a:rPr lang="en-US" sz="1800" i="1">
                <a:latin typeface="Helvetica" pitchFamily="2" charset="0"/>
              </a:rPr>
              <a:t>fz </a:t>
            </a:r>
            <a:r>
              <a:rPr lang="en-US" sz="1800" i="0">
                <a:latin typeface="Helvetica" pitchFamily="2" charset="0"/>
              </a:rPr>
              <a:t>overexpression </a:t>
            </a:r>
            <a:r>
              <a:rPr lang="en-US" sz="1800" b="1" i="0">
                <a:solidFill>
                  <a:srgbClr val="00B0F0"/>
                </a:solidFill>
                <a:latin typeface="Helvetica" pitchFamily="2" charset="0"/>
              </a:rPr>
              <a:t>pooled</a:t>
            </a:r>
          </a:p>
        </c:rich>
      </c:tx>
      <c:layout>
        <c:manualLayout>
          <c:xMode val="edge"/>
          <c:yMode val="edge"/>
          <c:x val="0.13426878980321555"/>
          <c:y val="1.47148050635922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586808494617347"/>
          <c:y val="0.23012101285749542"/>
          <c:w val="0.71076165474484476"/>
          <c:h val="0.405635036530179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'4G dpp_Fz Arr measurements'!$J$17:$J$18</c:f>
                <c:numCache>
                  <c:formatCode>General</c:formatCode>
                  <c:ptCount val="2"/>
                  <c:pt idx="0">
                    <c:v>0.20861762767905268</c:v>
                  </c:pt>
                  <c:pt idx="1">
                    <c:v>0.17094978274384273</c:v>
                  </c:pt>
                </c:numCache>
              </c:numRef>
            </c:plus>
            <c:minus>
              <c:numRef>
                <c:f>'4G dpp_Fz Arr measurements'!$J$17:$J$18</c:f>
                <c:numCache>
                  <c:formatCode>General</c:formatCode>
                  <c:ptCount val="2"/>
                  <c:pt idx="0">
                    <c:v>0.20861762767905268</c:v>
                  </c:pt>
                  <c:pt idx="1">
                    <c:v>0.17094978274384273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'4G dpp_Fz Arr measurements'!$H$17:$H$18</c:f>
              <c:strCache>
                <c:ptCount val="2"/>
                <c:pt idx="0">
                  <c:v>Arrow</c:v>
                </c:pt>
                <c:pt idx="1">
                  <c:v>DEcadh</c:v>
                </c:pt>
              </c:strCache>
            </c:strRef>
          </c:cat>
          <c:val>
            <c:numRef>
              <c:f>'4G dpp_Fz Arr measurements'!$I$17:$I$18</c:f>
              <c:numCache>
                <c:formatCode>General</c:formatCode>
                <c:ptCount val="2"/>
                <c:pt idx="0">
                  <c:v>1.3851296758064466</c:v>
                </c:pt>
                <c:pt idx="1">
                  <c:v>1.1744273710952859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F-944A-A218-87D3DA84F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Staining</a:t>
                </a:r>
              </a:p>
            </c:rich>
          </c:tx>
          <c:layout>
            <c:manualLayout>
              <c:xMode val="edge"/>
              <c:yMode val="edge"/>
              <c:x val="0.43681364829396319"/>
              <c:y val="0.796319262175561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8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2.6701468510138941E-2"/>
              <c:y val="0.187315044321189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inorUnit val="0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latin typeface="Helvetica" pitchFamily="2" charset="0"/>
              </a:rPr>
              <a:t>fmi-/+</a:t>
            </a:r>
            <a:r>
              <a:rPr lang="en-US" sz="1400" b="1" baseline="0">
                <a:latin typeface="Helvetica" pitchFamily="2" charset="0"/>
              </a:rPr>
              <a:t> enhances </a:t>
            </a: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Helvetica" pitchFamily="2" charset="0"/>
              </a:rPr>
              <a:t>arr-/+ </a:t>
            </a:r>
            <a:r>
              <a:rPr lang="en-US" sz="1400" b="1" baseline="0">
                <a:latin typeface="Helvetica" pitchFamily="2" charset="0"/>
              </a:rPr>
              <a:t>PCP phenotype</a:t>
            </a:r>
            <a:endParaRPr lang="en-US" sz="1400" b="1">
              <a:latin typeface="Helvetica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82195975503062"/>
          <c:y val="0.13555509931021373"/>
          <c:w val="0.84628915135608052"/>
          <c:h val="0.27505020705649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('[1]Stbm_Vang fmi and arm data new'!$H$111:$H$114,'[1]Stbm_Vang fmi and arm data new'!$H$116:$H$119,'[1]Stbm_Vang fmi and arm data new'!$H$121:$H$124,'[1]Stbm_Vang fmi and arm data new'!$H$126:$H$129)</c:f>
                <c:numCache>
                  <c:formatCode>General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0.30935921676911454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5.3478664123352303E-2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plus>
            <c:minus>
              <c:numRef>
                <c:f>('[1]Stbm_Vang fmi and arm data new'!$H$111:$H$114,'[1]Stbm_Vang fmi and arm data new'!$H$116:$H$119,'[1]Stbm_Vang fmi and arm data new'!$H$121:$H$124,'[1]Stbm_Vang fmi and arm data new'!$H$126:$H$129)</c:f>
                <c:numCache>
                  <c:formatCode>General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0.30935921676911454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5.3478664123352303E-2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('6EI S6EF Vang fmi arm data'!$F$111:$F$114,'6EI S6EF Vang fmi arm data'!$F$116:$F$119,'6EI S6EF Vang fmi arm data'!$F$121:$F$124,'6EI S6EF Vang fmi arm data'!$F$126:$F$129)</c:f>
              <c:strCache>
                <c:ptCount val="16"/>
                <c:pt idx="0">
                  <c:v>fmi[E59], arr[2], fz[P21]</c:v>
                </c:pt>
                <c:pt idx="1">
                  <c:v>fmi[E59], arr[2]</c:v>
                </c:pt>
                <c:pt idx="2">
                  <c:v>fmi[E59], fz[P21]</c:v>
                </c:pt>
                <c:pt idx="3">
                  <c:v>arr[2], fz[P21]</c:v>
                </c:pt>
                <c:pt idx="4">
                  <c:v>fmi[E59], arr[2], fz[R52]</c:v>
                </c:pt>
                <c:pt idx="5">
                  <c:v>fmi[E59], arr[2]</c:v>
                </c:pt>
                <c:pt idx="6">
                  <c:v>fmi[E59], fz[R52]</c:v>
                </c:pt>
                <c:pt idx="7">
                  <c:v>arr[2], fz[R52]</c:v>
                </c:pt>
                <c:pt idx="8">
                  <c:v>fmi[E59], arr[k], fz[P21]</c:v>
                </c:pt>
                <c:pt idx="9">
                  <c:v>fmi[E59], arr[k]</c:v>
                </c:pt>
                <c:pt idx="10">
                  <c:v>fmi[E59], fz[P21]</c:v>
                </c:pt>
                <c:pt idx="11">
                  <c:v>arr[k], fz[P21]</c:v>
                </c:pt>
                <c:pt idx="12">
                  <c:v>fmi[E59], arr[k], fz[R52]</c:v>
                </c:pt>
                <c:pt idx="13">
                  <c:v>fmi[E59], arr[k]</c:v>
                </c:pt>
                <c:pt idx="14">
                  <c:v>fmi[E59], fz[R52]</c:v>
                </c:pt>
                <c:pt idx="15">
                  <c:v>arr[k], fz[R52]</c:v>
                </c:pt>
              </c:strCache>
            </c:strRef>
          </c:cat>
          <c:val>
            <c:numRef>
              <c:f>('6EI S6EF Vang fmi arm data'!$G$111:$G$114,'6EI S6EF Vang fmi arm data'!$G$116:$G$119,'6EI S6EF Vang fmi arm data'!$G$121:$G$124,'6EI S6EF Vang fmi arm data'!$G$126:$G$129)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0.21875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0.3907563025210084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F0-F947-B2EE-6DA1ABAA7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9364448"/>
        <c:axId val="749698384"/>
      </c:barChart>
      <c:catAx>
        <c:axId val="749364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latin typeface="Helvetica" pitchFamily="2" charset="0"/>
                  </a:rPr>
                  <a:t>genotype</a:t>
                </a:r>
              </a:p>
            </c:rich>
          </c:tx>
          <c:layout>
            <c:manualLayout>
              <c:xMode val="edge"/>
              <c:yMode val="edge"/>
              <c:x val="0.44963320209973751"/>
              <c:y val="0.90113441082225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749698384"/>
        <c:crossesAt val="0"/>
        <c:auto val="1"/>
        <c:lblAlgn val="ctr"/>
        <c:lblOffset val="100"/>
        <c:noMultiLvlLbl val="0"/>
      </c:catAx>
      <c:valAx>
        <c:axId val="74969838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749364448"/>
        <c:crosses val="autoZero"/>
        <c:crossBetween val="between"/>
        <c:majorUnit val="0.2"/>
        <c:minorUnit val="0.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i="1">
                <a:latin typeface="Helvetica" pitchFamily="2" charset="0"/>
              </a:rPr>
              <a:t>arr[k]</a:t>
            </a:r>
          </a:p>
        </c:rich>
      </c:tx>
      <c:layout>
        <c:manualLayout>
          <c:xMode val="edge"/>
          <c:yMode val="edge"/>
          <c:x val="0.49498296639551492"/>
          <c:y val="5.1153848219416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948162971982952"/>
          <c:y val="0.19036833650338969"/>
          <c:w val="0.52177568620613346"/>
          <c:h val="0.422993990429799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'S2C DshGFP in arr measurements'!$AB$25:$AB$27</c:f>
                <c:numCache>
                  <c:formatCode>General</c:formatCode>
                  <c:ptCount val="3"/>
                  <c:pt idx="0">
                    <c:v>7.123312224788246E-2</c:v>
                  </c:pt>
                  <c:pt idx="1">
                    <c:v>0.13617035075792605</c:v>
                  </c:pt>
                  <c:pt idx="2">
                    <c:v>0.10302364260638608</c:v>
                  </c:pt>
                </c:numCache>
              </c:numRef>
            </c:plus>
            <c:minus>
              <c:numRef>
                <c:f>'S2C DshGFP in arr measurements'!$AB$25:$AB$27</c:f>
                <c:numCache>
                  <c:formatCode>General</c:formatCode>
                  <c:ptCount val="3"/>
                  <c:pt idx="0">
                    <c:v>7.123312224788246E-2</c:v>
                  </c:pt>
                  <c:pt idx="1">
                    <c:v>0.13617035075792605</c:v>
                  </c:pt>
                  <c:pt idx="2">
                    <c:v>0.10302364260638608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'S2C DshGFP in arr measurements'!$Z$25:$Z$27</c:f>
              <c:strCache>
                <c:ptCount val="3"/>
                <c:pt idx="0">
                  <c:v>ALZ</c:v>
                </c:pt>
                <c:pt idx="1">
                  <c:v>DshGFP</c:v>
                </c:pt>
                <c:pt idx="2">
                  <c:v>DEcadh</c:v>
                </c:pt>
              </c:strCache>
            </c:strRef>
          </c:cat>
          <c:val>
            <c:numRef>
              <c:f>'S2C DshGFP in arr measurements'!$AA$25:$AA$27</c:f>
              <c:numCache>
                <c:formatCode>0.00</c:formatCode>
                <c:ptCount val="3"/>
                <c:pt idx="0">
                  <c:v>0.2084676725453001</c:v>
                </c:pt>
                <c:pt idx="1">
                  <c:v>0.56359512035156245</c:v>
                </c:pt>
                <c:pt idx="2">
                  <c:v>0.77340810868858589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F-2B45-84AD-9EC085532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7697471"/>
        <c:axId val="1998263615"/>
      </c:barChart>
      <c:catAx>
        <c:axId val="19976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8263615"/>
        <c:crosses val="autoZero"/>
        <c:auto val="1"/>
        <c:lblAlgn val="ctr"/>
        <c:lblOffset val="100"/>
        <c:noMultiLvlLbl val="0"/>
      </c:catAx>
      <c:valAx>
        <c:axId val="1998263615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itchFamily="2" charset="0"/>
                    <a:ea typeface="+mn-ea"/>
                    <a:cs typeface="+mn-cs"/>
                  </a:defRPr>
                </a:pPr>
                <a:r>
                  <a:rPr lang="en-US" sz="1400">
                    <a:latin typeface="Helvetica" pitchFamily="2" charset="0"/>
                  </a:rPr>
                  <a:t>Average ratio</a:t>
                </a:r>
              </a:p>
            </c:rich>
          </c:tx>
          <c:layout>
            <c:manualLayout>
              <c:xMode val="edge"/>
              <c:yMode val="edge"/>
              <c:x val="8.0610778784444434E-2"/>
              <c:y val="0.135278880218542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97697471"/>
        <c:crosses val="autoZero"/>
        <c:crossBetween val="between"/>
        <c:majorUnit val="0.2"/>
        <c:minorUnit val="0.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12283</xdr:colOff>
      <xdr:row>1</xdr:row>
      <xdr:rowOff>544287</xdr:rowOff>
    </xdr:from>
    <xdr:to>
      <xdr:col>53</xdr:col>
      <xdr:colOff>725715</xdr:colOff>
      <xdr:row>9</xdr:row>
      <xdr:rowOff>190979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E18FC0-FDB6-794C-8AB4-1C3C8D9A2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54</xdr:col>
      <xdr:colOff>154129</xdr:colOff>
      <xdr:row>1</xdr:row>
      <xdr:rowOff>544286</xdr:rowOff>
    </xdr:from>
    <xdr:to>
      <xdr:col>57</xdr:col>
      <xdr:colOff>9621</xdr:colOff>
      <xdr:row>9</xdr:row>
      <xdr:rowOff>181429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6302AB-98D0-354B-8B84-1D9B8B548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477957</xdr:colOff>
      <xdr:row>48</xdr:row>
      <xdr:rowOff>168512</xdr:rowOff>
    </xdr:from>
    <xdr:to>
      <xdr:col>34</xdr:col>
      <xdr:colOff>338939</xdr:colOff>
      <xdr:row>64</xdr:row>
      <xdr:rowOff>185447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E3E959-79FE-B64D-817C-C8D35CD71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697817</xdr:colOff>
      <xdr:row>71</xdr:row>
      <xdr:rowOff>130551</xdr:rowOff>
    </xdr:from>
    <xdr:to>
      <xdr:col>32</xdr:col>
      <xdr:colOff>728133</xdr:colOff>
      <xdr:row>85</xdr:row>
      <xdr:rowOff>6009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FA5C97-D2A3-5F48-8188-625A1B1AF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745066</xdr:colOff>
      <xdr:row>90</xdr:row>
      <xdr:rowOff>76506</xdr:rowOff>
    </xdr:from>
    <xdr:to>
      <xdr:col>34</xdr:col>
      <xdr:colOff>229518</xdr:colOff>
      <xdr:row>109</xdr:row>
      <xdr:rowOff>91809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8E477B-016D-3A45-B29E-770AD169C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15300</xdr:colOff>
      <xdr:row>91</xdr:row>
      <xdr:rowOff>0</xdr:rowOff>
    </xdr:from>
    <xdr:to>
      <xdr:col>23</xdr:col>
      <xdr:colOff>728133</xdr:colOff>
      <xdr:row>99</xdr:row>
      <xdr:rowOff>186267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872ADC-E336-224D-BBAD-ECF3A945C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114300</xdr:colOff>
      <xdr:row>1</xdr:row>
      <xdr:rowOff>50800</xdr:rowOff>
    </xdr:from>
    <xdr:to>
      <xdr:col>22</xdr:col>
      <xdr:colOff>613135</xdr:colOff>
      <xdr:row>17</xdr:row>
      <xdr:rowOff>121855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B217CF-1F9F-BE4A-949B-9D00614B3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117943</xdr:colOff>
      <xdr:row>18</xdr:row>
      <xdr:rowOff>50532</xdr:rowOff>
    </xdr:from>
    <xdr:to>
      <xdr:col>22</xdr:col>
      <xdr:colOff>616778</xdr:colOff>
      <xdr:row>31</xdr:row>
      <xdr:rowOff>90139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7002EE-2586-6146-8A08-536B23DB8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2</xdr:row>
      <xdr:rowOff>0</xdr:rowOff>
    </xdr:from>
    <xdr:to>
      <xdr:col>27</xdr:col>
      <xdr:colOff>498836</xdr:colOff>
      <xdr:row>18</xdr:row>
      <xdr:rowOff>54122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0560178-7906-D542-8407-B6B1C5B84B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50800</xdr:colOff>
      <xdr:row>18</xdr:row>
      <xdr:rowOff>135467</xdr:rowOff>
    </xdr:from>
    <xdr:to>
      <xdr:col>27</xdr:col>
      <xdr:colOff>549636</xdr:colOff>
      <xdr:row>34</xdr:row>
      <xdr:rowOff>87988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544FE89-9AD2-D84E-9955-C96F8F951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47775</xdr:colOff>
      <xdr:row>108</xdr:row>
      <xdr:rowOff>133653</xdr:rowOff>
    </xdr:from>
    <xdr:to>
      <xdr:col>22</xdr:col>
      <xdr:colOff>66523</xdr:colOff>
      <xdr:row>128</xdr:row>
      <xdr:rowOff>36014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1CD27AB-8BCF-2C41-A015-338A5B173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154129</xdr:colOff>
      <xdr:row>1</xdr:row>
      <xdr:rowOff>544286</xdr:rowOff>
    </xdr:from>
    <xdr:to>
      <xdr:col>57</xdr:col>
      <xdr:colOff>9621</xdr:colOff>
      <xdr:row>9</xdr:row>
      <xdr:rowOff>181429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FC689D-5943-3D42-A92A-FBA8E771E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enetic%20interactions/quadruple%20het%20quantification%202.xlsx" TargetMode="External"/><Relationship Id="rId2" Type="http://schemas.openxmlformats.org/officeDocument/2006/relationships/externalLinkPath" Target="/Users/ursulaweber/Documents/data%20/dsh/arrow:LRP6/genetic%20interactions/quadruple%20het%20quantification%202.xlsx" TargetMode="External"/><Relationship Id="rId1" Type="http://schemas.openxmlformats.org/officeDocument/2006/relationships/externalLinkPath" Target="/Users/ursulaweber/Documents/data%20/dsh/arrow:LRP6/genetic%20interactions/quadruple%20het%20quantification%202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gures/MM_2_data%20Excel%20for%20ds-ft%20phenotypic%20quantification_UW.xlsx" TargetMode="External"/><Relationship Id="rId2" Type="http://schemas.openxmlformats.org/officeDocument/2006/relationships/externalLinkPath" Target="/Users/ursulaweber/Documents/data%20/dsh/arrow:LRP6/%20Arrow%20Paper/Figures/MM_2_data%20Excel%20for%20ds-ft%20phenotypic%20quantification_UW.xlsx" TargetMode="External"/><Relationship Id="rId1" Type="http://schemas.openxmlformats.org/officeDocument/2006/relationships/externalLinkPath" Target="/Users/ursulaweber/Documents/data%20/dsh/arrow:LRP6/%20Arrow%20Paper/Figures/MM_2_data%20Excel%20for%20ds-ft%20phenotypic%20quantification_U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 072925 all data"/>
      <sheetName val="for figures"/>
      <sheetName val=" 111025 all data"/>
      <sheetName val="pooled for figures new"/>
      <sheetName val="Stbm_Vang fmi and arm data new"/>
    </sheetNames>
    <sheetDataSet>
      <sheetData sheetId="0"/>
      <sheetData sheetId="1"/>
      <sheetData sheetId="2"/>
      <sheetData sheetId="3">
        <row r="5">
          <cell r="H5">
            <v>0</v>
          </cell>
        </row>
      </sheetData>
      <sheetData sheetId="4">
        <row r="3">
          <cell r="H3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0.30935921676911454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5.3478664123352303E-2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061126 arr dsh ft ds phenotype "/>
      <sheetName val="061126 arr dsh ft ds graphs"/>
    </sheetNames>
    <sheetDataSet>
      <sheetData sheetId="0" refreshError="1"/>
      <sheetData sheetId="1">
        <row r="47">
          <cell r="O47" t="str">
            <v>wt</v>
          </cell>
          <cell r="P47" t="str">
            <v>flip</v>
          </cell>
          <cell r="Q47" t="str">
            <v>wt-rota</v>
          </cell>
          <cell r="R47" t="str">
            <v>flip-rota</v>
          </cell>
          <cell r="S47" t="str">
            <v>symm</v>
          </cell>
          <cell r="T47" t="str">
            <v>R-loss</v>
          </cell>
        </row>
        <row r="48">
          <cell r="O48">
            <v>0.35314366876405229</v>
          </cell>
          <cell r="P48">
            <v>3.4663853888302142E-2</v>
          </cell>
          <cell r="Q48">
            <v>0.30470372776835042</v>
          </cell>
          <cell r="R48">
            <v>6.3049841685874145E-2</v>
          </cell>
          <cell r="S48">
            <v>0.17407119458507456</v>
          </cell>
          <cell r="T48">
            <v>7.03677133083465E-2</v>
          </cell>
          <cell r="U48" t="str">
            <v>arr[2]</v>
          </cell>
        </row>
        <row r="55">
          <cell r="O55">
            <v>0.33493032577436699</v>
          </cell>
          <cell r="P55">
            <v>0</v>
          </cell>
          <cell r="Q55">
            <v>0.36962846271024763</v>
          </cell>
          <cell r="R55">
            <v>6.4888590832372028E-2</v>
          </cell>
          <cell r="S55">
            <v>0.17741445110150861</v>
          </cell>
          <cell r="T55">
            <v>5.3138169581504746E-2</v>
          </cell>
          <cell r="U55" t="str">
            <v>arr[k]</v>
          </cell>
        </row>
        <row r="62">
          <cell r="O62">
            <v>0.13428246049853651</v>
          </cell>
          <cell r="P62">
            <v>5.8672983208010544E-2</v>
          </cell>
          <cell r="Q62">
            <v>0.31149996329365282</v>
          </cell>
          <cell r="R62">
            <v>0.32513676330305669</v>
          </cell>
          <cell r="S62">
            <v>0.13032909929499417</v>
          </cell>
          <cell r="T62">
            <v>2.3639831609909338E-2</v>
          </cell>
          <cell r="U62" t="str">
            <v>dsh[V26]</v>
          </cell>
        </row>
        <row r="73">
          <cell r="O73">
            <v>0.51001291989664077</v>
          </cell>
          <cell r="P73">
            <v>0.48998708010335917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 t="str">
            <v>ft{fd]</v>
          </cell>
        </row>
        <row r="76">
          <cell r="O76">
            <v>0.47967328370554174</v>
          </cell>
          <cell r="P76">
            <v>0.48023159636062857</v>
          </cell>
          <cell r="Q76">
            <v>5.1282051282051282E-3</v>
          </cell>
          <cell r="R76">
            <v>3.4966914805624479E-2</v>
          </cell>
          <cell r="S76">
            <v>0</v>
          </cell>
          <cell r="T76">
            <v>0</v>
          </cell>
          <cell r="U76" t="str">
            <v>ft[422]</v>
          </cell>
        </row>
        <row r="79">
          <cell r="O79">
            <v>0.49484310180109126</v>
          </cell>
          <cell r="P79">
            <v>0.48510933823199393</v>
          </cell>
          <cell r="Q79">
            <v>2.5641025641025641E-3</v>
          </cell>
          <cell r="R79">
            <v>1.7483457402812239E-2</v>
          </cell>
          <cell r="S79">
            <v>0</v>
          </cell>
          <cell r="T79">
            <v>0</v>
          </cell>
          <cell r="U79" t="str">
            <v>ft[-]</v>
          </cell>
        </row>
        <row r="81">
          <cell r="O81">
            <v>0.53638353334644895</v>
          </cell>
          <cell r="P81">
            <v>0.44589399304872446</v>
          </cell>
          <cell r="Q81">
            <v>1.7722473604826545E-2</v>
          </cell>
          <cell r="R81">
            <v>0</v>
          </cell>
          <cell r="S81">
            <v>0</v>
          </cell>
          <cell r="T81">
            <v>0</v>
          </cell>
          <cell r="U81" t="str">
            <v>ds[UA071]</v>
          </cell>
        </row>
        <row r="85">
          <cell r="O85">
            <v>0.5166894508999772</v>
          </cell>
          <cell r="P85">
            <v>0.45300751879699247</v>
          </cell>
          <cell r="Q85">
            <v>3.0303030303030304E-2</v>
          </cell>
          <cell r="R85">
            <v>0</v>
          </cell>
          <cell r="S85">
            <v>0</v>
          </cell>
          <cell r="T85">
            <v>0</v>
          </cell>
          <cell r="U85" t="str">
            <v>ds[38k]</v>
          </cell>
        </row>
        <row r="88">
          <cell r="O88">
            <v>0.52794321229796104</v>
          </cell>
          <cell r="P88">
            <v>0.44894264694083935</v>
          </cell>
          <cell r="Q88">
            <v>2.3114140761199584E-2</v>
          </cell>
          <cell r="R88">
            <v>0</v>
          </cell>
          <cell r="S88">
            <v>0</v>
          </cell>
          <cell r="T88">
            <v>0</v>
          </cell>
          <cell r="U88" t="str">
            <v>ds[-]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F0A2-EC24-3B48-8A8F-483835BAFC37}">
  <sheetPr>
    <pageSetUpPr fitToPage="1"/>
  </sheetPr>
  <dimension ref="A1:S128"/>
  <sheetViews>
    <sheetView zoomScaleNormal="118" workbookViewId="0">
      <selection sqref="A1:A1048576"/>
    </sheetView>
  </sheetViews>
  <sheetFormatPr baseColWidth="10" defaultRowHeight="16"/>
  <cols>
    <col min="1" max="1" width="39.83203125" style="5" customWidth="1"/>
    <col min="2" max="2" width="6.33203125" style="4" customWidth="1"/>
    <col min="3" max="3" width="12" style="4" customWidth="1"/>
    <col min="4" max="4" width="13.6640625" style="4" customWidth="1"/>
    <col min="5" max="5" width="8.83203125" style="5" customWidth="1"/>
    <col min="6" max="7" width="12" style="5" customWidth="1"/>
    <col min="8" max="8" width="4.83203125" style="5" customWidth="1"/>
    <col min="9" max="9" width="11.5" style="10" customWidth="1"/>
    <col min="10" max="10" width="12.33203125" style="10" customWidth="1"/>
    <col min="11" max="11" width="9.1640625" style="10" bestFit="1" customWidth="1"/>
    <col min="12" max="12" width="12.33203125" style="10" customWidth="1"/>
    <col min="13" max="13" width="11.1640625" style="10" bestFit="1" customWidth="1"/>
    <col min="14" max="14" width="16" style="5" customWidth="1"/>
    <col min="15" max="15" width="5" style="1" customWidth="1"/>
    <col min="16" max="16" width="21.6640625" style="1" customWidth="1"/>
    <col min="17" max="17" width="21.5" style="1" customWidth="1"/>
    <col min="18" max="16384" width="10.83203125" style="1"/>
  </cols>
  <sheetData>
    <row r="1" spans="1:14" ht="17">
      <c r="A1" s="3" t="s">
        <v>40</v>
      </c>
      <c r="I1" s="6" t="s">
        <v>0</v>
      </c>
      <c r="J1" s="7"/>
      <c r="K1" s="6" t="s">
        <v>1</v>
      </c>
      <c r="L1" s="8"/>
      <c r="M1" s="6" t="s">
        <v>2</v>
      </c>
    </row>
    <row r="2" spans="1:14">
      <c r="A2" s="9" t="s">
        <v>41</v>
      </c>
      <c r="B2" s="4" t="s">
        <v>3</v>
      </c>
      <c r="C2" s="4" t="s">
        <v>3</v>
      </c>
      <c r="D2" s="4" t="s">
        <v>3</v>
      </c>
      <c r="F2" s="5" t="s">
        <v>4</v>
      </c>
      <c r="G2" s="5" t="s">
        <v>4</v>
      </c>
    </row>
    <row r="3" spans="1:14" ht="51">
      <c r="A3" s="11" t="s">
        <v>5</v>
      </c>
      <c r="B3" s="4" t="s">
        <v>6</v>
      </c>
      <c r="C3" s="12" t="s">
        <v>7</v>
      </c>
      <c r="D3" s="4" t="s">
        <v>8</v>
      </c>
      <c r="F3" s="5" t="s">
        <v>9</v>
      </c>
      <c r="G3" s="5" t="s">
        <v>8</v>
      </c>
      <c r="I3" s="12" t="s">
        <v>7</v>
      </c>
      <c r="J3" s="12" t="s">
        <v>8</v>
      </c>
      <c r="K3" s="12" t="s">
        <v>7</v>
      </c>
      <c r="L3" s="12" t="s">
        <v>8</v>
      </c>
      <c r="M3" s="13"/>
      <c r="N3" s="14" t="s">
        <v>10</v>
      </c>
    </row>
    <row r="4" spans="1:14">
      <c r="A4" s="15" t="s">
        <v>11</v>
      </c>
      <c r="B4" s="4">
        <v>119</v>
      </c>
      <c r="C4" s="4">
        <v>68</v>
      </c>
      <c r="D4" s="4">
        <v>7</v>
      </c>
      <c r="F4" s="5">
        <f>C4/B4</f>
        <v>0.5714285714285714</v>
      </c>
      <c r="G4" s="5">
        <f>D4/B4</f>
        <v>5.8823529411764705E-2</v>
      </c>
      <c r="I4" s="10">
        <f>AVERAGE(F4:F11)</f>
        <v>0.50527510871185599</v>
      </c>
      <c r="J4" s="10">
        <f>AVERAGE(G4:G11)</f>
        <v>2.2275872400670027E-2</v>
      </c>
      <c r="K4" s="10">
        <f>STDEV(F4:F11)</f>
        <v>0.1011599049904162</v>
      </c>
      <c r="L4" s="10">
        <f>STDEV(G4:G11)</f>
        <v>2.3238255573140378E-2</v>
      </c>
      <c r="M4" s="10">
        <f>SUM(B4:B11)</f>
        <v>889</v>
      </c>
      <c r="N4" s="16" t="s">
        <v>12</v>
      </c>
    </row>
    <row r="5" spans="1:14">
      <c r="A5" s="15" t="s">
        <v>13</v>
      </c>
      <c r="B5" s="4">
        <v>132</v>
      </c>
      <c r="C5" s="4">
        <v>60</v>
      </c>
      <c r="D5" s="4">
        <v>7</v>
      </c>
      <c r="F5" s="5">
        <f t="shared" ref="F5:F25" si="0">C5/B5</f>
        <v>0.45454545454545453</v>
      </c>
      <c r="G5" s="5">
        <f t="shared" ref="G5:G25" si="1">D5/B5</f>
        <v>5.3030303030303032E-2</v>
      </c>
      <c r="I5" s="17"/>
      <c r="J5" s="17"/>
      <c r="K5" s="17"/>
      <c r="N5" s="18"/>
    </row>
    <row r="6" spans="1:14">
      <c r="A6" s="15" t="s">
        <v>14</v>
      </c>
      <c r="B6" s="4">
        <v>218</v>
      </c>
      <c r="C6" s="4">
        <v>105</v>
      </c>
      <c r="D6" s="4">
        <v>5</v>
      </c>
      <c r="F6" s="5">
        <f t="shared" si="0"/>
        <v>0.48165137614678899</v>
      </c>
      <c r="G6" s="5">
        <f t="shared" si="1"/>
        <v>2.2935779816513763E-2</v>
      </c>
      <c r="I6" s="17"/>
      <c r="J6" s="17"/>
      <c r="K6" s="17"/>
      <c r="M6" s="10" t="s">
        <v>15</v>
      </c>
    </row>
    <row r="7" spans="1:14">
      <c r="A7" s="15" t="s">
        <v>16</v>
      </c>
      <c r="B7" s="4">
        <v>168</v>
      </c>
      <c r="C7" s="4">
        <v>92</v>
      </c>
      <c r="D7" s="4">
        <v>4</v>
      </c>
      <c r="F7" s="5">
        <f t="shared" si="0"/>
        <v>0.54761904761904767</v>
      </c>
      <c r="G7" s="5">
        <f t="shared" si="1"/>
        <v>2.3809523809523808E-2</v>
      </c>
      <c r="I7" s="17"/>
      <c r="J7" s="17"/>
      <c r="K7" s="17"/>
      <c r="M7" s="10" t="s">
        <v>17</v>
      </c>
    </row>
    <row r="8" spans="1:14">
      <c r="A8" s="15" t="s">
        <v>18</v>
      </c>
      <c r="B8" s="4">
        <v>44</v>
      </c>
      <c r="C8" s="4">
        <v>14</v>
      </c>
      <c r="D8" s="4">
        <v>0</v>
      </c>
      <c r="F8" s="5">
        <f t="shared" si="0"/>
        <v>0.31818181818181818</v>
      </c>
      <c r="G8" s="5">
        <f t="shared" si="1"/>
        <v>0</v>
      </c>
      <c r="I8" s="17"/>
      <c r="J8" s="17"/>
      <c r="K8" s="17"/>
    </row>
    <row r="9" spans="1:14">
      <c r="A9" s="15" t="s">
        <v>19</v>
      </c>
      <c r="B9" s="4">
        <v>41</v>
      </c>
      <c r="C9" s="4">
        <v>24</v>
      </c>
      <c r="D9" s="4">
        <v>0</v>
      </c>
      <c r="F9" s="5">
        <f t="shared" si="0"/>
        <v>0.58536585365853655</v>
      </c>
      <c r="G9" s="5">
        <f t="shared" si="1"/>
        <v>0</v>
      </c>
      <c r="I9" s="17"/>
      <c r="J9" s="17"/>
      <c r="K9" s="17"/>
    </row>
    <row r="10" spans="1:14">
      <c r="A10" s="15" t="s">
        <v>20</v>
      </c>
      <c r="B10" s="4">
        <v>65</v>
      </c>
      <c r="C10" s="4">
        <v>29</v>
      </c>
      <c r="D10" s="4">
        <v>0</v>
      </c>
      <c r="F10" s="5">
        <f t="shared" si="0"/>
        <v>0.44615384615384618</v>
      </c>
      <c r="G10" s="5">
        <f t="shared" si="1"/>
        <v>0</v>
      </c>
      <c r="I10" s="17"/>
      <c r="J10" s="17"/>
      <c r="K10" s="17"/>
    </row>
    <row r="11" spans="1:14">
      <c r="A11" s="15" t="s">
        <v>21</v>
      </c>
      <c r="B11" s="4">
        <v>102</v>
      </c>
      <c r="C11" s="4">
        <v>65</v>
      </c>
      <c r="D11" s="4">
        <v>2</v>
      </c>
      <c r="F11" s="5">
        <f t="shared" si="0"/>
        <v>0.63725490196078427</v>
      </c>
      <c r="G11" s="5">
        <f t="shared" si="1"/>
        <v>1.9607843137254902E-2</v>
      </c>
      <c r="I11" s="17"/>
      <c r="J11" s="17"/>
      <c r="K11" s="17"/>
    </row>
    <row r="12" spans="1:14">
      <c r="A12" s="19"/>
      <c r="I12" s="17"/>
      <c r="J12" s="17"/>
      <c r="K12" s="17"/>
    </row>
    <row r="13" spans="1:14">
      <c r="A13" s="19"/>
      <c r="I13" s="17"/>
      <c r="J13" s="17"/>
      <c r="K13" s="17"/>
    </row>
    <row r="14" spans="1:14">
      <c r="A14" s="20"/>
      <c r="I14" s="17"/>
      <c r="J14" s="17"/>
      <c r="K14" s="17"/>
    </row>
    <row r="15" spans="1:14">
      <c r="A15" s="20"/>
      <c r="I15" s="17"/>
      <c r="J15" s="17"/>
      <c r="K15" s="17"/>
    </row>
    <row r="16" spans="1:14">
      <c r="A16" s="20"/>
      <c r="I16" s="17"/>
      <c r="J16" s="17"/>
      <c r="K16" s="17"/>
    </row>
    <row r="17" spans="1:19">
      <c r="A17" s="20"/>
      <c r="I17" s="17"/>
      <c r="J17" s="17"/>
      <c r="K17" s="17"/>
    </row>
    <row r="18" spans="1:19">
      <c r="A18" s="20"/>
      <c r="B18" s="4" t="s">
        <v>3</v>
      </c>
      <c r="C18" s="4" t="s">
        <v>3</v>
      </c>
      <c r="D18" s="4" t="s">
        <v>3</v>
      </c>
      <c r="F18" s="5" t="s">
        <v>4</v>
      </c>
      <c r="G18" s="5" t="s">
        <v>4</v>
      </c>
      <c r="I18" s="13"/>
      <c r="J18" s="13"/>
      <c r="K18" s="13"/>
      <c r="L18" s="13"/>
      <c r="M18" s="13"/>
      <c r="N18" s="15"/>
    </row>
    <row r="19" spans="1:19" ht="51">
      <c r="A19" s="21" t="s">
        <v>22</v>
      </c>
      <c r="B19" s="4" t="s">
        <v>6</v>
      </c>
      <c r="C19" s="12" t="s">
        <v>7</v>
      </c>
      <c r="D19" s="4" t="s">
        <v>8</v>
      </c>
      <c r="F19" s="5" t="s">
        <v>23</v>
      </c>
      <c r="G19" s="5" t="s">
        <v>8</v>
      </c>
      <c r="I19" s="12" t="s">
        <v>7</v>
      </c>
      <c r="J19" s="12" t="s">
        <v>8</v>
      </c>
      <c r="K19" s="12" t="s">
        <v>7</v>
      </c>
      <c r="L19" s="12" t="s">
        <v>8</v>
      </c>
      <c r="M19" s="13"/>
      <c r="N19" s="12" t="s">
        <v>10</v>
      </c>
    </row>
    <row r="20" spans="1:19">
      <c r="A20" s="15" t="s">
        <v>24</v>
      </c>
      <c r="B20" s="4">
        <v>118</v>
      </c>
      <c r="C20" s="4">
        <v>10</v>
      </c>
      <c r="D20" s="4">
        <v>8</v>
      </c>
      <c r="F20" s="5">
        <f t="shared" si="0"/>
        <v>8.4745762711864403E-2</v>
      </c>
      <c r="G20" s="5">
        <f t="shared" si="1"/>
        <v>6.7796610169491525E-2</v>
      </c>
      <c r="H20" s="22"/>
      <c r="I20" s="10">
        <f>AVERAGE(F20:F25)</f>
        <v>9.1420249568894926E-2</v>
      </c>
      <c r="J20" s="10">
        <f>AVERAGE(G20:G25)</f>
        <v>7.4165027563845784E-2</v>
      </c>
      <c r="K20" s="10">
        <f>STDEV(F20:F25)</f>
        <v>2.5182867249981773E-2</v>
      </c>
      <c r="L20" s="10">
        <f>STDEV(G20:G25)</f>
        <v>8.6705947429274177E-2</v>
      </c>
      <c r="M20" s="10">
        <f>SUM(B20:B25)</f>
        <v>725</v>
      </c>
      <c r="N20" s="23" t="s">
        <v>25</v>
      </c>
    </row>
    <row r="21" spans="1:19">
      <c r="A21" s="15" t="s">
        <v>26</v>
      </c>
      <c r="B21" s="4">
        <v>150</v>
      </c>
      <c r="C21" s="4">
        <v>18</v>
      </c>
      <c r="D21" s="4">
        <v>12</v>
      </c>
      <c r="F21" s="5">
        <f t="shared" si="0"/>
        <v>0.12</v>
      </c>
      <c r="G21" s="5">
        <f>D21/B21</f>
        <v>0.08</v>
      </c>
      <c r="H21" s="22"/>
      <c r="I21" s="17"/>
      <c r="J21" s="17"/>
      <c r="K21" s="17"/>
      <c r="L21" s="17"/>
      <c r="M21" s="24"/>
      <c r="N21" s="23"/>
    </row>
    <row r="22" spans="1:19">
      <c r="A22" s="15" t="s">
        <v>27</v>
      </c>
      <c r="B22" s="4">
        <v>244</v>
      </c>
      <c r="C22" s="4">
        <v>28</v>
      </c>
      <c r="D22" s="4">
        <v>9</v>
      </c>
      <c r="F22" s="5">
        <f t="shared" si="0"/>
        <v>0.11475409836065574</v>
      </c>
      <c r="G22" s="5">
        <f t="shared" si="1"/>
        <v>3.6885245901639344E-2</v>
      </c>
      <c r="H22" s="22"/>
      <c r="I22" s="17"/>
      <c r="J22" s="17"/>
      <c r="K22" s="17"/>
      <c r="L22" s="17"/>
      <c r="M22" s="10" t="s">
        <v>28</v>
      </c>
      <c r="N22" s="23"/>
    </row>
    <row r="23" spans="1:19">
      <c r="A23" s="15" t="s">
        <v>29</v>
      </c>
      <c r="B23" s="4">
        <v>33</v>
      </c>
      <c r="C23" s="4">
        <v>3</v>
      </c>
      <c r="D23" s="4">
        <v>0</v>
      </c>
      <c r="F23" s="5">
        <f t="shared" si="0"/>
        <v>9.0909090909090912E-2</v>
      </c>
      <c r="G23" s="5">
        <f t="shared" si="1"/>
        <v>0</v>
      </c>
      <c r="H23" s="22"/>
      <c r="I23" s="17"/>
      <c r="J23" s="17"/>
      <c r="K23" s="17"/>
      <c r="L23" s="17"/>
      <c r="M23" s="10" t="s">
        <v>30</v>
      </c>
      <c r="N23" s="23"/>
    </row>
    <row r="24" spans="1:19">
      <c r="A24" s="15" t="s">
        <v>31</v>
      </c>
      <c r="B24" s="4">
        <v>79</v>
      </c>
      <c r="C24" s="4">
        <v>7</v>
      </c>
      <c r="D24" s="4">
        <v>19</v>
      </c>
      <c r="F24" s="5">
        <f t="shared" si="0"/>
        <v>8.8607594936708861E-2</v>
      </c>
      <c r="G24" s="5">
        <f t="shared" si="1"/>
        <v>0.24050632911392406</v>
      </c>
      <c r="H24" s="22"/>
      <c r="I24" s="17"/>
      <c r="J24" s="17"/>
      <c r="K24" s="17"/>
      <c r="L24" s="17"/>
      <c r="M24" s="17"/>
      <c r="N24" s="23"/>
    </row>
    <row r="25" spans="1:19">
      <c r="A25" s="15" t="s">
        <v>32</v>
      </c>
      <c r="B25" s="4">
        <v>101</v>
      </c>
      <c r="C25" s="4">
        <v>5</v>
      </c>
      <c r="D25" s="4">
        <v>2</v>
      </c>
      <c r="F25" s="5">
        <f t="shared" si="0"/>
        <v>4.9504950495049507E-2</v>
      </c>
      <c r="G25" s="5">
        <f t="shared" si="1"/>
        <v>1.9801980198019802E-2</v>
      </c>
      <c r="H25" s="22"/>
      <c r="I25" s="17"/>
      <c r="J25" s="17"/>
      <c r="K25" s="17"/>
      <c r="L25" s="17"/>
      <c r="M25" s="17"/>
      <c r="N25" s="23"/>
    </row>
    <row r="26" spans="1:19">
      <c r="A26" s="15"/>
      <c r="H26" s="22"/>
      <c r="I26" s="17"/>
      <c r="J26" s="17"/>
      <c r="K26" s="17"/>
      <c r="L26" s="17"/>
      <c r="M26" s="17"/>
      <c r="N26" s="23"/>
    </row>
    <row r="27" spans="1:19" ht="28">
      <c r="A27" s="15"/>
      <c r="H27" s="22"/>
      <c r="I27" s="17"/>
      <c r="J27" s="17"/>
      <c r="K27" s="17"/>
      <c r="L27" s="17"/>
      <c r="M27" s="17"/>
      <c r="N27" s="23"/>
      <c r="P27" s="37" t="s">
        <v>33</v>
      </c>
      <c r="Q27" s="38" t="s">
        <v>34</v>
      </c>
      <c r="R27" s="2"/>
      <c r="S27" s="2"/>
    </row>
    <row r="28" spans="1:19" ht="28">
      <c r="A28" s="15"/>
      <c r="P28" s="38" t="s">
        <v>35</v>
      </c>
      <c r="Q28" s="38" t="s">
        <v>36</v>
      </c>
      <c r="R28" s="2"/>
      <c r="S28" s="2"/>
    </row>
    <row r="29" spans="1:19">
      <c r="A29" s="15"/>
      <c r="P29" s="39"/>
      <c r="Q29" s="38" t="s">
        <v>37</v>
      </c>
      <c r="R29" s="2"/>
      <c r="S29" s="2"/>
    </row>
    <row r="30" spans="1:19">
      <c r="A30" s="15"/>
      <c r="P30" s="40" t="s">
        <v>38</v>
      </c>
      <c r="Q30" s="41">
        <v>0.12770000000000001</v>
      </c>
    </row>
    <row r="31" spans="1:19">
      <c r="A31" s="15"/>
      <c r="P31" s="40"/>
      <c r="Q31" s="40" t="s">
        <v>39</v>
      </c>
    </row>
    <row r="32" spans="1:19">
      <c r="A32" s="15"/>
    </row>
    <row r="33" spans="1:14">
      <c r="A33" s="21"/>
    </row>
    <row r="34" spans="1:14">
      <c r="A34" s="25"/>
      <c r="N34" s="23"/>
    </row>
    <row r="35" spans="1:14">
      <c r="A35" s="15"/>
      <c r="N35" s="18"/>
    </row>
    <row r="36" spans="1:14">
      <c r="A36" s="15"/>
    </row>
    <row r="37" spans="1:14">
      <c r="A37" s="15"/>
    </row>
    <row r="38" spans="1:14">
      <c r="A38" s="15"/>
    </row>
    <row r="39" spans="1:14">
      <c r="A39" s="15"/>
    </row>
    <row r="40" spans="1:14">
      <c r="A40" s="15"/>
    </row>
    <row r="41" spans="1:14">
      <c r="A41" s="15"/>
    </row>
    <row r="42" spans="1:14">
      <c r="A42" s="15"/>
      <c r="H42" s="22"/>
      <c r="I42" s="17"/>
      <c r="J42" s="17"/>
      <c r="K42" s="17"/>
      <c r="L42" s="17"/>
      <c r="M42" s="17"/>
      <c r="N42" s="23"/>
    </row>
    <row r="43" spans="1:14">
      <c r="A43" s="15"/>
    </row>
    <row r="44" spans="1:14">
      <c r="A44" s="15"/>
    </row>
    <row r="45" spans="1:14">
      <c r="A45" s="15"/>
    </row>
    <row r="46" spans="1:14">
      <c r="A46" s="15"/>
    </row>
    <row r="47" spans="1:14">
      <c r="A47" s="21"/>
      <c r="H47" s="22"/>
      <c r="I47" s="17"/>
      <c r="J47" s="17"/>
      <c r="K47" s="17"/>
      <c r="L47" s="17"/>
      <c r="M47" s="17"/>
      <c r="N47" s="22"/>
    </row>
    <row r="48" spans="1:14">
      <c r="A48" s="15"/>
      <c r="H48" s="22"/>
      <c r="N48" s="23"/>
    </row>
    <row r="49" spans="1:14">
      <c r="A49" s="15"/>
      <c r="H49" s="22"/>
      <c r="I49" s="17"/>
      <c r="J49" s="17"/>
      <c r="K49" s="17"/>
      <c r="L49" s="17"/>
      <c r="M49" s="17"/>
      <c r="N49" s="23"/>
    </row>
    <row r="50" spans="1:14">
      <c r="A50" s="15"/>
      <c r="H50" s="22"/>
      <c r="I50" s="17"/>
      <c r="J50" s="17"/>
      <c r="K50" s="17"/>
      <c r="L50" s="17"/>
      <c r="M50" s="17"/>
      <c r="N50" s="23"/>
    </row>
    <row r="51" spans="1:14">
      <c r="A51" s="15"/>
      <c r="H51" s="22"/>
      <c r="I51" s="17"/>
      <c r="J51" s="17"/>
      <c r="K51" s="17"/>
      <c r="L51" s="17"/>
      <c r="M51" s="17"/>
      <c r="N51" s="23"/>
    </row>
    <row r="52" spans="1:14">
      <c r="A52" s="15"/>
      <c r="H52" s="22"/>
      <c r="I52" s="17"/>
      <c r="J52" s="17"/>
      <c r="K52" s="17"/>
      <c r="L52" s="17"/>
      <c r="M52" s="17"/>
      <c r="N52" s="23"/>
    </row>
    <row r="53" spans="1:14">
      <c r="A53" s="15"/>
      <c r="H53" s="22"/>
      <c r="I53" s="17"/>
      <c r="J53" s="17"/>
      <c r="K53" s="17"/>
      <c r="L53" s="17"/>
      <c r="M53" s="17"/>
      <c r="N53" s="23"/>
    </row>
    <row r="54" spans="1:14">
      <c r="A54" s="15"/>
    </row>
    <row r="55" spans="1:14">
      <c r="A55" s="15"/>
    </row>
    <row r="56" spans="1:14">
      <c r="A56" s="15"/>
    </row>
    <row r="57" spans="1:14">
      <c r="A57" s="15"/>
    </row>
    <row r="58" spans="1:14">
      <c r="A58" s="15"/>
    </row>
    <row r="59" spans="1:14">
      <c r="A59" s="21"/>
      <c r="H59" s="22"/>
      <c r="I59" s="17"/>
      <c r="J59" s="17"/>
      <c r="K59" s="17"/>
      <c r="L59" s="17"/>
      <c r="M59" s="17"/>
      <c r="N59" s="22"/>
    </row>
    <row r="60" spans="1:14">
      <c r="A60" s="15"/>
      <c r="H60" s="22"/>
      <c r="N60" s="22"/>
    </row>
    <row r="61" spans="1:14">
      <c r="A61" s="15"/>
      <c r="H61" s="22"/>
      <c r="I61" s="17"/>
      <c r="J61" s="17"/>
      <c r="K61" s="17"/>
      <c r="L61" s="17"/>
      <c r="M61" s="17"/>
      <c r="N61" s="22"/>
    </row>
    <row r="62" spans="1:14">
      <c r="A62" s="15"/>
      <c r="H62" s="22"/>
      <c r="I62" s="17"/>
      <c r="J62" s="17"/>
      <c r="K62" s="17"/>
      <c r="L62" s="17"/>
      <c r="M62" s="17"/>
      <c r="N62" s="22"/>
    </row>
    <row r="63" spans="1:14">
      <c r="A63" s="15"/>
      <c r="H63" s="22"/>
      <c r="I63" s="17"/>
      <c r="J63" s="17"/>
      <c r="K63" s="17"/>
      <c r="L63" s="17"/>
      <c r="M63" s="17"/>
      <c r="N63" s="22"/>
    </row>
    <row r="64" spans="1:14">
      <c r="A64" s="15"/>
      <c r="H64" s="22"/>
      <c r="I64" s="17"/>
      <c r="J64" s="17"/>
      <c r="K64" s="17"/>
      <c r="L64" s="17"/>
      <c r="M64" s="17"/>
      <c r="N64" s="22"/>
    </row>
    <row r="65" spans="1:14">
      <c r="A65" s="15"/>
      <c r="H65" s="22"/>
      <c r="I65" s="17"/>
      <c r="J65" s="17"/>
      <c r="K65" s="17"/>
      <c r="L65" s="17"/>
      <c r="M65" s="17"/>
      <c r="N65" s="22"/>
    </row>
    <row r="66" spans="1:14">
      <c r="A66" s="15"/>
      <c r="H66" s="22"/>
      <c r="I66" s="17"/>
      <c r="J66" s="17"/>
      <c r="K66" s="17"/>
      <c r="L66" s="17"/>
      <c r="M66" s="17"/>
      <c r="N66" s="23"/>
    </row>
    <row r="67" spans="1:14">
      <c r="A67" s="15"/>
      <c r="H67" s="22"/>
      <c r="I67" s="17"/>
      <c r="J67" s="17"/>
      <c r="K67" s="17"/>
      <c r="L67" s="17"/>
      <c r="M67" s="17"/>
      <c r="N67" s="23"/>
    </row>
    <row r="68" spans="1:14">
      <c r="A68" s="15"/>
      <c r="H68" s="22"/>
      <c r="I68" s="17"/>
      <c r="J68" s="17"/>
      <c r="K68" s="17"/>
      <c r="L68" s="17"/>
      <c r="M68" s="17"/>
      <c r="N68" s="23"/>
    </row>
    <row r="69" spans="1:14">
      <c r="A69" s="15"/>
      <c r="H69" s="22"/>
      <c r="I69" s="17"/>
      <c r="J69" s="17"/>
      <c r="K69" s="17"/>
      <c r="L69" s="17"/>
      <c r="M69" s="17"/>
      <c r="N69" s="23"/>
    </row>
    <row r="70" spans="1:14">
      <c r="A70" s="15"/>
      <c r="H70" s="22"/>
      <c r="I70" s="17"/>
      <c r="J70" s="17"/>
      <c r="K70" s="17"/>
      <c r="L70" s="17"/>
      <c r="M70" s="17"/>
      <c r="N70" s="23"/>
    </row>
    <row r="71" spans="1:14">
      <c r="A71" s="21"/>
      <c r="H71" s="22"/>
      <c r="I71" s="17"/>
      <c r="J71" s="17"/>
      <c r="K71" s="17"/>
      <c r="L71" s="17"/>
      <c r="M71" s="17"/>
      <c r="N71" s="23"/>
    </row>
    <row r="72" spans="1:14">
      <c r="A72" s="15"/>
      <c r="H72" s="22"/>
      <c r="N72" s="23"/>
    </row>
    <row r="73" spans="1:14">
      <c r="A73" s="15"/>
      <c r="H73" s="22"/>
      <c r="I73" s="17"/>
      <c r="J73" s="17"/>
      <c r="K73" s="17"/>
      <c r="L73" s="17"/>
      <c r="M73" s="17"/>
      <c r="N73" s="23"/>
    </row>
    <row r="74" spans="1:14">
      <c r="A74" s="15"/>
      <c r="H74" s="22"/>
      <c r="I74" s="17"/>
      <c r="J74" s="17"/>
      <c r="K74" s="17"/>
      <c r="L74" s="17"/>
      <c r="M74" s="17"/>
      <c r="N74" s="23"/>
    </row>
    <row r="75" spans="1:14">
      <c r="A75" s="15"/>
      <c r="H75" s="22"/>
      <c r="I75" s="17"/>
      <c r="J75" s="17"/>
      <c r="K75" s="17"/>
      <c r="L75" s="17"/>
      <c r="M75" s="17"/>
      <c r="N75" s="23"/>
    </row>
    <row r="76" spans="1:14">
      <c r="A76" s="15"/>
      <c r="H76" s="22"/>
      <c r="I76" s="17"/>
      <c r="J76" s="17"/>
      <c r="K76" s="17"/>
      <c r="L76" s="17"/>
      <c r="M76" s="17"/>
      <c r="N76" s="22"/>
    </row>
    <row r="77" spans="1:14">
      <c r="A77" s="15"/>
      <c r="H77" s="22"/>
      <c r="I77" s="17"/>
      <c r="J77" s="17"/>
      <c r="K77" s="17"/>
      <c r="L77" s="17"/>
      <c r="M77" s="17"/>
      <c r="N77" s="22"/>
    </row>
    <row r="78" spans="1:14">
      <c r="A78" s="15"/>
    </row>
    <row r="79" spans="1:14">
      <c r="A79" s="15"/>
    </row>
    <row r="80" spans="1:14">
      <c r="A80" s="15"/>
      <c r="H80" s="22"/>
      <c r="I80" s="17"/>
      <c r="J80" s="17"/>
      <c r="K80" s="17"/>
      <c r="L80" s="17"/>
      <c r="M80" s="17"/>
      <c r="N80" s="22"/>
    </row>
    <row r="81" spans="1:14">
      <c r="A81" s="15"/>
      <c r="H81" s="22"/>
      <c r="I81" s="17"/>
      <c r="J81" s="17"/>
      <c r="K81" s="17"/>
      <c r="L81" s="17"/>
      <c r="M81" s="17"/>
      <c r="N81" s="22"/>
    </row>
    <row r="82" spans="1:14">
      <c r="A82" s="15"/>
      <c r="H82" s="22"/>
      <c r="I82" s="17"/>
      <c r="J82" s="17"/>
      <c r="K82" s="17"/>
      <c r="L82" s="17"/>
      <c r="M82" s="17"/>
      <c r="N82" s="22"/>
    </row>
    <row r="83" spans="1:14">
      <c r="A83" s="15"/>
      <c r="H83" s="22"/>
      <c r="I83" s="17"/>
      <c r="J83" s="17"/>
      <c r="K83" s="17"/>
      <c r="L83" s="17"/>
      <c r="M83" s="17"/>
      <c r="N83" s="22"/>
    </row>
    <row r="84" spans="1:14">
      <c r="A84" s="15"/>
      <c r="H84" s="22"/>
      <c r="I84" s="17"/>
      <c r="J84" s="17"/>
      <c r="K84" s="17"/>
      <c r="L84" s="17"/>
      <c r="M84" s="17"/>
      <c r="N84" s="22"/>
    </row>
    <row r="85" spans="1:14">
      <c r="A85" s="21"/>
      <c r="H85" s="22"/>
      <c r="I85" s="17"/>
      <c r="J85" s="17"/>
      <c r="K85" s="17"/>
      <c r="L85" s="17"/>
      <c r="M85" s="26"/>
      <c r="N85" s="27"/>
    </row>
    <row r="86" spans="1:14">
      <c r="A86" s="21"/>
      <c r="H86" s="22"/>
      <c r="I86" s="17"/>
      <c r="J86" s="17"/>
      <c r="K86" s="17"/>
      <c r="L86" s="17"/>
      <c r="M86" s="17"/>
      <c r="N86" s="22"/>
    </row>
    <row r="87" spans="1:14">
      <c r="A87" s="21"/>
      <c r="F87" s="28"/>
      <c r="H87" s="22"/>
      <c r="I87" s="17"/>
      <c r="J87" s="17"/>
      <c r="K87" s="17"/>
      <c r="L87" s="17"/>
      <c r="M87" s="17"/>
      <c r="N87" s="22"/>
    </row>
    <row r="88" spans="1:14">
      <c r="A88" s="15"/>
      <c r="H88" s="22"/>
      <c r="I88" s="17"/>
      <c r="J88" s="17"/>
      <c r="K88" s="17"/>
      <c r="L88" s="17"/>
      <c r="M88" s="17"/>
      <c r="N88" s="23"/>
    </row>
    <row r="89" spans="1:14">
      <c r="A89" s="29"/>
      <c r="J89" s="17"/>
      <c r="L89" s="17"/>
      <c r="M89" s="17"/>
    </row>
    <row r="90" spans="1:14">
      <c r="A90" s="29"/>
      <c r="J90" s="17"/>
      <c r="L90" s="17"/>
      <c r="M90" s="17"/>
    </row>
    <row r="91" spans="1:14">
      <c r="A91" s="11"/>
      <c r="H91" s="22"/>
      <c r="I91" s="17"/>
      <c r="J91" s="17"/>
      <c r="K91" s="17"/>
      <c r="L91" s="17"/>
      <c r="M91" s="17"/>
      <c r="N91" s="22"/>
    </row>
    <row r="92" spans="1:14">
      <c r="H92" s="22"/>
      <c r="I92" s="17"/>
      <c r="J92" s="17"/>
      <c r="K92" s="17"/>
      <c r="L92" s="17"/>
      <c r="M92" s="17"/>
      <c r="N92" s="23"/>
    </row>
    <row r="93" spans="1:14">
      <c r="H93" s="22"/>
      <c r="I93" s="17"/>
      <c r="J93" s="17"/>
      <c r="K93" s="17"/>
      <c r="L93" s="17"/>
      <c r="M93" s="17"/>
    </row>
    <row r="94" spans="1:14">
      <c r="H94" s="22"/>
      <c r="I94" s="17"/>
      <c r="J94" s="17"/>
      <c r="K94" s="17"/>
      <c r="L94" s="17"/>
      <c r="M94" s="17"/>
    </row>
    <row r="95" spans="1:14">
      <c r="A95" s="30"/>
      <c r="B95" s="31"/>
      <c r="C95" s="31"/>
      <c r="D95" s="31"/>
      <c r="E95" s="32"/>
      <c r="H95" s="22"/>
      <c r="I95" s="17"/>
      <c r="J95" s="17"/>
      <c r="K95" s="17"/>
      <c r="L95" s="17"/>
      <c r="M95" s="17"/>
      <c r="N95" s="33"/>
    </row>
    <row r="96" spans="1:14">
      <c r="A96" s="32"/>
      <c r="B96" s="31"/>
      <c r="C96" s="31"/>
      <c r="D96" s="31"/>
      <c r="E96" s="32"/>
      <c r="H96" s="22"/>
      <c r="I96" s="17"/>
      <c r="J96" s="17"/>
      <c r="K96" s="17"/>
      <c r="L96" s="17"/>
      <c r="M96" s="17"/>
      <c r="N96" s="34"/>
    </row>
    <row r="97" spans="1:14">
      <c r="A97" s="32"/>
      <c r="B97" s="31"/>
      <c r="C97" s="31"/>
      <c r="D97" s="31"/>
      <c r="E97" s="32"/>
      <c r="H97" s="22"/>
      <c r="I97" s="17"/>
      <c r="J97" s="17"/>
      <c r="K97" s="17"/>
      <c r="L97" s="17"/>
      <c r="M97" s="17"/>
      <c r="N97" s="32"/>
    </row>
    <row r="98" spans="1:14">
      <c r="A98" s="32"/>
      <c r="B98" s="31"/>
      <c r="C98" s="31"/>
      <c r="D98" s="31"/>
      <c r="E98" s="32"/>
      <c r="H98" s="22"/>
      <c r="I98" s="17"/>
      <c r="J98" s="17"/>
      <c r="K98" s="17"/>
      <c r="L98" s="17"/>
      <c r="M98" s="17"/>
      <c r="N98" s="32"/>
    </row>
    <row r="99" spans="1:14">
      <c r="A99" s="30"/>
      <c r="B99" s="31"/>
      <c r="C99" s="31"/>
      <c r="D99" s="31"/>
      <c r="E99" s="32"/>
      <c r="H99" s="22"/>
      <c r="I99" s="17"/>
      <c r="J99" s="17"/>
      <c r="K99" s="17"/>
      <c r="L99" s="17"/>
      <c r="M99" s="17"/>
      <c r="N99" s="33"/>
    </row>
    <row r="100" spans="1:14">
      <c r="A100" s="32"/>
      <c r="B100" s="31"/>
      <c r="C100" s="31"/>
      <c r="D100" s="31"/>
      <c r="E100" s="32"/>
      <c r="H100" s="22"/>
      <c r="I100" s="17"/>
      <c r="J100" s="17"/>
      <c r="K100" s="17"/>
      <c r="L100" s="17"/>
      <c r="M100" s="17"/>
      <c r="N100" s="34"/>
    </row>
    <row r="101" spans="1:14">
      <c r="A101" s="32"/>
      <c r="B101" s="31"/>
      <c r="C101" s="31"/>
      <c r="D101" s="31"/>
      <c r="E101" s="32"/>
      <c r="H101" s="22"/>
      <c r="I101" s="17"/>
      <c r="J101" s="17"/>
      <c r="K101" s="17"/>
      <c r="L101" s="17"/>
      <c r="M101" s="17"/>
      <c r="N101" s="32"/>
    </row>
    <row r="102" spans="1:14">
      <c r="A102" s="32"/>
      <c r="B102" s="31"/>
      <c r="C102" s="31"/>
      <c r="D102" s="31"/>
      <c r="E102" s="32"/>
      <c r="H102" s="22"/>
      <c r="I102" s="17"/>
      <c r="J102" s="17"/>
      <c r="K102" s="17"/>
      <c r="L102" s="17"/>
      <c r="M102" s="17"/>
      <c r="N102" s="32"/>
    </row>
    <row r="103" spans="1:14">
      <c r="A103" s="30"/>
      <c r="B103" s="31"/>
      <c r="C103" s="31"/>
      <c r="D103" s="31"/>
      <c r="E103" s="32"/>
      <c r="H103" s="22"/>
      <c r="I103" s="17"/>
      <c r="J103" s="17"/>
      <c r="K103" s="17"/>
      <c r="L103" s="17"/>
      <c r="M103" s="17"/>
      <c r="N103" s="33"/>
    </row>
    <row r="104" spans="1:14">
      <c r="A104" s="32"/>
      <c r="B104" s="31"/>
      <c r="C104" s="31"/>
      <c r="D104" s="31"/>
      <c r="E104" s="32"/>
      <c r="H104" s="22"/>
      <c r="I104" s="17"/>
      <c r="J104" s="17"/>
      <c r="K104" s="17"/>
      <c r="L104" s="17"/>
      <c r="M104" s="17"/>
      <c r="N104" s="34"/>
    </row>
    <row r="105" spans="1:14">
      <c r="A105" s="32"/>
      <c r="B105" s="31"/>
      <c r="C105" s="31"/>
      <c r="D105" s="31"/>
      <c r="E105" s="32"/>
      <c r="H105" s="22"/>
      <c r="I105" s="17"/>
      <c r="J105" s="17"/>
      <c r="K105" s="17"/>
      <c r="L105" s="17"/>
      <c r="M105" s="17"/>
      <c r="N105" s="34"/>
    </row>
    <row r="106" spans="1:14">
      <c r="A106" s="32"/>
      <c r="B106" s="31"/>
      <c r="C106" s="31"/>
      <c r="D106" s="31"/>
      <c r="E106" s="32"/>
      <c r="H106" s="22"/>
      <c r="I106" s="17"/>
      <c r="J106" s="17"/>
      <c r="K106" s="17"/>
      <c r="L106" s="17"/>
      <c r="M106" s="17"/>
      <c r="N106" s="34"/>
    </row>
    <row r="107" spans="1:14">
      <c r="A107" s="30"/>
      <c r="B107" s="31"/>
      <c r="C107" s="31"/>
      <c r="D107" s="31"/>
      <c r="E107" s="32"/>
      <c r="H107" s="22"/>
      <c r="I107" s="17"/>
      <c r="J107" s="17"/>
      <c r="K107" s="17"/>
      <c r="L107" s="17"/>
      <c r="M107" s="17"/>
      <c r="N107" s="33"/>
    </row>
    <row r="108" spans="1:14">
      <c r="A108" s="32"/>
      <c r="B108" s="31"/>
      <c r="C108" s="31"/>
      <c r="D108" s="31"/>
      <c r="E108" s="32"/>
      <c r="H108" s="22"/>
      <c r="I108" s="17"/>
      <c r="J108" s="17"/>
      <c r="K108" s="17"/>
      <c r="L108" s="17"/>
      <c r="M108" s="17"/>
      <c r="N108" s="34"/>
    </row>
    <row r="109" spans="1:14">
      <c r="A109" s="32"/>
      <c r="B109" s="31"/>
      <c r="C109" s="31"/>
      <c r="D109" s="31"/>
      <c r="E109" s="32"/>
      <c r="H109" s="22"/>
      <c r="I109" s="17"/>
      <c r="J109" s="17"/>
      <c r="K109" s="17"/>
      <c r="L109" s="17"/>
      <c r="M109" s="17"/>
      <c r="N109" s="32"/>
    </row>
    <row r="110" spans="1:14">
      <c r="A110" s="32"/>
      <c r="B110" s="31"/>
      <c r="C110" s="31"/>
      <c r="D110" s="31"/>
      <c r="E110" s="32"/>
      <c r="H110" s="22"/>
      <c r="I110" s="17"/>
      <c r="J110" s="17"/>
      <c r="K110" s="17"/>
      <c r="L110" s="17"/>
      <c r="M110" s="17"/>
      <c r="N110" s="32"/>
    </row>
    <row r="111" spans="1:14">
      <c r="A111" s="30"/>
      <c r="B111" s="31"/>
      <c r="C111" s="31"/>
      <c r="D111" s="31"/>
      <c r="E111" s="32"/>
      <c r="H111" s="22"/>
      <c r="I111" s="17"/>
      <c r="J111" s="17"/>
      <c r="K111" s="17"/>
      <c r="L111" s="17"/>
      <c r="M111" s="17"/>
      <c r="N111" s="33"/>
    </row>
    <row r="112" spans="1:14">
      <c r="A112" s="32"/>
      <c r="B112" s="31"/>
      <c r="C112" s="31"/>
      <c r="D112" s="31"/>
      <c r="E112" s="32"/>
      <c r="H112" s="22"/>
      <c r="I112" s="17"/>
      <c r="J112" s="17"/>
      <c r="K112" s="17"/>
      <c r="L112" s="17"/>
      <c r="M112" s="17"/>
      <c r="N112" s="34"/>
    </row>
    <row r="113" spans="1:14">
      <c r="A113" s="30"/>
      <c r="B113" s="31"/>
      <c r="C113" s="31"/>
      <c r="D113" s="31"/>
      <c r="E113" s="32"/>
      <c r="H113" s="22"/>
      <c r="I113" s="17"/>
      <c r="J113" s="17"/>
      <c r="K113" s="17"/>
      <c r="L113" s="17"/>
      <c r="M113" s="17"/>
      <c r="N113" s="33"/>
    </row>
    <row r="114" spans="1:14">
      <c r="A114" s="32"/>
      <c r="B114" s="31"/>
      <c r="C114" s="31"/>
      <c r="D114" s="31"/>
      <c r="E114" s="32"/>
      <c r="H114" s="22"/>
      <c r="I114" s="17"/>
      <c r="J114" s="17"/>
      <c r="K114" s="17"/>
      <c r="L114" s="17"/>
      <c r="M114" s="17"/>
      <c r="N114" s="34"/>
    </row>
    <row r="115" spans="1:14">
      <c r="A115" s="32"/>
      <c r="B115" s="31"/>
      <c r="C115" s="31"/>
      <c r="D115" s="31"/>
      <c r="E115" s="32"/>
      <c r="H115" s="22"/>
      <c r="I115" s="17"/>
      <c r="J115" s="17"/>
      <c r="K115" s="17"/>
      <c r="L115" s="17"/>
      <c r="M115" s="17"/>
      <c r="N115" s="32"/>
    </row>
    <row r="116" spans="1:14">
      <c r="A116" s="32"/>
      <c r="C116" s="31"/>
      <c r="D116" s="31"/>
      <c r="E116" s="32"/>
      <c r="H116" s="22"/>
      <c r="I116" s="17"/>
      <c r="J116" s="17"/>
      <c r="K116" s="17"/>
      <c r="L116" s="17"/>
      <c r="M116" s="17"/>
      <c r="N116" s="32"/>
    </row>
    <row r="117" spans="1:14">
      <c r="A117" s="30"/>
      <c r="B117" s="31"/>
      <c r="C117" s="31"/>
      <c r="D117" s="31"/>
      <c r="E117" s="32"/>
      <c r="H117" s="22"/>
      <c r="I117" s="17"/>
      <c r="J117" s="17"/>
      <c r="K117" s="17"/>
      <c r="L117" s="17"/>
      <c r="M117" s="17"/>
      <c r="N117" s="33"/>
    </row>
    <row r="118" spans="1:14">
      <c r="A118" s="32"/>
      <c r="B118" s="31"/>
      <c r="C118" s="31"/>
      <c r="D118" s="31"/>
      <c r="E118" s="32"/>
      <c r="H118" s="22"/>
      <c r="I118" s="17"/>
      <c r="J118" s="17"/>
      <c r="K118" s="17"/>
      <c r="L118" s="17"/>
      <c r="M118" s="17"/>
      <c r="N118" s="34"/>
    </row>
    <row r="119" spans="1:14">
      <c r="A119" s="32"/>
      <c r="B119" s="31"/>
      <c r="C119" s="31"/>
      <c r="D119" s="31"/>
      <c r="E119" s="32"/>
      <c r="H119" s="22"/>
      <c r="I119" s="17"/>
      <c r="J119" s="17"/>
      <c r="K119" s="17"/>
      <c r="L119" s="17"/>
      <c r="M119" s="17"/>
      <c r="N119" s="32"/>
    </row>
    <row r="120" spans="1:14">
      <c r="A120" s="32"/>
      <c r="B120" s="31"/>
      <c r="C120" s="31"/>
      <c r="D120" s="31"/>
      <c r="E120" s="32"/>
      <c r="H120" s="22"/>
      <c r="I120" s="17"/>
      <c r="J120" s="17"/>
      <c r="K120" s="17"/>
      <c r="L120" s="17"/>
      <c r="M120" s="17"/>
      <c r="N120" s="32"/>
    </row>
    <row r="121" spans="1:14">
      <c r="A121" s="30"/>
      <c r="B121" s="31"/>
      <c r="C121" s="31"/>
      <c r="D121" s="31"/>
      <c r="E121" s="32"/>
      <c r="H121" s="22"/>
      <c r="I121" s="17"/>
      <c r="J121" s="17"/>
      <c r="K121" s="17"/>
      <c r="L121" s="17"/>
      <c r="M121" s="17"/>
      <c r="N121" s="33"/>
    </row>
    <row r="122" spans="1:14">
      <c r="A122" s="32"/>
      <c r="B122" s="31"/>
      <c r="C122" s="31"/>
      <c r="D122" s="31"/>
      <c r="E122" s="32"/>
      <c r="H122" s="22"/>
      <c r="I122" s="17"/>
      <c r="J122" s="17"/>
      <c r="K122" s="17"/>
      <c r="L122" s="17"/>
      <c r="M122" s="17"/>
      <c r="N122" s="34"/>
    </row>
    <row r="123" spans="1:14">
      <c r="A123" s="32"/>
      <c r="B123" s="31"/>
      <c r="C123" s="31"/>
      <c r="D123" s="31"/>
      <c r="E123" s="32"/>
      <c r="H123" s="22"/>
      <c r="I123" s="17"/>
      <c r="J123" s="17"/>
      <c r="K123" s="17"/>
      <c r="L123" s="17"/>
      <c r="M123" s="17"/>
      <c r="N123" s="32"/>
    </row>
    <row r="124" spans="1:14">
      <c r="A124" s="32"/>
      <c r="B124" s="31"/>
      <c r="C124" s="31"/>
      <c r="D124" s="31"/>
      <c r="E124" s="32"/>
      <c r="H124" s="22"/>
      <c r="I124" s="17"/>
      <c r="J124" s="35"/>
      <c r="K124" s="17"/>
      <c r="L124" s="17"/>
      <c r="M124" s="17"/>
      <c r="N124" s="32"/>
    </row>
    <row r="125" spans="1:14">
      <c r="A125" s="30"/>
      <c r="B125" s="31"/>
      <c r="C125" s="31"/>
      <c r="D125" s="31"/>
      <c r="E125" s="32"/>
      <c r="H125" s="22"/>
      <c r="I125" s="17"/>
      <c r="J125" s="36"/>
      <c r="K125" s="17"/>
      <c r="L125" s="17"/>
      <c r="M125" s="17"/>
      <c r="N125" s="33"/>
    </row>
    <row r="126" spans="1:14">
      <c r="A126" s="32"/>
      <c r="B126" s="31"/>
      <c r="C126" s="31"/>
      <c r="D126" s="31"/>
      <c r="E126" s="32"/>
      <c r="H126" s="22"/>
      <c r="I126" s="17"/>
      <c r="J126" s="36"/>
      <c r="K126" s="17"/>
      <c r="L126" s="17"/>
      <c r="M126" s="17"/>
      <c r="N126" s="34"/>
    </row>
    <row r="127" spans="1:14">
      <c r="A127" s="32"/>
      <c r="B127" s="31"/>
      <c r="C127" s="31"/>
      <c r="D127" s="31"/>
      <c r="E127" s="32"/>
      <c r="H127" s="32"/>
      <c r="I127" s="35"/>
      <c r="J127" s="35"/>
      <c r="K127" s="35"/>
      <c r="L127" s="35"/>
      <c r="M127" s="35"/>
      <c r="N127" s="32"/>
    </row>
    <row r="128" spans="1:14">
      <c r="A128" s="32"/>
      <c r="B128" s="31"/>
      <c r="C128" s="31"/>
      <c r="D128" s="31"/>
      <c r="E128" s="32"/>
      <c r="H128" s="32"/>
      <c r="I128" s="35"/>
      <c r="J128" s="35"/>
      <c r="K128" s="35"/>
      <c r="L128" s="35"/>
      <c r="M128" s="35"/>
      <c r="N128" s="32"/>
    </row>
  </sheetData>
  <pageMargins left="0.75" right="0.75" top="1" bottom="1" header="0.5" footer="0.5"/>
  <pageSetup scale="54" fitToHeight="2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7421-8011-9B4C-B931-762736108EB7}">
  <dimension ref="A1:BD39"/>
  <sheetViews>
    <sheetView topLeftCell="R12" zoomScale="74" workbookViewId="0">
      <selection activeCell="K12" sqref="K12"/>
    </sheetView>
  </sheetViews>
  <sheetFormatPr baseColWidth="10" defaultRowHeight="16"/>
  <cols>
    <col min="1" max="1" width="21.83203125" style="61" customWidth="1"/>
    <col min="2" max="6" width="7.83203125" style="43" customWidth="1"/>
    <col min="7" max="7" width="9.5" style="43" bestFit="1" customWidth="1"/>
    <col min="8" max="14" width="9.5" style="44" bestFit="1" customWidth="1"/>
    <col min="15" max="25" width="9.5" style="44" customWidth="1"/>
    <col min="26" max="26" width="9.83203125" style="44" customWidth="1"/>
    <col min="27" max="32" width="7.83203125" style="45" customWidth="1"/>
    <col min="33" max="38" width="7.83203125" style="46" customWidth="1"/>
    <col min="39" max="39" width="8" style="47" customWidth="1"/>
    <col min="40" max="48" width="7.83203125" style="48" customWidth="1"/>
    <col min="49" max="49" width="7.83203125" style="49" customWidth="1"/>
    <col min="50" max="50" width="7.83203125" style="48" customWidth="1"/>
  </cols>
  <sheetData>
    <row r="1" spans="1:56" ht="51">
      <c r="A1" s="42" t="s">
        <v>42</v>
      </c>
      <c r="B1" s="43" t="s">
        <v>43</v>
      </c>
      <c r="C1" s="43" t="s">
        <v>44</v>
      </c>
    </row>
    <row r="2" spans="1:56" ht="51">
      <c r="A2" s="50" t="s">
        <v>45</v>
      </c>
      <c r="B2" s="43" t="s">
        <v>46</v>
      </c>
      <c r="G2" s="43" t="s">
        <v>47</v>
      </c>
      <c r="Q2" s="43" t="s">
        <v>48</v>
      </c>
      <c r="Z2" s="51" t="s">
        <v>49</v>
      </c>
    </row>
    <row r="3" spans="1:56" s="55" customFormat="1" ht="57" customHeight="1">
      <c r="A3" s="52" t="s">
        <v>50</v>
      </c>
      <c r="B3" s="51" t="s">
        <v>51</v>
      </c>
      <c r="C3" s="51" t="s">
        <v>52</v>
      </c>
      <c r="D3" s="51" t="s">
        <v>53</v>
      </c>
      <c r="E3" s="53" t="s">
        <v>54</v>
      </c>
      <c r="F3" s="53" t="s">
        <v>55</v>
      </c>
      <c r="G3" s="53" t="s">
        <v>56</v>
      </c>
      <c r="H3" s="53" t="s">
        <v>57</v>
      </c>
      <c r="I3" s="53" t="s">
        <v>58</v>
      </c>
      <c r="J3" s="53" t="s">
        <v>59</v>
      </c>
      <c r="K3" s="53" t="s">
        <v>60</v>
      </c>
      <c r="L3" s="51" t="s">
        <v>61</v>
      </c>
      <c r="M3" s="51" t="s">
        <v>62</v>
      </c>
      <c r="N3" s="51" t="s">
        <v>63</v>
      </c>
      <c r="O3" s="51" t="s">
        <v>64</v>
      </c>
      <c r="P3" s="51" t="s">
        <v>65</v>
      </c>
      <c r="Q3" s="51" t="s">
        <v>66</v>
      </c>
      <c r="R3" s="51" t="s">
        <v>67</v>
      </c>
      <c r="S3" s="51" t="s">
        <v>68</v>
      </c>
      <c r="T3" s="51" t="s">
        <v>69</v>
      </c>
      <c r="U3" s="51" t="s">
        <v>70</v>
      </c>
      <c r="V3" s="51" t="s">
        <v>71</v>
      </c>
      <c r="W3" s="51" t="s">
        <v>72</v>
      </c>
      <c r="X3" s="51" t="s">
        <v>73</v>
      </c>
      <c r="Y3" s="51"/>
      <c r="Z3" s="54"/>
      <c r="AA3" s="51" t="s">
        <v>51</v>
      </c>
      <c r="AB3" s="51" t="s">
        <v>74</v>
      </c>
      <c r="AC3" s="51" t="s">
        <v>53</v>
      </c>
      <c r="AD3" s="53" t="s">
        <v>54</v>
      </c>
      <c r="AE3" s="53" t="s">
        <v>55</v>
      </c>
      <c r="AF3" s="53" t="s">
        <v>56</v>
      </c>
      <c r="AG3" s="53" t="s">
        <v>57</v>
      </c>
      <c r="AH3" s="53" t="s">
        <v>58</v>
      </c>
      <c r="AI3" s="53" t="s">
        <v>59</v>
      </c>
      <c r="AJ3" s="53" t="s">
        <v>60</v>
      </c>
      <c r="AK3" s="51" t="s">
        <v>61</v>
      </c>
      <c r="AL3" s="51" t="s">
        <v>62</v>
      </c>
      <c r="AM3" s="51" t="s">
        <v>63</v>
      </c>
      <c r="AN3" s="51" t="s">
        <v>64</v>
      </c>
      <c r="AO3" s="51" t="s">
        <v>65</v>
      </c>
      <c r="AP3" s="51" t="s">
        <v>66</v>
      </c>
      <c r="AQ3" s="51" t="s">
        <v>67</v>
      </c>
      <c r="AR3" s="51" t="s">
        <v>68</v>
      </c>
      <c r="AS3" s="51" t="s">
        <v>69</v>
      </c>
      <c r="AT3" s="51" t="s">
        <v>70</v>
      </c>
      <c r="AU3" s="51" t="s">
        <v>71</v>
      </c>
      <c r="AV3" s="51" t="s">
        <v>72</v>
      </c>
      <c r="AW3" s="51" t="s">
        <v>73</v>
      </c>
      <c r="AX3" s="51"/>
    </row>
    <row r="4" spans="1:56" ht="17">
      <c r="A4" s="50" t="s">
        <v>75</v>
      </c>
      <c r="B4" s="44">
        <v>13102.6</v>
      </c>
      <c r="C4" s="43">
        <v>7275</v>
      </c>
      <c r="D4" s="43">
        <v>5995.1</v>
      </c>
      <c r="E4" s="43">
        <v>7863.7</v>
      </c>
      <c r="F4" s="43">
        <v>5204.3999999999996</v>
      </c>
      <c r="G4" s="43">
        <v>7159</v>
      </c>
      <c r="H4" s="43">
        <v>5525</v>
      </c>
      <c r="I4" s="44">
        <v>7456.7</v>
      </c>
      <c r="J4" s="44">
        <v>5014.8999999999996</v>
      </c>
      <c r="K4" s="45">
        <v>9309.2000000000007</v>
      </c>
      <c r="L4" s="43">
        <v>7699.9</v>
      </c>
      <c r="M4" s="43">
        <v>8816.7000000000007</v>
      </c>
      <c r="N4" s="43">
        <v>10782.7</v>
      </c>
      <c r="O4" s="43">
        <v>5868.9</v>
      </c>
      <c r="P4" s="43">
        <v>8357.4</v>
      </c>
      <c r="Q4" s="43">
        <v>5587.8</v>
      </c>
      <c r="R4" s="56">
        <v>3409.1</v>
      </c>
      <c r="S4" s="56">
        <v>4990.7</v>
      </c>
      <c r="T4" s="43">
        <v>5854.4</v>
      </c>
      <c r="U4" s="43">
        <v>5376.8</v>
      </c>
      <c r="V4" s="43">
        <v>6125.9</v>
      </c>
      <c r="W4" s="43">
        <v>15.7</v>
      </c>
      <c r="X4" s="44">
        <v>29</v>
      </c>
      <c r="Y4" s="43"/>
      <c r="Z4" s="50" t="s">
        <v>76</v>
      </c>
      <c r="AA4" s="57">
        <f t="shared" ref="AA4:AP6" si="0">B4/B7</f>
        <v>0.40157902641007487</v>
      </c>
      <c r="AB4" s="57">
        <f t="shared" si="0"/>
        <v>0.31058021934861402</v>
      </c>
      <c r="AC4" s="57">
        <f t="shared" si="0"/>
        <v>0.21645538999230957</v>
      </c>
      <c r="AD4" s="57">
        <f t="shared" si="0"/>
        <v>0.27256719987521877</v>
      </c>
      <c r="AE4" s="57">
        <f t="shared" si="0"/>
        <v>0.18944310773475634</v>
      </c>
      <c r="AF4" s="57">
        <f t="shared" si="0"/>
        <v>0.3609676898874592</v>
      </c>
      <c r="AG4" s="57">
        <f t="shared" si="0"/>
        <v>0.31519556387202774</v>
      </c>
      <c r="AH4" s="57">
        <f t="shared" si="0"/>
        <v>0.44942621567540203</v>
      </c>
      <c r="AI4" s="57">
        <f t="shared" si="0"/>
        <v>0.40545413385508461</v>
      </c>
      <c r="AJ4" s="57">
        <f t="shared" si="0"/>
        <v>0.35953823753191133</v>
      </c>
      <c r="AK4" s="57">
        <f t="shared" si="0"/>
        <v>0.30528264782612141</v>
      </c>
      <c r="AL4" s="57">
        <f t="shared" si="0"/>
        <v>0.36701536463428341</v>
      </c>
      <c r="AM4" s="58">
        <f t="shared" si="0"/>
        <v>0.60708273512935285</v>
      </c>
      <c r="AN4" s="58">
        <f t="shared" si="0"/>
        <v>0.22759495241714689</v>
      </c>
      <c r="AO4" s="58">
        <f t="shared" si="0"/>
        <v>0.34844132398864297</v>
      </c>
      <c r="AP4" s="58">
        <f t="shared" si="0"/>
        <v>0.22992696224668244</v>
      </c>
      <c r="AQ4" s="58">
        <f t="shared" ref="AQ4:AW6" si="1">R4/R7</f>
        <v>0.16831072140924622</v>
      </c>
      <c r="AR4" s="58">
        <f t="shared" si="1"/>
        <v>0.25741711196847472</v>
      </c>
      <c r="AS4" s="58">
        <f t="shared" si="1"/>
        <v>0.21820513011651224</v>
      </c>
      <c r="AT4" s="58">
        <f t="shared" si="1"/>
        <v>0.25030142496031432</v>
      </c>
      <c r="AU4" s="58">
        <f t="shared" si="1"/>
        <v>0.27747379673331096</v>
      </c>
      <c r="AV4" s="58">
        <f t="shared" si="1"/>
        <v>0.21418826739427013</v>
      </c>
      <c r="AW4" s="58">
        <f t="shared" si="1"/>
        <v>0.3411764705882353</v>
      </c>
      <c r="AX4" s="59"/>
    </row>
    <row r="5" spans="1:56" ht="17">
      <c r="A5" s="50" t="s">
        <v>77</v>
      </c>
      <c r="B5" s="44">
        <v>39.9</v>
      </c>
      <c r="C5" s="43">
        <v>15236</v>
      </c>
      <c r="D5" s="43">
        <v>19036.599999999999</v>
      </c>
      <c r="E5" s="43">
        <v>18848.8</v>
      </c>
      <c r="F5" s="43">
        <v>20061.400000000001</v>
      </c>
      <c r="G5" s="43">
        <v>13835.5</v>
      </c>
      <c r="H5" s="43">
        <v>14082</v>
      </c>
      <c r="I5" s="44">
        <v>13233.5</v>
      </c>
      <c r="J5" s="44">
        <v>10655</v>
      </c>
      <c r="K5" s="45">
        <v>15031.4</v>
      </c>
      <c r="L5" s="43">
        <v>11602.3</v>
      </c>
      <c r="M5" s="43">
        <v>16070.8</v>
      </c>
      <c r="N5" s="43">
        <v>17791.099999999999</v>
      </c>
      <c r="O5" s="43">
        <v>55.8</v>
      </c>
      <c r="P5" s="43">
        <v>18037.599999999999</v>
      </c>
      <c r="Q5" s="43">
        <v>10665.4</v>
      </c>
      <c r="R5" s="60">
        <v>13564.1</v>
      </c>
      <c r="S5" s="60">
        <v>14300.1</v>
      </c>
      <c r="T5" s="43">
        <v>14118</v>
      </c>
      <c r="U5" s="43">
        <v>11962.2</v>
      </c>
      <c r="V5" s="43">
        <v>16588.900000000001</v>
      </c>
      <c r="W5" s="43">
        <v>10647</v>
      </c>
      <c r="X5" s="44">
        <v>12909.3</v>
      </c>
      <c r="Y5" s="43"/>
      <c r="Z5" s="50" t="s">
        <v>78</v>
      </c>
      <c r="AA5" s="57">
        <f t="shared" si="0"/>
        <v>1.025706940874036</v>
      </c>
      <c r="AB5" s="57">
        <f t="shared" si="0"/>
        <v>1.1407094619888294</v>
      </c>
      <c r="AC5" s="57">
        <f t="shared" si="0"/>
        <v>0.97053710265364901</v>
      </c>
      <c r="AD5" s="57">
        <f t="shared" si="0"/>
        <v>1.1162383039204073</v>
      </c>
      <c r="AE5" s="57">
        <f t="shared" si="0"/>
        <v>0.92497867533485489</v>
      </c>
      <c r="AF5" s="57">
        <f t="shared" si="0"/>
        <v>1.1404983884396303</v>
      </c>
      <c r="AG5" s="57">
        <f t="shared" si="0"/>
        <v>0.93182374621996655</v>
      </c>
      <c r="AH5" s="57">
        <f t="shared" si="0"/>
        <v>0.99382683599059751</v>
      </c>
      <c r="AI5" s="57">
        <f t="shared" si="0"/>
        <v>1.063734201225965</v>
      </c>
      <c r="AJ5" s="57">
        <f t="shared" si="0"/>
        <v>1.0499133884666965</v>
      </c>
      <c r="AK5" s="57">
        <f t="shared" si="0"/>
        <v>0.94346051262034858</v>
      </c>
      <c r="AL5" s="57">
        <f t="shared" si="0"/>
        <v>1.202643138839623</v>
      </c>
      <c r="AM5" s="58">
        <f t="shared" si="0"/>
        <v>1.4432159254992942</v>
      </c>
      <c r="AN5" s="58">
        <f t="shared" si="0"/>
        <v>0.9893617021276595</v>
      </c>
      <c r="AO5" s="58">
        <f t="shared" si="0"/>
        <v>1.0383563694139184</v>
      </c>
      <c r="AP5" s="58">
        <f t="shared" si="0"/>
        <v>0.8201251864724789</v>
      </c>
      <c r="AQ5" s="58">
        <f t="shared" si="1"/>
        <v>1.2630221427640278</v>
      </c>
      <c r="AR5" s="58">
        <f t="shared" si="1"/>
        <v>0.93840681947935189</v>
      </c>
      <c r="AS5" s="58">
        <f t="shared" si="1"/>
        <v>0.80250106579508318</v>
      </c>
      <c r="AT5" s="58">
        <f t="shared" si="1"/>
        <v>0.96043356081894826</v>
      </c>
      <c r="AU5" s="58">
        <f t="shared" si="1"/>
        <v>0.88857999892870543</v>
      </c>
      <c r="AV5" s="58">
        <f t="shared" si="1"/>
        <v>0.75770730735289926</v>
      </c>
      <c r="AW5" s="58">
        <f t="shared" si="1"/>
        <v>0.78902878797139531</v>
      </c>
      <c r="AX5" s="59"/>
    </row>
    <row r="6" spans="1:56" ht="17">
      <c r="A6" s="50" t="s">
        <v>79</v>
      </c>
      <c r="B6" s="44">
        <v>15448.6</v>
      </c>
      <c r="C6" s="43">
        <v>11348.9</v>
      </c>
      <c r="D6" s="43">
        <v>10275.799999999999</v>
      </c>
      <c r="E6" s="43">
        <v>9599.7999999999993</v>
      </c>
      <c r="F6" s="43">
        <v>13798.7</v>
      </c>
      <c r="G6" s="43">
        <v>39.799999999999997</v>
      </c>
      <c r="H6" s="43">
        <v>6757.3</v>
      </c>
      <c r="I6" s="44">
        <v>30.5</v>
      </c>
      <c r="J6" s="44">
        <v>9376.9</v>
      </c>
      <c r="K6" s="45">
        <v>10905.4</v>
      </c>
      <c r="L6" s="43">
        <v>12805.2</v>
      </c>
      <c r="M6" s="43">
        <v>34.1</v>
      </c>
      <c r="N6" s="43">
        <v>42.1</v>
      </c>
      <c r="O6" s="43">
        <v>27</v>
      </c>
      <c r="P6" s="43">
        <v>42.1</v>
      </c>
      <c r="Q6" s="43">
        <v>21.6</v>
      </c>
      <c r="R6" s="60">
        <v>50.4</v>
      </c>
      <c r="S6" s="60">
        <v>42.3</v>
      </c>
      <c r="T6" s="43">
        <v>9673.1</v>
      </c>
      <c r="U6" s="43">
        <v>29.3</v>
      </c>
      <c r="V6" s="43">
        <v>53.2</v>
      </c>
      <c r="W6" s="43">
        <v>35.1</v>
      </c>
      <c r="X6" s="44">
        <v>42.5</v>
      </c>
      <c r="Y6" s="43"/>
      <c r="Z6" s="50" t="s">
        <v>80</v>
      </c>
      <c r="AA6" s="57">
        <f t="shared" si="0"/>
        <v>0.93334299989729275</v>
      </c>
      <c r="AB6" s="57">
        <f t="shared" si="0"/>
        <v>0.97135300763463306</v>
      </c>
      <c r="AC6" s="57">
        <f t="shared" si="0"/>
        <v>0.89422432622940828</v>
      </c>
      <c r="AD6" s="57">
        <f t="shared" si="0"/>
        <v>0.80179405156645422</v>
      </c>
      <c r="AE6" s="57">
        <f t="shared" si="0"/>
        <v>1.0556647872023013</v>
      </c>
      <c r="AF6" s="57">
        <f t="shared" si="0"/>
        <v>1.0964187327823691</v>
      </c>
      <c r="AG6" s="57">
        <f t="shared" si="0"/>
        <v>0.93682240399279082</v>
      </c>
      <c r="AH6" s="57">
        <f t="shared" si="0"/>
        <v>0.96518987341772144</v>
      </c>
      <c r="AI6" s="57">
        <f t="shared" si="0"/>
        <v>0.95412965393734028</v>
      </c>
      <c r="AJ6" s="57">
        <f t="shared" si="0"/>
        <v>1.0468447021329699</v>
      </c>
      <c r="AK6" s="57">
        <f t="shared" si="0"/>
        <v>1.1376837990315847</v>
      </c>
      <c r="AL6" s="57">
        <f t="shared" si="0"/>
        <v>1.2536764705882353</v>
      </c>
      <c r="AM6" s="58">
        <f t="shared" si="0"/>
        <v>1.3450479233226837</v>
      </c>
      <c r="AN6" s="58">
        <f t="shared" si="0"/>
        <v>1.1688311688311688</v>
      </c>
      <c r="AO6" s="58">
        <f t="shared" si="0"/>
        <v>0.99763033175355442</v>
      </c>
      <c r="AP6" s="58">
        <f t="shared" si="0"/>
        <v>0.79120879120879128</v>
      </c>
      <c r="AQ6" s="58">
        <f t="shared" si="1"/>
        <v>1.0932754880694142</v>
      </c>
      <c r="AR6" s="58">
        <f t="shared" si="1"/>
        <v>0.98831775700934577</v>
      </c>
      <c r="AS6" s="58">
        <f t="shared" si="1"/>
        <v>0.97918754491987814</v>
      </c>
      <c r="AT6" s="58">
        <f t="shared" si="1"/>
        <v>1.0501792114695341</v>
      </c>
      <c r="AU6" s="58">
        <f t="shared" si="1"/>
        <v>0.89261744966442957</v>
      </c>
      <c r="AV6" s="58">
        <f t="shared" si="1"/>
        <v>0.99433427762039672</v>
      </c>
      <c r="AW6" s="58">
        <f t="shared" si="1"/>
        <v>0.98379629629629628</v>
      </c>
      <c r="AX6" s="59"/>
    </row>
    <row r="7" spans="1:56" ht="17">
      <c r="A7" s="50" t="s">
        <v>81</v>
      </c>
      <c r="B7" s="44">
        <v>32627.7</v>
      </c>
      <c r="C7" s="43">
        <v>23423.9</v>
      </c>
      <c r="D7" s="43">
        <v>27696.7</v>
      </c>
      <c r="E7" s="43">
        <v>28850.5</v>
      </c>
      <c r="F7" s="43">
        <v>27472.1</v>
      </c>
      <c r="G7" s="43">
        <v>19832.8</v>
      </c>
      <c r="H7" s="43">
        <v>17528.8</v>
      </c>
      <c r="I7" s="44">
        <v>16591.599999999999</v>
      </c>
      <c r="J7" s="44">
        <v>12368.6</v>
      </c>
      <c r="K7" s="45">
        <v>25892.1</v>
      </c>
      <c r="L7" s="43">
        <v>25222.2</v>
      </c>
      <c r="M7" s="43">
        <v>24022.7</v>
      </c>
      <c r="N7" s="43">
        <v>17761.5</v>
      </c>
      <c r="O7" s="43">
        <v>25786.6</v>
      </c>
      <c r="P7" s="43">
        <v>23985.1</v>
      </c>
      <c r="Q7" s="43">
        <v>24302.5</v>
      </c>
      <c r="R7" s="60">
        <v>20254.8</v>
      </c>
      <c r="S7" s="60">
        <v>19387.599999999999</v>
      </c>
      <c r="T7" s="43">
        <v>26829.8</v>
      </c>
      <c r="U7" s="43">
        <v>21481.3</v>
      </c>
      <c r="V7" s="43">
        <v>22077.4</v>
      </c>
      <c r="W7" s="43">
        <v>73.3</v>
      </c>
      <c r="X7" s="44">
        <v>85</v>
      </c>
      <c r="Y7" s="43"/>
      <c r="Z7" s="50"/>
    </row>
    <row r="8" spans="1:56" ht="17">
      <c r="A8" s="50" t="s">
        <v>82</v>
      </c>
      <c r="B8" s="44">
        <v>38.9</v>
      </c>
      <c r="C8" s="43">
        <v>13356.6</v>
      </c>
      <c r="D8" s="43">
        <v>19614.5</v>
      </c>
      <c r="E8" s="43">
        <v>16886</v>
      </c>
      <c r="F8" s="43">
        <v>21688.5</v>
      </c>
      <c r="G8" s="43">
        <v>12131.1</v>
      </c>
      <c r="H8" s="43">
        <v>15112.3</v>
      </c>
      <c r="I8" s="44">
        <v>13315.7</v>
      </c>
      <c r="J8" s="44">
        <v>10016.6</v>
      </c>
      <c r="K8" s="45">
        <v>14316.8</v>
      </c>
      <c r="L8" s="43">
        <v>12297.6</v>
      </c>
      <c r="M8" s="43">
        <v>13362.9</v>
      </c>
      <c r="N8" s="43">
        <v>12327.4</v>
      </c>
      <c r="O8" s="43">
        <v>56.4</v>
      </c>
      <c r="P8" s="43">
        <v>17371.3</v>
      </c>
      <c r="Q8" s="43">
        <v>13004.6</v>
      </c>
      <c r="R8" s="60">
        <v>10739.4</v>
      </c>
      <c r="S8" s="60">
        <v>15238.7</v>
      </c>
      <c r="T8" s="43">
        <v>17592.5</v>
      </c>
      <c r="U8" s="43">
        <v>12455</v>
      </c>
      <c r="V8" s="43">
        <v>18669</v>
      </c>
      <c r="W8" s="43">
        <v>14051.6</v>
      </c>
      <c r="X8" s="44">
        <v>16361</v>
      </c>
      <c r="Y8" s="43"/>
      <c r="Z8" s="50"/>
    </row>
    <row r="9" spans="1:56" ht="17">
      <c r="A9" s="50" t="s">
        <v>83</v>
      </c>
      <c r="B9" s="44">
        <v>16551.900000000001</v>
      </c>
      <c r="C9" s="43">
        <v>11683.6</v>
      </c>
      <c r="D9" s="43">
        <v>11491.3</v>
      </c>
      <c r="E9" s="43">
        <v>11972.9</v>
      </c>
      <c r="F9" s="43">
        <v>13071.1</v>
      </c>
      <c r="G9" s="43">
        <v>36.299999999999997</v>
      </c>
      <c r="H9" s="43">
        <v>7213</v>
      </c>
      <c r="I9" s="44">
        <v>31.6</v>
      </c>
      <c r="J9" s="44">
        <v>9827.7000000000007</v>
      </c>
      <c r="K9" s="45">
        <v>10417.4</v>
      </c>
      <c r="L9" s="43">
        <v>11255.5</v>
      </c>
      <c r="M9" s="43">
        <v>27.2</v>
      </c>
      <c r="N9" s="43">
        <v>31.3</v>
      </c>
      <c r="O9" s="43">
        <v>23.1</v>
      </c>
      <c r="P9" s="43">
        <v>42.2</v>
      </c>
      <c r="Q9" s="43">
        <v>27.3</v>
      </c>
      <c r="R9" s="60">
        <v>46.1</v>
      </c>
      <c r="S9" s="60">
        <v>42.8</v>
      </c>
      <c r="T9" s="43">
        <v>9878.7000000000007</v>
      </c>
      <c r="U9" s="43">
        <v>27.9</v>
      </c>
      <c r="V9" s="43">
        <v>59.6</v>
      </c>
      <c r="W9" s="43">
        <v>35.299999999999997</v>
      </c>
      <c r="X9" s="51">
        <v>43.2</v>
      </c>
      <c r="Y9" s="43"/>
      <c r="Z9" s="50"/>
    </row>
    <row r="10" spans="1:56">
      <c r="A10" s="61" t="s">
        <v>84</v>
      </c>
      <c r="B10" s="44">
        <v>0.5</v>
      </c>
      <c r="C10" s="44">
        <v>347.7</v>
      </c>
      <c r="D10" s="44">
        <v>347.7</v>
      </c>
      <c r="E10" s="44">
        <v>0.5</v>
      </c>
      <c r="F10" s="44">
        <v>347.7</v>
      </c>
      <c r="G10" s="44">
        <v>0.5</v>
      </c>
      <c r="H10" s="44">
        <v>0.5</v>
      </c>
      <c r="I10" s="44">
        <v>0.5</v>
      </c>
      <c r="J10" s="44">
        <v>0.5</v>
      </c>
      <c r="K10" s="44">
        <v>0.5</v>
      </c>
      <c r="L10" s="44">
        <v>0.5</v>
      </c>
      <c r="M10" s="44">
        <v>0.5</v>
      </c>
      <c r="N10" s="44">
        <v>0.5</v>
      </c>
      <c r="O10" s="44">
        <v>0.5</v>
      </c>
      <c r="P10" s="44">
        <v>0.5</v>
      </c>
      <c r="Q10" s="62">
        <v>6.0069999999999998E-2</v>
      </c>
      <c r="R10" s="62">
        <v>6.0069999999999998E-2</v>
      </c>
      <c r="S10" s="62">
        <v>6.0069999999999998E-2</v>
      </c>
      <c r="T10" s="62">
        <v>6.0069999999999998E-2</v>
      </c>
      <c r="U10" s="62">
        <v>6.0069999999999998E-2</v>
      </c>
      <c r="V10" s="62">
        <v>6.0069999999999998E-2</v>
      </c>
      <c r="W10" s="62">
        <v>6.0069999999999998E-2</v>
      </c>
      <c r="X10" s="62">
        <v>6.0069999999999998E-2</v>
      </c>
      <c r="Y10" s="62"/>
    </row>
    <row r="11" spans="1:56" ht="68">
      <c r="W11" s="63"/>
      <c r="Z11" s="64" t="s">
        <v>85</v>
      </c>
      <c r="AA11" s="65" t="s">
        <v>86</v>
      </c>
      <c r="AB11" s="65" t="s">
        <v>87</v>
      </c>
      <c r="AC11" s="66" t="s">
        <v>88</v>
      </c>
      <c r="AD11" s="67" t="s">
        <v>5</v>
      </c>
      <c r="AZ11" s="68"/>
      <c r="BA11" s="68"/>
      <c r="BB11" s="68"/>
      <c r="BC11" s="68"/>
      <c r="BD11" s="68"/>
    </row>
    <row r="12" spans="1:56" ht="68">
      <c r="B12" s="43" t="s">
        <v>89</v>
      </c>
      <c r="C12" s="43" t="s">
        <v>90</v>
      </c>
      <c r="W12" s="63"/>
      <c r="Z12" s="50" t="s">
        <v>76</v>
      </c>
      <c r="AA12" s="69">
        <f>AVERAGE(AA4:AW4)</f>
        <v>0.30841842146067183</v>
      </c>
      <c r="AB12" s="69">
        <f>STDEV(AA4:AW4)</f>
        <v>9.9749051631508628E-2</v>
      </c>
      <c r="AD12" s="70" t="s">
        <v>91</v>
      </c>
      <c r="AZ12" s="68" t="s">
        <v>92</v>
      </c>
      <c r="BA12" s="68"/>
      <c r="BC12" s="68" t="s">
        <v>93</v>
      </c>
    </row>
    <row r="13" spans="1:56" ht="51">
      <c r="W13" s="63"/>
      <c r="Z13" s="50" t="s">
        <v>78</v>
      </c>
      <c r="AA13" s="69">
        <f>AVERAGE(AA5:AW5)</f>
        <v>1.0084699810086246</v>
      </c>
      <c r="AB13" s="69">
        <f>STDEV(AA5:AW5)</f>
        <v>0.16147223724616661</v>
      </c>
      <c r="AD13" s="45" t="s">
        <v>94</v>
      </c>
      <c r="AE13" s="71" t="s">
        <v>39</v>
      </c>
      <c r="AJ13" s="64"/>
      <c r="AK13" s="65"/>
      <c r="AL13" s="65"/>
      <c r="AM13" s="65"/>
      <c r="AN13" s="65"/>
      <c r="AO13" s="70"/>
      <c r="AP13" s="70"/>
      <c r="AQ13" s="72"/>
    </row>
    <row r="14" spans="1:56" ht="51">
      <c r="W14" s="63"/>
      <c r="Z14" s="50" t="s">
        <v>80</v>
      </c>
      <c r="AA14" s="69">
        <f>AVERAGE(AA6:AW6)</f>
        <v>1.0144161325468952</v>
      </c>
      <c r="AB14" s="69">
        <f>STDEV(AA6:AW6)</f>
        <v>0.12984926692363119</v>
      </c>
      <c r="AD14" s="45" t="s">
        <v>95</v>
      </c>
      <c r="AE14" s="71" t="s">
        <v>39</v>
      </c>
    </row>
    <row r="15" spans="1:56" ht="51">
      <c r="B15" s="43" t="s">
        <v>46</v>
      </c>
      <c r="C15" s="43" t="s">
        <v>47</v>
      </c>
      <c r="F15" s="44"/>
      <c r="G15" s="44"/>
      <c r="Q15" s="43" t="s">
        <v>48</v>
      </c>
      <c r="W15" s="63"/>
      <c r="AA15" s="43"/>
      <c r="AB15" s="43"/>
      <c r="AC15" s="43"/>
      <c r="AD15" s="43"/>
      <c r="AE15" s="43"/>
      <c r="AF15" s="43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3"/>
      <c r="AS15" s="44"/>
      <c r="AT15" s="44"/>
      <c r="AU15" s="44"/>
      <c r="AV15" s="44"/>
    </row>
    <row r="16" spans="1:56" ht="77" customHeight="1">
      <c r="A16" s="52" t="s">
        <v>96</v>
      </c>
      <c r="B16" s="51" t="s">
        <v>97</v>
      </c>
      <c r="C16" s="51" t="s">
        <v>98</v>
      </c>
      <c r="D16" s="51" t="s">
        <v>99</v>
      </c>
      <c r="E16" s="51" t="s">
        <v>100</v>
      </c>
      <c r="F16" s="51" t="s">
        <v>101</v>
      </c>
      <c r="G16" s="51" t="s">
        <v>102</v>
      </c>
      <c r="H16" s="51" t="s">
        <v>103</v>
      </c>
      <c r="I16" s="51" t="s">
        <v>104</v>
      </c>
      <c r="J16" s="51" t="s">
        <v>105</v>
      </c>
      <c r="K16" s="51" t="s">
        <v>106</v>
      </c>
      <c r="L16" s="51" t="s">
        <v>107</v>
      </c>
      <c r="M16" s="51" t="s">
        <v>108</v>
      </c>
      <c r="N16" s="51" t="s">
        <v>109</v>
      </c>
      <c r="O16" s="51" t="s">
        <v>110</v>
      </c>
      <c r="P16" s="51" t="s">
        <v>111</v>
      </c>
      <c r="Q16" s="51" t="s">
        <v>112</v>
      </c>
      <c r="R16" s="51" t="s">
        <v>113</v>
      </c>
      <c r="S16" s="51" t="s">
        <v>114</v>
      </c>
      <c r="T16" s="51" t="s">
        <v>115</v>
      </c>
      <c r="U16" s="51" t="s">
        <v>116</v>
      </c>
      <c r="V16" s="51" t="s">
        <v>117</v>
      </c>
      <c r="W16" s="51" t="s">
        <v>118</v>
      </c>
      <c r="X16" s="51" t="s">
        <v>119</v>
      </c>
      <c r="Y16" s="51" t="s">
        <v>120</v>
      </c>
      <c r="Z16" s="54"/>
      <c r="AA16" s="51" t="s">
        <v>97</v>
      </c>
      <c r="AB16" s="51" t="s">
        <v>98</v>
      </c>
      <c r="AC16" s="51" t="s">
        <v>99</v>
      </c>
      <c r="AD16" s="51" t="s">
        <v>100</v>
      </c>
      <c r="AE16" s="51" t="s">
        <v>101</v>
      </c>
      <c r="AF16" s="51" t="s">
        <v>102</v>
      </c>
      <c r="AG16" s="51" t="s">
        <v>103</v>
      </c>
      <c r="AH16" s="51" t="s">
        <v>104</v>
      </c>
      <c r="AI16" s="51" t="s">
        <v>105</v>
      </c>
      <c r="AJ16" s="51" t="s">
        <v>106</v>
      </c>
      <c r="AK16" s="51" t="s">
        <v>107</v>
      </c>
      <c r="AL16" s="51" t="s">
        <v>108</v>
      </c>
      <c r="AM16" s="51" t="s">
        <v>109</v>
      </c>
      <c r="AN16" s="51" t="s">
        <v>110</v>
      </c>
      <c r="AO16" s="51" t="s">
        <v>111</v>
      </c>
      <c r="AP16" s="51" t="s">
        <v>112</v>
      </c>
      <c r="AQ16" s="51" t="s">
        <v>113</v>
      </c>
      <c r="AR16" s="51" t="s">
        <v>114</v>
      </c>
      <c r="AS16" s="51" t="s">
        <v>115</v>
      </c>
      <c r="AT16" s="51" t="s">
        <v>116</v>
      </c>
      <c r="AU16" s="51" t="s">
        <v>117</v>
      </c>
      <c r="AV16" s="51" t="s">
        <v>118</v>
      </c>
      <c r="AW16" s="51" t="s">
        <v>119</v>
      </c>
      <c r="AX16" s="51" t="s">
        <v>120</v>
      </c>
    </row>
    <row r="17" spans="1:50" ht="17">
      <c r="A17" s="50" t="s">
        <v>75</v>
      </c>
      <c r="B17" s="43">
        <v>8722</v>
      </c>
      <c r="C17" s="43">
        <v>6512.8</v>
      </c>
      <c r="D17" s="43">
        <v>6093.8</v>
      </c>
      <c r="E17" s="43">
        <v>5714</v>
      </c>
      <c r="F17" s="43">
        <v>6197.2</v>
      </c>
      <c r="G17" s="43">
        <v>3794.2</v>
      </c>
      <c r="H17" s="43">
        <v>2301.4</v>
      </c>
      <c r="I17" s="43">
        <v>9.5</v>
      </c>
      <c r="J17" s="43">
        <v>9.8000000000000007</v>
      </c>
      <c r="K17" s="43">
        <v>10.8</v>
      </c>
      <c r="L17" s="43">
        <v>23.7</v>
      </c>
      <c r="M17" s="43">
        <v>971</v>
      </c>
      <c r="N17" s="43">
        <v>1307.5</v>
      </c>
      <c r="O17" s="43">
        <v>2657.1</v>
      </c>
      <c r="P17" s="43">
        <v>5576.1</v>
      </c>
      <c r="Q17" s="43">
        <v>25.8</v>
      </c>
      <c r="R17" s="43">
        <v>4773.3</v>
      </c>
      <c r="S17" s="44">
        <v>3587.3</v>
      </c>
      <c r="T17" s="44">
        <v>2721.3</v>
      </c>
      <c r="U17" s="44">
        <v>4099.6000000000004</v>
      </c>
      <c r="V17" s="44">
        <v>5309.9</v>
      </c>
      <c r="W17" s="44">
        <v>6356.6</v>
      </c>
      <c r="X17" s="44">
        <v>8.1999999999999993</v>
      </c>
      <c r="Y17" s="44">
        <v>3630.9</v>
      </c>
      <c r="Z17" s="50" t="s">
        <v>76</v>
      </c>
      <c r="AA17" s="57">
        <f t="shared" ref="AA17:AP19" si="2">B17/B20</f>
        <v>0.38517759593006567</v>
      </c>
      <c r="AB17" s="57">
        <f t="shared" si="2"/>
        <v>0.22000027023740357</v>
      </c>
      <c r="AC17" s="57">
        <f t="shared" si="2"/>
        <v>0.1933496208395469</v>
      </c>
      <c r="AD17" s="57">
        <f t="shared" si="2"/>
        <v>0.19047365070052569</v>
      </c>
      <c r="AE17" s="57">
        <f t="shared" si="2"/>
        <v>0.19545888935497807</v>
      </c>
      <c r="AF17" s="57">
        <f t="shared" si="2"/>
        <v>0.17506898110978841</v>
      </c>
      <c r="AG17" s="57">
        <f t="shared" si="2"/>
        <v>0.11780303030303031</v>
      </c>
      <c r="AH17" s="57">
        <f t="shared" si="2"/>
        <v>0.41484716157205243</v>
      </c>
      <c r="AI17" s="57">
        <f t="shared" si="2"/>
        <v>0.36296296296296299</v>
      </c>
      <c r="AJ17" s="57">
        <f t="shared" si="2"/>
        <v>0.19459459459459461</v>
      </c>
      <c r="AK17" s="57">
        <f t="shared" si="2"/>
        <v>0.37205651491365777</v>
      </c>
      <c r="AL17" s="57">
        <f t="shared" si="2"/>
        <v>4.0564138126947785E-2</v>
      </c>
      <c r="AM17" s="58">
        <f t="shared" si="2"/>
        <v>5.3804148783388413E-2</v>
      </c>
      <c r="AN17" s="59">
        <f t="shared" si="2"/>
        <v>0.18109635162857904</v>
      </c>
      <c r="AO17" s="59">
        <f t="shared" si="2"/>
        <v>0.31564735984059422</v>
      </c>
      <c r="AP17" s="59">
        <f t="shared" si="2"/>
        <v>0.29452054794520549</v>
      </c>
      <c r="AQ17" s="59">
        <f t="shared" ref="AQ17:AX19" si="3">R17/R20</f>
        <v>0.32624564281320484</v>
      </c>
      <c r="AR17" s="59">
        <f t="shared" si="3"/>
        <v>0.23760887564166253</v>
      </c>
      <c r="AS17" s="59">
        <f t="shared" si="3"/>
        <v>0.15044531548017229</v>
      </c>
      <c r="AT17" s="59">
        <f t="shared" si="3"/>
        <v>0.32057176816489946</v>
      </c>
      <c r="AU17" s="59">
        <f t="shared" si="3"/>
        <v>0.25657144513809699</v>
      </c>
      <c r="AV17" s="59">
        <f t="shared" si="3"/>
        <v>0.16787800678209611</v>
      </c>
      <c r="AW17" s="59">
        <f t="shared" si="3"/>
        <v>0.14642857142857141</v>
      </c>
      <c r="AX17" s="59">
        <f t="shared" si="3"/>
        <v>0.19543453220371829</v>
      </c>
    </row>
    <row r="18" spans="1:50" ht="17">
      <c r="A18" s="50" t="s">
        <v>77</v>
      </c>
      <c r="B18" s="43">
        <v>39.200000000000003</v>
      </c>
      <c r="C18" s="43">
        <v>11699.4</v>
      </c>
      <c r="D18" s="43">
        <v>11761.6</v>
      </c>
      <c r="E18" s="43">
        <v>14230.4</v>
      </c>
      <c r="F18" s="43">
        <v>14571.1</v>
      </c>
      <c r="G18" s="43">
        <v>9686.1</v>
      </c>
      <c r="H18" s="43">
        <v>6804.3</v>
      </c>
      <c r="I18" s="43">
        <v>12.2</v>
      </c>
      <c r="J18" s="43">
        <v>24.7</v>
      </c>
      <c r="K18" s="43">
        <v>22.7</v>
      </c>
      <c r="L18" s="43">
        <v>38.700000000000003</v>
      </c>
      <c r="M18" s="43">
        <v>8122.1</v>
      </c>
      <c r="N18" s="43">
        <v>8166.4</v>
      </c>
      <c r="O18" s="43">
        <v>26.9</v>
      </c>
      <c r="P18" s="43">
        <v>11369.2</v>
      </c>
      <c r="Q18" s="43">
        <v>60.5</v>
      </c>
      <c r="R18" s="43">
        <v>14435.7</v>
      </c>
      <c r="S18" s="44">
        <v>12411.2</v>
      </c>
      <c r="T18" s="44">
        <v>9646.7000000000007</v>
      </c>
      <c r="U18" s="44">
        <v>13887.9</v>
      </c>
      <c r="V18" s="44">
        <v>12580.2</v>
      </c>
      <c r="W18" s="44">
        <v>13836.4</v>
      </c>
      <c r="X18" s="44">
        <v>33.5</v>
      </c>
      <c r="Y18" s="44">
        <v>6588.9</v>
      </c>
      <c r="Z18" s="50" t="s">
        <v>78</v>
      </c>
      <c r="AA18" s="57">
        <f t="shared" si="2"/>
        <v>1.0051282051282051</v>
      </c>
      <c r="AB18" s="57">
        <f t="shared" si="2"/>
        <v>0.8692492867332382</v>
      </c>
      <c r="AC18" s="57">
        <f t="shared" si="2"/>
        <v>0.88359339198112852</v>
      </c>
      <c r="AD18" s="57">
        <f t="shared" si="2"/>
        <v>0.93661105077829332</v>
      </c>
      <c r="AE18" s="57">
        <f t="shared" si="2"/>
        <v>1.2448930771399522</v>
      </c>
      <c r="AF18" s="57">
        <f t="shared" si="2"/>
        <v>0.94047110455180982</v>
      </c>
      <c r="AG18" s="57">
        <f t="shared" si="2"/>
        <v>0.72725815243530956</v>
      </c>
      <c r="AH18" s="57">
        <f t="shared" si="2"/>
        <v>1.0427350427350428</v>
      </c>
      <c r="AI18" s="57">
        <f t="shared" si="2"/>
        <v>1.0291666666666666</v>
      </c>
      <c r="AJ18" s="57">
        <f t="shared" si="2"/>
        <v>0.9618644067796609</v>
      </c>
      <c r="AK18" s="57">
        <f t="shared" si="2"/>
        <v>1.0078125000000002</v>
      </c>
      <c r="AL18" s="57">
        <f t="shared" si="2"/>
        <v>0.87178799132730822</v>
      </c>
      <c r="AM18" s="58">
        <f t="shared" si="2"/>
        <v>0.86925606991175863</v>
      </c>
      <c r="AN18" s="59">
        <f t="shared" si="2"/>
        <v>0.81515151515151507</v>
      </c>
      <c r="AO18" s="59">
        <f t="shared" si="2"/>
        <v>0.9084240889151679</v>
      </c>
      <c r="AP18" s="59">
        <f t="shared" si="2"/>
        <v>0.82201086956521741</v>
      </c>
      <c r="AQ18" s="59">
        <f t="shared" si="3"/>
        <v>1.1355516224188791</v>
      </c>
      <c r="AR18" s="59">
        <f t="shared" si="3"/>
        <v>0.82487272533928835</v>
      </c>
      <c r="AS18" s="59">
        <f t="shared" si="3"/>
        <v>0.63625450971856723</v>
      </c>
      <c r="AT18" s="59">
        <f t="shared" si="3"/>
        <v>1.0073477144473619</v>
      </c>
      <c r="AU18" s="59">
        <f t="shared" si="3"/>
        <v>0.92230205278592381</v>
      </c>
      <c r="AV18" s="59">
        <f t="shared" si="3"/>
        <v>0.76138802372803016</v>
      </c>
      <c r="AW18" s="59">
        <f t="shared" si="3"/>
        <v>0.79572446555819476</v>
      </c>
      <c r="AX18" s="59">
        <f t="shared" si="3"/>
        <v>0.87995138759048042</v>
      </c>
    </row>
    <row r="19" spans="1:50" ht="17">
      <c r="A19" s="50" t="s">
        <v>79</v>
      </c>
      <c r="B19" s="43">
        <v>11809.9</v>
      </c>
      <c r="C19" s="43">
        <v>18.7</v>
      </c>
      <c r="D19" s="43">
        <v>15.5</v>
      </c>
      <c r="E19" s="43">
        <v>15.4</v>
      </c>
      <c r="F19" s="43">
        <v>15.2</v>
      </c>
      <c r="G19" s="43">
        <v>8083</v>
      </c>
      <c r="H19" s="43">
        <v>6836.9</v>
      </c>
      <c r="I19" s="43">
        <v>17.899999999999999</v>
      </c>
      <c r="J19" s="43">
        <v>17.7</v>
      </c>
      <c r="K19" s="43">
        <v>16</v>
      </c>
      <c r="L19" s="43">
        <v>27.6</v>
      </c>
      <c r="M19" s="43">
        <v>21</v>
      </c>
      <c r="N19" s="43">
        <v>8979.6</v>
      </c>
      <c r="O19" s="43">
        <v>11215.2</v>
      </c>
      <c r="P19" s="43">
        <v>27.3</v>
      </c>
      <c r="Q19" s="43">
        <v>31.1</v>
      </c>
      <c r="R19" s="43">
        <v>47.6</v>
      </c>
      <c r="S19" s="44">
        <v>29</v>
      </c>
      <c r="T19" s="44">
        <v>28.6</v>
      </c>
      <c r="U19" s="44">
        <v>43.3</v>
      </c>
      <c r="V19" s="44">
        <v>55.1</v>
      </c>
      <c r="W19" s="44">
        <v>56.9</v>
      </c>
      <c r="X19" s="44">
        <v>40.200000000000003</v>
      </c>
      <c r="Y19" s="44">
        <v>24.4</v>
      </c>
      <c r="Z19" s="50" t="s">
        <v>80</v>
      </c>
      <c r="AA19" s="57">
        <f t="shared" si="2"/>
        <v>0.78385679392555618</v>
      </c>
      <c r="AB19" s="57">
        <f t="shared" si="2"/>
        <v>0.73046874999999989</v>
      </c>
      <c r="AC19" s="57">
        <f t="shared" si="2"/>
        <v>0.80310880829015541</v>
      </c>
      <c r="AD19" s="57">
        <f t="shared" si="2"/>
        <v>0.99354838709677418</v>
      </c>
      <c r="AE19" s="57">
        <f t="shared" si="2"/>
        <v>0.84444444444444444</v>
      </c>
      <c r="AF19" s="57">
        <f t="shared" si="2"/>
        <v>0.78399612027158094</v>
      </c>
      <c r="AG19" s="57">
        <f t="shared" si="2"/>
        <v>0.68642195939840556</v>
      </c>
      <c r="AH19" s="57">
        <f t="shared" si="2"/>
        <v>0.693798449612403</v>
      </c>
      <c r="AI19" s="57">
        <f t="shared" si="2"/>
        <v>0.69411764705882351</v>
      </c>
      <c r="AJ19" s="57">
        <f t="shared" si="2"/>
        <v>0.71111111111111114</v>
      </c>
      <c r="AK19" s="57">
        <f t="shared" si="2"/>
        <v>0.93559322033898307</v>
      </c>
      <c r="AL19" s="57">
        <f t="shared" si="2"/>
        <v>0.64417177914110424</v>
      </c>
      <c r="AM19" s="58">
        <f t="shared" si="2"/>
        <v>0.69464987467896155</v>
      </c>
      <c r="AN19" s="59">
        <f t="shared" si="2"/>
        <v>0.87738018869400591</v>
      </c>
      <c r="AO19" s="59">
        <f t="shared" si="2"/>
        <v>0.79591836734693888</v>
      </c>
      <c r="AP19" s="59">
        <f t="shared" si="2"/>
        <v>1.0874125874125875</v>
      </c>
      <c r="AQ19" s="59">
        <f t="shared" si="3"/>
        <v>1.2592592592592593</v>
      </c>
      <c r="AR19" s="59">
        <f t="shared" si="3"/>
        <v>0.95709570957095702</v>
      </c>
      <c r="AS19" s="59">
        <f t="shared" si="3"/>
        <v>0.74285714285714288</v>
      </c>
      <c r="AT19" s="59">
        <f t="shared" si="3"/>
        <v>1.1734417344173442</v>
      </c>
      <c r="AU19" s="59">
        <f t="shared" si="3"/>
        <v>0.94349315068493156</v>
      </c>
      <c r="AV19" s="59">
        <f t="shared" si="3"/>
        <v>1.0635514018691588</v>
      </c>
      <c r="AW19" s="59">
        <f t="shared" si="3"/>
        <v>0.74033149171270729</v>
      </c>
      <c r="AX19" s="59">
        <f t="shared" si="3"/>
        <v>1.0472103004291844</v>
      </c>
    </row>
    <row r="20" spans="1:50" ht="17">
      <c r="A20" s="50" t="s">
        <v>81</v>
      </c>
      <c r="B20" s="43">
        <v>22644.1</v>
      </c>
      <c r="C20" s="43">
        <v>29603.599999999999</v>
      </c>
      <c r="D20" s="43">
        <v>31517</v>
      </c>
      <c r="E20" s="43">
        <v>29998.9</v>
      </c>
      <c r="F20" s="43">
        <v>31705.9</v>
      </c>
      <c r="G20" s="43">
        <v>21672.6</v>
      </c>
      <c r="H20" s="43">
        <v>19536</v>
      </c>
      <c r="I20" s="43">
        <v>22.9</v>
      </c>
      <c r="J20" s="43">
        <v>27</v>
      </c>
      <c r="K20" s="43">
        <v>55.5</v>
      </c>
      <c r="L20" s="43">
        <v>63.7</v>
      </c>
      <c r="M20" s="43">
        <v>23937.4</v>
      </c>
      <c r="N20" s="43">
        <v>24301.1</v>
      </c>
      <c r="O20" s="43">
        <v>14672.3</v>
      </c>
      <c r="P20" s="43">
        <v>17665.599999999999</v>
      </c>
      <c r="Q20" s="43">
        <v>87.6</v>
      </c>
      <c r="R20" s="43">
        <v>14631</v>
      </c>
      <c r="S20" s="44">
        <v>15097.5</v>
      </c>
      <c r="T20" s="44">
        <v>18088.3</v>
      </c>
      <c r="U20" s="44">
        <v>12788.4</v>
      </c>
      <c r="V20" s="44">
        <v>20695.599999999999</v>
      </c>
      <c r="W20" s="44">
        <v>37864.400000000001</v>
      </c>
      <c r="X20" s="44">
        <v>56</v>
      </c>
      <c r="Y20" s="44">
        <v>18578.599999999999</v>
      </c>
      <c r="Z20" s="50"/>
      <c r="AS20"/>
    </row>
    <row r="21" spans="1:50" ht="17">
      <c r="A21" s="50" t="s">
        <v>82</v>
      </c>
      <c r="B21" s="43">
        <v>39</v>
      </c>
      <c r="C21" s="43">
        <v>13459.2</v>
      </c>
      <c r="D21" s="43">
        <v>13311.1</v>
      </c>
      <c r="E21" s="43">
        <v>15193.5</v>
      </c>
      <c r="F21" s="43">
        <v>11704.7</v>
      </c>
      <c r="G21" s="43">
        <v>10299.200000000001</v>
      </c>
      <c r="H21" s="43">
        <v>9356.1</v>
      </c>
      <c r="I21" s="43">
        <v>11.7</v>
      </c>
      <c r="J21" s="43">
        <v>24</v>
      </c>
      <c r="K21" s="43">
        <v>23.6</v>
      </c>
      <c r="L21" s="43">
        <v>38.4</v>
      </c>
      <c r="M21" s="43">
        <v>9316.6</v>
      </c>
      <c r="N21" s="43">
        <v>9394.7000000000007</v>
      </c>
      <c r="O21" s="43">
        <v>33</v>
      </c>
      <c r="P21" s="43">
        <v>12515.3</v>
      </c>
      <c r="Q21" s="43">
        <v>73.599999999999994</v>
      </c>
      <c r="R21" s="43">
        <v>12712.5</v>
      </c>
      <c r="S21" s="44">
        <v>15046.2</v>
      </c>
      <c r="T21" s="44">
        <v>15161.7</v>
      </c>
      <c r="U21" s="44">
        <v>13786.6</v>
      </c>
      <c r="V21" s="44">
        <v>13640</v>
      </c>
      <c r="W21" s="44">
        <v>18172.599999999999</v>
      </c>
      <c r="X21" s="44">
        <v>42.1</v>
      </c>
      <c r="Y21" s="44">
        <v>7487.8</v>
      </c>
      <c r="Z21" s="50"/>
    </row>
    <row r="22" spans="1:50" ht="17">
      <c r="A22" s="50" t="s">
        <v>83</v>
      </c>
      <c r="B22" s="43">
        <v>15066.4</v>
      </c>
      <c r="C22" s="43">
        <v>25.6</v>
      </c>
      <c r="D22" s="43">
        <v>19.3</v>
      </c>
      <c r="E22" s="43">
        <v>15.5</v>
      </c>
      <c r="F22" s="43">
        <v>18</v>
      </c>
      <c r="G22" s="43">
        <v>10310</v>
      </c>
      <c r="H22" s="43">
        <v>9960.2000000000007</v>
      </c>
      <c r="I22" s="43">
        <v>25.8</v>
      </c>
      <c r="J22" s="43">
        <v>25.5</v>
      </c>
      <c r="K22" s="43">
        <v>22.5</v>
      </c>
      <c r="L22" s="43">
        <v>29.5</v>
      </c>
      <c r="M22" s="43">
        <v>32.6</v>
      </c>
      <c r="N22" s="43">
        <v>12926.8</v>
      </c>
      <c r="O22" s="43">
        <v>12782.6</v>
      </c>
      <c r="P22" s="43">
        <v>34.299999999999997</v>
      </c>
      <c r="Q22" s="43">
        <v>28.6</v>
      </c>
      <c r="R22" s="43">
        <v>37.799999999999997</v>
      </c>
      <c r="S22" s="44">
        <v>30.3</v>
      </c>
      <c r="T22" s="44">
        <v>38.5</v>
      </c>
      <c r="U22" s="44">
        <v>36.9</v>
      </c>
      <c r="V22" s="44">
        <v>58.4</v>
      </c>
      <c r="W22" s="44">
        <v>53.5</v>
      </c>
      <c r="X22" s="44">
        <v>54.3</v>
      </c>
      <c r="Y22" s="44">
        <v>23.3</v>
      </c>
      <c r="Z22" s="50"/>
    </row>
    <row r="23" spans="1:50">
      <c r="A23" s="61" t="s">
        <v>84</v>
      </c>
      <c r="B23" s="44">
        <v>0.6</v>
      </c>
      <c r="C23" s="44">
        <v>0.5</v>
      </c>
      <c r="D23" s="44">
        <v>0.5</v>
      </c>
      <c r="E23" s="44">
        <v>0.5</v>
      </c>
      <c r="F23" s="44">
        <v>0.5</v>
      </c>
      <c r="G23" s="44">
        <v>0.5</v>
      </c>
      <c r="H23" s="44">
        <v>0.5</v>
      </c>
      <c r="I23" s="44">
        <v>0.5</v>
      </c>
      <c r="J23" s="44">
        <v>0.5</v>
      </c>
      <c r="K23" s="44">
        <v>0.5</v>
      </c>
      <c r="L23" s="44">
        <v>0.5</v>
      </c>
      <c r="M23" s="44">
        <v>0.5</v>
      </c>
      <c r="N23" s="44">
        <v>0.5</v>
      </c>
      <c r="O23" s="44">
        <v>0.5</v>
      </c>
      <c r="P23" s="44">
        <v>0.5</v>
      </c>
      <c r="Q23" s="62">
        <v>6.0069999999999998E-2</v>
      </c>
      <c r="R23" s="62">
        <v>6.0069999999999998E-2</v>
      </c>
      <c r="S23" s="62">
        <v>6.0069999999999998E-2</v>
      </c>
      <c r="T23" s="62">
        <v>6.0069999999999998E-2</v>
      </c>
      <c r="U23" s="62">
        <v>6.0069999999999998E-2</v>
      </c>
      <c r="V23" s="62">
        <v>6.0069999999999998E-2</v>
      </c>
      <c r="W23" s="62">
        <v>6.0069999999999998E-2</v>
      </c>
      <c r="X23" s="62">
        <v>6.0069999999999998E-2</v>
      </c>
      <c r="Y23" s="62">
        <v>6.0069999999999998E-2</v>
      </c>
      <c r="AE23" s="67" t="s">
        <v>121</v>
      </c>
    </row>
    <row r="24" spans="1:50" ht="77" customHeight="1">
      <c r="W24" s="63"/>
      <c r="Z24" s="64" t="s">
        <v>85</v>
      </c>
      <c r="AA24" s="65" t="s">
        <v>86</v>
      </c>
      <c r="AB24" s="65" t="s">
        <v>87</v>
      </c>
      <c r="AC24" s="65" t="s">
        <v>122</v>
      </c>
      <c r="AD24" s="65"/>
      <c r="AE24" s="70" t="s">
        <v>91</v>
      </c>
      <c r="AF24" s="70" t="s">
        <v>123</v>
      </c>
      <c r="AG24" s="72" t="s">
        <v>124</v>
      </c>
    </row>
    <row r="25" spans="1:50" ht="38" customHeight="1">
      <c r="B25" s="43" t="s">
        <v>17</v>
      </c>
      <c r="C25" s="43" t="s">
        <v>125</v>
      </c>
      <c r="W25" s="63"/>
      <c r="Z25" s="50" t="s">
        <v>76</v>
      </c>
      <c r="AA25" s="69">
        <f>AVERAGE(AA17:AX17)</f>
        <v>0.22952541568732263</v>
      </c>
      <c r="AB25" s="69">
        <f>STDEV(AA17:AX17)</f>
        <v>0.10099041163960241</v>
      </c>
      <c r="AF25" s="71" t="s">
        <v>126</v>
      </c>
      <c r="AG25" s="71" t="s">
        <v>127</v>
      </c>
      <c r="AH25" s="71"/>
      <c r="AI25" s="71"/>
    </row>
    <row r="26" spans="1:50" ht="68">
      <c r="U26" s="63"/>
      <c r="W26" s="63"/>
      <c r="Z26" s="50" t="s">
        <v>78</v>
      </c>
      <c r="AA26" s="69">
        <f t="shared" ref="AA26:AA27" si="4">AVERAGE(AA18:AX18)</f>
        <v>0.9124502467244584</v>
      </c>
      <c r="AB26" s="69">
        <f>STDEV(AA18:AX18)</f>
        <v>0.13206015793719111</v>
      </c>
      <c r="AF26" s="71" t="s">
        <v>128</v>
      </c>
      <c r="AG26" s="73" t="s">
        <v>129</v>
      </c>
    </row>
    <row r="27" spans="1:50" ht="17">
      <c r="D27" s="62"/>
      <c r="F27" s="62"/>
      <c r="U27" s="63"/>
      <c r="W27" s="63"/>
      <c r="Z27" s="50" t="s">
        <v>80</v>
      </c>
      <c r="AA27" s="69">
        <f t="shared" si="4"/>
        <v>0.86196827831760514</v>
      </c>
      <c r="AB27" s="69">
        <f t="shared" ref="AB27" si="5">STDEV(AA19:AX19)</f>
        <v>0.17084810287609853</v>
      </c>
    </row>
    <row r="28" spans="1:50">
      <c r="C28" s="62"/>
      <c r="D28" s="62"/>
      <c r="F28" s="62"/>
      <c r="U28" s="63"/>
      <c r="W28" s="63"/>
    </row>
    <row r="29" spans="1:50">
      <c r="C29" s="62"/>
      <c r="D29" s="62"/>
      <c r="F29" s="62"/>
      <c r="U29" s="63"/>
      <c r="W29" s="63"/>
    </row>
    <row r="30" spans="1:50">
      <c r="C30" s="62"/>
      <c r="D30" s="62"/>
      <c r="F30" s="62"/>
      <c r="U30" s="63"/>
    </row>
    <row r="31" spans="1:50">
      <c r="C31" s="62"/>
      <c r="D31" s="62"/>
      <c r="F31" s="62"/>
      <c r="U31" s="63"/>
    </row>
    <row r="32" spans="1:50">
      <c r="C32" s="62"/>
      <c r="D32" s="62"/>
      <c r="F32" s="62"/>
    </row>
    <row r="33" spans="1:6">
      <c r="C33" s="62"/>
      <c r="D33" s="62"/>
      <c r="F33" s="62"/>
    </row>
    <row r="34" spans="1:6" ht="51">
      <c r="A34" s="50" t="s">
        <v>130</v>
      </c>
      <c r="C34" s="62"/>
      <c r="D34" s="62"/>
      <c r="F34" s="62"/>
    </row>
    <row r="35" spans="1:6">
      <c r="A35" s="61" t="s">
        <v>131</v>
      </c>
      <c r="C35" s="62"/>
      <c r="D35" s="62"/>
      <c r="F35" s="62"/>
    </row>
    <row r="36" spans="1:6">
      <c r="C36" s="62"/>
      <c r="D36" s="62"/>
      <c r="F36" s="62"/>
    </row>
    <row r="37" spans="1:6">
      <c r="C37" s="62"/>
      <c r="D37" s="62"/>
      <c r="F37" s="62"/>
    </row>
    <row r="38" spans="1:6">
      <c r="C38" s="62"/>
      <c r="D38" s="62"/>
      <c r="F38" s="62"/>
    </row>
    <row r="39" spans="1:6">
      <c r="C39" s="6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926F-C5EF-9C47-BC24-B981CAC31182}">
  <dimension ref="C1:N1399"/>
  <sheetViews>
    <sheetView workbookViewId="0">
      <selection activeCell="M1" sqref="M1:N1048576"/>
    </sheetView>
  </sheetViews>
  <sheetFormatPr baseColWidth="10" defaultRowHeight="16"/>
  <cols>
    <col min="9" max="9" width="12.1640625" bestFit="1" customWidth="1"/>
    <col min="11" max="11" width="12.1640625" bestFit="1" customWidth="1"/>
    <col min="13" max="13" width="6.33203125" bestFit="1" customWidth="1"/>
    <col min="14" max="14" width="41.1640625" bestFit="1" customWidth="1"/>
  </cols>
  <sheetData>
    <row r="1" spans="3:14">
      <c r="C1" t="s">
        <v>1101</v>
      </c>
      <c r="H1" t="s">
        <v>1102</v>
      </c>
      <c r="M1" s="368" t="s">
        <v>1103</v>
      </c>
      <c r="N1" s="368" t="s">
        <v>1104</v>
      </c>
    </row>
    <row r="2" spans="3:14" ht="17" thickBot="1">
      <c r="M2" s="426"/>
    </row>
    <row r="3" spans="3:14">
      <c r="C3" s="427" t="s">
        <v>132</v>
      </c>
      <c r="D3" s="428" t="s">
        <v>5</v>
      </c>
      <c r="E3" s="429" t="s">
        <v>121</v>
      </c>
      <c r="H3" s="427"/>
      <c r="I3" s="428" t="s">
        <v>132</v>
      </c>
      <c r="J3" s="428" t="s">
        <v>5</v>
      </c>
      <c r="K3" s="429" t="s">
        <v>121</v>
      </c>
      <c r="M3" s="426" t="s">
        <v>1105</v>
      </c>
      <c r="N3" t="s">
        <v>1106</v>
      </c>
    </row>
    <row r="4" spans="3:14">
      <c r="C4" s="430">
        <v>82.881725149999994</v>
      </c>
      <c r="D4">
        <v>73.501796440000007</v>
      </c>
      <c r="E4" s="431">
        <v>52.699084929999998</v>
      </c>
      <c r="H4" s="430" t="s">
        <v>132</v>
      </c>
      <c r="J4">
        <f>TTEST(C4:C1399,D4:D302,2,2)</f>
        <v>1.6546093021485254E-16</v>
      </c>
      <c r="K4" s="431">
        <f>TTEST(C4:C1399,E4:E294,2,2)</f>
        <v>3.3083303906459949E-16</v>
      </c>
    </row>
    <row r="5" spans="3:14">
      <c r="C5" s="430">
        <v>61.230749969999998</v>
      </c>
      <c r="D5">
        <v>54.74887468</v>
      </c>
      <c r="E5" s="431">
        <v>46.760447939999999</v>
      </c>
      <c r="H5" s="430" t="s">
        <v>5</v>
      </c>
      <c r="K5" s="431">
        <f>TTEST(D4:D302,E4:E294,2,2)</f>
        <v>0.9980303194684822</v>
      </c>
    </row>
    <row r="6" spans="3:14" ht="17" thickBot="1">
      <c r="C6" s="430">
        <v>66.904235889999995</v>
      </c>
      <c r="D6">
        <v>6.6163252239999997</v>
      </c>
      <c r="E6" s="431">
        <v>41.119362799999998</v>
      </c>
      <c r="H6" s="432" t="s">
        <v>121</v>
      </c>
      <c r="I6" s="433"/>
      <c r="J6" s="433"/>
      <c r="K6" s="434"/>
    </row>
    <row r="7" spans="3:14">
      <c r="C7" s="430">
        <v>20.771763880000002</v>
      </c>
      <c r="D7">
        <v>36.868587789999999</v>
      </c>
      <c r="E7" s="431">
        <v>39.156388849999999</v>
      </c>
    </row>
    <row r="8" spans="3:14">
      <c r="C8" s="430">
        <v>95.063380879999997</v>
      </c>
      <c r="D8">
        <v>13.41399685</v>
      </c>
      <c r="E8" s="431">
        <v>64.586281310000004</v>
      </c>
    </row>
    <row r="9" spans="3:14">
      <c r="C9" s="430">
        <v>36.488018060000002</v>
      </c>
      <c r="D9">
        <v>37.606453000000002</v>
      </c>
      <c r="E9" s="431">
        <v>35.275025050000004</v>
      </c>
    </row>
    <row r="10" spans="3:14">
      <c r="C10" s="430">
        <v>56.07487141</v>
      </c>
      <c r="D10">
        <v>19.50619992</v>
      </c>
      <c r="E10" s="431">
        <v>31.41837173</v>
      </c>
    </row>
    <row r="11" spans="3:14">
      <c r="C11" s="430">
        <v>48.559896860000002</v>
      </c>
      <c r="D11">
        <v>61.624740670000001</v>
      </c>
      <c r="E11" s="431">
        <v>11.52699075</v>
      </c>
    </row>
    <row r="12" spans="3:14">
      <c r="C12" s="430">
        <v>40.143644899999998</v>
      </c>
      <c r="D12">
        <v>65.529334649999996</v>
      </c>
      <c r="E12" s="431">
        <v>33.462824380000001</v>
      </c>
    </row>
    <row r="13" spans="3:14">
      <c r="C13" s="430">
        <v>58.518623650000002</v>
      </c>
      <c r="D13">
        <v>28.966407010000001</v>
      </c>
      <c r="E13" s="431">
        <v>7.6113394980000004</v>
      </c>
    </row>
    <row r="14" spans="3:14">
      <c r="C14" s="430">
        <v>49.129429399999999</v>
      </c>
      <c r="D14">
        <v>35.800885639999997</v>
      </c>
      <c r="E14" s="431">
        <v>35.623374249999998</v>
      </c>
    </row>
    <row r="15" spans="3:14">
      <c r="C15" s="430">
        <v>76.454435889999999</v>
      </c>
      <c r="D15">
        <v>45.311365500000001</v>
      </c>
      <c r="E15" s="431">
        <v>51.514131069999998</v>
      </c>
    </row>
    <row r="16" spans="3:14">
      <c r="C16" s="430">
        <v>62.747457930000003</v>
      </c>
      <c r="D16">
        <v>35.482744750000002</v>
      </c>
      <c r="E16" s="431">
        <v>23.528424999999999</v>
      </c>
    </row>
    <row r="17" spans="3:5">
      <c r="C17" s="430">
        <v>9.6399152340000001</v>
      </c>
      <c r="D17">
        <v>11.11380655</v>
      </c>
      <c r="E17" s="431">
        <v>48.16188142</v>
      </c>
    </row>
    <row r="18" spans="3:5">
      <c r="C18" s="430">
        <v>53.083149519999999</v>
      </c>
      <c r="D18">
        <v>88.130981840000004</v>
      </c>
      <c r="E18" s="431">
        <v>28.529105359999999</v>
      </c>
    </row>
    <row r="19" spans="3:5">
      <c r="C19" s="430">
        <v>145.93365979999999</v>
      </c>
      <c r="D19">
        <v>77.566514049999995</v>
      </c>
      <c r="E19" s="431">
        <v>24.424190809999999</v>
      </c>
    </row>
    <row r="20" spans="3:5">
      <c r="C20" s="430">
        <v>60.886085899999998</v>
      </c>
      <c r="D20">
        <v>20.896549140000001</v>
      </c>
      <c r="E20" s="431">
        <v>15.92478049</v>
      </c>
    </row>
    <row r="21" spans="3:5">
      <c r="C21" s="430">
        <v>31.622638599999998</v>
      </c>
      <c r="D21">
        <v>11.988871570000001</v>
      </c>
      <c r="E21" s="431">
        <v>26.595074669999999</v>
      </c>
    </row>
    <row r="22" spans="3:5">
      <c r="C22" s="430">
        <v>37.155548400000001</v>
      </c>
      <c r="D22">
        <v>61.572749659999999</v>
      </c>
      <c r="E22" s="431">
        <v>19.592234940000001</v>
      </c>
    </row>
    <row r="23" spans="3:5">
      <c r="C23" s="430">
        <v>61.864632880000002</v>
      </c>
      <c r="D23">
        <v>22.813053050000001</v>
      </c>
      <c r="E23" s="431">
        <v>8.551845535</v>
      </c>
    </row>
    <row r="24" spans="3:5">
      <c r="C24" s="430">
        <v>64.453408229999994</v>
      </c>
      <c r="D24">
        <v>8.183217033</v>
      </c>
      <c r="E24" s="431">
        <v>20.77001924</v>
      </c>
    </row>
    <row r="25" spans="3:5">
      <c r="C25" s="430">
        <v>90.738303310000006</v>
      </c>
      <c r="D25">
        <v>22.01188724</v>
      </c>
      <c r="E25" s="431">
        <v>30.974962640000001</v>
      </c>
    </row>
    <row r="26" spans="3:5">
      <c r="C26" s="430">
        <v>55.804513540000002</v>
      </c>
      <c r="D26">
        <v>28.3954837</v>
      </c>
      <c r="E26" s="431">
        <v>40.687753610000001</v>
      </c>
    </row>
    <row r="27" spans="3:5">
      <c r="C27" s="430">
        <v>97.227795689999994</v>
      </c>
      <c r="D27">
        <v>28.934422640000001</v>
      </c>
      <c r="E27" s="431">
        <v>16.792143660000001</v>
      </c>
    </row>
    <row r="28" spans="3:5">
      <c r="C28" s="430">
        <v>52.92258563</v>
      </c>
      <c r="D28">
        <v>50.948071499999998</v>
      </c>
      <c r="E28" s="431">
        <v>62.859347749999998</v>
      </c>
    </row>
    <row r="29" spans="3:5">
      <c r="C29" s="430">
        <v>82.368095170000004</v>
      </c>
      <c r="D29">
        <v>35.339508719999998</v>
      </c>
      <c r="E29" s="431">
        <v>8.3354993589999999</v>
      </c>
    </row>
    <row r="30" spans="3:5">
      <c r="C30" s="430">
        <v>134.68901260000001</v>
      </c>
      <c r="D30">
        <v>34.745168339999999</v>
      </c>
      <c r="E30" s="431">
        <v>48.007042319999996</v>
      </c>
    </row>
    <row r="31" spans="3:5">
      <c r="C31" s="430">
        <v>76.646680480000001</v>
      </c>
      <c r="D31">
        <v>19.956595759999999</v>
      </c>
      <c r="E31" s="431">
        <v>38.912428200000001</v>
      </c>
    </row>
    <row r="32" spans="3:5">
      <c r="C32" s="430">
        <v>89.064433289999997</v>
      </c>
      <c r="D32">
        <v>46.020435460000002</v>
      </c>
      <c r="E32" s="431">
        <v>51.90026211</v>
      </c>
    </row>
    <row r="33" spans="3:5">
      <c r="C33" s="430">
        <v>36.601529429999999</v>
      </c>
      <c r="D33">
        <v>21.30413562</v>
      </c>
      <c r="E33" s="431">
        <v>56.914603990000003</v>
      </c>
    </row>
    <row r="34" spans="3:5">
      <c r="C34" s="430">
        <v>52.409846680000001</v>
      </c>
      <c r="D34">
        <v>12.143258019999999</v>
      </c>
      <c r="E34" s="431">
        <v>57.596308270000002</v>
      </c>
    </row>
    <row r="35" spans="3:5">
      <c r="C35" s="430">
        <v>68.743732120000004</v>
      </c>
      <c r="D35">
        <v>34.077554939999999</v>
      </c>
      <c r="E35" s="431">
        <v>47.594165850000003</v>
      </c>
    </row>
    <row r="36" spans="3:5">
      <c r="C36" s="430">
        <v>34.395156020000002</v>
      </c>
      <c r="D36">
        <v>9.1241959179999998</v>
      </c>
      <c r="E36" s="431">
        <v>69.499167110000002</v>
      </c>
    </row>
    <row r="37" spans="3:5">
      <c r="C37" s="430">
        <v>85.780546060000006</v>
      </c>
      <c r="D37">
        <v>9.9429958809999999</v>
      </c>
      <c r="E37" s="431">
        <v>58.480100360000002</v>
      </c>
    </row>
    <row r="38" spans="3:5">
      <c r="C38" s="430">
        <v>88.290764039999999</v>
      </c>
      <c r="D38">
        <v>23.260154239999999</v>
      </c>
      <c r="E38" s="431">
        <v>67.303984119999996</v>
      </c>
    </row>
    <row r="39" spans="3:5">
      <c r="C39" s="430">
        <v>22.102585399999999</v>
      </c>
      <c r="D39">
        <v>28.25883782</v>
      </c>
      <c r="E39" s="431">
        <v>71.022058450000003</v>
      </c>
    </row>
    <row r="40" spans="3:5">
      <c r="C40" s="430">
        <v>24.939410380000002</v>
      </c>
      <c r="D40">
        <v>19.781437310000001</v>
      </c>
      <c r="E40" s="431">
        <v>78.127675710000005</v>
      </c>
    </row>
    <row r="41" spans="3:5">
      <c r="C41" s="430">
        <v>23.649151100000001</v>
      </c>
      <c r="D41">
        <v>40.558691090000003</v>
      </c>
      <c r="E41" s="431">
        <v>35.868965899999999</v>
      </c>
    </row>
    <row r="42" spans="3:5">
      <c r="C42" s="430">
        <v>9.0936201919999995</v>
      </c>
      <c r="D42">
        <v>21.84750665</v>
      </c>
      <c r="E42" s="431">
        <v>53.410456660000001</v>
      </c>
    </row>
    <row r="43" spans="3:5">
      <c r="C43" s="430">
        <v>49.957041330000003</v>
      </c>
      <c r="D43">
        <v>18.307788779999999</v>
      </c>
      <c r="E43" s="431">
        <v>63.288854929999999</v>
      </c>
    </row>
    <row r="44" spans="3:5">
      <c r="C44" s="430">
        <v>59.755542650000002</v>
      </c>
      <c r="D44">
        <v>16.46367892</v>
      </c>
      <c r="E44" s="431">
        <v>35.060682540000002</v>
      </c>
    </row>
    <row r="45" spans="3:5">
      <c r="C45" s="430">
        <v>106.5437361</v>
      </c>
      <c r="D45">
        <v>27.130261340000001</v>
      </c>
      <c r="E45" s="431">
        <v>48.017459219999999</v>
      </c>
    </row>
    <row r="46" spans="3:5">
      <c r="C46" s="430">
        <v>38.679475240000002</v>
      </c>
      <c r="D46">
        <v>5.6533824360000002</v>
      </c>
      <c r="E46" s="431">
        <v>18.091959580000001</v>
      </c>
    </row>
    <row r="47" spans="3:5">
      <c r="C47" s="430">
        <v>28.277459799999999</v>
      </c>
      <c r="D47">
        <v>20.578811720000001</v>
      </c>
      <c r="E47" s="431">
        <v>51.433459579999997</v>
      </c>
    </row>
    <row r="48" spans="3:5">
      <c r="C48" s="430">
        <v>39.737436860000003</v>
      </c>
      <c r="D48">
        <v>74.483842949999996</v>
      </c>
      <c r="E48" s="431">
        <v>70.846773690000006</v>
      </c>
    </row>
    <row r="49" spans="3:5">
      <c r="C49" s="430">
        <v>24.29831377</v>
      </c>
      <c r="D49">
        <v>22.189879560000001</v>
      </c>
      <c r="E49" s="431">
        <v>54.166936290000002</v>
      </c>
    </row>
    <row r="50" spans="3:5">
      <c r="C50" s="430">
        <v>48.691761649999997</v>
      </c>
      <c r="D50">
        <v>58.504246940000002</v>
      </c>
      <c r="E50" s="431">
        <v>7.8948231370000004</v>
      </c>
    </row>
    <row r="51" spans="3:5">
      <c r="C51" s="430">
        <v>93.286825489999998</v>
      </c>
      <c r="D51">
        <v>24.613385000000001</v>
      </c>
      <c r="E51" s="431">
        <v>30.24652919</v>
      </c>
    </row>
    <row r="52" spans="3:5">
      <c r="C52" s="430">
        <v>73.314163899999997</v>
      </c>
      <c r="D52">
        <v>14.8127137</v>
      </c>
      <c r="E52" s="431">
        <v>30.329910869999999</v>
      </c>
    </row>
    <row r="53" spans="3:5">
      <c r="C53" s="430">
        <v>53.34193673</v>
      </c>
      <c r="D53">
        <v>17.8608729</v>
      </c>
      <c r="E53" s="431">
        <v>53.284710750000002</v>
      </c>
    </row>
    <row r="54" spans="3:5">
      <c r="C54" s="430">
        <v>59.377125550000002</v>
      </c>
      <c r="D54">
        <v>28.704100019999998</v>
      </c>
      <c r="E54" s="431">
        <v>17.87589397</v>
      </c>
    </row>
    <row r="55" spans="3:5">
      <c r="C55" s="430">
        <v>88.397648669999995</v>
      </c>
      <c r="D55">
        <v>7.2923495259999997</v>
      </c>
      <c r="E55" s="431">
        <v>18.412357289999999</v>
      </c>
    </row>
    <row r="56" spans="3:5">
      <c r="C56" s="430">
        <v>4.5522573380000004</v>
      </c>
      <c r="D56">
        <v>20.212824430000001</v>
      </c>
      <c r="E56" s="431">
        <v>9.3557069980000005</v>
      </c>
    </row>
    <row r="57" spans="3:5">
      <c r="C57" s="430">
        <v>65.594952410000005</v>
      </c>
      <c r="D57">
        <v>22.591184999999999</v>
      </c>
      <c r="E57" s="431">
        <v>21.12660077</v>
      </c>
    </row>
    <row r="58" spans="3:5">
      <c r="C58" s="430">
        <v>43.176745820000001</v>
      </c>
      <c r="D58">
        <v>17.424217469999999</v>
      </c>
      <c r="E58" s="431">
        <v>14.90303911</v>
      </c>
    </row>
    <row r="59" spans="3:5">
      <c r="C59" s="430">
        <v>65.187067650000003</v>
      </c>
      <c r="D59">
        <v>13.031007150000001</v>
      </c>
      <c r="E59" s="431">
        <v>38.55476462</v>
      </c>
    </row>
    <row r="60" spans="3:5">
      <c r="C60" s="430">
        <v>35.748809600000001</v>
      </c>
      <c r="D60">
        <v>27.449111309999999</v>
      </c>
      <c r="E60" s="431">
        <v>22.699132500000001</v>
      </c>
    </row>
    <row r="61" spans="3:5">
      <c r="C61" s="430">
        <v>59.910167540000003</v>
      </c>
      <c r="D61">
        <v>45.326231219999997</v>
      </c>
      <c r="E61" s="431">
        <v>23.5289787</v>
      </c>
    </row>
    <row r="62" spans="3:5">
      <c r="C62" s="430">
        <v>49.729406869999998</v>
      </c>
      <c r="D62">
        <v>41.979150529999998</v>
      </c>
      <c r="E62" s="431">
        <v>39.432524770000001</v>
      </c>
    </row>
    <row r="63" spans="3:5">
      <c r="C63" s="430">
        <v>43.213469760000002</v>
      </c>
      <c r="D63">
        <v>25.245746839999999</v>
      </c>
      <c r="E63" s="431">
        <v>14.437764250000001</v>
      </c>
    </row>
    <row r="64" spans="3:5">
      <c r="C64" s="430">
        <v>131.46712400000001</v>
      </c>
      <c r="D64">
        <v>13.052390949999999</v>
      </c>
      <c r="E64" s="431">
        <v>33.411992650000002</v>
      </c>
    </row>
    <row r="65" spans="3:5">
      <c r="C65" s="430">
        <v>23.496354369999999</v>
      </c>
      <c r="D65">
        <v>68.987820560000003</v>
      </c>
      <c r="E65" s="431">
        <v>40.952066539999997</v>
      </c>
    </row>
    <row r="66" spans="3:5">
      <c r="C66" s="430">
        <v>47.726851189999998</v>
      </c>
      <c r="D66">
        <v>8.9141086129999998</v>
      </c>
      <c r="E66" s="431">
        <v>45.938665180000001</v>
      </c>
    </row>
    <row r="67" spans="3:5">
      <c r="C67" s="430">
        <v>155.90392679999999</v>
      </c>
      <c r="D67">
        <v>21.143151289999999</v>
      </c>
      <c r="E67" s="431">
        <v>51.946761459999998</v>
      </c>
    </row>
    <row r="68" spans="3:5">
      <c r="C68" s="430">
        <v>60.110825120000001</v>
      </c>
      <c r="D68">
        <v>35.37326109</v>
      </c>
      <c r="E68" s="431">
        <v>44.190565380000002</v>
      </c>
    </row>
    <row r="69" spans="3:5">
      <c r="C69" s="430">
        <v>67.104504050000003</v>
      </c>
      <c r="D69">
        <v>24.95079204</v>
      </c>
      <c r="E69" s="431">
        <v>31.971347720000001</v>
      </c>
    </row>
    <row r="70" spans="3:5">
      <c r="C70" s="430">
        <v>70.346279190000004</v>
      </c>
      <c r="D70">
        <v>12.91740104</v>
      </c>
      <c r="E70" s="431">
        <v>17.12553823</v>
      </c>
    </row>
    <row r="71" spans="3:5">
      <c r="C71" s="430">
        <v>54.389984169999998</v>
      </c>
      <c r="D71">
        <v>47.012926190000002</v>
      </c>
      <c r="E71" s="431">
        <v>45.118253299999999</v>
      </c>
    </row>
    <row r="72" spans="3:5">
      <c r="C72" s="430">
        <v>25.054607650000001</v>
      </c>
      <c r="D72">
        <v>23.287986669999999</v>
      </c>
      <c r="E72" s="431">
        <v>46.404440180000002</v>
      </c>
    </row>
    <row r="73" spans="3:5">
      <c r="C73" s="430">
        <v>21.86984489</v>
      </c>
      <c r="D73">
        <v>23.083756139999998</v>
      </c>
      <c r="E73" s="431">
        <v>43.066936589999997</v>
      </c>
    </row>
    <row r="74" spans="3:5">
      <c r="C74" s="430">
        <v>55.761945079999997</v>
      </c>
      <c r="D74">
        <v>58.055250049999998</v>
      </c>
      <c r="E74" s="431">
        <v>17.852194709999999</v>
      </c>
    </row>
    <row r="75" spans="3:5">
      <c r="C75" s="430">
        <v>37.059514290000003</v>
      </c>
      <c r="D75">
        <v>64.998918669999995</v>
      </c>
      <c r="E75" s="431">
        <v>11.45691802</v>
      </c>
    </row>
    <row r="76" spans="3:5">
      <c r="C76" s="430">
        <v>32.326731430000002</v>
      </c>
      <c r="D76">
        <v>25.400393470000001</v>
      </c>
      <c r="E76" s="431">
        <v>27.195633690000001</v>
      </c>
    </row>
    <row r="77" spans="3:5">
      <c r="C77" s="430">
        <v>38.736119180000003</v>
      </c>
      <c r="D77">
        <v>17.485036879999999</v>
      </c>
      <c r="E77" s="431">
        <v>21.688243400000001</v>
      </c>
    </row>
    <row r="78" spans="3:5">
      <c r="C78" s="430">
        <v>71.11890803</v>
      </c>
      <c r="D78">
        <v>26.24598919</v>
      </c>
      <c r="E78" s="431">
        <v>56.833783740000001</v>
      </c>
    </row>
    <row r="79" spans="3:5">
      <c r="C79" s="430">
        <v>28.57449471</v>
      </c>
      <c r="D79">
        <v>15.511054189999999</v>
      </c>
      <c r="E79" s="431">
        <v>66.921556350000003</v>
      </c>
    </row>
    <row r="80" spans="3:5">
      <c r="C80" s="430">
        <v>75.794590729999996</v>
      </c>
      <c r="D80">
        <v>42.119857680000003</v>
      </c>
      <c r="E80" s="431">
        <v>26.221030760000001</v>
      </c>
    </row>
    <row r="81" spans="3:5">
      <c r="C81" s="430">
        <v>68.396089790000005</v>
      </c>
      <c r="D81">
        <v>41.772514510000001</v>
      </c>
      <c r="E81" s="431">
        <v>52.439681700000001</v>
      </c>
    </row>
    <row r="82" spans="3:5">
      <c r="C82" s="430">
        <v>69.920964499999997</v>
      </c>
      <c r="D82">
        <v>15.514136430000001</v>
      </c>
      <c r="E82" s="431">
        <v>42.613313130000002</v>
      </c>
    </row>
    <row r="83" spans="3:5">
      <c r="C83" s="430">
        <v>16.040853210000002</v>
      </c>
      <c r="D83">
        <v>26.84439888</v>
      </c>
      <c r="E83" s="431">
        <v>51.104152730000003</v>
      </c>
    </row>
    <row r="84" spans="3:5">
      <c r="C84" s="430">
        <v>70.554991529999995</v>
      </c>
      <c r="D84">
        <v>11.386324309999999</v>
      </c>
      <c r="E84" s="431">
        <v>52.54962922</v>
      </c>
    </row>
    <row r="85" spans="3:5">
      <c r="C85" s="430">
        <v>66.165616929999999</v>
      </c>
      <c r="D85">
        <v>20.70082369</v>
      </c>
      <c r="E85" s="431">
        <v>24.729094920000001</v>
      </c>
    </row>
    <row r="86" spans="3:5">
      <c r="C86" s="430">
        <v>68.943603609999997</v>
      </c>
      <c r="D86">
        <v>40.125499269999999</v>
      </c>
      <c r="E86" s="431">
        <v>54.560218970000001</v>
      </c>
    </row>
    <row r="87" spans="3:5">
      <c r="C87" s="430">
        <v>54.98868066</v>
      </c>
      <c r="D87">
        <v>19.510555929999999</v>
      </c>
      <c r="E87" s="431">
        <v>23.404565949999999</v>
      </c>
    </row>
    <row r="88" spans="3:5">
      <c r="C88" s="430">
        <v>40.790790569999999</v>
      </c>
      <c r="D88">
        <v>60.950957699999996</v>
      </c>
      <c r="E88" s="431">
        <v>60.812571490000003</v>
      </c>
    </row>
    <row r="89" spans="3:5">
      <c r="C89" s="430">
        <v>72.760758569999993</v>
      </c>
      <c r="D89">
        <v>21.202581030000001</v>
      </c>
      <c r="E89" s="431">
        <v>39.54968564</v>
      </c>
    </row>
    <row r="90" spans="3:5">
      <c r="C90" s="430">
        <v>7.5838697960000001</v>
      </c>
      <c r="D90">
        <v>49.927341349999999</v>
      </c>
      <c r="E90" s="431">
        <v>52.427025880000002</v>
      </c>
    </row>
    <row r="91" spans="3:5">
      <c r="C91" s="430">
        <v>49.957930480000002</v>
      </c>
      <c r="D91">
        <v>21.191316489999998</v>
      </c>
      <c r="E91" s="431">
        <v>43.206842450000003</v>
      </c>
    </row>
    <row r="92" spans="3:5">
      <c r="C92" s="430">
        <v>75.187204100000002</v>
      </c>
      <c r="D92">
        <v>13.378589910000001</v>
      </c>
      <c r="E92" s="431">
        <v>28.490022079999999</v>
      </c>
    </row>
    <row r="93" spans="3:5">
      <c r="C93" s="430">
        <v>23.129726810000001</v>
      </c>
      <c r="D93">
        <v>52.969183110000003</v>
      </c>
      <c r="E93" s="431">
        <v>25.599841949999998</v>
      </c>
    </row>
    <row r="94" spans="3:5">
      <c r="C94" s="430">
        <v>68.210655299999999</v>
      </c>
      <c r="D94">
        <v>27.744130779999999</v>
      </c>
      <c r="E94" s="431">
        <v>19.12434189</v>
      </c>
    </row>
    <row r="95" spans="3:5">
      <c r="C95" s="430">
        <v>23.746341000000001</v>
      </c>
      <c r="D95">
        <v>41.938840280000001</v>
      </c>
      <c r="E95" s="431">
        <v>24.718668739999998</v>
      </c>
    </row>
    <row r="96" spans="3:5">
      <c r="C96" s="430">
        <v>80.621517679999997</v>
      </c>
      <c r="D96">
        <v>2.603603976</v>
      </c>
      <c r="E96" s="431">
        <v>23.98315625</v>
      </c>
    </row>
    <row r="97" spans="3:5">
      <c r="C97" s="430">
        <v>49.962127389999999</v>
      </c>
      <c r="D97">
        <v>17.46457805</v>
      </c>
      <c r="E97" s="431">
        <v>23.382135630000001</v>
      </c>
    </row>
    <row r="98" spans="3:5">
      <c r="C98" s="430">
        <v>109.3863573</v>
      </c>
      <c r="D98">
        <v>20.330819689999998</v>
      </c>
      <c r="E98" s="431">
        <v>23.918514689999999</v>
      </c>
    </row>
    <row r="99" spans="3:5">
      <c r="C99" s="430">
        <v>164.68578110000001</v>
      </c>
      <c r="D99">
        <v>20.850308070000001</v>
      </c>
      <c r="E99" s="431">
        <v>25.242185719999998</v>
      </c>
    </row>
    <row r="100" spans="3:5">
      <c r="C100" s="430">
        <v>22.206764419999999</v>
      </c>
      <c r="D100">
        <v>25.57969666</v>
      </c>
      <c r="E100" s="431">
        <v>39.19480789</v>
      </c>
    </row>
    <row r="101" spans="3:5">
      <c r="C101" s="430">
        <v>63.220597189999999</v>
      </c>
      <c r="D101">
        <v>3.8759691100000002</v>
      </c>
      <c r="E101" s="431">
        <v>15.45161489</v>
      </c>
    </row>
    <row r="102" spans="3:5">
      <c r="C102" s="430">
        <v>121.6129588</v>
      </c>
      <c r="D102">
        <v>35.127168159999997</v>
      </c>
      <c r="E102" s="431">
        <v>33.213144610000001</v>
      </c>
    </row>
    <row r="103" spans="3:5">
      <c r="C103" s="430">
        <v>4.1030288800000001</v>
      </c>
      <c r="D103">
        <v>52.239788849999997</v>
      </c>
      <c r="E103" s="431">
        <v>32.958161369999999</v>
      </c>
    </row>
    <row r="104" spans="3:5">
      <c r="C104" s="430">
        <v>52.167369319999999</v>
      </c>
      <c r="D104">
        <v>58.681338570000001</v>
      </c>
      <c r="E104" s="431">
        <v>48.803540290000001</v>
      </c>
    </row>
    <row r="105" spans="3:5">
      <c r="C105" s="430">
        <v>108.8410854</v>
      </c>
      <c r="D105">
        <v>43.928802040000001</v>
      </c>
      <c r="E105" s="431">
        <v>22.9457165</v>
      </c>
    </row>
    <row r="106" spans="3:5">
      <c r="C106" s="430">
        <v>119.78070169999999</v>
      </c>
      <c r="D106">
        <v>30.978557769999998</v>
      </c>
      <c r="E106" s="431">
        <v>11.13739747</v>
      </c>
    </row>
    <row r="107" spans="3:5">
      <c r="C107" s="430">
        <v>90.084600719999997</v>
      </c>
      <c r="D107">
        <v>39.47246895</v>
      </c>
      <c r="E107" s="431">
        <v>35.90837054</v>
      </c>
    </row>
    <row r="108" spans="3:5">
      <c r="C108" s="430">
        <v>28.783157939999999</v>
      </c>
      <c r="D108">
        <v>17.509409309999999</v>
      </c>
      <c r="E108" s="431">
        <v>65.988866680000001</v>
      </c>
    </row>
    <row r="109" spans="3:5">
      <c r="C109" s="430">
        <v>81.105961750000006</v>
      </c>
      <c r="D109">
        <v>72.331708770000006</v>
      </c>
      <c r="E109" s="431">
        <v>23.000229470000001</v>
      </c>
    </row>
    <row r="110" spans="3:5">
      <c r="C110" s="430">
        <v>69.167237270000001</v>
      </c>
      <c r="D110">
        <v>51.864561129999998</v>
      </c>
      <c r="E110" s="431">
        <v>18.124763569999999</v>
      </c>
    </row>
    <row r="111" spans="3:5">
      <c r="C111" s="430">
        <v>52.986763750000001</v>
      </c>
      <c r="D111">
        <v>72.278143619999994</v>
      </c>
      <c r="E111" s="431">
        <v>34.403911239999999</v>
      </c>
    </row>
    <row r="112" spans="3:5">
      <c r="C112" s="430">
        <v>92.559400440000005</v>
      </c>
      <c r="D112">
        <v>17.60311076</v>
      </c>
      <c r="E112" s="431">
        <v>20.56756566</v>
      </c>
    </row>
    <row r="113" spans="3:5">
      <c r="C113" s="430">
        <v>10.17921655</v>
      </c>
      <c r="D113">
        <v>21.924020680000002</v>
      </c>
      <c r="E113" s="431">
        <v>30.04767494</v>
      </c>
    </row>
    <row r="114" spans="3:5">
      <c r="C114" s="430">
        <v>16.935154109999999</v>
      </c>
      <c r="D114">
        <v>46.658521219999997</v>
      </c>
      <c r="E114" s="431">
        <v>36.128632439999997</v>
      </c>
    </row>
    <row r="115" spans="3:5">
      <c r="C115" s="430">
        <v>74.55499528</v>
      </c>
      <c r="D115">
        <v>20.80878603</v>
      </c>
      <c r="E115" s="431">
        <v>55.829779819999999</v>
      </c>
    </row>
    <row r="116" spans="3:5">
      <c r="C116" s="430">
        <v>55.16502826</v>
      </c>
      <c r="D116">
        <v>32.248653339999997</v>
      </c>
      <c r="E116" s="431">
        <v>40.991370930000002</v>
      </c>
    </row>
    <row r="117" spans="3:5">
      <c r="C117" s="430">
        <v>50.469639489999999</v>
      </c>
      <c r="D117">
        <v>18.85450973</v>
      </c>
      <c r="E117" s="431">
        <v>20.23014379</v>
      </c>
    </row>
    <row r="118" spans="3:5">
      <c r="C118" s="430">
        <v>65.714280759999994</v>
      </c>
      <c r="D118">
        <v>44.135243039999999</v>
      </c>
      <c r="E118" s="431">
        <v>50.34896741</v>
      </c>
    </row>
    <row r="119" spans="3:5">
      <c r="C119" s="430">
        <v>71.159890579999995</v>
      </c>
      <c r="D119">
        <v>30.442076010000001</v>
      </c>
      <c r="E119" s="431">
        <v>39.419479029999998</v>
      </c>
    </row>
    <row r="120" spans="3:5">
      <c r="C120" s="430">
        <v>76.629793950000007</v>
      </c>
      <c r="D120">
        <v>28.006874419999999</v>
      </c>
      <c r="E120" s="431">
        <v>75.804352510000001</v>
      </c>
    </row>
    <row r="121" spans="3:5">
      <c r="C121" s="430">
        <v>34.333984999999998</v>
      </c>
      <c r="D121">
        <v>23.285329669999999</v>
      </c>
      <c r="E121" s="431">
        <v>47.752142859999999</v>
      </c>
    </row>
    <row r="122" spans="3:5">
      <c r="C122" s="430">
        <v>46.971252110000002</v>
      </c>
      <c r="D122">
        <v>45.913238239999998</v>
      </c>
      <c r="E122" s="431">
        <v>45.35110315</v>
      </c>
    </row>
    <row r="123" spans="3:5">
      <c r="C123" s="430">
        <v>32.976315159999999</v>
      </c>
      <c r="D123">
        <v>69.757471989999999</v>
      </c>
      <c r="E123" s="431">
        <v>89.160132759999996</v>
      </c>
    </row>
    <row r="124" spans="3:5">
      <c r="C124" s="430">
        <v>27.68728565</v>
      </c>
      <c r="D124">
        <v>63.153443170000003</v>
      </c>
      <c r="E124" s="431">
        <v>19.723167</v>
      </c>
    </row>
    <row r="125" spans="3:5">
      <c r="C125" s="430">
        <v>70.21422081</v>
      </c>
      <c r="D125">
        <v>64.272586090000004</v>
      </c>
      <c r="E125" s="431">
        <v>20.037976</v>
      </c>
    </row>
    <row r="126" spans="3:5">
      <c r="C126" s="430">
        <v>53.081957940000002</v>
      </c>
      <c r="D126">
        <v>19.554752929999999</v>
      </c>
      <c r="E126" s="431">
        <v>29.812907360000001</v>
      </c>
    </row>
    <row r="127" spans="3:5">
      <c r="C127" s="430">
        <v>21.393958699999999</v>
      </c>
      <c r="D127">
        <v>33.25451855</v>
      </c>
      <c r="E127" s="431">
        <v>42.812560150000003</v>
      </c>
    </row>
    <row r="128" spans="3:5">
      <c r="C128" s="430">
        <v>34.703827590000003</v>
      </c>
      <c r="D128">
        <v>23.3525356</v>
      </c>
      <c r="E128" s="431">
        <v>16.819373410000001</v>
      </c>
    </row>
    <row r="129" spans="3:5">
      <c r="C129" s="430">
        <v>32.323587359999998</v>
      </c>
      <c r="D129">
        <v>9.0198476159999998</v>
      </c>
      <c r="E129" s="431">
        <v>22.492323880000001</v>
      </c>
    </row>
    <row r="130" spans="3:5">
      <c r="C130" s="430">
        <v>75.584373720000002</v>
      </c>
      <c r="D130">
        <v>57.838368860000003</v>
      </c>
      <c r="E130" s="431">
        <v>15.277631169999999</v>
      </c>
    </row>
    <row r="131" spans="3:5">
      <c r="C131" s="430">
        <v>46.338911299999999</v>
      </c>
      <c r="D131">
        <v>59.198345789999998</v>
      </c>
      <c r="E131" s="431">
        <v>23.479861639999999</v>
      </c>
    </row>
    <row r="132" spans="3:5">
      <c r="C132" s="430">
        <v>87.927033230000006</v>
      </c>
      <c r="D132">
        <v>66.641852470000003</v>
      </c>
      <c r="E132" s="431">
        <v>21.365903800000002</v>
      </c>
    </row>
    <row r="133" spans="3:5">
      <c r="C133" s="430">
        <v>69.824332350000006</v>
      </c>
      <c r="D133">
        <v>46.466172700000001</v>
      </c>
      <c r="E133" s="431">
        <v>26.36700158</v>
      </c>
    </row>
    <row r="134" spans="3:5">
      <c r="C134" s="430">
        <v>61.796070530000001</v>
      </c>
      <c r="D134">
        <v>35.384901679999999</v>
      </c>
      <c r="E134" s="431">
        <v>45.907975890000003</v>
      </c>
    </row>
    <row r="135" spans="3:5">
      <c r="C135" s="430">
        <v>59.495743339999997</v>
      </c>
      <c r="D135">
        <v>27.400461010000001</v>
      </c>
      <c r="E135" s="431">
        <v>32.954796010000003</v>
      </c>
    </row>
    <row r="136" spans="3:5">
      <c r="C136" s="430">
        <v>36.467105189999998</v>
      </c>
      <c r="D136">
        <v>33.478845589999999</v>
      </c>
      <c r="E136" s="431">
        <v>30.824268360000001</v>
      </c>
    </row>
    <row r="137" spans="3:5">
      <c r="C137" s="430">
        <v>90.636581000000007</v>
      </c>
      <c r="D137">
        <v>20.268890299999999</v>
      </c>
      <c r="E137" s="431">
        <v>32.521936740000001</v>
      </c>
    </row>
    <row r="138" spans="3:5">
      <c r="C138" s="430">
        <v>63.613951319999998</v>
      </c>
      <c r="D138">
        <v>50.282358270000003</v>
      </c>
      <c r="E138" s="431">
        <v>39.932285589999999</v>
      </c>
    </row>
    <row r="139" spans="3:5">
      <c r="C139" s="430">
        <v>37.584319659999998</v>
      </c>
      <c r="D139">
        <v>35.85687033</v>
      </c>
      <c r="E139" s="431">
        <v>45.750634169999998</v>
      </c>
    </row>
    <row r="140" spans="3:5">
      <c r="C140" s="430">
        <v>114.1087333</v>
      </c>
      <c r="D140">
        <v>22.916830090000001</v>
      </c>
      <c r="E140" s="431">
        <v>49.66384712</v>
      </c>
    </row>
    <row r="141" spans="3:5">
      <c r="C141" s="430">
        <v>28.647179130000001</v>
      </c>
      <c r="D141">
        <v>49.654037600000002</v>
      </c>
      <c r="E141" s="431">
        <v>30.04848355</v>
      </c>
    </row>
    <row r="142" spans="3:5">
      <c r="C142" s="430">
        <v>89.114340400000003</v>
      </c>
      <c r="D142">
        <v>26.732680120000001</v>
      </c>
      <c r="E142" s="431">
        <v>43.427126999999999</v>
      </c>
    </row>
    <row r="143" spans="3:5">
      <c r="C143" s="430">
        <v>7.1272277649999998</v>
      </c>
      <c r="D143">
        <v>24.232043569999998</v>
      </c>
      <c r="E143" s="431">
        <v>19.168990690000001</v>
      </c>
    </row>
    <row r="144" spans="3:5">
      <c r="C144" s="430">
        <v>61.740706879999998</v>
      </c>
      <c r="D144">
        <v>16.908526439999999</v>
      </c>
      <c r="E144" s="431">
        <v>15.76548869</v>
      </c>
    </row>
    <row r="145" spans="3:5">
      <c r="C145" s="430">
        <v>23.45545731</v>
      </c>
      <c r="D145">
        <v>28.0205862</v>
      </c>
      <c r="E145" s="431">
        <v>5.4774132919999996</v>
      </c>
    </row>
    <row r="146" spans="3:5">
      <c r="C146" s="430">
        <v>49.36662604</v>
      </c>
      <c r="D146">
        <v>20.337767620000001</v>
      </c>
      <c r="E146" s="431">
        <v>3.7535158979999999</v>
      </c>
    </row>
    <row r="147" spans="3:5">
      <c r="C147" s="430">
        <v>34.876344240000002</v>
      </c>
      <c r="D147">
        <v>34.127613220000001</v>
      </c>
      <c r="E147" s="431">
        <v>12.44745365</v>
      </c>
    </row>
    <row r="148" spans="3:5">
      <c r="C148" s="430">
        <v>34.473297729999999</v>
      </c>
      <c r="D148">
        <v>28.5292748</v>
      </c>
      <c r="E148" s="431">
        <v>13.53355273</v>
      </c>
    </row>
    <row r="149" spans="3:5">
      <c r="C149" s="430">
        <v>56.98468321</v>
      </c>
      <c r="D149">
        <v>31.335801929999999</v>
      </c>
      <c r="E149" s="431">
        <v>26.659383179999999</v>
      </c>
    </row>
    <row r="150" spans="3:5">
      <c r="C150" s="430">
        <v>20.386383219999999</v>
      </c>
      <c r="D150">
        <v>20.510131789999999</v>
      </c>
      <c r="E150" s="431">
        <v>21.311388170000001</v>
      </c>
    </row>
    <row r="151" spans="3:5">
      <c r="C151" s="430">
        <v>12.652790019999999</v>
      </c>
      <c r="D151">
        <v>28.504909940000001</v>
      </c>
      <c r="E151" s="431">
        <v>12.288189600000001</v>
      </c>
    </row>
    <row r="152" spans="3:5">
      <c r="C152" s="430">
        <v>30.067061469999999</v>
      </c>
      <c r="D152">
        <v>19.518463350000001</v>
      </c>
      <c r="E152" s="431">
        <v>17.88176906</v>
      </c>
    </row>
    <row r="153" spans="3:5">
      <c r="C153" s="430">
        <v>71.409748379999996</v>
      </c>
      <c r="D153">
        <v>55.41063037</v>
      </c>
      <c r="E153" s="431">
        <v>8.6694489229999991</v>
      </c>
    </row>
    <row r="154" spans="3:5">
      <c r="C154" s="430">
        <v>73.763641640000003</v>
      </c>
      <c r="D154">
        <v>11.76961083</v>
      </c>
      <c r="E154" s="431">
        <v>15.023763020000001</v>
      </c>
    </row>
    <row r="155" spans="3:5">
      <c r="C155" s="430">
        <v>81.805771609999994</v>
      </c>
      <c r="D155">
        <v>70.413236240000003</v>
      </c>
      <c r="E155" s="431">
        <v>14.55517455</v>
      </c>
    </row>
    <row r="156" spans="3:5">
      <c r="C156" s="430">
        <v>31.730054689999999</v>
      </c>
      <c r="D156">
        <v>50.82758475</v>
      </c>
      <c r="E156" s="431">
        <v>8.9421203859999991</v>
      </c>
    </row>
    <row r="157" spans="3:5">
      <c r="C157" s="430">
        <v>58.164114689999998</v>
      </c>
      <c r="D157">
        <v>37.569049450000001</v>
      </c>
      <c r="E157" s="431">
        <v>19.700590930000001</v>
      </c>
    </row>
    <row r="158" spans="3:5">
      <c r="C158" s="430">
        <v>51.245453959999999</v>
      </c>
      <c r="D158">
        <v>17.324795949999999</v>
      </c>
      <c r="E158" s="431">
        <v>6.6883824399999998</v>
      </c>
    </row>
    <row r="159" spans="3:5">
      <c r="C159" s="430">
        <v>57.656618389999998</v>
      </c>
      <c r="D159">
        <v>25.82408414</v>
      </c>
      <c r="E159" s="431">
        <v>24.665893820000001</v>
      </c>
    </row>
    <row r="160" spans="3:5">
      <c r="C160" s="430">
        <v>61.13033282</v>
      </c>
      <c r="D160">
        <v>25.169736019999998</v>
      </c>
      <c r="E160" s="431">
        <v>12.004639689999999</v>
      </c>
    </row>
    <row r="161" spans="3:5">
      <c r="C161" s="430">
        <v>56.821090980000001</v>
      </c>
      <c r="D161">
        <v>26.132368400000001</v>
      </c>
      <c r="E161" s="431">
        <v>25.848315450000001</v>
      </c>
    </row>
    <row r="162" spans="3:5">
      <c r="C162" s="430">
        <v>44.254896559999999</v>
      </c>
      <c r="D162">
        <v>34.30332276</v>
      </c>
      <c r="E162" s="431">
        <v>28.12528124</v>
      </c>
    </row>
    <row r="163" spans="3:5">
      <c r="C163" s="430">
        <v>32.724582599999998</v>
      </c>
      <c r="D163">
        <v>31.062641719999998</v>
      </c>
      <c r="E163" s="431">
        <v>20.15044644</v>
      </c>
    </row>
    <row r="164" spans="3:5">
      <c r="C164" s="430">
        <v>55.573123099999997</v>
      </c>
      <c r="D164">
        <v>13.89904666</v>
      </c>
      <c r="E164" s="431">
        <v>12.734513120000001</v>
      </c>
    </row>
    <row r="165" spans="3:5">
      <c r="C165" s="430">
        <v>31.016501000000002</v>
      </c>
      <c r="D165">
        <v>53.110826070000002</v>
      </c>
      <c r="E165" s="431">
        <v>23.005039920000002</v>
      </c>
    </row>
    <row r="166" spans="3:5">
      <c r="C166" s="430">
        <v>66.476824590000007</v>
      </c>
      <c r="D166">
        <v>9.7361907110000008</v>
      </c>
      <c r="E166" s="431">
        <v>1.17587463</v>
      </c>
    </row>
    <row r="167" spans="3:5">
      <c r="C167" s="430">
        <v>52.040315700000001</v>
      </c>
      <c r="D167">
        <v>19.334121410000002</v>
      </c>
      <c r="E167" s="431">
        <v>13.98895207</v>
      </c>
    </row>
    <row r="168" spans="3:5">
      <c r="C168" s="430">
        <v>68.960905100000005</v>
      </c>
      <c r="D168">
        <v>11.13561215</v>
      </c>
      <c r="E168" s="431">
        <v>22.121015</v>
      </c>
    </row>
    <row r="169" spans="3:5">
      <c r="C169" s="430">
        <v>37.807653260000002</v>
      </c>
      <c r="D169">
        <v>38.890343029999997</v>
      </c>
      <c r="E169" s="431">
        <v>17.171660670000001</v>
      </c>
    </row>
    <row r="170" spans="3:5">
      <c r="C170" s="430">
        <v>46.36904612</v>
      </c>
      <c r="D170">
        <v>43.27291554</v>
      </c>
      <c r="E170" s="431">
        <v>11.706674570000001</v>
      </c>
    </row>
    <row r="171" spans="3:5">
      <c r="C171" s="430">
        <v>63.666211259999997</v>
      </c>
      <c r="D171">
        <v>19.95303638</v>
      </c>
      <c r="E171" s="431">
        <v>28.702967940000001</v>
      </c>
    </row>
    <row r="172" spans="3:5">
      <c r="C172" s="430">
        <v>36.122230709999997</v>
      </c>
      <c r="D172">
        <v>28.605616730000001</v>
      </c>
      <c r="E172" s="431">
        <v>20.84128054</v>
      </c>
    </row>
    <row r="173" spans="3:5">
      <c r="C173" s="430">
        <v>68.591376879999999</v>
      </c>
      <c r="D173">
        <v>44.336432520000002</v>
      </c>
      <c r="E173" s="431">
        <v>44.131150259999998</v>
      </c>
    </row>
    <row r="174" spans="3:5">
      <c r="C174" s="430">
        <v>31.48887903</v>
      </c>
      <c r="D174">
        <v>54.956709519999997</v>
      </c>
      <c r="E174" s="431">
        <v>17.977985570000001</v>
      </c>
    </row>
    <row r="175" spans="3:5">
      <c r="C175" s="430">
        <v>54.98780738</v>
      </c>
      <c r="D175">
        <v>17.542105150000001</v>
      </c>
      <c r="E175" s="431">
        <v>8.9995915980000003</v>
      </c>
    </row>
    <row r="176" spans="3:5">
      <c r="C176" s="430">
        <v>6.0324161570000001</v>
      </c>
      <c r="D176">
        <v>24.299290110000001</v>
      </c>
      <c r="E176" s="431">
        <v>17.70790788</v>
      </c>
    </row>
    <row r="177" spans="3:5">
      <c r="C177" s="430">
        <v>102.9391754</v>
      </c>
      <c r="D177">
        <v>34.560078740000002</v>
      </c>
      <c r="E177" s="431">
        <v>25.33907481</v>
      </c>
    </row>
    <row r="178" spans="3:5">
      <c r="C178" s="430">
        <v>86.669023350000003</v>
      </c>
      <c r="D178">
        <v>22.45627374</v>
      </c>
      <c r="E178" s="431">
        <v>15.769959350000001</v>
      </c>
    </row>
    <row r="179" spans="3:5">
      <c r="C179" s="430">
        <v>81.856706220000007</v>
      </c>
      <c r="D179">
        <v>43.548883140000001</v>
      </c>
      <c r="E179" s="431">
        <v>15.053037209999999</v>
      </c>
    </row>
    <row r="180" spans="3:5">
      <c r="C180" s="430">
        <v>45.581033009999999</v>
      </c>
      <c r="D180">
        <v>14.599480760000001</v>
      </c>
      <c r="E180" s="431">
        <v>13.452669390000001</v>
      </c>
    </row>
    <row r="181" spans="3:5">
      <c r="C181" s="430">
        <v>96.204612940000004</v>
      </c>
      <c r="D181">
        <v>18.07694991</v>
      </c>
      <c r="E181" s="431">
        <v>21.51858502</v>
      </c>
    </row>
    <row r="182" spans="3:5">
      <c r="C182" s="430">
        <v>66.850831720000002</v>
      </c>
      <c r="D182">
        <v>49.705029619999998</v>
      </c>
      <c r="E182" s="431">
        <v>36.448703299999998</v>
      </c>
    </row>
    <row r="183" spans="3:5">
      <c r="C183" s="430">
        <v>54.116222139999998</v>
      </c>
      <c r="D183">
        <v>34.817094160000003</v>
      </c>
      <c r="E183" s="431">
        <v>36.582967289999999</v>
      </c>
    </row>
    <row r="184" spans="3:5">
      <c r="C184" s="430">
        <v>61.158904380000003</v>
      </c>
      <c r="D184">
        <v>8.1628971099999994</v>
      </c>
      <c r="E184" s="431">
        <v>22.550823350000002</v>
      </c>
    </row>
    <row r="185" spans="3:5">
      <c r="C185" s="430">
        <v>120.3213672</v>
      </c>
      <c r="D185">
        <v>35.308047889999997</v>
      </c>
      <c r="E185" s="431">
        <v>2.7835999550000001</v>
      </c>
    </row>
    <row r="186" spans="3:5">
      <c r="C186" s="430">
        <v>94.967037829999995</v>
      </c>
      <c r="D186">
        <v>31.697440499999999</v>
      </c>
      <c r="E186" s="431">
        <v>39.594618359999998</v>
      </c>
    </row>
    <row r="187" spans="3:5">
      <c r="C187" s="430">
        <v>16.709255649999999</v>
      </c>
      <c r="D187">
        <v>14.188625330000001</v>
      </c>
      <c r="E187" s="431">
        <v>9.9037803659999994</v>
      </c>
    </row>
    <row r="188" spans="3:5">
      <c r="C188" s="430">
        <v>76.635230989999997</v>
      </c>
      <c r="D188">
        <v>58.495784389999997</v>
      </c>
      <c r="E188" s="431">
        <v>31.124431919999999</v>
      </c>
    </row>
    <row r="189" spans="3:5">
      <c r="C189" s="430">
        <v>93.694451319999999</v>
      </c>
      <c r="D189">
        <v>11.12771116</v>
      </c>
      <c r="E189" s="431">
        <v>28.265469849999999</v>
      </c>
    </row>
    <row r="190" spans="3:5">
      <c r="C190" s="430">
        <v>51.359017700000003</v>
      </c>
      <c r="D190">
        <v>51.074213370000002</v>
      </c>
      <c r="E190" s="431">
        <v>10.96880717</v>
      </c>
    </row>
    <row r="191" spans="3:5">
      <c r="C191" s="430">
        <v>32.727496100000003</v>
      </c>
      <c r="D191">
        <v>35.445961250000003</v>
      </c>
      <c r="E191" s="431">
        <v>48.443661769999999</v>
      </c>
    </row>
    <row r="192" spans="3:5">
      <c r="C192" s="430">
        <v>54.329259030000003</v>
      </c>
      <c r="D192">
        <v>31.976801729999998</v>
      </c>
      <c r="E192" s="431">
        <v>25.45012337</v>
      </c>
    </row>
    <row r="193" spans="3:5">
      <c r="C193" s="430">
        <v>9.7194787149999993</v>
      </c>
      <c r="D193">
        <v>15.59792141</v>
      </c>
      <c r="E193" s="431">
        <v>12.39776297</v>
      </c>
    </row>
    <row r="194" spans="3:5">
      <c r="C194" s="430">
        <v>97.045307010000002</v>
      </c>
      <c r="D194">
        <v>12.21623568</v>
      </c>
      <c r="E194" s="431">
        <v>6.4825916289999999</v>
      </c>
    </row>
    <row r="195" spans="3:5">
      <c r="C195" s="430">
        <v>67.649831689999999</v>
      </c>
      <c r="D195">
        <v>20.344694619999999</v>
      </c>
      <c r="E195" s="431">
        <v>14.15941366</v>
      </c>
    </row>
    <row r="196" spans="3:5">
      <c r="C196" s="430">
        <v>64.853821379999999</v>
      </c>
      <c r="D196">
        <v>8.6525216409999999</v>
      </c>
      <c r="E196" s="431">
        <v>10.45436056</v>
      </c>
    </row>
    <row r="197" spans="3:5">
      <c r="C197" s="430">
        <v>17.439754400000002</v>
      </c>
      <c r="D197">
        <v>24.42534062</v>
      </c>
      <c r="E197" s="431">
        <v>66.431059349999998</v>
      </c>
    </row>
    <row r="198" spans="3:5">
      <c r="C198" s="430">
        <v>73.99884831</v>
      </c>
      <c r="D198">
        <v>47.360216430000001</v>
      </c>
      <c r="E198" s="431">
        <v>24.99174374</v>
      </c>
    </row>
    <row r="199" spans="3:5">
      <c r="C199" s="430">
        <v>28.718327989999999</v>
      </c>
      <c r="D199">
        <v>17.561064699999999</v>
      </c>
      <c r="E199" s="431">
        <v>27.270240220000002</v>
      </c>
    </row>
    <row r="200" spans="3:5">
      <c r="C200" s="430">
        <v>62.560699769999999</v>
      </c>
      <c r="D200">
        <v>9.4284641390000008</v>
      </c>
      <c r="E200" s="431">
        <v>17.744329889999999</v>
      </c>
    </row>
    <row r="201" spans="3:5">
      <c r="C201" s="430">
        <v>51.376229940000002</v>
      </c>
      <c r="D201">
        <v>19.110196940000002</v>
      </c>
      <c r="E201" s="431">
        <v>20.106700119999999</v>
      </c>
    </row>
    <row r="202" spans="3:5">
      <c r="C202" s="430">
        <v>47.953751369999999</v>
      </c>
      <c r="D202">
        <v>63.596606899999998</v>
      </c>
      <c r="E202" s="431">
        <v>23.9971563</v>
      </c>
    </row>
    <row r="203" spans="3:5">
      <c r="C203" s="430">
        <v>56.815354800000001</v>
      </c>
      <c r="D203">
        <v>70.771224129999993</v>
      </c>
      <c r="E203" s="431">
        <v>10.23712227</v>
      </c>
    </row>
    <row r="204" spans="3:5">
      <c r="C204" s="430">
        <v>51.872440500000003</v>
      </c>
      <c r="D204">
        <v>8.2516816320000004</v>
      </c>
      <c r="E204" s="431">
        <v>25.81561735</v>
      </c>
    </row>
    <row r="205" spans="3:5">
      <c r="C205" s="430">
        <v>35.384994450000001</v>
      </c>
      <c r="D205">
        <v>26.7911964</v>
      </c>
      <c r="E205" s="431">
        <v>41.85583853</v>
      </c>
    </row>
    <row r="206" spans="3:5">
      <c r="C206" s="430">
        <v>14.42142413</v>
      </c>
      <c r="D206">
        <v>29.461583050000002</v>
      </c>
      <c r="E206" s="431">
        <v>30.023258770000002</v>
      </c>
    </row>
    <row r="207" spans="3:5">
      <c r="C207" s="430">
        <v>40.491785229999998</v>
      </c>
      <c r="D207">
        <v>20.108624509999999</v>
      </c>
      <c r="E207" s="431">
        <v>43.052657920000001</v>
      </c>
    </row>
    <row r="208" spans="3:5">
      <c r="C208" s="430">
        <v>100.064446</v>
      </c>
      <c r="D208">
        <v>21.02857435</v>
      </c>
      <c r="E208" s="431">
        <v>18.94156869</v>
      </c>
    </row>
    <row r="209" spans="3:5">
      <c r="C209" s="430">
        <v>23.19537442</v>
      </c>
      <c r="D209">
        <v>15.822480669999999</v>
      </c>
      <c r="E209" s="431">
        <v>37.581005300000001</v>
      </c>
    </row>
    <row r="210" spans="3:5">
      <c r="C210" s="430">
        <v>53.512984760000002</v>
      </c>
      <c r="D210">
        <v>18.13079188</v>
      </c>
      <c r="E210" s="431">
        <v>49.672036970000001</v>
      </c>
    </row>
    <row r="211" spans="3:5">
      <c r="C211" s="430">
        <v>80.682086249999998</v>
      </c>
      <c r="D211">
        <v>32.661711169999997</v>
      </c>
      <c r="E211" s="431">
        <v>49.16876602</v>
      </c>
    </row>
    <row r="212" spans="3:5">
      <c r="C212" s="430">
        <v>43.648389829999999</v>
      </c>
      <c r="D212">
        <v>51.764860059999997</v>
      </c>
      <c r="E212" s="431">
        <v>24.710437450000001</v>
      </c>
    </row>
    <row r="213" spans="3:5">
      <c r="C213" s="430">
        <v>41.115476620000003</v>
      </c>
      <c r="D213">
        <v>69.484462269999995</v>
      </c>
      <c r="E213" s="431">
        <v>25.709290660000001</v>
      </c>
    </row>
    <row r="214" spans="3:5">
      <c r="C214" s="430">
        <v>144.38867020000001</v>
      </c>
      <c r="D214">
        <v>32.269817629999999</v>
      </c>
      <c r="E214" s="431">
        <v>17.25395018</v>
      </c>
    </row>
    <row r="215" spans="3:5">
      <c r="C215" s="430">
        <v>59.368349330000001</v>
      </c>
      <c r="D215">
        <v>52.135039159999998</v>
      </c>
      <c r="E215" s="431">
        <v>46.570266410000002</v>
      </c>
    </row>
    <row r="216" spans="3:5">
      <c r="C216" s="430">
        <v>30.230505579999999</v>
      </c>
      <c r="D216">
        <v>64.267311120000002</v>
      </c>
      <c r="E216" s="431">
        <v>32.176286580000003</v>
      </c>
    </row>
    <row r="217" spans="3:5">
      <c r="C217" s="430">
        <v>30.537212289999999</v>
      </c>
      <c r="D217">
        <v>18.564932379999998</v>
      </c>
      <c r="E217" s="431">
        <v>4.2410544100000003</v>
      </c>
    </row>
    <row r="218" spans="3:5">
      <c r="C218" s="430">
        <v>46.949693029999999</v>
      </c>
      <c r="D218">
        <v>25.405899739999999</v>
      </c>
      <c r="E218" s="431">
        <v>37.796451419999997</v>
      </c>
    </row>
    <row r="219" spans="3:5">
      <c r="C219" s="430">
        <v>31.49768937</v>
      </c>
      <c r="D219">
        <v>11.42411499</v>
      </c>
      <c r="E219" s="431">
        <v>48.00144255</v>
      </c>
    </row>
    <row r="220" spans="3:5">
      <c r="C220" s="430">
        <v>49.783492690000003</v>
      </c>
      <c r="D220">
        <v>7.5698618059999996</v>
      </c>
      <c r="E220" s="431">
        <v>13.469419520000001</v>
      </c>
    </row>
    <row r="221" spans="3:5">
      <c r="C221" s="430">
        <v>39.656420050000001</v>
      </c>
      <c r="D221">
        <v>5.2477281419999997</v>
      </c>
      <c r="E221" s="431">
        <v>13.053991359999999</v>
      </c>
    </row>
    <row r="222" spans="3:5">
      <c r="C222" s="430">
        <v>74.246269179999999</v>
      </c>
      <c r="D222">
        <v>30.311275219999999</v>
      </c>
      <c r="E222" s="431">
        <v>40.070085829999996</v>
      </c>
    </row>
    <row r="223" spans="3:5">
      <c r="C223" s="430">
        <v>48.947833230000001</v>
      </c>
      <c r="D223">
        <v>20.9006072</v>
      </c>
      <c r="E223" s="431">
        <v>42.810336370000002</v>
      </c>
    </row>
    <row r="224" spans="3:5">
      <c r="C224" s="430">
        <v>99.188796800000006</v>
      </c>
      <c r="D224">
        <v>39.170596379999999</v>
      </c>
      <c r="E224" s="431">
        <v>2.1852927580000001</v>
      </c>
    </row>
    <row r="225" spans="3:5">
      <c r="C225" s="430">
        <v>44.346452210000002</v>
      </c>
      <c r="D225">
        <v>40.343082559999999</v>
      </c>
      <c r="E225" s="431">
        <v>44.632358799999999</v>
      </c>
    </row>
    <row r="226" spans="3:5">
      <c r="C226" s="430">
        <v>58.112187470000002</v>
      </c>
      <c r="D226">
        <v>26.43036601</v>
      </c>
      <c r="E226" s="431">
        <v>40.333973960000002</v>
      </c>
    </row>
    <row r="227" spans="3:5">
      <c r="C227" s="430">
        <v>70.966855800000005</v>
      </c>
      <c r="D227">
        <v>53.924928999999999</v>
      </c>
      <c r="E227" s="431">
        <v>19.60650334</v>
      </c>
    </row>
    <row r="228" spans="3:5">
      <c r="C228" s="430">
        <v>47.585155749999998</v>
      </c>
      <c r="D228">
        <v>29.634408610000001</v>
      </c>
      <c r="E228" s="431">
        <v>26.225272919999998</v>
      </c>
    </row>
    <row r="229" spans="3:5">
      <c r="C229" s="430">
        <v>11.75907082</v>
      </c>
      <c r="D229">
        <v>70.153651839999995</v>
      </c>
      <c r="E229" s="431">
        <v>49.40787521</v>
      </c>
    </row>
    <row r="230" spans="3:5">
      <c r="C230" s="430">
        <v>55.741588499999999</v>
      </c>
      <c r="D230">
        <v>40.916335570000001</v>
      </c>
      <c r="E230" s="431">
        <v>71.370150089999996</v>
      </c>
    </row>
    <row r="231" spans="3:5">
      <c r="C231" s="430">
        <v>27.72401399</v>
      </c>
      <c r="D231">
        <v>36.202058659999999</v>
      </c>
      <c r="E231" s="431">
        <v>57.061500279999997</v>
      </c>
    </row>
    <row r="232" spans="3:5">
      <c r="C232" s="430">
        <v>33.488920129999997</v>
      </c>
      <c r="D232">
        <v>26.2964476</v>
      </c>
      <c r="E232" s="431">
        <v>37.022006570000002</v>
      </c>
    </row>
    <row r="233" spans="3:5">
      <c r="C233" s="430">
        <v>56.301954510000002</v>
      </c>
      <c r="D233">
        <v>51.520815429999999</v>
      </c>
      <c r="E233" s="431">
        <v>15.94111612</v>
      </c>
    </row>
    <row r="234" spans="3:5">
      <c r="C234" s="430">
        <v>88.442014330000006</v>
      </c>
      <c r="D234">
        <v>42.527222399999999</v>
      </c>
      <c r="E234" s="431">
        <v>27.650519559999999</v>
      </c>
    </row>
    <row r="235" spans="3:5">
      <c r="C235" s="430">
        <v>28.10615211</v>
      </c>
      <c r="D235">
        <v>42.89791786</v>
      </c>
      <c r="E235" s="431">
        <v>17.97646838</v>
      </c>
    </row>
    <row r="236" spans="3:5">
      <c r="C236" s="430">
        <v>62.044471889999997</v>
      </c>
      <c r="D236">
        <v>28.565552220000001</v>
      </c>
      <c r="E236" s="431">
        <v>43.199447560000003</v>
      </c>
    </row>
    <row r="237" spans="3:5">
      <c r="C237" s="430">
        <v>50.88530214</v>
      </c>
      <c r="D237">
        <v>5.5440945700000004</v>
      </c>
      <c r="E237" s="431">
        <v>27.144126320000002</v>
      </c>
    </row>
    <row r="238" spans="3:5">
      <c r="C238" s="430">
        <v>17.69225896</v>
      </c>
      <c r="D238">
        <v>22.622725880000001</v>
      </c>
      <c r="E238" s="431">
        <v>41.50870312</v>
      </c>
    </row>
    <row r="239" spans="3:5">
      <c r="C239" s="430">
        <v>31.445928110000001</v>
      </c>
      <c r="D239">
        <v>52.483799339999997</v>
      </c>
      <c r="E239" s="431">
        <v>54.187624980000002</v>
      </c>
    </row>
    <row r="240" spans="3:5">
      <c r="C240" s="430">
        <v>60.549199960000003</v>
      </c>
      <c r="D240">
        <v>49.298042780000003</v>
      </c>
      <c r="E240" s="431">
        <v>4.2117455530000001</v>
      </c>
    </row>
    <row r="241" spans="3:5">
      <c r="C241" s="430">
        <v>28.538997609999999</v>
      </c>
      <c r="D241">
        <v>37.68420261</v>
      </c>
      <c r="E241" s="431">
        <v>26.40325442</v>
      </c>
    </row>
    <row r="242" spans="3:5">
      <c r="C242" s="430">
        <v>30.66590412</v>
      </c>
      <c r="D242">
        <v>62.50837155</v>
      </c>
      <c r="E242" s="431">
        <v>19.16160004</v>
      </c>
    </row>
    <row r="243" spans="3:5">
      <c r="C243" s="430">
        <v>59.512113339999999</v>
      </c>
      <c r="D243">
        <v>70.424877440000003</v>
      </c>
      <c r="E243" s="431">
        <v>18.140843270000001</v>
      </c>
    </row>
    <row r="244" spans="3:5">
      <c r="C244" s="430">
        <v>60.145184929999999</v>
      </c>
      <c r="D244">
        <v>49.175999400000002</v>
      </c>
      <c r="E244" s="431">
        <v>26.095952310000001</v>
      </c>
    </row>
    <row r="245" spans="3:5">
      <c r="C245" s="430">
        <v>70.176904759999999</v>
      </c>
      <c r="D245">
        <v>29.204174640000002</v>
      </c>
      <c r="E245" s="431">
        <v>44.691212829999998</v>
      </c>
    </row>
    <row r="246" spans="3:5">
      <c r="C246" s="430">
        <v>44.887130280000001</v>
      </c>
      <c r="D246">
        <v>38.776146140000002</v>
      </c>
      <c r="E246" s="431">
        <v>35.244573459999998</v>
      </c>
    </row>
    <row r="247" spans="3:5">
      <c r="C247" s="430">
        <v>48.980013980000003</v>
      </c>
      <c r="D247">
        <v>14.65206366</v>
      </c>
      <c r="E247" s="431">
        <v>33.03569555</v>
      </c>
    </row>
    <row r="248" spans="3:5">
      <c r="C248" s="430">
        <v>34.538426870000002</v>
      </c>
      <c r="D248">
        <v>33.613870439999999</v>
      </c>
      <c r="E248" s="431">
        <v>26.45690402</v>
      </c>
    </row>
    <row r="249" spans="3:5">
      <c r="C249" s="430">
        <v>10.58502625</v>
      </c>
      <c r="D249">
        <v>51.841595060000003</v>
      </c>
      <c r="E249" s="431">
        <v>28.184748760000002</v>
      </c>
    </row>
    <row r="250" spans="3:5">
      <c r="C250" s="430">
        <v>76.995742989999997</v>
      </c>
      <c r="D250">
        <v>37.407429350000001</v>
      </c>
      <c r="E250" s="431">
        <v>43.569441990000001</v>
      </c>
    </row>
    <row r="251" spans="3:5">
      <c r="C251" s="430">
        <v>30.151648770000001</v>
      </c>
      <c r="D251">
        <v>32.654792</v>
      </c>
      <c r="E251" s="431">
        <v>23.447764750000001</v>
      </c>
    </row>
    <row r="252" spans="3:5">
      <c r="C252" s="430">
        <v>11.462306460000001</v>
      </c>
      <c r="D252">
        <v>36.530517189999998</v>
      </c>
      <c r="E252" s="431">
        <v>23.29734041</v>
      </c>
    </row>
    <row r="253" spans="3:5">
      <c r="C253" s="430">
        <v>37.418895679999999</v>
      </c>
      <c r="D253">
        <v>6.423532207</v>
      </c>
      <c r="E253" s="431">
        <v>66.876728900000003</v>
      </c>
    </row>
    <row r="254" spans="3:5">
      <c r="C254" s="430">
        <v>31.815257429999999</v>
      </c>
      <c r="D254">
        <v>28.89914735</v>
      </c>
      <c r="E254" s="431">
        <v>17.18787545</v>
      </c>
    </row>
    <row r="255" spans="3:5">
      <c r="C255" s="430">
        <v>28.396311090000001</v>
      </c>
      <c r="D255">
        <v>25.295658599999999</v>
      </c>
      <c r="E255" s="431">
        <v>44.872379449999997</v>
      </c>
    </row>
    <row r="256" spans="3:5">
      <c r="C256" s="430">
        <v>29.502252250000002</v>
      </c>
      <c r="D256">
        <v>53.103839540000003</v>
      </c>
      <c r="E256" s="431">
        <v>51.85320583</v>
      </c>
    </row>
    <row r="257" spans="3:5">
      <c r="C257" s="430">
        <v>50.458749830000002</v>
      </c>
      <c r="D257">
        <v>46.28588508</v>
      </c>
      <c r="E257" s="431">
        <v>41.68879226</v>
      </c>
    </row>
    <row r="258" spans="3:5">
      <c r="C258" s="430">
        <v>28.67184984</v>
      </c>
      <c r="D258">
        <v>50.204758310000003</v>
      </c>
      <c r="E258" s="431">
        <v>53.246086179999999</v>
      </c>
    </row>
    <row r="259" spans="3:5">
      <c r="C259" s="430">
        <v>44.960822999999998</v>
      </c>
      <c r="D259">
        <v>56.467244700000002</v>
      </c>
      <c r="E259" s="431">
        <v>46.032083720000003</v>
      </c>
    </row>
    <row r="260" spans="3:5">
      <c r="C260" s="430">
        <v>57.514637819999997</v>
      </c>
      <c r="D260">
        <v>6.3437179820000003</v>
      </c>
      <c r="E260" s="431">
        <v>10.84770642</v>
      </c>
    </row>
    <row r="261" spans="3:5">
      <c r="C261" s="430">
        <v>60.832878370000003</v>
      </c>
      <c r="D261">
        <v>6.9332981240000002</v>
      </c>
      <c r="E261" s="431">
        <v>29.390425310000001</v>
      </c>
    </row>
    <row r="262" spans="3:5">
      <c r="C262" s="430">
        <v>60.080025919999997</v>
      </c>
      <c r="D262">
        <v>6.0771583570000001</v>
      </c>
      <c r="E262" s="431">
        <v>12.083988339999999</v>
      </c>
    </row>
    <row r="263" spans="3:5">
      <c r="C263" s="430">
        <v>57.484364460000002</v>
      </c>
      <c r="D263">
        <v>15.86519496</v>
      </c>
      <c r="E263" s="431">
        <v>26.169990380000002</v>
      </c>
    </row>
    <row r="264" spans="3:5">
      <c r="C264" s="430">
        <v>23.828993700000002</v>
      </c>
      <c r="D264">
        <v>43.097230420000002</v>
      </c>
      <c r="E264" s="431">
        <v>39.064680750000001</v>
      </c>
    </row>
    <row r="265" spans="3:5">
      <c r="C265" s="430">
        <v>68.462763929999994</v>
      </c>
      <c r="D265">
        <v>20.350905010000002</v>
      </c>
      <c r="E265" s="431">
        <v>12.77994329</v>
      </c>
    </row>
    <row r="266" spans="3:5">
      <c r="C266" s="430">
        <v>56.619829500000002</v>
      </c>
      <c r="D266">
        <v>10.16351089</v>
      </c>
      <c r="E266" s="431">
        <v>50.44900449</v>
      </c>
    </row>
    <row r="267" spans="3:5">
      <c r="C267" s="430">
        <v>79.584930979999996</v>
      </c>
      <c r="D267">
        <v>27.224088330000001</v>
      </c>
      <c r="E267" s="431">
        <v>26.887085070000001</v>
      </c>
    </row>
    <row r="268" spans="3:5">
      <c r="C268" s="430">
        <v>69.499551510000003</v>
      </c>
      <c r="D268">
        <v>62.785210640000003</v>
      </c>
      <c r="E268" s="431">
        <v>41.894131080000001</v>
      </c>
    </row>
    <row r="269" spans="3:5">
      <c r="C269" s="430">
        <v>76.881271310000002</v>
      </c>
      <c r="D269">
        <v>10.4559745</v>
      </c>
      <c r="E269" s="431">
        <v>3.3835567320000002</v>
      </c>
    </row>
    <row r="270" spans="3:5">
      <c r="C270" s="430">
        <v>71.481102590000006</v>
      </c>
      <c r="D270">
        <v>37.878610020000004</v>
      </c>
      <c r="E270" s="431">
        <v>3.151205934</v>
      </c>
    </row>
    <row r="271" spans="3:5">
      <c r="C271" s="430">
        <v>78.151465349999995</v>
      </c>
      <c r="D271">
        <v>35.998871000000001</v>
      </c>
      <c r="E271" s="431">
        <v>77.483760720000006</v>
      </c>
    </row>
    <row r="272" spans="3:5">
      <c r="C272" s="430">
        <v>47.89492173</v>
      </c>
      <c r="D272">
        <v>46.026038280000002</v>
      </c>
      <c r="E272" s="431">
        <v>37.182326279999998</v>
      </c>
    </row>
    <row r="273" spans="3:5">
      <c r="C273" s="430">
        <v>67.690662590000002</v>
      </c>
      <c r="D273">
        <v>15.62251148</v>
      </c>
      <c r="E273" s="431">
        <v>34.62689408</v>
      </c>
    </row>
    <row r="274" spans="3:5">
      <c r="C274" s="430">
        <v>79.865057550000003</v>
      </c>
      <c r="D274">
        <v>72.142686350000005</v>
      </c>
      <c r="E274" s="431">
        <v>27.789509429999999</v>
      </c>
    </row>
    <row r="275" spans="3:5">
      <c r="C275" s="430">
        <v>75.607539610000003</v>
      </c>
      <c r="D275">
        <v>41.731859800000002</v>
      </c>
      <c r="E275" s="431">
        <v>21.2993743</v>
      </c>
    </row>
    <row r="276" spans="3:5">
      <c r="C276" s="430">
        <v>29.018096629999999</v>
      </c>
      <c r="D276">
        <v>42.331989180000001</v>
      </c>
      <c r="E276" s="431">
        <v>8.8835726889999993</v>
      </c>
    </row>
    <row r="277" spans="3:5">
      <c r="C277" s="430">
        <v>40.201424060000001</v>
      </c>
      <c r="D277">
        <v>30.332758089999999</v>
      </c>
      <c r="E277" s="431">
        <v>20.428750260000001</v>
      </c>
    </row>
    <row r="278" spans="3:5">
      <c r="C278" s="430">
        <v>14.47157374</v>
      </c>
      <c r="D278">
        <v>32.89593911</v>
      </c>
      <c r="E278" s="431">
        <v>3.241804401</v>
      </c>
    </row>
    <row r="279" spans="3:5">
      <c r="C279" s="430">
        <v>41.916500110000001</v>
      </c>
      <c r="D279">
        <v>25.279430940000001</v>
      </c>
      <c r="E279" s="431">
        <v>70.678959899999995</v>
      </c>
    </row>
    <row r="280" spans="3:5">
      <c r="C280" s="430">
        <v>18.635645310000001</v>
      </c>
      <c r="D280">
        <v>32.490530710000002</v>
      </c>
      <c r="E280" s="431">
        <v>38.612345050000002</v>
      </c>
    </row>
    <row r="281" spans="3:5">
      <c r="C281" s="430">
        <v>5.6015329129999998</v>
      </c>
      <c r="D281">
        <v>28.79071283</v>
      </c>
      <c r="E281" s="431">
        <v>50.67216887</v>
      </c>
    </row>
    <row r="282" spans="3:5">
      <c r="C282" s="430">
        <v>20.753794169999999</v>
      </c>
      <c r="D282">
        <v>34.877348410000003</v>
      </c>
      <c r="E282" s="431">
        <v>36.749028350000003</v>
      </c>
    </row>
    <row r="283" spans="3:5">
      <c r="C283" s="430">
        <v>52.368835339999997</v>
      </c>
      <c r="D283">
        <v>6.3284017109999997</v>
      </c>
      <c r="E283" s="431">
        <v>49.069862309999998</v>
      </c>
    </row>
    <row r="284" spans="3:5">
      <c r="C284" s="430">
        <v>17.165617059999999</v>
      </c>
      <c r="D284">
        <v>24.86729115</v>
      </c>
      <c r="E284" s="431">
        <v>15.715303329999999</v>
      </c>
    </row>
    <row r="285" spans="3:5">
      <c r="C285" s="430">
        <v>19.052596869999999</v>
      </c>
      <c r="D285">
        <v>32.132640160000001</v>
      </c>
      <c r="E285" s="431">
        <v>47.137190689999997</v>
      </c>
    </row>
    <row r="286" spans="3:5">
      <c r="C286" s="430">
        <v>129.52533829999999</v>
      </c>
      <c r="D286">
        <v>16.25083223</v>
      </c>
      <c r="E286" s="431">
        <v>18.086455229999999</v>
      </c>
    </row>
    <row r="287" spans="3:5">
      <c r="C287" s="430">
        <v>28.70089844</v>
      </c>
      <c r="D287">
        <v>21.66614551</v>
      </c>
      <c r="E287" s="431">
        <v>28.23352921</v>
      </c>
    </row>
    <row r="288" spans="3:5">
      <c r="C288" s="430">
        <v>3.6801054839999998</v>
      </c>
      <c r="D288">
        <v>18.95889622</v>
      </c>
      <c r="E288" s="431">
        <v>24.636099439999999</v>
      </c>
    </row>
    <row r="289" spans="3:5">
      <c r="C289" s="430">
        <v>37.292581089999999</v>
      </c>
      <c r="D289">
        <v>15.391439650000001</v>
      </c>
      <c r="E289" s="431">
        <v>18.615294729999999</v>
      </c>
    </row>
    <row r="290" spans="3:5">
      <c r="C290" s="430">
        <v>27.799763500000001</v>
      </c>
      <c r="D290">
        <v>12.23538649</v>
      </c>
      <c r="E290" s="431">
        <v>30.087807049999999</v>
      </c>
    </row>
    <row r="291" spans="3:5">
      <c r="C291" s="430">
        <v>38.025637260000003</v>
      </c>
      <c r="D291">
        <v>25.934574949999998</v>
      </c>
      <c r="E291" s="431">
        <v>27.313746649999999</v>
      </c>
    </row>
    <row r="292" spans="3:5">
      <c r="C292" s="430">
        <v>15.061288599999999</v>
      </c>
      <c r="D292">
        <v>34.390169370000002</v>
      </c>
      <c r="E292" s="431">
        <v>32.459268850000001</v>
      </c>
    </row>
    <row r="293" spans="3:5">
      <c r="C293" s="430">
        <v>17.125703479999999</v>
      </c>
      <c r="D293">
        <v>6.7448326659999998</v>
      </c>
      <c r="E293" s="431">
        <v>36.140505939999997</v>
      </c>
    </row>
    <row r="294" spans="3:5">
      <c r="C294" s="430">
        <v>19.36962497</v>
      </c>
      <c r="D294">
        <v>11.013461619999999</v>
      </c>
      <c r="E294" s="431">
        <v>55.879206259999997</v>
      </c>
    </row>
    <row r="295" spans="3:5">
      <c r="C295" s="430">
        <v>25.839902890000001</v>
      </c>
      <c r="D295">
        <v>21.394210520000001</v>
      </c>
      <c r="E295" s="431"/>
    </row>
    <row r="296" spans="3:5">
      <c r="C296" s="430">
        <v>40.068988040000001</v>
      </c>
      <c r="D296">
        <v>10.706123099999999</v>
      </c>
      <c r="E296" s="431"/>
    </row>
    <row r="297" spans="3:5">
      <c r="C297" s="430">
        <v>26.96485921</v>
      </c>
      <c r="D297">
        <v>25.455031720000001</v>
      </c>
      <c r="E297" s="431"/>
    </row>
    <row r="298" spans="3:5">
      <c r="C298" s="430">
        <v>22.794686509999998</v>
      </c>
      <c r="D298">
        <v>29.645736809999999</v>
      </c>
      <c r="E298" s="431"/>
    </row>
    <row r="299" spans="3:5">
      <c r="C299" s="430">
        <v>35.072125710000002</v>
      </c>
      <c r="D299">
        <v>42.256574669999999</v>
      </c>
      <c r="E299" s="431"/>
    </row>
    <row r="300" spans="3:5">
      <c r="C300" s="430">
        <v>11.137822079999999</v>
      </c>
      <c r="D300">
        <v>33.639381559999997</v>
      </c>
      <c r="E300" s="431"/>
    </row>
    <row r="301" spans="3:5">
      <c r="C301" s="430">
        <v>36.01380949</v>
      </c>
      <c r="D301">
        <v>18.33831035</v>
      </c>
      <c r="E301" s="431"/>
    </row>
    <row r="302" spans="3:5">
      <c r="C302" s="430">
        <v>11.383326759999999</v>
      </c>
      <c r="D302">
        <v>35.297703470000002</v>
      </c>
      <c r="E302" s="431"/>
    </row>
    <row r="303" spans="3:5">
      <c r="C303" s="430">
        <v>2.5759743990000001</v>
      </c>
      <c r="E303" s="431"/>
    </row>
    <row r="304" spans="3:5">
      <c r="C304" s="430">
        <v>48.534009619999999</v>
      </c>
      <c r="E304" s="431"/>
    </row>
    <row r="305" spans="3:5">
      <c r="C305" s="430">
        <v>18.008211580000001</v>
      </c>
      <c r="E305" s="431"/>
    </row>
    <row r="306" spans="3:5">
      <c r="C306" s="430">
        <v>42.042788680000001</v>
      </c>
      <c r="E306" s="431"/>
    </row>
    <row r="307" spans="3:5">
      <c r="C307" s="430">
        <v>18.837611639999999</v>
      </c>
      <c r="E307" s="431"/>
    </row>
    <row r="308" spans="3:5">
      <c r="C308" s="430">
        <v>4.9459233549999997</v>
      </c>
      <c r="E308" s="431"/>
    </row>
    <row r="309" spans="3:5">
      <c r="C309" s="430">
        <v>23.452589209999999</v>
      </c>
      <c r="E309" s="431"/>
    </row>
    <row r="310" spans="3:5">
      <c r="C310" s="430">
        <v>49.500607690000002</v>
      </c>
      <c r="E310" s="431"/>
    </row>
    <row r="311" spans="3:5">
      <c r="C311" s="430">
        <v>34.401882710000002</v>
      </c>
      <c r="E311" s="431"/>
    </row>
    <row r="312" spans="3:5">
      <c r="C312" s="430">
        <v>9.0380044280000007</v>
      </c>
      <c r="E312" s="431"/>
    </row>
    <row r="313" spans="3:5">
      <c r="C313" s="430">
        <v>38.593299379999998</v>
      </c>
      <c r="E313" s="431"/>
    </row>
    <row r="314" spans="3:5">
      <c r="C314" s="430">
        <v>28.87477247</v>
      </c>
      <c r="E314" s="431"/>
    </row>
    <row r="315" spans="3:5">
      <c r="C315" s="430">
        <v>41.312653709999999</v>
      </c>
      <c r="E315" s="431"/>
    </row>
    <row r="316" spans="3:5">
      <c r="C316" s="430">
        <v>66.421679159999997</v>
      </c>
      <c r="E316" s="431"/>
    </row>
    <row r="317" spans="3:5">
      <c r="C317" s="430">
        <v>29.251711629999999</v>
      </c>
      <c r="E317" s="431"/>
    </row>
    <row r="318" spans="3:5">
      <c r="C318" s="430">
        <v>26.838840269999999</v>
      </c>
      <c r="E318" s="431"/>
    </row>
    <row r="319" spans="3:5">
      <c r="C319" s="430">
        <v>66.030667589999993</v>
      </c>
      <c r="E319" s="431"/>
    </row>
    <row r="320" spans="3:5">
      <c r="C320" s="430">
        <v>31.938650209999999</v>
      </c>
      <c r="E320" s="431"/>
    </row>
    <row r="321" spans="3:5">
      <c r="C321" s="430">
        <v>41.01452784</v>
      </c>
      <c r="E321" s="431"/>
    </row>
    <row r="322" spans="3:5">
      <c r="C322" s="430">
        <v>21.57882468</v>
      </c>
      <c r="E322" s="431"/>
    </row>
    <row r="323" spans="3:5">
      <c r="C323" s="430">
        <v>59.539305939999998</v>
      </c>
      <c r="E323" s="431"/>
    </row>
    <row r="324" spans="3:5">
      <c r="C324" s="430">
        <v>44.684137530000001</v>
      </c>
      <c r="E324" s="431"/>
    </row>
    <row r="325" spans="3:5">
      <c r="C325" s="430">
        <v>14.91770784</v>
      </c>
      <c r="E325" s="431"/>
    </row>
    <row r="326" spans="3:5">
      <c r="C326" s="430">
        <v>47.895360779999997</v>
      </c>
      <c r="E326" s="431"/>
    </row>
    <row r="327" spans="3:5">
      <c r="C327" s="430">
        <v>48.38743925</v>
      </c>
      <c r="E327" s="431"/>
    </row>
    <row r="328" spans="3:5">
      <c r="C328" s="430">
        <v>14.247691339999999</v>
      </c>
      <c r="E328" s="431"/>
    </row>
    <row r="329" spans="3:5">
      <c r="C329" s="430">
        <v>15.76859187</v>
      </c>
      <c r="E329" s="431"/>
    </row>
    <row r="330" spans="3:5">
      <c r="C330" s="430">
        <v>54.705884439999998</v>
      </c>
      <c r="E330" s="431"/>
    </row>
    <row r="331" spans="3:5">
      <c r="C331" s="430">
        <v>6.0757659740000003</v>
      </c>
      <c r="E331" s="431"/>
    </row>
    <row r="332" spans="3:5">
      <c r="C332" s="430">
        <v>17.050596559999999</v>
      </c>
      <c r="E332" s="431"/>
    </row>
    <row r="333" spans="3:5">
      <c r="C333" s="430">
        <v>18.63579524</v>
      </c>
      <c r="E333" s="431"/>
    </row>
    <row r="334" spans="3:5">
      <c r="C334" s="430">
        <v>76.304046970000002</v>
      </c>
      <c r="E334" s="431"/>
    </row>
    <row r="335" spans="3:5">
      <c r="C335" s="430">
        <v>17.287186670000001</v>
      </c>
      <c r="E335" s="431"/>
    </row>
    <row r="336" spans="3:5">
      <c r="C336" s="430">
        <v>25.383581800000002</v>
      </c>
      <c r="E336" s="431"/>
    </row>
    <row r="337" spans="3:5">
      <c r="C337" s="430">
        <v>19.433485019999999</v>
      </c>
      <c r="E337" s="431"/>
    </row>
    <row r="338" spans="3:5">
      <c r="C338" s="430">
        <v>25.79593766</v>
      </c>
      <c r="E338" s="431"/>
    </row>
    <row r="339" spans="3:5">
      <c r="C339" s="430">
        <v>49.764504189999997</v>
      </c>
      <c r="E339" s="431"/>
    </row>
    <row r="340" spans="3:5">
      <c r="C340" s="430">
        <v>17.449564800000001</v>
      </c>
      <c r="E340" s="431"/>
    </row>
    <row r="341" spans="3:5">
      <c r="C341" s="430">
        <v>55.351218600000003</v>
      </c>
      <c r="E341" s="431"/>
    </row>
    <row r="342" spans="3:5">
      <c r="C342" s="430">
        <v>10.52407313</v>
      </c>
      <c r="E342" s="431"/>
    </row>
    <row r="343" spans="3:5">
      <c r="C343" s="430">
        <v>12.021159409999999</v>
      </c>
      <c r="E343" s="431"/>
    </row>
    <row r="344" spans="3:5">
      <c r="C344" s="430">
        <v>26.759517240000001</v>
      </c>
      <c r="E344" s="431"/>
    </row>
    <row r="345" spans="3:5">
      <c r="C345" s="430">
        <v>51.29920886</v>
      </c>
      <c r="E345" s="431"/>
    </row>
    <row r="346" spans="3:5">
      <c r="C346" s="430">
        <v>26.055064089999998</v>
      </c>
      <c r="E346" s="431"/>
    </row>
    <row r="347" spans="3:5">
      <c r="C347" s="430">
        <v>23.882650420000001</v>
      </c>
      <c r="E347" s="431"/>
    </row>
    <row r="348" spans="3:5">
      <c r="C348" s="430">
        <v>9.9431212280000008</v>
      </c>
      <c r="E348" s="431"/>
    </row>
    <row r="349" spans="3:5">
      <c r="C349" s="430">
        <v>18.253622839999998</v>
      </c>
      <c r="E349" s="431"/>
    </row>
    <row r="350" spans="3:5">
      <c r="C350" s="430">
        <v>13.71150194</v>
      </c>
      <c r="E350" s="431"/>
    </row>
    <row r="351" spans="3:5">
      <c r="C351" s="430">
        <v>17.043633740000001</v>
      </c>
      <c r="E351" s="431"/>
    </row>
    <row r="352" spans="3:5">
      <c r="C352" s="430">
        <v>20.12067308</v>
      </c>
      <c r="E352" s="431"/>
    </row>
    <row r="353" spans="3:5">
      <c r="C353" s="430">
        <v>27.495232519999998</v>
      </c>
      <c r="E353" s="431"/>
    </row>
    <row r="354" spans="3:5">
      <c r="C354" s="430">
        <v>4.790685753</v>
      </c>
      <c r="E354" s="431"/>
    </row>
    <row r="355" spans="3:5">
      <c r="C355" s="430">
        <v>35.375746419999999</v>
      </c>
      <c r="E355" s="431"/>
    </row>
    <row r="356" spans="3:5">
      <c r="C356" s="430">
        <v>16.13807405</v>
      </c>
      <c r="E356" s="431"/>
    </row>
    <row r="357" spans="3:5">
      <c r="C357" s="430">
        <v>74.130417870000002</v>
      </c>
      <c r="E357" s="431"/>
    </row>
    <row r="358" spans="3:5">
      <c r="C358" s="430">
        <v>34.64092333</v>
      </c>
      <c r="E358" s="431"/>
    </row>
    <row r="359" spans="3:5">
      <c r="C359" s="430">
        <v>25.335669830000001</v>
      </c>
      <c r="E359" s="431"/>
    </row>
    <row r="360" spans="3:5">
      <c r="C360" s="430">
        <v>39.87387897</v>
      </c>
      <c r="E360" s="431"/>
    </row>
    <row r="361" spans="3:5">
      <c r="C361" s="430">
        <v>39.119855020000003</v>
      </c>
      <c r="E361" s="431"/>
    </row>
    <row r="362" spans="3:5">
      <c r="C362" s="430">
        <v>10.40209608</v>
      </c>
      <c r="E362" s="431"/>
    </row>
    <row r="363" spans="3:5">
      <c r="C363" s="430">
        <v>41.512391559999998</v>
      </c>
      <c r="E363" s="431"/>
    </row>
    <row r="364" spans="3:5">
      <c r="C364" s="430">
        <v>60.204091470000002</v>
      </c>
      <c r="E364" s="431"/>
    </row>
    <row r="365" spans="3:5">
      <c r="C365" s="430">
        <v>62.922771259999998</v>
      </c>
      <c r="E365" s="431"/>
    </row>
    <row r="366" spans="3:5">
      <c r="C366" s="430">
        <v>23.83128117</v>
      </c>
      <c r="E366" s="431"/>
    </row>
    <row r="367" spans="3:5">
      <c r="C367" s="430">
        <v>51.653354739999997</v>
      </c>
      <c r="E367" s="431"/>
    </row>
    <row r="368" spans="3:5">
      <c r="C368" s="430">
        <v>36.533489539999998</v>
      </c>
      <c r="E368" s="431"/>
    </row>
    <row r="369" spans="3:5">
      <c r="C369" s="430">
        <v>40.834162820000003</v>
      </c>
      <c r="E369" s="431"/>
    </row>
    <row r="370" spans="3:5">
      <c r="C370" s="430">
        <v>54.58848879</v>
      </c>
      <c r="E370" s="431"/>
    </row>
    <row r="371" spans="3:5">
      <c r="C371" s="430">
        <v>116.59109290000001</v>
      </c>
      <c r="E371" s="431"/>
    </row>
    <row r="372" spans="3:5">
      <c r="C372" s="430">
        <v>27.979952900000001</v>
      </c>
      <c r="E372" s="431"/>
    </row>
    <row r="373" spans="3:5">
      <c r="C373" s="430">
        <v>40.515209300000002</v>
      </c>
      <c r="E373" s="431"/>
    </row>
    <row r="374" spans="3:5">
      <c r="C374" s="430">
        <v>27.42090726</v>
      </c>
      <c r="E374" s="431"/>
    </row>
    <row r="375" spans="3:5">
      <c r="C375" s="430">
        <v>4.1751472950000004</v>
      </c>
      <c r="E375" s="431"/>
    </row>
    <row r="376" spans="3:5">
      <c r="C376" s="430">
        <v>38.145107830000001</v>
      </c>
      <c r="E376" s="431"/>
    </row>
    <row r="377" spans="3:5">
      <c r="C377" s="430">
        <v>57.403626160000002</v>
      </c>
      <c r="E377" s="431"/>
    </row>
    <row r="378" spans="3:5">
      <c r="C378" s="430">
        <v>9.2078912339999999</v>
      </c>
      <c r="E378" s="431"/>
    </row>
    <row r="379" spans="3:5">
      <c r="C379" s="430">
        <v>58.88742895</v>
      </c>
      <c r="E379" s="431"/>
    </row>
    <row r="380" spans="3:5">
      <c r="C380" s="430">
        <v>37.018552960000001</v>
      </c>
      <c r="E380" s="431"/>
    </row>
    <row r="381" spans="3:5">
      <c r="C381" s="430">
        <v>26.93084241</v>
      </c>
      <c r="E381" s="431"/>
    </row>
    <row r="382" spans="3:5">
      <c r="C382" s="430">
        <v>9.8972302489999997</v>
      </c>
      <c r="E382" s="431"/>
    </row>
    <row r="383" spans="3:5">
      <c r="C383" s="430">
        <v>24.532424200000001</v>
      </c>
      <c r="E383" s="431"/>
    </row>
    <row r="384" spans="3:5">
      <c r="C384" s="430">
        <v>27.926764559999999</v>
      </c>
      <c r="E384" s="431"/>
    </row>
    <row r="385" spans="3:5">
      <c r="C385" s="430">
        <v>39.44661515</v>
      </c>
      <c r="E385" s="431"/>
    </row>
    <row r="386" spans="3:5">
      <c r="C386" s="430">
        <v>47.188570179999999</v>
      </c>
      <c r="E386" s="431"/>
    </row>
    <row r="387" spans="3:5">
      <c r="C387" s="430">
        <v>57.156518179999999</v>
      </c>
      <c r="E387" s="431"/>
    </row>
    <row r="388" spans="3:5">
      <c r="C388" s="430">
        <v>41.109794440000002</v>
      </c>
      <c r="E388" s="431"/>
    </row>
    <row r="389" spans="3:5">
      <c r="C389" s="430">
        <v>33.057053140000001</v>
      </c>
      <c r="E389" s="431"/>
    </row>
    <row r="390" spans="3:5">
      <c r="C390" s="430">
        <v>42.80239357</v>
      </c>
      <c r="E390" s="431"/>
    </row>
    <row r="391" spans="3:5">
      <c r="C391" s="430">
        <v>20.484626559999999</v>
      </c>
      <c r="E391" s="431"/>
    </row>
    <row r="392" spans="3:5">
      <c r="C392" s="430">
        <v>39.783359920000002</v>
      </c>
      <c r="E392" s="431"/>
    </row>
    <row r="393" spans="3:5">
      <c r="C393" s="430">
        <v>61.286487100000002</v>
      </c>
      <c r="E393" s="431"/>
    </row>
    <row r="394" spans="3:5">
      <c r="C394" s="430">
        <v>59.804142300000002</v>
      </c>
      <c r="E394" s="431"/>
    </row>
    <row r="395" spans="3:5">
      <c r="C395" s="430">
        <v>52.862702229999996</v>
      </c>
      <c r="E395" s="431"/>
    </row>
    <row r="396" spans="3:5">
      <c r="C396" s="430">
        <v>53.251826870000002</v>
      </c>
      <c r="E396" s="431"/>
    </row>
    <row r="397" spans="3:5">
      <c r="C397" s="430">
        <v>43.149468849999998</v>
      </c>
      <c r="E397" s="431"/>
    </row>
    <row r="398" spans="3:5">
      <c r="C398" s="430">
        <v>77.103340070000002</v>
      </c>
      <c r="E398" s="431"/>
    </row>
    <row r="399" spans="3:5">
      <c r="C399" s="430">
        <v>45.724126779999999</v>
      </c>
      <c r="E399" s="431"/>
    </row>
    <row r="400" spans="3:5">
      <c r="C400" s="430">
        <v>18.73208932</v>
      </c>
      <c r="E400" s="431"/>
    </row>
    <row r="401" spans="3:5">
      <c r="C401" s="430">
        <v>31.553568250000001</v>
      </c>
      <c r="E401" s="431"/>
    </row>
    <row r="402" spans="3:5">
      <c r="C402" s="430">
        <v>85.780049099999999</v>
      </c>
      <c r="E402" s="431"/>
    </row>
    <row r="403" spans="3:5">
      <c r="C403" s="430">
        <v>65.359679009999994</v>
      </c>
      <c r="E403" s="431"/>
    </row>
    <row r="404" spans="3:5">
      <c r="C404" s="430">
        <v>41.755621920000003</v>
      </c>
      <c r="E404" s="431"/>
    </row>
    <row r="405" spans="3:5">
      <c r="C405" s="430">
        <v>69.055077769999997</v>
      </c>
      <c r="E405" s="431"/>
    </row>
    <row r="406" spans="3:5">
      <c r="C406" s="430">
        <v>5.9348929520000002</v>
      </c>
      <c r="E406" s="431"/>
    </row>
    <row r="407" spans="3:5">
      <c r="C407" s="430">
        <v>54.03169201</v>
      </c>
      <c r="E407" s="431"/>
    </row>
    <row r="408" spans="3:5">
      <c r="C408" s="430">
        <v>37.140520359999996</v>
      </c>
      <c r="E408" s="431"/>
    </row>
    <row r="409" spans="3:5">
      <c r="C409" s="430">
        <v>61.383297890000001</v>
      </c>
      <c r="E409" s="431"/>
    </row>
    <row r="410" spans="3:5">
      <c r="C410" s="430">
        <v>25.526850790000001</v>
      </c>
      <c r="E410" s="431"/>
    </row>
    <row r="411" spans="3:5">
      <c r="C411" s="430">
        <v>113.8785469</v>
      </c>
      <c r="E411" s="431"/>
    </row>
    <row r="412" spans="3:5">
      <c r="C412" s="430">
        <v>17.514027840000001</v>
      </c>
      <c r="E412" s="431"/>
    </row>
    <row r="413" spans="3:5">
      <c r="C413" s="430">
        <v>37.295587249999997</v>
      </c>
      <c r="E413" s="431"/>
    </row>
    <row r="414" spans="3:5">
      <c r="C414" s="430">
        <v>6.9481773899999997</v>
      </c>
      <c r="E414" s="431"/>
    </row>
    <row r="415" spans="3:5">
      <c r="C415" s="430">
        <v>24.940424929999999</v>
      </c>
      <c r="E415" s="431"/>
    </row>
    <row r="416" spans="3:5">
      <c r="C416" s="430">
        <v>50.075510800000004</v>
      </c>
      <c r="E416" s="431"/>
    </row>
    <row r="417" spans="3:5">
      <c r="C417" s="430">
        <v>55.707562780000003</v>
      </c>
      <c r="E417" s="431"/>
    </row>
    <row r="418" spans="3:5">
      <c r="C418" s="430">
        <v>60.350270160000001</v>
      </c>
      <c r="E418" s="431"/>
    </row>
    <row r="419" spans="3:5">
      <c r="C419" s="430">
        <v>17.728629959999999</v>
      </c>
      <c r="E419" s="431"/>
    </row>
    <row r="420" spans="3:5">
      <c r="C420" s="430">
        <v>25.874752730000001</v>
      </c>
      <c r="E420" s="431"/>
    </row>
    <row r="421" spans="3:5">
      <c r="C421" s="430">
        <v>41.62254343</v>
      </c>
      <c r="E421" s="431"/>
    </row>
    <row r="422" spans="3:5">
      <c r="C422" s="430">
        <v>22.81302487</v>
      </c>
      <c r="E422" s="431"/>
    </row>
    <row r="423" spans="3:5">
      <c r="C423" s="430">
        <v>37.179891830000003</v>
      </c>
      <c r="E423" s="431"/>
    </row>
    <row r="424" spans="3:5">
      <c r="C424" s="430">
        <v>35.409914690000001</v>
      </c>
      <c r="E424" s="431"/>
    </row>
    <row r="425" spans="3:5">
      <c r="C425" s="430">
        <v>64.591440800000001</v>
      </c>
      <c r="E425" s="431"/>
    </row>
    <row r="426" spans="3:5">
      <c r="C426" s="430">
        <v>35.350818740000001</v>
      </c>
      <c r="E426" s="431"/>
    </row>
    <row r="427" spans="3:5">
      <c r="C427" s="430">
        <v>35.427906550000003</v>
      </c>
      <c r="E427" s="431"/>
    </row>
    <row r="428" spans="3:5">
      <c r="C428" s="430">
        <v>51.801491319999997</v>
      </c>
      <c r="E428" s="431"/>
    </row>
    <row r="429" spans="3:5">
      <c r="C429" s="430">
        <v>36.4458281</v>
      </c>
      <c r="E429" s="431"/>
    </row>
    <row r="430" spans="3:5">
      <c r="C430" s="430">
        <v>49.828142300000003</v>
      </c>
      <c r="E430" s="431"/>
    </row>
    <row r="431" spans="3:5">
      <c r="C431" s="430">
        <v>51.771290649999997</v>
      </c>
      <c r="E431" s="431"/>
    </row>
    <row r="432" spans="3:5">
      <c r="C432" s="430">
        <v>40.157721299999999</v>
      </c>
      <c r="E432" s="431"/>
    </row>
    <row r="433" spans="3:5">
      <c r="C433" s="430">
        <v>58.593088969999997</v>
      </c>
      <c r="E433" s="431"/>
    </row>
    <row r="434" spans="3:5">
      <c r="C434" s="430">
        <v>56.9494696</v>
      </c>
      <c r="E434" s="431"/>
    </row>
    <row r="435" spans="3:5">
      <c r="C435" s="430">
        <v>55.292091589999998</v>
      </c>
      <c r="E435" s="431"/>
    </row>
    <row r="436" spans="3:5">
      <c r="C436" s="430">
        <v>87.814295619999996</v>
      </c>
      <c r="E436" s="431"/>
    </row>
    <row r="437" spans="3:5">
      <c r="C437" s="430">
        <v>40.909134790000003</v>
      </c>
      <c r="E437" s="431"/>
    </row>
    <row r="438" spans="3:5">
      <c r="C438" s="430">
        <v>15.2729368</v>
      </c>
      <c r="E438" s="431"/>
    </row>
    <row r="439" spans="3:5">
      <c r="C439" s="430">
        <v>23.546549160000001</v>
      </c>
      <c r="E439" s="431"/>
    </row>
    <row r="440" spans="3:5">
      <c r="C440" s="430">
        <v>35.012467549999997</v>
      </c>
      <c r="E440" s="431"/>
    </row>
    <row r="441" spans="3:5">
      <c r="C441" s="430">
        <v>32.9456019</v>
      </c>
      <c r="E441" s="431"/>
    </row>
    <row r="442" spans="3:5">
      <c r="C442" s="430">
        <v>12.81454387</v>
      </c>
      <c r="E442" s="431"/>
    </row>
    <row r="443" spans="3:5">
      <c r="C443" s="430">
        <v>94.818821170000007</v>
      </c>
      <c r="E443" s="431"/>
    </row>
    <row r="444" spans="3:5">
      <c r="C444" s="430">
        <v>15.222682430000001</v>
      </c>
      <c r="E444" s="431"/>
    </row>
    <row r="445" spans="3:5">
      <c r="C445" s="430">
        <v>16.958689880000001</v>
      </c>
      <c r="E445" s="431"/>
    </row>
    <row r="446" spans="3:5">
      <c r="C446" s="430">
        <v>54.92251478</v>
      </c>
      <c r="E446" s="431"/>
    </row>
    <row r="447" spans="3:5">
      <c r="C447" s="430">
        <v>85.552546230000004</v>
      </c>
      <c r="E447" s="431"/>
    </row>
    <row r="448" spans="3:5">
      <c r="C448" s="430">
        <v>40.33484713</v>
      </c>
      <c r="E448" s="431"/>
    </row>
    <row r="449" spans="3:5">
      <c r="C449" s="430">
        <v>29.010736640000001</v>
      </c>
      <c r="E449" s="431"/>
    </row>
    <row r="450" spans="3:5">
      <c r="C450" s="430">
        <v>29.396054830000001</v>
      </c>
      <c r="E450" s="431"/>
    </row>
    <row r="451" spans="3:5">
      <c r="C451" s="430">
        <v>31.75827773</v>
      </c>
      <c r="E451" s="431"/>
    </row>
    <row r="452" spans="3:5">
      <c r="C452" s="430">
        <v>71.269734940000006</v>
      </c>
      <c r="E452" s="431"/>
    </row>
    <row r="453" spans="3:5">
      <c r="C453" s="430">
        <v>39.381291820000001</v>
      </c>
      <c r="E453" s="431"/>
    </row>
    <row r="454" spans="3:5">
      <c r="C454" s="430">
        <v>65.255326100000005</v>
      </c>
      <c r="E454" s="431"/>
    </row>
    <row r="455" spans="3:5">
      <c r="C455" s="430">
        <v>19.740584370000001</v>
      </c>
      <c r="E455" s="431"/>
    </row>
    <row r="456" spans="3:5">
      <c r="C456" s="430">
        <v>72.676566350000002</v>
      </c>
      <c r="E456" s="431"/>
    </row>
    <row r="457" spans="3:5">
      <c r="C457" s="430">
        <v>21.619991349999999</v>
      </c>
      <c r="E457" s="431"/>
    </row>
    <row r="458" spans="3:5">
      <c r="C458" s="430">
        <v>68.739997419999995</v>
      </c>
      <c r="E458" s="431"/>
    </row>
    <row r="459" spans="3:5">
      <c r="C459" s="430">
        <v>22.648713109999999</v>
      </c>
      <c r="E459" s="431"/>
    </row>
    <row r="460" spans="3:5">
      <c r="C460" s="430">
        <v>78.959569200000004</v>
      </c>
      <c r="E460" s="431"/>
    </row>
    <row r="461" spans="3:5">
      <c r="C461" s="430">
        <v>67.495530220000006</v>
      </c>
      <c r="E461" s="431"/>
    </row>
    <row r="462" spans="3:5">
      <c r="C462" s="430">
        <v>82.028676950000005</v>
      </c>
      <c r="E462" s="431"/>
    </row>
    <row r="463" spans="3:5">
      <c r="C463" s="430">
        <v>30.68065241</v>
      </c>
      <c r="E463" s="431"/>
    </row>
    <row r="464" spans="3:5">
      <c r="C464" s="430">
        <v>120.1998449</v>
      </c>
      <c r="E464" s="431"/>
    </row>
    <row r="465" spans="3:5">
      <c r="C465" s="430">
        <v>88.730923340000004</v>
      </c>
      <c r="E465" s="431"/>
    </row>
    <row r="466" spans="3:5">
      <c r="C466" s="430">
        <v>65.77889227</v>
      </c>
      <c r="E466" s="431"/>
    </row>
    <row r="467" spans="3:5">
      <c r="C467" s="430">
        <v>3.7334846810000002</v>
      </c>
      <c r="E467" s="431"/>
    </row>
    <row r="468" spans="3:5">
      <c r="C468" s="430">
        <v>38.464517069999999</v>
      </c>
      <c r="E468" s="431"/>
    </row>
    <row r="469" spans="3:5">
      <c r="C469" s="430">
        <v>8.8444917269999994</v>
      </c>
      <c r="E469" s="431"/>
    </row>
    <row r="470" spans="3:5">
      <c r="C470" s="430">
        <v>34.270354400000002</v>
      </c>
      <c r="E470" s="431"/>
    </row>
    <row r="471" spans="3:5">
      <c r="C471" s="430">
        <v>50.094427240000002</v>
      </c>
      <c r="E471" s="431"/>
    </row>
    <row r="472" spans="3:5">
      <c r="C472" s="430">
        <v>25.002044309999999</v>
      </c>
      <c r="E472" s="431"/>
    </row>
    <row r="473" spans="3:5">
      <c r="C473" s="430">
        <v>18.920383189999999</v>
      </c>
      <c r="E473" s="431"/>
    </row>
    <row r="474" spans="3:5">
      <c r="C474" s="430">
        <v>40.165806549999999</v>
      </c>
      <c r="E474" s="431"/>
    </row>
    <row r="475" spans="3:5">
      <c r="C475" s="430">
        <v>26.317856249999998</v>
      </c>
      <c r="E475" s="431"/>
    </row>
    <row r="476" spans="3:5">
      <c r="C476" s="430">
        <v>44.881735390000003</v>
      </c>
      <c r="E476" s="431"/>
    </row>
    <row r="477" spans="3:5">
      <c r="C477" s="430">
        <v>30.091777480000001</v>
      </c>
      <c r="E477" s="431"/>
    </row>
    <row r="478" spans="3:5">
      <c r="C478" s="430">
        <v>34.010809090000002</v>
      </c>
      <c r="E478" s="431"/>
    </row>
    <row r="479" spans="3:5">
      <c r="C479" s="430">
        <v>21.9807159</v>
      </c>
      <c r="E479" s="431"/>
    </row>
    <row r="480" spans="3:5">
      <c r="C480" s="430">
        <v>66.167059249999994</v>
      </c>
      <c r="E480" s="431"/>
    </row>
    <row r="481" spans="3:5">
      <c r="C481" s="430">
        <v>27.463607660000001</v>
      </c>
      <c r="E481" s="431"/>
    </row>
    <row r="482" spans="3:5">
      <c r="C482" s="430">
        <v>37.838416350000003</v>
      </c>
      <c r="E482" s="431"/>
    </row>
    <row r="483" spans="3:5">
      <c r="C483" s="430">
        <v>32.029280030000002</v>
      </c>
      <c r="E483" s="431"/>
    </row>
    <row r="484" spans="3:5">
      <c r="C484" s="430">
        <v>54.990927579999997</v>
      </c>
      <c r="E484" s="431"/>
    </row>
    <row r="485" spans="3:5">
      <c r="C485" s="430">
        <v>59.924202010000002</v>
      </c>
      <c r="E485" s="431"/>
    </row>
    <row r="486" spans="3:5">
      <c r="C486" s="430">
        <v>71.545489979999999</v>
      </c>
      <c r="E486" s="431"/>
    </row>
    <row r="487" spans="3:5">
      <c r="C487" s="430">
        <v>82.423484110000004</v>
      </c>
      <c r="E487" s="431"/>
    </row>
    <row r="488" spans="3:5">
      <c r="C488" s="430">
        <v>28.955859960000002</v>
      </c>
      <c r="E488" s="431"/>
    </row>
    <row r="489" spans="3:5">
      <c r="C489" s="430">
        <v>18.142890260000001</v>
      </c>
      <c r="E489" s="431"/>
    </row>
    <row r="490" spans="3:5">
      <c r="C490" s="430">
        <v>22.120781879999999</v>
      </c>
      <c r="E490" s="431"/>
    </row>
    <row r="491" spans="3:5">
      <c r="C491" s="430">
        <v>17.695074129999998</v>
      </c>
      <c r="E491" s="431"/>
    </row>
    <row r="492" spans="3:5">
      <c r="C492" s="430">
        <v>32.418720989999997</v>
      </c>
      <c r="E492" s="431"/>
    </row>
    <row r="493" spans="3:5">
      <c r="C493" s="430">
        <v>35.455582509999999</v>
      </c>
      <c r="E493" s="431"/>
    </row>
    <row r="494" spans="3:5">
      <c r="C494" s="430">
        <v>48.241551219999998</v>
      </c>
      <c r="E494" s="431"/>
    </row>
    <row r="495" spans="3:5">
      <c r="C495" s="430">
        <v>84.086685869999997</v>
      </c>
      <c r="E495" s="431"/>
    </row>
    <row r="496" spans="3:5">
      <c r="C496" s="430">
        <v>5.5295502699999997</v>
      </c>
      <c r="E496" s="431"/>
    </row>
    <row r="497" spans="3:5">
      <c r="C497" s="430">
        <v>9.9367040010000007</v>
      </c>
      <c r="E497" s="431"/>
    </row>
    <row r="498" spans="3:5">
      <c r="C498" s="430">
        <v>23.476488799999998</v>
      </c>
      <c r="E498" s="431"/>
    </row>
    <row r="499" spans="3:5">
      <c r="C499" s="430">
        <v>28.971922209999999</v>
      </c>
      <c r="E499" s="431"/>
    </row>
    <row r="500" spans="3:5">
      <c r="C500" s="430">
        <v>23.608531639999999</v>
      </c>
      <c r="E500" s="431"/>
    </row>
    <row r="501" spans="3:5">
      <c r="C501" s="430">
        <v>25.59318334</v>
      </c>
      <c r="E501" s="431"/>
    </row>
    <row r="502" spans="3:5">
      <c r="C502" s="430">
        <v>66.045022029999998</v>
      </c>
      <c r="E502" s="431"/>
    </row>
    <row r="503" spans="3:5">
      <c r="C503" s="430">
        <v>77.615748909999994</v>
      </c>
      <c r="E503" s="431"/>
    </row>
    <row r="504" spans="3:5">
      <c r="C504" s="430">
        <v>30.48591914</v>
      </c>
      <c r="E504" s="431"/>
    </row>
    <row r="505" spans="3:5">
      <c r="C505" s="430">
        <v>79.569357620000005</v>
      </c>
      <c r="E505" s="431"/>
    </row>
    <row r="506" spans="3:5">
      <c r="C506" s="430">
        <v>50.681870570000001</v>
      </c>
      <c r="E506" s="431"/>
    </row>
    <row r="507" spans="3:5">
      <c r="C507" s="430">
        <v>8.9593428989999992</v>
      </c>
      <c r="E507" s="431"/>
    </row>
    <row r="508" spans="3:5">
      <c r="C508" s="430">
        <v>62.945238760000002</v>
      </c>
      <c r="E508" s="431"/>
    </row>
    <row r="509" spans="3:5">
      <c r="C509" s="430">
        <v>62.682506310000001</v>
      </c>
      <c r="E509" s="431"/>
    </row>
    <row r="510" spans="3:5">
      <c r="C510" s="430">
        <v>14.58063761</v>
      </c>
      <c r="E510" s="431"/>
    </row>
    <row r="511" spans="3:5">
      <c r="C511" s="430">
        <v>42.30112372</v>
      </c>
      <c r="E511" s="431"/>
    </row>
    <row r="512" spans="3:5">
      <c r="C512" s="430">
        <v>46.848963009999999</v>
      </c>
      <c r="E512" s="431"/>
    </row>
    <row r="513" spans="3:5">
      <c r="C513" s="430">
        <v>80.164192159999999</v>
      </c>
      <c r="E513" s="431"/>
    </row>
    <row r="514" spans="3:5">
      <c r="C514" s="430">
        <v>40.14985617</v>
      </c>
      <c r="E514" s="431"/>
    </row>
    <row r="515" spans="3:5">
      <c r="C515" s="430">
        <v>36.051509209999999</v>
      </c>
      <c r="E515" s="431"/>
    </row>
    <row r="516" spans="3:5">
      <c r="C516" s="430">
        <v>15.925769089999999</v>
      </c>
      <c r="E516" s="431"/>
    </row>
    <row r="517" spans="3:5">
      <c r="C517" s="430">
        <v>27.805598410000002</v>
      </c>
      <c r="E517" s="431"/>
    </row>
    <row r="518" spans="3:5">
      <c r="C518" s="430">
        <v>15.36437179</v>
      </c>
      <c r="E518" s="431"/>
    </row>
    <row r="519" spans="3:5">
      <c r="C519" s="430">
        <v>53.18756424</v>
      </c>
      <c r="E519" s="431"/>
    </row>
    <row r="520" spans="3:5">
      <c r="C520" s="430">
        <v>67.908217339999993</v>
      </c>
      <c r="E520" s="431"/>
    </row>
    <row r="521" spans="3:5">
      <c r="C521" s="430">
        <v>56.431239980000001</v>
      </c>
      <c r="E521" s="431"/>
    </row>
    <row r="522" spans="3:5">
      <c r="C522" s="430">
        <v>69.525762349999994</v>
      </c>
      <c r="E522" s="431"/>
    </row>
    <row r="523" spans="3:5">
      <c r="C523" s="430">
        <v>30.11677954</v>
      </c>
      <c r="E523" s="431"/>
    </row>
    <row r="524" spans="3:5">
      <c r="C524" s="430">
        <v>47.064200999999997</v>
      </c>
      <c r="E524" s="431"/>
    </row>
    <row r="525" spans="3:5">
      <c r="C525" s="430">
        <v>34.329939500000002</v>
      </c>
      <c r="E525" s="431"/>
    </row>
    <row r="526" spans="3:5">
      <c r="C526" s="430">
        <v>27.798148300000001</v>
      </c>
      <c r="E526" s="431"/>
    </row>
    <row r="527" spans="3:5">
      <c r="C527" s="430">
        <v>53.308157350000002</v>
      </c>
      <c r="E527" s="431"/>
    </row>
    <row r="528" spans="3:5">
      <c r="C528" s="430">
        <v>53.10035456</v>
      </c>
      <c r="E528" s="431"/>
    </row>
    <row r="529" spans="3:5">
      <c r="C529" s="430">
        <v>22.86312435</v>
      </c>
      <c r="E529" s="431"/>
    </row>
    <row r="530" spans="3:5">
      <c r="C530" s="430">
        <v>43.177012949999998</v>
      </c>
      <c r="E530" s="431"/>
    </row>
    <row r="531" spans="3:5">
      <c r="C531" s="430">
        <v>52.738537129999997</v>
      </c>
      <c r="E531" s="431"/>
    </row>
    <row r="532" spans="3:5">
      <c r="C532" s="430">
        <v>61.711248689999998</v>
      </c>
      <c r="E532" s="431"/>
    </row>
    <row r="533" spans="3:5">
      <c r="C533" s="430">
        <v>58.534517030000004</v>
      </c>
      <c r="E533" s="431"/>
    </row>
    <row r="534" spans="3:5">
      <c r="C534" s="430">
        <v>19.213203140000001</v>
      </c>
      <c r="E534" s="431"/>
    </row>
    <row r="535" spans="3:5">
      <c r="C535" s="430">
        <v>31.750137479999999</v>
      </c>
      <c r="E535" s="431"/>
    </row>
    <row r="536" spans="3:5">
      <c r="C536" s="430">
        <v>20.361950109999999</v>
      </c>
      <c r="E536" s="431"/>
    </row>
    <row r="537" spans="3:5">
      <c r="C537" s="430">
        <v>24.74382636</v>
      </c>
      <c r="E537" s="431"/>
    </row>
    <row r="538" spans="3:5">
      <c r="C538" s="430">
        <v>33.50026227</v>
      </c>
      <c r="E538" s="431"/>
    </row>
    <row r="539" spans="3:5">
      <c r="C539" s="430">
        <v>48.480476830000001</v>
      </c>
      <c r="E539" s="431"/>
    </row>
    <row r="540" spans="3:5">
      <c r="C540" s="430">
        <v>84.088837380000001</v>
      </c>
      <c r="E540" s="431"/>
    </row>
    <row r="541" spans="3:5">
      <c r="C541" s="430">
        <v>44.838352870000001</v>
      </c>
      <c r="E541" s="431"/>
    </row>
    <row r="542" spans="3:5">
      <c r="C542" s="430">
        <v>33.621556529999999</v>
      </c>
      <c r="E542" s="431"/>
    </row>
    <row r="543" spans="3:5">
      <c r="C543" s="430">
        <v>85.655472399999994</v>
      </c>
      <c r="E543" s="431"/>
    </row>
    <row r="544" spans="3:5">
      <c r="C544" s="430">
        <v>27.3036344</v>
      </c>
      <c r="E544" s="431"/>
    </row>
    <row r="545" spans="3:5">
      <c r="C545" s="430">
        <v>108.6218542</v>
      </c>
      <c r="E545" s="431"/>
    </row>
    <row r="546" spans="3:5">
      <c r="C546" s="430">
        <v>39.236203099999997</v>
      </c>
      <c r="E546" s="431"/>
    </row>
    <row r="547" spans="3:5">
      <c r="C547" s="430">
        <v>12.651799240000001</v>
      </c>
      <c r="E547" s="431"/>
    </row>
    <row r="548" spans="3:5">
      <c r="C548" s="430">
        <v>32.186337299999998</v>
      </c>
      <c r="E548" s="431"/>
    </row>
    <row r="549" spans="3:5">
      <c r="C549" s="430">
        <v>58.402748080000002</v>
      </c>
      <c r="E549" s="431"/>
    </row>
    <row r="550" spans="3:5">
      <c r="C550" s="430">
        <v>82.133986149999998</v>
      </c>
      <c r="E550" s="431"/>
    </row>
    <row r="551" spans="3:5">
      <c r="C551" s="430">
        <v>52.371683279999999</v>
      </c>
      <c r="E551" s="431"/>
    </row>
    <row r="552" spans="3:5">
      <c r="C552" s="430">
        <v>67.257255470000004</v>
      </c>
      <c r="E552" s="431"/>
    </row>
    <row r="553" spans="3:5">
      <c r="C553" s="430">
        <v>50.323787099999997</v>
      </c>
      <c r="E553" s="431"/>
    </row>
    <row r="554" spans="3:5">
      <c r="C554" s="430">
        <v>9.2472095480000007</v>
      </c>
      <c r="E554" s="431"/>
    </row>
    <row r="555" spans="3:5">
      <c r="C555" s="430">
        <v>28.87842547</v>
      </c>
      <c r="E555" s="431"/>
    </row>
    <row r="556" spans="3:5">
      <c r="C556" s="430">
        <v>20.649609739999999</v>
      </c>
      <c r="E556" s="431"/>
    </row>
    <row r="557" spans="3:5">
      <c r="C557" s="430">
        <v>68.212040009999996</v>
      </c>
      <c r="E557" s="431"/>
    </row>
    <row r="558" spans="3:5">
      <c r="C558" s="430">
        <v>61.757299860000003</v>
      </c>
      <c r="E558" s="431"/>
    </row>
    <row r="559" spans="3:5">
      <c r="C559" s="430">
        <v>39.049486039999998</v>
      </c>
      <c r="E559" s="431"/>
    </row>
    <row r="560" spans="3:5">
      <c r="C560" s="430">
        <v>14.23501104</v>
      </c>
      <c r="E560" s="431"/>
    </row>
    <row r="561" spans="3:5">
      <c r="C561" s="430">
        <v>115.82975380000001</v>
      </c>
      <c r="E561" s="431"/>
    </row>
    <row r="562" spans="3:5">
      <c r="C562" s="430">
        <v>22.243909049999999</v>
      </c>
      <c r="E562" s="431"/>
    </row>
    <row r="563" spans="3:5">
      <c r="C563" s="430">
        <v>65.277444750000001</v>
      </c>
      <c r="E563" s="431"/>
    </row>
    <row r="564" spans="3:5">
      <c r="C564" s="430">
        <v>54.791395819999998</v>
      </c>
      <c r="E564" s="431"/>
    </row>
    <row r="565" spans="3:5">
      <c r="C565" s="430">
        <v>85.048694240000003</v>
      </c>
      <c r="E565" s="431"/>
    </row>
    <row r="566" spans="3:5">
      <c r="C566" s="430">
        <v>55.370600000000003</v>
      </c>
      <c r="E566" s="431"/>
    </row>
    <row r="567" spans="3:5">
      <c r="C567" s="430">
        <v>47.127240149999999</v>
      </c>
      <c r="E567" s="431"/>
    </row>
    <row r="568" spans="3:5">
      <c r="C568" s="430">
        <v>54.859773850000003</v>
      </c>
      <c r="E568" s="431"/>
    </row>
    <row r="569" spans="3:5">
      <c r="C569" s="430">
        <v>41.879517229999998</v>
      </c>
      <c r="E569" s="431"/>
    </row>
    <row r="570" spans="3:5">
      <c r="C570" s="430">
        <v>47.04361102</v>
      </c>
      <c r="E570" s="431"/>
    </row>
    <row r="571" spans="3:5">
      <c r="C571" s="430">
        <v>50.298334529999998</v>
      </c>
      <c r="E571" s="431"/>
    </row>
    <row r="572" spans="3:5">
      <c r="C572" s="430">
        <v>80.722734919999994</v>
      </c>
      <c r="E572" s="431"/>
    </row>
    <row r="573" spans="3:5">
      <c r="C573" s="430">
        <v>81.423660929999997</v>
      </c>
      <c r="E573" s="431"/>
    </row>
    <row r="574" spans="3:5">
      <c r="C574" s="430">
        <v>15.946286990000001</v>
      </c>
      <c r="E574" s="431"/>
    </row>
    <row r="575" spans="3:5">
      <c r="C575" s="430">
        <v>83.02575659</v>
      </c>
      <c r="E575" s="431"/>
    </row>
    <row r="576" spans="3:5">
      <c r="C576" s="430">
        <v>32.204285429999999</v>
      </c>
      <c r="E576" s="431"/>
    </row>
    <row r="577" spans="3:5">
      <c r="C577" s="430">
        <v>24.048918700000002</v>
      </c>
      <c r="E577" s="431"/>
    </row>
    <row r="578" spans="3:5">
      <c r="C578" s="430">
        <v>35.966472979999999</v>
      </c>
      <c r="E578" s="431"/>
    </row>
    <row r="579" spans="3:5">
      <c r="C579" s="430">
        <v>65.751933489999999</v>
      </c>
      <c r="E579" s="431"/>
    </row>
    <row r="580" spans="3:5">
      <c r="C580" s="430">
        <v>70.058875240000006</v>
      </c>
      <c r="E580" s="431"/>
    </row>
    <row r="581" spans="3:5">
      <c r="C581" s="430">
        <v>60.417843830000002</v>
      </c>
      <c r="E581" s="431"/>
    </row>
    <row r="582" spans="3:5">
      <c r="C582" s="430">
        <v>34.48380667</v>
      </c>
      <c r="E582" s="431"/>
    </row>
    <row r="583" spans="3:5">
      <c r="C583" s="430">
        <v>14.50892638</v>
      </c>
      <c r="E583" s="431"/>
    </row>
    <row r="584" spans="3:5">
      <c r="C584" s="430">
        <v>65.508388370000006</v>
      </c>
      <c r="E584" s="431"/>
    </row>
    <row r="585" spans="3:5">
      <c r="C585" s="430">
        <v>43.605567090000001</v>
      </c>
      <c r="E585" s="431"/>
    </row>
    <row r="586" spans="3:5">
      <c r="C586" s="430">
        <v>8.3770185999999995</v>
      </c>
      <c r="E586" s="431"/>
    </row>
    <row r="587" spans="3:5">
      <c r="C587" s="430">
        <v>40.185411279999997</v>
      </c>
      <c r="E587" s="431"/>
    </row>
    <row r="588" spans="3:5">
      <c r="C588" s="430">
        <v>52.886130520000002</v>
      </c>
      <c r="E588" s="431"/>
    </row>
    <row r="589" spans="3:5">
      <c r="C589" s="430">
        <v>88.198704140000004</v>
      </c>
      <c r="E589" s="431"/>
    </row>
    <row r="590" spans="3:5">
      <c r="C590" s="430">
        <v>80.66887217</v>
      </c>
      <c r="E590" s="431"/>
    </row>
    <row r="591" spans="3:5">
      <c r="C591" s="430">
        <v>7.8253052270000003</v>
      </c>
      <c r="E591" s="431"/>
    </row>
    <row r="592" spans="3:5">
      <c r="C592" s="430">
        <v>70.558960949999999</v>
      </c>
      <c r="E592" s="431"/>
    </row>
    <row r="593" spans="3:5">
      <c r="C593" s="430">
        <v>62.84571897</v>
      </c>
      <c r="E593" s="431"/>
    </row>
    <row r="594" spans="3:5">
      <c r="C594" s="430">
        <v>90.782279419999995</v>
      </c>
      <c r="E594" s="431"/>
    </row>
    <row r="595" spans="3:5">
      <c r="C595" s="430">
        <v>12.369395129999999</v>
      </c>
      <c r="E595" s="431"/>
    </row>
    <row r="596" spans="3:5">
      <c r="C596" s="430">
        <v>51.907226049999998</v>
      </c>
      <c r="E596" s="431"/>
    </row>
    <row r="597" spans="3:5">
      <c r="C597" s="430">
        <v>82.889222129999993</v>
      </c>
      <c r="E597" s="431"/>
    </row>
    <row r="598" spans="3:5">
      <c r="C598" s="430">
        <v>65.872957260000007</v>
      </c>
      <c r="E598" s="431"/>
    </row>
    <row r="599" spans="3:5">
      <c r="C599" s="430">
        <v>66.562238640000004</v>
      </c>
      <c r="E599" s="431"/>
    </row>
    <row r="600" spans="3:5">
      <c r="C600" s="430">
        <v>56.995768599999998</v>
      </c>
      <c r="E600" s="431"/>
    </row>
    <row r="601" spans="3:5">
      <c r="C601" s="430">
        <v>24.543660299999999</v>
      </c>
      <c r="E601" s="431"/>
    </row>
    <row r="602" spans="3:5">
      <c r="C602" s="430">
        <v>68.21196802</v>
      </c>
      <c r="E602" s="431"/>
    </row>
    <row r="603" spans="3:5">
      <c r="C603" s="430">
        <v>104.9607097</v>
      </c>
      <c r="E603" s="431"/>
    </row>
    <row r="604" spans="3:5">
      <c r="C604" s="430">
        <v>50.740933310000003</v>
      </c>
      <c r="E604" s="431"/>
    </row>
    <row r="605" spans="3:5">
      <c r="C605" s="430">
        <v>40.865162050000002</v>
      </c>
      <c r="E605" s="431"/>
    </row>
    <row r="606" spans="3:5">
      <c r="C606" s="430">
        <v>26.344128309999999</v>
      </c>
      <c r="E606" s="431"/>
    </row>
    <row r="607" spans="3:5">
      <c r="C607" s="430">
        <v>80.348695269999993</v>
      </c>
      <c r="E607" s="431"/>
    </row>
    <row r="608" spans="3:5">
      <c r="C608" s="430">
        <v>30.008343249999999</v>
      </c>
      <c r="E608" s="431"/>
    </row>
    <row r="609" spans="3:5">
      <c r="C609" s="430">
        <v>33.802997759999997</v>
      </c>
      <c r="E609" s="431"/>
    </row>
    <row r="610" spans="3:5">
      <c r="C610" s="430">
        <v>17.34234622</v>
      </c>
      <c r="E610" s="431"/>
    </row>
    <row r="611" spans="3:5">
      <c r="C611" s="430">
        <v>2.1418109959999998</v>
      </c>
      <c r="E611" s="431"/>
    </row>
    <row r="612" spans="3:5">
      <c r="C612" s="430">
        <v>29.315943860000001</v>
      </c>
      <c r="E612" s="431"/>
    </row>
    <row r="613" spans="3:5">
      <c r="C613" s="430">
        <v>44.062558410000001</v>
      </c>
      <c r="E613" s="431"/>
    </row>
    <row r="614" spans="3:5">
      <c r="C614" s="430">
        <v>35.36132113</v>
      </c>
      <c r="E614" s="431"/>
    </row>
    <row r="615" spans="3:5">
      <c r="C615" s="430">
        <v>67.652082410000006</v>
      </c>
      <c r="E615" s="431"/>
    </row>
    <row r="616" spans="3:5">
      <c r="C616" s="430">
        <v>62.970974730000002</v>
      </c>
      <c r="E616" s="431"/>
    </row>
    <row r="617" spans="3:5">
      <c r="C617" s="430">
        <v>55.933452000000003</v>
      </c>
      <c r="E617" s="431"/>
    </row>
    <row r="618" spans="3:5">
      <c r="C618" s="430">
        <v>68.967795530000004</v>
      </c>
      <c r="E618" s="431"/>
    </row>
    <row r="619" spans="3:5">
      <c r="C619" s="430">
        <v>77.850844460000005</v>
      </c>
      <c r="E619" s="431"/>
    </row>
    <row r="620" spans="3:5">
      <c r="C620" s="430">
        <v>76.066133410000006</v>
      </c>
      <c r="E620" s="431"/>
    </row>
    <row r="621" spans="3:5">
      <c r="C621" s="430">
        <v>18.36933535</v>
      </c>
      <c r="E621" s="431"/>
    </row>
    <row r="622" spans="3:5">
      <c r="C622" s="430">
        <v>38.245991199999999</v>
      </c>
      <c r="E622" s="431"/>
    </row>
    <row r="623" spans="3:5">
      <c r="C623" s="430">
        <v>39.268943440000001</v>
      </c>
      <c r="E623" s="431"/>
    </row>
    <row r="624" spans="3:5">
      <c r="C624" s="430">
        <v>58.477109740000003</v>
      </c>
      <c r="E624" s="431"/>
    </row>
    <row r="625" spans="3:5">
      <c r="C625" s="430">
        <v>64.224547110000003</v>
      </c>
      <c r="E625" s="431"/>
    </row>
    <row r="626" spans="3:5">
      <c r="C626" s="430">
        <v>92.166312750000003</v>
      </c>
      <c r="E626" s="431"/>
    </row>
    <row r="627" spans="3:5">
      <c r="C627" s="430">
        <v>102.9146159</v>
      </c>
      <c r="E627" s="431"/>
    </row>
    <row r="628" spans="3:5">
      <c r="C628" s="430">
        <v>31.044705400000002</v>
      </c>
      <c r="E628" s="431"/>
    </row>
    <row r="629" spans="3:5">
      <c r="C629" s="430">
        <v>72.89811598</v>
      </c>
      <c r="E629" s="431"/>
    </row>
    <row r="630" spans="3:5">
      <c r="C630" s="430">
        <v>59.073078709999997</v>
      </c>
      <c r="E630" s="431"/>
    </row>
    <row r="631" spans="3:5">
      <c r="C631" s="430">
        <v>40.092374730000003</v>
      </c>
      <c r="E631" s="431"/>
    </row>
    <row r="632" spans="3:5">
      <c r="C632" s="430">
        <v>48.301791280000003</v>
      </c>
      <c r="E632" s="431"/>
    </row>
    <row r="633" spans="3:5">
      <c r="C633" s="430">
        <v>68.639205709999999</v>
      </c>
      <c r="E633" s="431"/>
    </row>
    <row r="634" spans="3:5">
      <c r="C634" s="430">
        <v>39.673503969999999</v>
      </c>
      <c r="E634" s="431"/>
    </row>
    <row r="635" spans="3:5">
      <c r="C635" s="430">
        <v>22.813752220000001</v>
      </c>
      <c r="E635" s="431"/>
    </row>
    <row r="636" spans="3:5">
      <c r="C636" s="430">
        <v>32.731584699999999</v>
      </c>
      <c r="E636" s="431"/>
    </row>
    <row r="637" spans="3:5">
      <c r="C637" s="430">
        <v>29.023555000000002</v>
      </c>
      <c r="E637" s="431"/>
    </row>
    <row r="638" spans="3:5">
      <c r="C638" s="430">
        <v>73.212524149999993</v>
      </c>
      <c r="E638" s="431"/>
    </row>
    <row r="639" spans="3:5">
      <c r="C639" s="430">
        <v>67.852572890000005</v>
      </c>
      <c r="E639" s="431"/>
    </row>
    <row r="640" spans="3:5">
      <c r="C640" s="430">
        <v>54.060092410000003</v>
      </c>
      <c r="E640" s="431"/>
    </row>
    <row r="641" spans="3:5">
      <c r="C641" s="430">
        <v>35.972807369999998</v>
      </c>
      <c r="E641" s="431"/>
    </row>
    <row r="642" spans="3:5">
      <c r="C642" s="430">
        <v>63.46049867</v>
      </c>
      <c r="E642" s="431"/>
    </row>
    <row r="643" spans="3:5">
      <c r="C643" s="430">
        <v>29.882699349999999</v>
      </c>
      <c r="E643" s="431"/>
    </row>
    <row r="644" spans="3:5">
      <c r="C644" s="430">
        <v>54.767445989999999</v>
      </c>
      <c r="E644" s="431"/>
    </row>
    <row r="645" spans="3:5">
      <c r="C645" s="430">
        <v>8.1986983609999999</v>
      </c>
      <c r="E645" s="431"/>
    </row>
    <row r="646" spans="3:5">
      <c r="C646" s="430">
        <v>49.679386200000003</v>
      </c>
      <c r="E646" s="431"/>
    </row>
    <row r="647" spans="3:5">
      <c r="C647" s="430">
        <v>47.576478229999999</v>
      </c>
      <c r="E647" s="431"/>
    </row>
    <row r="648" spans="3:5">
      <c r="C648" s="430">
        <v>16.284912819999999</v>
      </c>
      <c r="E648" s="431"/>
    </row>
    <row r="649" spans="3:5">
      <c r="C649" s="430">
        <v>73.238273309999997</v>
      </c>
      <c r="E649" s="431"/>
    </row>
    <row r="650" spans="3:5">
      <c r="C650" s="430">
        <v>37.313044609999999</v>
      </c>
      <c r="E650" s="431"/>
    </row>
    <row r="651" spans="3:5">
      <c r="C651" s="430">
        <v>24.938875710000001</v>
      </c>
      <c r="E651" s="431"/>
    </row>
    <row r="652" spans="3:5">
      <c r="C652" s="430">
        <v>49.306043889999998</v>
      </c>
      <c r="E652" s="431"/>
    </row>
    <row r="653" spans="3:5">
      <c r="C653" s="430">
        <v>2.9280905279999998</v>
      </c>
      <c r="E653" s="431"/>
    </row>
    <row r="654" spans="3:5">
      <c r="C654" s="430">
        <v>53.223327509999997</v>
      </c>
      <c r="E654" s="431"/>
    </row>
    <row r="655" spans="3:5">
      <c r="C655" s="430">
        <v>67.695773630000005</v>
      </c>
      <c r="E655" s="431"/>
    </row>
    <row r="656" spans="3:5">
      <c r="C656" s="430">
        <v>45.320094959999999</v>
      </c>
      <c r="E656" s="431"/>
    </row>
    <row r="657" spans="3:5">
      <c r="C657" s="430">
        <v>78.992596759999998</v>
      </c>
      <c r="E657" s="431"/>
    </row>
    <row r="658" spans="3:5">
      <c r="C658" s="430">
        <v>54.305268779999999</v>
      </c>
      <c r="E658" s="431"/>
    </row>
    <row r="659" spans="3:5">
      <c r="C659" s="430">
        <v>41.309147289999999</v>
      </c>
      <c r="E659" s="431"/>
    </row>
    <row r="660" spans="3:5">
      <c r="C660" s="430">
        <v>47.810718479999998</v>
      </c>
      <c r="E660" s="431"/>
    </row>
    <row r="661" spans="3:5">
      <c r="C661" s="430">
        <v>22.267292619999999</v>
      </c>
      <c r="E661" s="431"/>
    </row>
    <row r="662" spans="3:5">
      <c r="C662" s="430">
        <v>59.833065380000001</v>
      </c>
      <c r="E662" s="431"/>
    </row>
    <row r="663" spans="3:5">
      <c r="C663" s="430">
        <v>14.543515409999999</v>
      </c>
      <c r="E663" s="431"/>
    </row>
    <row r="664" spans="3:5">
      <c r="C664" s="430">
        <v>52.633707700000002</v>
      </c>
      <c r="E664" s="431"/>
    </row>
    <row r="665" spans="3:5">
      <c r="C665" s="430">
        <v>39.717622669999997</v>
      </c>
      <c r="E665" s="431"/>
    </row>
    <row r="666" spans="3:5">
      <c r="C666" s="430">
        <v>17.066188360000002</v>
      </c>
      <c r="E666" s="431"/>
    </row>
    <row r="667" spans="3:5">
      <c r="C667" s="430">
        <v>58.193736119999997</v>
      </c>
      <c r="E667" s="431"/>
    </row>
    <row r="668" spans="3:5">
      <c r="C668" s="430">
        <v>38.587838550000001</v>
      </c>
      <c r="E668" s="431"/>
    </row>
    <row r="669" spans="3:5">
      <c r="C669" s="430">
        <v>72.148552289999998</v>
      </c>
      <c r="E669" s="431"/>
    </row>
    <row r="670" spans="3:5">
      <c r="C670" s="430">
        <v>49.413026379999998</v>
      </c>
      <c r="E670" s="431"/>
    </row>
    <row r="671" spans="3:5">
      <c r="C671" s="430">
        <v>61.943102619999998</v>
      </c>
      <c r="E671" s="431"/>
    </row>
    <row r="672" spans="3:5">
      <c r="C672" s="430">
        <v>15.53854961</v>
      </c>
      <c r="E672" s="431"/>
    </row>
    <row r="673" spans="3:5">
      <c r="C673" s="430">
        <v>34.634577950000001</v>
      </c>
      <c r="E673" s="431"/>
    </row>
    <row r="674" spans="3:5">
      <c r="C674" s="430">
        <v>95.519357119999995</v>
      </c>
      <c r="E674" s="431"/>
    </row>
    <row r="675" spans="3:5">
      <c r="C675" s="430">
        <v>35.342067489999998</v>
      </c>
      <c r="E675" s="431"/>
    </row>
    <row r="676" spans="3:5">
      <c r="C676" s="430">
        <v>46.145639600000003</v>
      </c>
      <c r="E676" s="431"/>
    </row>
    <row r="677" spans="3:5">
      <c r="C677" s="430">
        <v>18.188535869999999</v>
      </c>
      <c r="E677" s="431"/>
    </row>
    <row r="678" spans="3:5">
      <c r="C678" s="430">
        <v>78.125710580000003</v>
      </c>
      <c r="E678" s="431"/>
    </row>
    <row r="679" spans="3:5">
      <c r="C679" s="430">
        <v>36.557123089999997</v>
      </c>
      <c r="E679" s="431"/>
    </row>
    <row r="680" spans="3:5">
      <c r="C680" s="430">
        <v>70.043710129999994</v>
      </c>
      <c r="E680" s="431"/>
    </row>
    <row r="681" spans="3:5">
      <c r="C681" s="430">
        <v>75.121368140000001</v>
      </c>
      <c r="E681" s="431"/>
    </row>
    <row r="682" spans="3:5">
      <c r="C682" s="430">
        <v>40.735898970000001</v>
      </c>
      <c r="E682" s="431"/>
    </row>
    <row r="683" spans="3:5">
      <c r="C683" s="430">
        <v>15.73153102</v>
      </c>
      <c r="E683" s="431"/>
    </row>
    <row r="684" spans="3:5">
      <c r="C684" s="430">
        <v>60.980613480000002</v>
      </c>
      <c r="E684" s="431"/>
    </row>
    <row r="685" spans="3:5">
      <c r="C685" s="430">
        <v>30.396987429999999</v>
      </c>
      <c r="E685" s="431"/>
    </row>
    <row r="686" spans="3:5">
      <c r="C686" s="430">
        <v>31.145317370000001</v>
      </c>
      <c r="E686" s="431"/>
    </row>
    <row r="687" spans="3:5">
      <c r="C687" s="430">
        <v>41.848370039999999</v>
      </c>
      <c r="E687" s="431"/>
    </row>
    <row r="688" spans="3:5">
      <c r="C688" s="430">
        <v>12.306517550000001</v>
      </c>
      <c r="E688" s="431"/>
    </row>
    <row r="689" spans="3:5">
      <c r="C689" s="430">
        <v>20.480163959999999</v>
      </c>
      <c r="E689" s="431"/>
    </row>
    <row r="690" spans="3:5">
      <c r="C690" s="430">
        <v>68.257549049999994</v>
      </c>
      <c r="E690" s="431"/>
    </row>
    <row r="691" spans="3:5">
      <c r="C691" s="430">
        <v>16.735080100000001</v>
      </c>
      <c r="E691" s="431"/>
    </row>
    <row r="692" spans="3:5">
      <c r="C692" s="430">
        <v>28.96103514</v>
      </c>
      <c r="E692" s="431"/>
    </row>
    <row r="693" spans="3:5">
      <c r="C693" s="430">
        <v>79.907898059999994</v>
      </c>
      <c r="E693" s="431"/>
    </row>
    <row r="694" spans="3:5">
      <c r="C694" s="430">
        <v>11.64629467</v>
      </c>
      <c r="E694" s="431"/>
    </row>
    <row r="695" spans="3:5">
      <c r="C695" s="430">
        <v>56.364549279999999</v>
      </c>
      <c r="E695" s="431"/>
    </row>
    <row r="696" spans="3:5">
      <c r="C696" s="430">
        <v>36.38086028</v>
      </c>
      <c r="E696" s="431"/>
    </row>
    <row r="697" spans="3:5">
      <c r="C697" s="430">
        <v>67.621382879999999</v>
      </c>
      <c r="E697" s="431"/>
    </row>
    <row r="698" spans="3:5">
      <c r="C698" s="430">
        <v>10.42231419</v>
      </c>
      <c r="E698" s="431"/>
    </row>
    <row r="699" spans="3:5">
      <c r="C699" s="430">
        <v>11.687107259999999</v>
      </c>
      <c r="E699" s="431"/>
    </row>
    <row r="700" spans="3:5">
      <c r="C700" s="430">
        <v>81.524393360000005</v>
      </c>
      <c r="E700" s="431"/>
    </row>
    <row r="701" spans="3:5">
      <c r="C701" s="430">
        <v>22.054457769999999</v>
      </c>
      <c r="E701" s="431"/>
    </row>
    <row r="702" spans="3:5">
      <c r="C702" s="430">
        <v>28.655891019999999</v>
      </c>
      <c r="E702" s="431"/>
    </row>
    <row r="703" spans="3:5">
      <c r="C703" s="430">
        <v>40.09510444</v>
      </c>
      <c r="E703" s="431"/>
    </row>
    <row r="704" spans="3:5">
      <c r="C704" s="430">
        <v>39.86118493</v>
      </c>
      <c r="E704" s="431"/>
    </row>
    <row r="705" spans="3:5">
      <c r="C705" s="430">
        <v>56.054925019999999</v>
      </c>
      <c r="E705" s="431"/>
    </row>
    <row r="706" spans="3:5">
      <c r="C706" s="430">
        <v>76.82992102</v>
      </c>
      <c r="E706" s="431"/>
    </row>
    <row r="707" spans="3:5">
      <c r="C707" s="430">
        <v>33.744707640000001</v>
      </c>
      <c r="E707" s="431"/>
    </row>
    <row r="708" spans="3:5">
      <c r="C708" s="430">
        <v>84.132886369999994</v>
      </c>
      <c r="E708" s="431"/>
    </row>
    <row r="709" spans="3:5">
      <c r="C709" s="430">
        <v>50.582634589999998</v>
      </c>
      <c r="E709" s="431"/>
    </row>
    <row r="710" spans="3:5">
      <c r="C710" s="430">
        <v>98.304914319999995</v>
      </c>
      <c r="E710" s="431"/>
    </row>
    <row r="711" spans="3:5">
      <c r="C711" s="430">
        <v>36.353078189999998</v>
      </c>
      <c r="E711" s="431"/>
    </row>
    <row r="712" spans="3:5">
      <c r="C712" s="430">
        <v>75.567175410000004</v>
      </c>
      <c r="E712" s="431"/>
    </row>
    <row r="713" spans="3:5">
      <c r="C713" s="430">
        <v>115.8677337</v>
      </c>
      <c r="E713" s="431"/>
    </row>
    <row r="714" spans="3:5">
      <c r="C714" s="430">
        <v>12.937561369999999</v>
      </c>
      <c r="E714" s="431"/>
    </row>
    <row r="715" spans="3:5">
      <c r="C715" s="430">
        <v>55.427990940000001</v>
      </c>
      <c r="E715" s="431"/>
    </row>
    <row r="716" spans="3:5">
      <c r="C716" s="430">
        <v>50.623863960000001</v>
      </c>
      <c r="E716" s="431"/>
    </row>
    <row r="717" spans="3:5">
      <c r="C717" s="430">
        <v>4.0243364750000001</v>
      </c>
      <c r="E717" s="431"/>
    </row>
    <row r="718" spans="3:5">
      <c r="C718" s="430">
        <v>46.137144419999998</v>
      </c>
      <c r="E718" s="431"/>
    </row>
    <row r="719" spans="3:5">
      <c r="C719" s="430">
        <v>24.233148499999999</v>
      </c>
      <c r="E719" s="431"/>
    </row>
    <row r="720" spans="3:5">
      <c r="C720" s="430">
        <v>28.456194409999998</v>
      </c>
      <c r="E720" s="431"/>
    </row>
    <row r="721" spans="3:5">
      <c r="C721" s="430">
        <v>28.40751822</v>
      </c>
      <c r="E721" s="431"/>
    </row>
    <row r="722" spans="3:5">
      <c r="C722" s="430">
        <v>44.029978700000001</v>
      </c>
      <c r="E722" s="431"/>
    </row>
    <row r="723" spans="3:5">
      <c r="C723" s="430">
        <v>19.931823770000001</v>
      </c>
      <c r="E723" s="431"/>
    </row>
    <row r="724" spans="3:5">
      <c r="C724" s="430">
        <v>12.375250579999999</v>
      </c>
      <c r="E724" s="431"/>
    </row>
    <row r="725" spans="3:5">
      <c r="C725" s="430">
        <v>49.24328603</v>
      </c>
      <c r="E725" s="431"/>
    </row>
    <row r="726" spans="3:5">
      <c r="C726" s="430">
        <v>55.770718760000001</v>
      </c>
      <c r="E726" s="431"/>
    </row>
    <row r="727" spans="3:5">
      <c r="C727" s="430">
        <v>40.144843350000002</v>
      </c>
      <c r="E727" s="431"/>
    </row>
    <row r="728" spans="3:5">
      <c r="C728" s="430">
        <v>53.143851650000002</v>
      </c>
      <c r="E728" s="431"/>
    </row>
    <row r="729" spans="3:5">
      <c r="C729" s="430">
        <v>24.804768379999999</v>
      </c>
      <c r="E729" s="431"/>
    </row>
    <row r="730" spans="3:5">
      <c r="C730" s="430">
        <v>21.100106050000001</v>
      </c>
      <c r="E730" s="431"/>
    </row>
    <row r="731" spans="3:5">
      <c r="C731" s="430">
        <v>53.260768489999997</v>
      </c>
      <c r="E731" s="431"/>
    </row>
    <row r="732" spans="3:5">
      <c r="C732" s="430">
        <v>36.041280159999999</v>
      </c>
      <c r="E732" s="431"/>
    </row>
    <row r="733" spans="3:5">
      <c r="C733" s="430">
        <v>45.547358119999998</v>
      </c>
      <c r="E733" s="431"/>
    </row>
    <row r="734" spans="3:5">
      <c r="C734" s="430">
        <v>75.634166070000006</v>
      </c>
      <c r="E734" s="431"/>
    </row>
    <row r="735" spans="3:5">
      <c r="C735" s="430">
        <v>101.13287200000001</v>
      </c>
      <c r="E735" s="431"/>
    </row>
    <row r="736" spans="3:5">
      <c r="C736" s="430">
        <v>26.50745787</v>
      </c>
      <c r="E736" s="431"/>
    </row>
    <row r="737" spans="3:5">
      <c r="C737" s="430">
        <v>34.958068140000002</v>
      </c>
      <c r="E737" s="431"/>
    </row>
    <row r="738" spans="3:5">
      <c r="C738" s="430">
        <v>64.569735429999994</v>
      </c>
      <c r="E738" s="431"/>
    </row>
    <row r="739" spans="3:5">
      <c r="C739" s="430">
        <v>21.41299442</v>
      </c>
      <c r="E739" s="431"/>
    </row>
    <row r="740" spans="3:5">
      <c r="C740" s="430">
        <v>34.834314980000002</v>
      </c>
      <c r="E740" s="431"/>
    </row>
    <row r="741" spans="3:5">
      <c r="C741" s="430">
        <v>23.776122990000001</v>
      </c>
      <c r="E741" s="431"/>
    </row>
    <row r="742" spans="3:5">
      <c r="C742" s="430">
        <v>37.264194750000001</v>
      </c>
      <c r="E742" s="431"/>
    </row>
    <row r="743" spans="3:5">
      <c r="C743" s="430">
        <v>17.856125949999999</v>
      </c>
      <c r="E743" s="431"/>
    </row>
    <row r="744" spans="3:5">
      <c r="C744" s="430">
        <v>21.822192919999999</v>
      </c>
      <c r="E744" s="431"/>
    </row>
    <row r="745" spans="3:5">
      <c r="C745" s="430">
        <v>37.893352530000001</v>
      </c>
      <c r="E745" s="431"/>
    </row>
    <row r="746" spans="3:5">
      <c r="C746" s="430">
        <v>23.651510699999999</v>
      </c>
      <c r="E746" s="431"/>
    </row>
    <row r="747" spans="3:5">
      <c r="C747" s="430">
        <v>44.661505259999998</v>
      </c>
      <c r="E747" s="431"/>
    </row>
    <row r="748" spans="3:5">
      <c r="C748" s="430">
        <v>20.403039809999999</v>
      </c>
      <c r="E748" s="431"/>
    </row>
    <row r="749" spans="3:5">
      <c r="C749" s="430">
        <v>31.861650139999998</v>
      </c>
      <c r="E749" s="431"/>
    </row>
    <row r="750" spans="3:5">
      <c r="C750" s="430">
        <v>76.848526840000005</v>
      </c>
      <c r="E750" s="431"/>
    </row>
    <row r="751" spans="3:5">
      <c r="C751" s="430">
        <v>33.109833850000001</v>
      </c>
      <c r="E751" s="431"/>
    </row>
    <row r="752" spans="3:5">
      <c r="C752" s="430">
        <v>36.584167790000002</v>
      </c>
      <c r="E752" s="431"/>
    </row>
    <row r="753" spans="3:5">
      <c r="C753" s="430">
        <v>35.400332030000001</v>
      </c>
      <c r="E753" s="431"/>
    </row>
    <row r="754" spans="3:5">
      <c r="C754" s="430">
        <v>64.211345949999995</v>
      </c>
      <c r="E754" s="431"/>
    </row>
    <row r="755" spans="3:5">
      <c r="C755" s="430">
        <v>50.32402381</v>
      </c>
      <c r="E755" s="431"/>
    </row>
    <row r="756" spans="3:5">
      <c r="C756" s="430">
        <v>41.247585200000003</v>
      </c>
      <c r="E756" s="431"/>
    </row>
    <row r="757" spans="3:5">
      <c r="C757" s="430">
        <v>64.981391299999999</v>
      </c>
      <c r="E757" s="431"/>
    </row>
    <row r="758" spans="3:5">
      <c r="C758" s="430">
        <v>13.32943225</v>
      </c>
      <c r="E758" s="431"/>
    </row>
    <row r="759" spans="3:5">
      <c r="C759" s="430">
        <v>57.347953699999998</v>
      </c>
      <c r="E759" s="431"/>
    </row>
    <row r="760" spans="3:5">
      <c r="C760" s="430">
        <v>23.13061686</v>
      </c>
      <c r="E760" s="431"/>
    </row>
    <row r="761" spans="3:5">
      <c r="C761" s="430">
        <v>27.77116217</v>
      </c>
      <c r="E761" s="431"/>
    </row>
    <row r="762" spans="3:5">
      <c r="C762" s="430">
        <v>11.028265190000001</v>
      </c>
      <c r="E762" s="431"/>
    </row>
    <row r="763" spans="3:5">
      <c r="C763" s="430">
        <v>31.423211819999999</v>
      </c>
      <c r="E763" s="431"/>
    </row>
    <row r="764" spans="3:5">
      <c r="C764" s="430">
        <v>14.127781199999999</v>
      </c>
      <c r="E764" s="431"/>
    </row>
    <row r="765" spans="3:5">
      <c r="C765" s="430">
        <v>41.408756969999999</v>
      </c>
      <c r="E765" s="431"/>
    </row>
    <row r="766" spans="3:5">
      <c r="C766" s="430">
        <v>25.71843891</v>
      </c>
      <c r="E766" s="431"/>
    </row>
    <row r="767" spans="3:5">
      <c r="C767" s="430">
        <v>38.456973410000003</v>
      </c>
      <c r="E767" s="431"/>
    </row>
    <row r="768" spans="3:5">
      <c r="C768" s="430">
        <v>3.1140031380000002</v>
      </c>
      <c r="E768" s="431"/>
    </row>
    <row r="769" spans="3:5">
      <c r="C769" s="430">
        <v>24.025551400000001</v>
      </c>
      <c r="E769" s="431"/>
    </row>
    <row r="770" spans="3:5">
      <c r="C770" s="430">
        <v>30.616086960000001</v>
      </c>
      <c r="E770" s="431"/>
    </row>
    <row r="771" spans="3:5">
      <c r="C771" s="430">
        <v>37.412037980000001</v>
      </c>
      <c r="E771" s="431"/>
    </row>
    <row r="772" spans="3:5">
      <c r="C772" s="430">
        <v>23.109181530000001</v>
      </c>
      <c r="E772" s="431"/>
    </row>
    <row r="773" spans="3:5">
      <c r="C773" s="430">
        <v>39.464788570000003</v>
      </c>
      <c r="E773" s="431"/>
    </row>
    <row r="774" spans="3:5">
      <c r="C774" s="430">
        <v>59.730858609999999</v>
      </c>
      <c r="E774" s="431"/>
    </row>
    <row r="775" spans="3:5">
      <c r="C775" s="430">
        <v>51.002437200000003</v>
      </c>
      <c r="E775" s="431"/>
    </row>
    <row r="776" spans="3:5">
      <c r="C776" s="430">
        <v>28.55927866</v>
      </c>
      <c r="E776" s="431"/>
    </row>
    <row r="777" spans="3:5">
      <c r="C777" s="430">
        <v>46.871102209999997</v>
      </c>
      <c r="E777" s="431"/>
    </row>
    <row r="778" spans="3:5">
      <c r="C778" s="430">
        <v>7.6253336010000003</v>
      </c>
      <c r="E778" s="431"/>
    </row>
    <row r="779" spans="3:5">
      <c r="C779" s="430">
        <v>27.52773277</v>
      </c>
      <c r="E779" s="431"/>
    </row>
    <row r="780" spans="3:5">
      <c r="C780" s="430">
        <v>91.869355139999996</v>
      </c>
      <c r="E780" s="431"/>
    </row>
    <row r="781" spans="3:5">
      <c r="C781" s="430">
        <v>9.4890455500000002</v>
      </c>
      <c r="E781" s="431"/>
    </row>
    <row r="782" spans="3:5">
      <c r="C782" s="430">
        <v>80.367842109999998</v>
      </c>
      <c r="E782" s="431"/>
    </row>
    <row r="783" spans="3:5">
      <c r="C783" s="430">
        <v>38.674079730000003</v>
      </c>
      <c r="E783" s="431"/>
    </row>
    <row r="784" spans="3:5">
      <c r="C784" s="430">
        <v>27.609525000000001</v>
      </c>
      <c r="E784" s="431"/>
    </row>
    <row r="785" spans="3:5">
      <c r="C785" s="430">
        <v>51.035664160000003</v>
      </c>
      <c r="E785" s="431"/>
    </row>
    <row r="786" spans="3:5">
      <c r="C786" s="430">
        <v>18.08223989</v>
      </c>
      <c r="E786" s="431"/>
    </row>
    <row r="787" spans="3:5">
      <c r="C787" s="430">
        <v>17.87155701</v>
      </c>
      <c r="E787" s="431"/>
    </row>
    <row r="788" spans="3:5">
      <c r="C788" s="430">
        <v>24.321182220000001</v>
      </c>
      <c r="E788" s="431"/>
    </row>
    <row r="789" spans="3:5">
      <c r="C789" s="430">
        <v>50.796668009999998</v>
      </c>
      <c r="E789" s="431"/>
    </row>
    <row r="790" spans="3:5">
      <c r="C790" s="430">
        <v>50.96515978</v>
      </c>
      <c r="E790" s="431"/>
    </row>
    <row r="791" spans="3:5">
      <c r="C791" s="430">
        <v>46.443037099999998</v>
      </c>
      <c r="E791" s="431"/>
    </row>
    <row r="792" spans="3:5">
      <c r="C792" s="430">
        <v>46.98105271</v>
      </c>
      <c r="E792" s="431"/>
    </row>
    <row r="793" spans="3:5">
      <c r="C793" s="430">
        <v>25.540695979999999</v>
      </c>
      <c r="E793" s="431"/>
    </row>
    <row r="794" spans="3:5">
      <c r="C794" s="430">
        <v>76.499579740000001</v>
      </c>
      <c r="E794" s="431"/>
    </row>
    <row r="795" spans="3:5">
      <c r="C795" s="430">
        <v>87.205119809999999</v>
      </c>
      <c r="E795" s="431"/>
    </row>
    <row r="796" spans="3:5">
      <c r="C796" s="430">
        <v>33.5207756</v>
      </c>
      <c r="E796" s="431"/>
    </row>
    <row r="797" spans="3:5">
      <c r="C797" s="430">
        <v>106.9770742</v>
      </c>
      <c r="E797" s="431"/>
    </row>
    <row r="798" spans="3:5">
      <c r="C798" s="430">
        <v>101.45778</v>
      </c>
      <c r="E798" s="431"/>
    </row>
    <row r="799" spans="3:5">
      <c r="C799" s="430">
        <v>109.60659699999999</v>
      </c>
      <c r="E799" s="431"/>
    </row>
    <row r="800" spans="3:5">
      <c r="C800" s="430">
        <v>78.059371279999993</v>
      </c>
      <c r="E800" s="431"/>
    </row>
    <row r="801" spans="3:5">
      <c r="C801" s="430">
        <v>82.625363870000001</v>
      </c>
      <c r="E801" s="431"/>
    </row>
    <row r="802" spans="3:5">
      <c r="C802" s="430">
        <v>64.737314580000003</v>
      </c>
      <c r="E802" s="431"/>
    </row>
    <row r="803" spans="3:5">
      <c r="C803" s="430">
        <v>17.348844750000001</v>
      </c>
      <c r="E803" s="431"/>
    </row>
    <row r="804" spans="3:5">
      <c r="C804" s="430">
        <v>116.879673</v>
      </c>
      <c r="E804" s="431"/>
    </row>
    <row r="805" spans="3:5">
      <c r="C805" s="430">
        <v>64.708225510000005</v>
      </c>
      <c r="E805" s="431"/>
    </row>
    <row r="806" spans="3:5">
      <c r="C806" s="430">
        <v>84.540529430000007</v>
      </c>
      <c r="E806" s="431"/>
    </row>
    <row r="807" spans="3:5">
      <c r="C807" s="430">
        <v>39.443910969999997</v>
      </c>
      <c r="E807" s="431"/>
    </row>
    <row r="808" spans="3:5">
      <c r="C808" s="430">
        <v>76.262387680000003</v>
      </c>
      <c r="E808" s="431"/>
    </row>
    <row r="809" spans="3:5">
      <c r="C809" s="430">
        <v>36.866712470000003</v>
      </c>
      <c r="E809" s="431"/>
    </row>
    <row r="810" spans="3:5">
      <c r="C810" s="430">
        <v>31.145245119999998</v>
      </c>
      <c r="E810" s="431"/>
    </row>
    <row r="811" spans="3:5">
      <c r="C811" s="430">
        <v>27.583610360000002</v>
      </c>
      <c r="E811" s="431"/>
    </row>
    <row r="812" spans="3:5">
      <c r="C812" s="430">
        <v>74.21260255</v>
      </c>
      <c r="E812" s="431"/>
    </row>
    <row r="813" spans="3:5">
      <c r="C813" s="430">
        <v>45.143952220000003</v>
      </c>
      <c r="E813" s="431"/>
    </row>
    <row r="814" spans="3:5">
      <c r="C814" s="430">
        <v>24.881088680000001</v>
      </c>
      <c r="E814" s="431"/>
    </row>
    <row r="815" spans="3:5">
      <c r="C815" s="430">
        <v>17.524356099999999</v>
      </c>
      <c r="E815" s="431"/>
    </row>
    <row r="816" spans="3:5">
      <c r="C816" s="430">
        <v>42.582281569999999</v>
      </c>
      <c r="E816" s="431"/>
    </row>
    <row r="817" spans="3:5">
      <c r="C817" s="430">
        <v>28.02677246</v>
      </c>
      <c r="E817" s="431"/>
    </row>
    <row r="818" spans="3:5">
      <c r="C818" s="430">
        <v>54.298358649999997</v>
      </c>
      <c r="E818" s="431"/>
    </row>
    <row r="819" spans="3:5">
      <c r="C819" s="430">
        <v>35.67206496</v>
      </c>
      <c r="E819" s="431"/>
    </row>
    <row r="820" spans="3:5">
      <c r="C820" s="430">
        <v>25.268952809999998</v>
      </c>
      <c r="E820" s="431"/>
    </row>
    <row r="821" spans="3:5">
      <c r="C821" s="430">
        <v>7.8764479129999998</v>
      </c>
      <c r="E821" s="431"/>
    </row>
    <row r="822" spans="3:5">
      <c r="C822" s="430">
        <v>47.583998649999998</v>
      </c>
      <c r="E822" s="431"/>
    </row>
    <row r="823" spans="3:5">
      <c r="C823" s="430">
        <v>23.502853859999998</v>
      </c>
      <c r="E823" s="431"/>
    </row>
    <row r="824" spans="3:5">
      <c r="C824" s="430">
        <v>18.963451289999998</v>
      </c>
      <c r="E824" s="431"/>
    </row>
    <row r="825" spans="3:5">
      <c r="C825" s="430">
        <v>25.896199800000002</v>
      </c>
      <c r="E825" s="431"/>
    </row>
    <row r="826" spans="3:5">
      <c r="C826" s="430">
        <v>36.72767193</v>
      </c>
      <c r="E826" s="431"/>
    </row>
    <row r="827" spans="3:5">
      <c r="C827" s="430">
        <v>81.270365979999994</v>
      </c>
      <c r="E827" s="431"/>
    </row>
    <row r="828" spans="3:5">
      <c r="C828" s="430">
        <v>30.869929290000002</v>
      </c>
      <c r="E828" s="431"/>
    </row>
    <row r="829" spans="3:5">
      <c r="C829" s="430">
        <v>32.290322809999999</v>
      </c>
      <c r="E829" s="431"/>
    </row>
    <row r="830" spans="3:5">
      <c r="C830" s="430">
        <v>7.9798167309999997</v>
      </c>
      <c r="E830" s="431"/>
    </row>
    <row r="831" spans="3:5">
      <c r="C831" s="430">
        <v>11.719854529999999</v>
      </c>
      <c r="E831" s="431"/>
    </row>
    <row r="832" spans="3:5">
      <c r="C832" s="430">
        <v>14.130822070000001</v>
      </c>
      <c r="E832" s="431"/>
    </row>
    <row r="833" spans="3:5">
      <c r="C833" s="430">
        <v>13.21680591</v>
      </c>
      <c r="E833" s="431"/>
    </row>
    <row r="834" spans="3:5">
      <c r="C834" s="430">
        <v>14.79582518</v>
      </c>
      <c r="E834" s="431"/>
    </row>
    <row r="835" spans="3:5">
      <c r="C835" s="430">
        <v>14.985717490000001</v>
      </c>
      <c r="E835" s="431"/>
    </row>
    <row r="836" spans="3:5">
      <c r="C836" s="430">
        <v>45.453598730000003</v>
      </c>
      <c r="E836" s="431"/>
    </row>
    <row r="837" spans="3:5">
      <c r="C837" s="430">
        <v>11.472005790000001</v>
      </c>
      <c r="E837" s="431"/>
    </row>
    <row r="838" spans="3:5">
      <c r="C838" s="430">
        <v>24.527168320000001</v>
      </c>
      <c r="E838" s="431"/>
    </row>
    <row r="839" spans="3:5">
      <c r="C839" s="430">
        <v>11.46132497</v>
      </c>
      <c r="E839" s="431"/>
    </row>
    <row r="840" spans="3:5">
      <c r="C840" s="430">
        <v>18.196691380000001</v>
      </c>
      <c r="E840" s="431"/>
    </row>
    <row r="841" spans="3:5">
      <c r="C841" s="430">
        <v>55.71563046</v>
      </c>
      <c r="E841" s="431"/>
    </row>
    <row r="842" spans="3:5">
      <c r="C842" s="430">
        <v>6.9459122960000004</v>
      </c>
      <c r="E842" s="431"/>
    </row>
    <row r="843" spans="3:5">
      <c r="C843" s="430">
        <v>18.6276601</v>
      </c>
      <c r="E843" s="431"/>
    </row>
    <row r="844" spans="3:5">
      <c r="C844" s="430">
        <v>54.166104439999998</v>
      </c>
      <c r="E844" s="431"/>
    </row>
    <row r="845" spans="3:5">
      <c r="C845" s="430">
        <v>27.178791159999999</v>
      </c>
      <c r="E845" s="431"/>
    </row>
    <row r="846" spans="3:5">
      <c r="C846" s="430">
        <v>34.492819769999997</v>
      </c>
      <c r="E846" s="431"/>
    </row>
    <row r="847" spans="3:5">
      <c r="C847" s="430">
        <v>23.98117135</v>
      </c>
      <c r="E847" s="431"/>
    </row>
    <row r="848" spans="3:5">
      <c r="C848" s="430">
        <v>65.569614220000005</v>
      </c>
      <c r="E848" s="431"/>
    </row>
    <row r="849" spans="3:5">
      <c r="C849" s="430">
        <v>28.191201790000001</v>
      </c>
      <c r="E849" s="431"/>
    </row>
    <row r="850" spans="3:5">
      <c r="C850" s="430">
        <v>59.584025760000003</v>
      </c>
      <c r="E850" s="431"/>
    </row>
    <row r="851" spans="3:5">
      <c r="C851" s="430">
        <v>24.01118494</v>
      </c>
      <c r="E851" s="431"/>
    </row>
    <row r="852" spans="3:5">
      <c r="C852" s="430">
        <v>55.734803710000001</v>
      </c>
      <c r="E852" s="431"/>
    </row>
    <row r="853" spans="3:5">
      <c r="C853" s="430">
        <v>35.043568049999998</v>
      </c>
      <c r="E853" s="431"/>
    </row>
    <row r="854" spans="3:5">
      <c r="C854" s="430">
        <v>16.375207809999999</v>
      </c>
      <c r="E854" s="431"/>
    </row>
    <row r="855" spans="3:5">
      <c r="C855" s="430">
        <v>52.87826853</v>
      </c>
      <c r="E855" s="431"/>
    </row>
    <row r="856" spans="3:5">
      <c r="C856" s="430">
        <v>28.30267838</v>
      </c>
      <c r="E856" s="431"/>
    </row>
    <row r="857" spans="3:5">
      <c r="C857" s="430">
        <v>43.827654590000002</v>
      </c>
      <c r="E857" s="431"/>
    </row>
    <row r="858" spans="3:5">
      <c r="C858" s="430">
        <v>34.782915529999997</v>
      </c>
      <c r="E858" s="431"/>
    </row>
    <row r="859" spans="3:5">
      <c r="C859" s="430">
        <v>38.719128650000002</v>
      </c>
      <c r="E859" s="431"/>
    </row>
    <row r="860" spans="3:5">
      <c r="C860" s="430">
        <v>20.091610670000001</v>
      </c>
      <c r="E860" s="431"/>
    </row>
    <row r="861" spans="3:5">
      <c r="C861" s="430">
        <v>27.250710089999998</v>
      </c>
      <c r="E861" s="431"/>
    </row>
    <row r="862" spans="3:5">
      <c r="C862" s="430">
        <v>26.994352939999999</v>
      </c>
      <c r="E862" s="431"/>
    </row>
    <row r="863" spans="3:5">
      <c r="C863" s="430">
        <v>37.976682390000001</v>
      </c>
      <c r="E863" s="431"/>
    </row>
    <row r="864" spans="3:5">
      <c r="C864" s="430">
        <v>69.325963009999995</v>
      </c>
      <c r="E864" s="431"/>
    </row>
    <row r="865" spans="3:5">
      <c r="C865" s="430">
        <v>6.9212596389999996</v>
      </c>
      <c r="E865" s="431"/>
    </row>
    <row r="866" spans="3:5">
      <c r="C866" s="430">
        <v>37.630395589999999</v>
      </c>
      <c r="E866" s="431"/>
    </row>
    <row r="867" spans="3:5">
      <c r="C867" s="430">
        <v>20.747255989999999</v>
      </c>
      <c r="E867" s="431"/>
    </row>
    <row r="868" spans="3:5">
      <c r="C868" s="430">
        <v>29.529821399999999</v>
      </c>
      <c r="E868" s="431"/>
    </row>
    <row r="869" spans="3:5">
      <c r="C869" s="430">
        <v>53.210361110000001</v>
      </c>
      <c r="E869" s="431"/>
    </row>
    <row r="870" spans="3:5">
      <c r="C870" s="430">
        <v>25.272388490000001</v>
      </c>
      <c r="E870" s="431"/>
    </row>
    <row r="871" spans="3:5">
      <c r="C871" s="430">
        <v>37.216007529999999</v>
      </c>
      <c r="E871" s="431"/>
    </row>
    <row r="872" spans="3:5">
      <c r="C872" s="430">
        <v>8.8452365349999997</v>
      </c>
      <c r="E872" s="431"/>
    </row>
    <row r="873" spans="3:5">
      <c r="C873" s="430">
        <v>16.214298240000002</v>
      </c>
      <c r="E873" s="431"/>
    </row>
    <row r="874" spans="3:5">
      <c r="C874" s="430">
        <v>24.689369159999998</v>
      </c>
      <c r="E874" s="431"/>
    </row>
    <row r="875" spans="3:5">
      <c r="C875" s="430">
        <v>19.052106250000001</v>
      </c>
      <c r="E875" s="431"/>
    </row>
    <row r="876" spans="3:5">
      <c r="C876" s="430">
        <v>29.271945939999998</v>
      </c>
      <c r="E876" s="431"/>
    </row>
    <row r="877" spans="3:5">
      <c r="C877" s="430">
        <v>8.6865766719999993</v>
      </c>
      <c r="E877" s="431"/>
    </row>
    <row r="878" spans="3:5">
      <c r="C878" s="430">
        <v>38.410706339999997</v>
      </c>
      <c r="E878" s="431"/>
    </row>
    <row r="879" spans="3:5">
      <c r="C879" s="430">
        <v>36.979368800000003</v>
      </c>
      <c r="E879" s="431"/>
    </row>
    <row r="880" spans="3:5">
      <c r="C880" s="430">
        <v>14.13144574</v>
      </c>
      <c r="E880" s="431"/>
    </row>
    <row r="881" spans="3:5">
      <c r="C881" s="430">
        <v>44.053678259999998</v>
      </c>
      <c r="E881" s="431"/>
    </row>
    <row r="882" spans="3:5">
      <c r="C882" s="430">
        <v>36.11832356</v>
      </c>
      <c r="E882" s="431"/>
    </row>
    <row r="883" spans="3:5">
      <c r="C883" s="430">
        <v>72.83909697</v>
      </c>
      <c r="E883" s="431"/>
    </row>
    <row r="884" spans="3:5">
      <c r="C884" s="430">
        <v>9.1982585570000008</v>
      </c>
      <c r="E884" s="431"/>
    </row>
    <row r="885" spans="3:5">
      <c r="C885" s="430">
        <v>46.815139209999998</v>
      </c>
      <c r="E885" s="431"/>
    </row>
    <row r="886" spans="3:5">
      <c r="C886" s="430">
        <v>79.147979809999995</v>
      </c>
      <c r="E886" s="431"/>
    </row>
    <row r="887" spans="3:5">
      <c r="C887" s="430">
        <v>75.663933360000001</v>
      </c>
      <c r="E887" s="431"/>
    </row>
    <row r="888" spans="3:5">
      <c r="C888" s="430">
        <v>82.716619859999994</v>
      </c>
      <c r="E888" s="431"/>
    </row>
    <row r="889" spans="3:5">
      <c r="C889" s="430">
        <v>45.451447219999999</v>
      </c>
      <c r="E889" s="431"/>
    </row>
    <row r="890" spans="3:5">
      <c r="C890" s="430">
        <v>103.82883169999999</v>
      </c>
      <c r="E890" s="431"/>
    </row>
    <row r="891" spans="3:5">
      <c r="C891" s="430">
        <v>37.718909379999999</v>
      </c>
      <c r="E891" s="431"/>
    </row>
    <row r="892" spans="3:5">
      <c r="C892" s="430">
        <v>15.330547859999999</v>
      </c>
      <c r="E892" s="431"/>
    </row>
    <row r="893" spans="3:5">
      <c r="C893" s="430">
        <v>77.464278219999997</v>
      </c>
      <c r="E893" s="431"/>
    </row>
    <row r="894" spans="3:5">
      <c r="C894" s="430">
        <v>23.435781859999999</v>
      </c>
      <c r="E894" s="431"/>
    </row>
    <row r="895" spans="3:5">
      <c r="C895" s="430">
        <v>7.9022344489999998</v>
      </c>
      <c r="E895" s="431"/>
    </row>
    <row r="896" spans="3:5">
      <c r="C896" s="430">
        <v>56.150706640000003</v>
      </c>
      <c r="E896" s="431"/>
    </row>
    <row r="897" spans="3:5">
      <c r="C897" s="430">
        <v>22.552186840000001</v>
      </c>
      <c r="E897" s="431"/>
    </row>
    <row r="898" spans="3:5">
      <c r="C898" s="430">
        <v>59.467939379999997</v>
      </c>
      <c r="E898" s="431"/>
    </row>
    <row r="899" spans="3:5">
      <c r="C899" s="430">
        <v>61.637570660000002</v>
      </c>
      <c r="E899" s="431"/>
    </row>
    <row r="900" spans="3:5">
      <c r="C900" s="430">
        <v>43.967429260000003</v>
      </c>
      <c r="E900" s="431"/>
    </row>
    <row r="901" spans="3:5">
      <c r="C901" s="430">
        <v>19.123299169999999</v>
      </c>
      <c r="E901" s="431"/>
    </row>
    <row r="902" spans="3:5">
      <c r="C902" s="430">
        <v>75.047451510000002</v>
      </c>
      <c r="E902" s="431"/>
    </row>
    <row r="903" spans="3:5">
      <c r="C903" s="430">
        <v>32.907450670000003</v>
      </c>
      <c r="E903" s="431"/>
    </row>
    <row r="904" spans="3:5">
      <c r="C904" s="430">
        <v>36.85717167</v>
      </c>
      <c r="E904" s="431"/>
    </row>
    <row r="905" spans="3:5">
      <c r="C905" s="430">
        <v>24.993147860000001</v>
      </c>
      <c r="E905" s="431"/>
    </row>
    <row r="906" spans="3:5">
      <c r="C906" s="430">
        <v>35.552656659999997</v>
      </c>
      <c r="E906" s="431"/>
    </row>
    <row r="907" spans="3:5">
      <c r="C907" s="430">
        <v>47.19076827</v>
      </c>
      <c r="E907" s="431"/>
    </row>
    <row r="908" spans="3:5">
      <c r="C908" s="430">
        <v>38.208964819999998</v>
      </c>
      <c r="E908" s="431"/>
    </row>
    <row r="909" spans="3:5">
      <c r="C909" s="430">
        <v>23.503575919999999</v>
      </c>
      <c r="E909" s="431"/>
    </row>
    <row r="910" spans="3:5">
      <c r="C910" s="430">
        <v>78.971291030000003</v>
      </c>
      <c r="E910" s="431"/>
    </row>
    <row r="911" spans="3:5">
      <c r="C911" s="430">
        <v>27.091819709999999</v>
      </c>
      <c r="E911" s="431"/>
    </row>
    <row r="912" spans="3:5">
      <c r="C912" s="430">
        <v>61.006873290000001</v>
      </c>
      <c r="E912" s="431"/>
    </row>
    <row r="913" spans="3:5">
      <c r="C913" s="430">
        <v>21.24099575</v>
      </c>
      <c r="E913" s="431"/>
    </row>
    <row r="914" spans="3:5">
      <c r="C914" s="430">
        <v>61.009356439999998</v>
      </c>
      <c r="E914" s="431"/>
    </row>
    <row r="915" spans="3:5">
      <c r="C915" s="430">
        <v>7.8923774550000001</v>
      </c>
      <c r="E915" s="431"/>
    </row>
    <row r="916" spans="3:5">
      <c r="C916" s="430">
        <v>41.073460879999999</v>
      </c>
      <c r="E916" s="431"/>
    </row>
    <row r="917" spans="3:5">
      <c r="C917" s="430">
        <v>38.363896740000001</v>
      </c>
      <c r="E917" s="431"/>
    </row>
    <row r="918" spans="3:5">
      <c r="C918" s="430">
        <v>23.968244110000001</v>
      </c>
      <c r="E918" s="431"/>
    </row>
    <row r="919" spans="3:5">
      <c r="C919" s="430">
        <v>70.534002400000006</v>
      </c>
      <c r="E919" s="431"/>
    </row>
    <row r="920" spans="3:5">
      <c r="C920" s="430">
        <v>29.62166792</v>
      </c>
      <c r="E920" s="431"/>
    </row>
    <row r="921" spans="3:5">
      <c r="C921" s="430">
        <v>70.851602170000007</v>
      </c>
      <c r="E921" s="431"/>
    </row>
    <row r="922" spans="3:5">
      <c r="C922" s="430">
        <v>24.615292090000001</v>
      </c>
      <c r="E922" s="431"/>
    </row>
    <row r="923" spans="3:5">
      <c r="C923" s="430">
        <v>38.377346420000002</v>
      </c>
      <c r="E923" s="431"/>
    </row>
    <row r="924" spans="3:5">
      <c r="C924" s="430">
        <v>30.217950370000001</v>
      </c>
      <c r="E924" s="431"/>
    </row>
    <row r="925" spans="3:5">
      <c r="C925" s="430">
        <v>64.899493609999993</v>
      </c>
      <c r="E925" s="431"/>
    </row>
    <row r="926" spans="3:5">
      <c r="C926" s="430">
        <v>47.809855409999997</v>
      </c>
      <c r="E926" s="431"/>
    </row>
    <row r="927" spans="3:5">
      <c r="C927" s="430">
        <v>64.823173260000004</v>
      </c>
      <c r="E927" s="431"/>
    </row>
    <row r="928" spans="3:5">
      <c r="C928" s="430">
        <v>62.876980580000001</v>
      </c>
      <c r="E928" s="431"/>
    </row>
    <row r="929" spans="3:5">
      <c r="C929" s="430">
        <v>37.374896049999997</v>
      </c>
      <c r="E929" s="431"/>
    </row>
    <row r="930" spans="3:5">
      <c r="C930" s="430">
        <v>38.315962939999999</v>
      </c>
      <c r="E930" s="431"/>
    </row>
    <row r="931" spans="3:5">
      <c r="C931" s="430">
        <v>66.139769369999996</v>
      </c>
      <c r="E931" s="431"/>
    </row>
    <row r="932" spans="3:5">
      <c r="C932" s="430">
        <v>27.669403580000001</v>
      </c>
      <c r="E932" s="431"/>
    </row>
    <row r="933" spans="3:5">
      <c r="C933" s="430">
        <v>81.957336830000003</v>
      </c>
      <c r="E933" s="431"/>
    </row>
    <row r="934" spans="3:5">
      <c r="C934" s="430">
        <v>41.24337611</v>
      </c>
      <c r="E934" s="431"/>
    </row>
    <row r="935" spans="3:5">
      <c r="C935" s="430">
        <v>20.195244370000001</v>
      </c>
      <c r="E935" s="431"/>
    </row>
    <row r="936" spans="3:5">
      <c r="C936" s="430">
        <v>41.87370962</v>
      </c>
      <c r="E936" s="431"/>
    </row>
    <row r="937" spans="3:5">
      <c r="C937" s="430">
        <v>56.616617560000002</v>
      </c>
      <c r="E937" s="431"/>
    </row>
    <row r="938" spans="3:5">
      <c r="C938" s="430">
        <v>15.40083739</v>
      </c>
      <c r="E938" s="431"/>
    </row>
    <row r="939" spans="3:5">
      <c r="C939" s="430">
        <v>63.747416309999998</v>
      </c>
      <c r="E939" s="431"/>
    </row>
    <row r="940" spans="3:5">
      <c r="C940" s="430">
        <v>25.539821360000001</v>
      </c>
      <c r="E940" s="431"/>
    </row>
    <row r="941" spans="3:5">
      <c r="C941" s="430">
        <v>66.062101269999999</v>
      </c>
      <c r="E941" s="431"/>
    </row>
    <row r="942" spans="3:5">
      <c r="C942" s="430">
        <v>17.411882349999999</v>
      </c>
      <c r="E942" s="431"/>
    </row>
    <row r="943" spans="3:5">
      <c r="C943" s="430">
        <v>84.293834880000006</v>
      </c>
      <c r="E943" s="431"/>
    </row>
    <row r="944" spans="3:5">
      <c r="C944" s="430">
        <v>38.772795940000002</v>
      </c>
      <c r="E944" s="431"/>
    </row>
    <row r="945" spans="3:5">
      <c r="C945" s="430">
        <v>25.59180477</v>
      </c>
      <c r="E945" s="431"/>
    </row>
    <row r="946" spans="3:5">
      <c r="C946" s="430">
        <v>33.694065369999997</v>
      </c>
      <c r="E946" s="431"/>
    </row>
    <row r="947" spans="3:5">
      <c r="C947" s="430">
        <v>54.101111299999999</v>
      </c>
      <c r="E947" s="431"/>
    </row>
    <row r="948" spans="3:5">
      <c r="C948" s="430">
        <v>53.926408600000002</v>
      </c>
      <c r="E948" s="431"/>
    </row>
    <row r="949" spans="3:5">
      <c r="C949" s="430">
        <v>43.703181559999997</v>
      </c>
      <c r="E949" s="431"/>
    </row>
    <row r="950" spans="3:5">
      <c r="C950" s="430">
        <v>6.792594953</v>
      </c>
      <c r="E950" s="431"/>
    </row>
    <row r="951" spans="3:5">
      <c r="C951" s="430">
        <v>82.807962270000004</v>
      </c>
      <c r="E951" s="431"/>
    </row>
    <row r="952" spans="3:5">
      <c r="C952" s="430">
        <v>43.506027709999998</v>
      </c>
      <c r="E952" s="431"/>
    </row>
    <row r="953" spans="3:5">
      <c r="C953" s="430">
        <v>6.5224039730000003</v>
      </c>
      <c r="E953" s="431"/>
    </row>
    <row r="954" spans="3:5">
      <c r="C954" s="430">
        <v>63.533988579999999</v>
      </c>
      <c r="E954" s="431"/>
    </row>
    <row r="955" spans="3:5">
      <c r="C955" s="430">
        <v>38.202055280000003</v>
      </c>
      <c r="E955" s="431"/>
    </row>
    <row r="956" spans="3:5">
      <c r="C956" s="430">
        <v>52.003346139999998</v>
      </c>
      <c r="E956" s="431"/>
    </row>
    <row r="957" spans="3:5">
      <c r="C957" s="430">
        <v>24.011349679999999</v>
      </c>
      <c r="E957" s="431"/>
    </row>
    <row r="958" spans="3:5">
      <c r="C958" s="430">
        <v>34.2592012</v>
      </c>
      <c r="E958" s="431"/>
    </row>
    <row r="959" spans="3:5">
      <c r="C959" s="430">
        <v>6.3064965920000002</v>
      </c>
      <c r="E959" s="431"/>
    </row>
    <row r="960" spans="3:5">
      <c r="C960" s="430">
        <v>34.226943650000003</v>
      </c>
      <c r="E960" s="431"/>
    </row>
    <row r="961" spans="3:5">
      <c r="C961" s="430">
        <v>11.100751369999999</v>
      </c>
      <c r="E961" s="431"/>
    </row>
    <row r="962" spans="3:5">
      <c r="C962" s="430">
        <v>16.40313274</v>
      </c>
      <c r="E962" s="431"/>
    </row>
    <row r="963" spans="3:5">
      <c r="C963" s="430">
        <v>77.220446609999996</v>
      </c>
      <c r="E963" s="431"/>
    </row>
    <row r="964" spans="3:5">
      <c r="C964" s="430">
        <v>27.982189699999999</v>
      </c>
      <c r="E964" s="431"/>
    </row>
    <row r="965" spans="3:5">
      <c r="C965" s="430">
        <v>46.974773689999999</v>
      </c>
      <c r="E965" s="431"/>
    </row>
    <row r="966" spans="3:5">
      <c r="C966" s="430">
        <v>17.36306184</v>
      </c>
      <c r="E966" s="431"/>
    </row>
    <row r="967" spans="3:5">
      <c r="C967" s="430">
        <v>36.512417229999997</v>
      </c>
      <c r="E967" s="431"/>
    </row>
    <row r="968" spans="3:5">
      <c r="C968" s="430">
        <v>54.853024429999998</v>
      </c>
      <c r="E968" s="431"/>
    </row>
    <row r="969" spans="3:5">
      <c r="C969" s="430">
        <v>34.73663724</v>
      </c>
      <c r="E969" s="431"/>
    </row>
    <row r="970" spans="3:5">
      <c r="C970" s="430">
        <v>30.76178342</v>
      </c>
      <c r="E970" s="431"/>
    </row>
    <row r="971" spans="3:5">
      <c r="C971" s="430">
        <v>38.021995609999998</v>
      </c>
      <c r="E971" s="431"/>
    </row>
    <row r="972" spans="3:5">
      <c r="C972" s="430">
        <v>68.910876400000006</v>
      </c>
      <c r="E972" s="431"/>
    </row>
    <row r="973" spans="3:5">
      <c r="C973" s="430">
        <v>71.263082359999999</v>
      </c>
      <c r="E973" s="431"/>
    </row>
    <row r="974" spans="3:5">
      <c r="C974" s="430">
        <v>85.431253339999998</v>
      </c>
      <c r="E974" s="431"/>
    </row>
    <row r="975" spans="3:5">
      <c r="C975" s="430">
        <v>68.994900520000002</v>
      </c>
      <c r="E975" s="431"/>
    </row>
    <row r="976" spans="3:5">
      <c r="C976" s="430">
        <v>53.673787820000001</v>
      </c>
      <c r="E976" s="431"/>
    </row>
    <row r="977" spans="3:5">
      <c r="C977" s="430">
        <v>58.572391039999999</v>
      </c>
      <c r="E977" s="431"/>
    </row>
    <row r="978" spans="3:5">
      <c r="C978" s="430">
        <v>28.99808689</v>
      </c>
      <c r="E978" s="431"/>
    </row>
    <row r="979" spans="3:5">
      <c r="C979" s="430">
        <v>10.00697381</v>
      </c>
      <c r="E979" s="431"/>
    </row>
    <row r="980" spans="3:5">
      <c r="C980" s="430">
        <v>58.68776639</v>
      </c>
      <c r="E980" s="431"/>
    </row>
    <row r="981" spans="3:5">
      <c r="C981" s="430">
        <v>67.868859839999999</v>
      </c>
      <c r="E981" s="431"/>
    </row>
    <row r="982" spans="3:5">
      <c r="C982" s="430">
        <v>53.127277450000001</v>
      </c>
      <c r="E982" s="431"/>
    </row>
    <row r="983" spans="3:5">
      <c r="C983" s="430">
        <v>53.939185940000002</v>
      </c>
      <c r="E983" s="431"/>
    </row>
    <row r="984" spans="3:5">
      <c r="C984" s="430">
        <v>30.805861190000002</v>
      </c>
      <c r="E984" s="431"/>
    </row>
    <row r="985" spans="3:5">
      <c r="C985" s="430">
        <v>33.946932369999999</v>
      </c>
      <c r="E985" s="431"/>
    </row>
    <row r="986" spans="3:5">
      <c r="C986" s="430">
        <v>23.083819729999998</v>
      </c>
      <c r="E986" s="431"/>
    </row>
    <row r="987" spans="3:5">
      <c r="C987" s="430">
        <v>3.947338432</v>
      </c>
      <c r="E987" s="431"/>
    </row>
    <row r="988" spans="3:5">
      <c r="C988" s="430">
        <v>35.898421659999997</v>
      </c>
      <c r="E988" s="431"/>
    </row>
    <row r="989" spans="3:5">
      <c r="C989" s="430">
        <v>24.424639970000001</v>
      </c>
      <c r="E989" s="431"/>
    </row>
    <row r="990" spans="3:5">
      <c r="C990" s="430">
        <v>21.957904899999999</v>
      </c>
      <c r="E990" s="431"/>
    </row>
    <row r="991" spans="3:5">
      <c r="C991" s="430">
        <v>39.602845109999997</v>
      </c>
      <c r="E991" s="431"/>
    </row>
    <row r="992" spans="3:5">
      <c r="C992" s="430">
        <v>6.9530784969999999</v>
      </c>
      <c r="E992" s="431"/>
    </row>
    <row r="993" spans="3:5">
      <c r="C993" s="430">
        <v>61.733525200000003</v>
      </c>
      <c r="E993" s="431"/>
    </row>
    <row r="994" spans="3:5">
      <c r="C994" s="430">
        <v>30.935389409999999</v>
      </c>
      <c r="E994" s="431"/>
    </row>
    <row r="995" spans="3:5">
      <c r="C995" s="430">
        <v>40.909789189999998</v>
      </c>
      <c r="E995" s="431"/>
    </row>
    <row r="996" spans="3:5">
      <c r="C996" s="430">
        <v>24.868395710000001</v>
      </c>
      <c r="E996" s="431"/>
    </row>
    <row r="997" spans="3:5">
      <c r="C997" s="430">
        <v>5.8386500139999997</v>
      </c>
      <c r="E997" s="431"/>
    </row>
    <row r="998" spans="3:5">
      <c r="C998" s="430">
        <v>54.233858310000002</v>
      </c>
      <c r="E998" s="431"/>
    </row>
    <row r="999" spans="3:5">
      <c r="C999" s="430">
        <v>50.511248420000001</v>
      </c>
      <c r="E999" s="431"/>
    </row>
    <row r="1000" spans="3:5">
      <c r="C1000" s="430">
        <v>15.74508483</v>
      </c>
      <c r="E1000" s="431"/>
    </row>
    <row r="1001" spans="3:5">
      <c r="C1001" s="430">
        <v>32.531534620000002</v>
      </c>
      <c r="E1001" s="431"/>
    </row>
    <row r="1002" spans="3:5">
      <c r="C1002" s="430">
        <v>19.176814109999999</v>
      </c>
      <c r="E1002" s="431"/>
    </row>
    <row r="1003" spans="3:5">
      <c r="C1003" s="430">
        <v>35.891640049999999</v>
      </c>
      <c r="E1003" s="431"/>
    </row>
    <row r="1004" spans="3:5">
      <c r="C1004" s="430">
        <v>62.600319599999999</v>
      </c>
      <c r="E1004" s="431"/>
    </row>
    <row r="1005" spans="3:5">
      <c r="C1005" s="430">
        <v>14.423539160000001</v>
      </c>
      <c r="E1005" s="431"/>
    </row>
    <row r="1006" spans="3:5">
      <c r="C1006" s="430">
        <v>114.9471676</v>
      </c>
      <c r="E1006" s="431"/>
    </row>
    <row r="1007" spans="3:5">
      <c r="C1007" s="430">
        <v>37.326636000000001</v>
      </c>
      <c r="E1007" s="431"/>
    </row>
    <row r="1008" spans="3:5">
      <c r="C1008" s="430">
        <v>19.94118486</v>
      </c>
      <c r="E1008" s="431"/>
    </row>
    <row r="1009" spans="3:5">
      <c r="C1009" s="430">
        <v>31.704592099999999</v>
      </c>
      <c r="E1009" s="431"/>
    </row>
    <row r="1010" spans="3:5">
      <c r="C1010" s="430">
        <v>57.758269210000002</v>
      </c>
      <c r="E1010" s="431"/>
    </row>
    <row r="1011" spans="3:5">
      <c r="C1011" s="430">
        <v>48.297790919999997</v>
      </c>
      <c r="E1011" s="431"/>
    </row>
    <row r="1012" spans="3:5">
      <c r="C1012" s="430">
        <v>49.433485740000002</v>
      </c>
      <c r="E1012" s="431"/>
    </row>
    <row r="1013" spans="3:5">
      <c r="C1013" s="430">
        <v>29.43760868</v>
      </c>
      <c r="E1013" s="431"/>
    </row>
    <row r="1014" spans="3:5">
      <c r="C1014" s="430">
        <v>24.641154619999998</v>
      </c>
      <c r="E1014" s="431"/>
    </row>
    <row r="1015" spans="3:5">
      <c r="C1015" s="430">
        <v>21.173319029999998</v>
      </c>
      <c r="E1015" s="431"/>
    </row>
    <row r="1016" spans="3:5">
      <c r="C1016" s="430">
        <v>69.401106049999996</v>
      </c>
      <c r="E1016" s="431"/>
    </row>
    <row r="1017" spans="3:5">
      <c r="C1017" s="430">
        <v>9.8051300399999999</v>
      </c>
      <c r="E1017" s="431"/>
    </row>
    <row r="1018" spans="3:5">
      <c r="C1018" s="430">
        <v>21.232704760000001</v>
      </c>
      <c r="E1018" s="431"/>
    </row>
    <row r="1019" spans="3:5">
      <c r="C1019" s="430">
        <v>18.657513789999999</v>
      </c>
      <c r="E1019" s="431"/>
    </row>
    <row r="1020" spans="3:5">
      <c r="C1020" s="430">
        <v>12.956726059999999</v>
      </c>
      <c r="E1020" s="431"/>
    </row>
    <row r="1021" spans="3:5">
      <c r="C1021" s="430">
        <v>52.071424610000001</v>
      </c>
      <c r="E1021" s="431"/>
    </row>
    <row r="1022" spans="3:5">
      <c r="C1022" s="430">
        <v>88.519693290000006</v>
      </c>
      <c r="E1022" s="431"/>
    </row>
    <row r="1023" spans="3:5">
      <c r="C1023" s="430">
        <v>51.600234190000002</v>
      </c>
      <c r="E1023" s="431"/>
    </row>
    <row r="1024" spans="3:5">
      <c r="C1024" s="430">
        <v>38.06308353</v>
      </c>
      <c r="E1024" s="431"/>
    </row>
    <row r="1025" spans="3:5">
      <c r="C1025" s="430">
        <v>49.217706399999997</v>
      </c>
      <c r="E1025" s="431"/>
    </row>
    <row r="1026" spans="3:5">
      <c r="C1026" s="430">
        <v>49.283709790000003</v>
      </c>
      <c r="E1026" s="431"/>
    </row>
    <row r="1027" spans="3:5">
      <c r="C1027" s="430">
        <v>17.547293069999998</v>
      </c>
      <c r="E1027" s="431"/>
    </row>
    <row r="1028" spans="3:5">
      <c r="C1028" s="430">
        <v>18.885509880000001</v>
      </c>
      <c r="E1028" s="431"/>
    </row>
    <row r="1029" spans="3:5">
      <c r="C1029" s="430">
        <v>9.4535628240000005</v>
      </c>
      <c r="E1029" s="431"/>
    </row>
    <row r="1030" spans="3:5">
      <c r="C1030" s="430">
        <v>30.81285415</v>
      </c>
      <c r="E1030" s="431"/>
    </row>
    <row r="1031" spans="3:5">
      <c r="C1031" s="430">
        <v>12.99977711</v>
      </c>
      <c r="E1031" s="431"/>
    </row>
    <row r="1032" spans="3:5">
      <c r="C1032" s="430">
        <v>38.998364850000002</v>
      </c>
      <c r="E1032" s="431"/>
    </row>
    <row r="1033" spans="3:5">
      <c r="C1033" s="430">
        <v>70.182526420000002</v>
      </c>
      <c r="E1033" s="431"/>
    </row>
    <row r="1034" spans="3:5">
      <c r="C1034" s="430">
        <v>20.037456370000001</v>
      </c>
      <c r="E1034" s="431"/>
    </row>
    <row r="1035" spans="3:5">
      <c r="C1035" s="430">
        <v>10.84340806</v>
      </c>
      <c r="E1035" s="431"/>
    </row>
    <row r="1036" spans="3:5">
      <c r="C1036" s="430">
        <v>49.283109799999998</v>
      </c>
      <c r="E1036" s="431"/>
    </row>
    <row r="1037" spans="3:5">
      <c r="C1037" s="430">
        <v>32.836746980000001</v>
      </c>
      <c r="E1037" s="431"/>
    </row>
    <row r="1038" spans="3:5">
      <c r="C1038" s="430">
        <v>31.575515620000001</v>
      </c>
      <c r="E1038" s="431"/>
    </row>
    <row r="1039" spans="3:5">
      <c r="C1039" s="430">
        <v>59.818185649999997</v>
      </c>
      <c r="E1039" s="431"/>
    </row>
    <row r="1040" spans="3:5">
      <c r="C1040" s="430">
        <v>38.169448690000003</v>
      </c>
      <c r="E1040" s="431"/>
    </row>
    <row r="1041" spans="3:5">
      <c r="C1041" s="430">
        <v>29.130226570000001</v>
      </c>
      <c r="E1041" s="431"/>
    </row>
    <row r="1042" spans="3:5">
      <c r="C1042" s="430">
        <v>57.078247050000002</v>
      </c>
      <c r="E1042" s="431"/>
    </row>
    <row r="1043" spans="3:5">
      <c r="C1043" s="430">
        <v>47.960636829999999</v>
      </c>
      <c r="E1043" s="431"/>
    </row>
    <row r="1044" spans="3:5">
      <c r="C1044" s="430">
        <v>22.91314697</v>
      </c>
      <c r="E1044" s="431"/>
    </row>
    <row r="1045" spans="3:5">
      <c r="C1045" s="430">
        <v>17.912496789999999</v>
      </c>
      <c r="E1045" s="431"/>
    </row>
    <row r="1046" spans="3:5">
      <c r="C1046" s="430">
        <v>91.769465780000004</v>
      </c>
      <c r="E1046" s="431"/>
    </row>
    <row r="1047" spans="3:5">
      <c r="C1047" s="430">
        <v>38.857436030000002</v>
      </c>
      <c r="E1047" s="431"/>
    </row>
    <row r="1048" spans="3:5">
      <c r="C1048" s="430">
        <v>54.55749986</v>
      </c>
      <c r="E1048" s="431"/>
    </row>
    <row r="1049" spans="3:5">
      <c r="C1049" s="430">
        <v>94.687029420000002</v>
      </c>
      <c r="E1049" s="431"/>
    </row>
    <row r="1050" spans="3:5">
      <c r="C1050" s="430">
        <v>86.16880922</v>
      </c>
      <c r="E1050" s="431"/>
    </row>
    <row r="1051" spans="3:5">
      <c r="C1051" s="430">
        <v>49.707163100000002</v>
      </c>
      <c r="E1051" s="431"/>
    </row>
    <row r="1052" spans="3:5">
      <c r="C1052" s="430">
        <v>46.196820670000001</v>
      </c>
      <c r="E1052" s="431"/>
    </row>
    <row r="1053" spans="3:5">
      <c r="C1053" s="430">
        <v>4.4883243510000002</v>
      </c>
      <c r="E1053" s="431"/>
    </row>
    <row r="1054" spans="3:5">
      <c r="C1054" s="430">
        <v>38.742796259999999</v>
      </c>
      <c r="E1054" s="431"/>
    </row>
    <row r="1055" spans="3:5">
      <c r="C1055" s="430">
        <v>36.707139789999999</v>
      </c>
      <c r="E1055" s="431"/>
    </row>
    <row r="1056" spans="3:5">
      <c r="C1056" s="430">
        <v>6.8097705040000003</v>
      </c>
      <c r="E1056" s="431"/>
    </row>
    <row r="1057" spans="3:5">
      <c r="C1057" s="430">
        <v>30.451888589999999</v>
      </c>
      <c r="E1057" s="431"/>
    </row>
    <row r="1058" spans="3:5">
      <c r="C1058" s="430">
        <v>53.066933810000002</v>
      </c>
      <c r="E1058" s="431"/>
    </row>
    <row r="1059" spans="3:5">
      <c r="C1059" s="430">
        <v>55.125412689999997</v>
      </c>
      <c r="E1059" s="431"/>
    </row>
    <row r="1060" spans="3:5">
      <c r="C1060" s="430">
        <v>54.765308509999997</v>
      </c>
      <c r="E1060" s="431"/>
    </row>
    <row r="1061" spans="3:5">
      <c r="C1061" s="430">
        <v>38.93099015</v>
      </c>
      <c r="E1061" s="431"/>
    </row>
    <row r="1062" spans="3:5">
      <c r="C1062" s="430">
        <v>38.95250798</v>
      </c>
      <c r="E1062" s="431"/>
    </row>
    <row r="1063" spans="3:5">
      <c r="C1063" s="430">
        <v>26.883700470000001</v>
      </c>
      <c r="E1063" s="431"/>
    </row>
    <row r="1064" spans="3:5">
      <c r="C1064" s="430">
        <v>29.964923469999999</v>
      </c>
      <c r="E1064" s="431"/>
    </row>
    <row r="1065" spans="3:5">
      <c r="C1065" s="430">
        <v>93.140875719999997</v>
      </c>
      <c r="E1065" s="431"/>
    </row>
    <row r="1066" spans="3:5">
      <c r="C1066" s="430">
        <v>55.218923459999999</v>
      </c>
      <c r="E1066" s="431"/>
    </row>
    <row r="1067" spans="3:5">
      <c r="C1067" s="430">
        <v>77.325995129999995</v>
      </c>
      <c r="E1067" s="431"/>
    </row>
    <row r="1068" spans="3:5">
      <c r="C1068" s="430">
        <v>4.8788322400000004</v>
      </c>
      <c r="E1068" s="431"/>
    </row>
    <row r="1069" spans="3:5">
      <c r="C1069" s="430">
        <v>41.029691120000003</v>
      </c>
      <c r="E1069" s="431"/>
    </row>
    <row r="1070" spans="3:5">
      <c r="C1070" s="430">
        <v>55.733839760000002</v>
      </c>
      <c r="E1070" s="431"/>
    </row>
    <row r="1071" spans="3:5">
      <c r="C1071" s="430">
        <v>29.465633560000001</v>
      </c>
      <c r="E1071" s="431"/>
    </row>
    <row r="1072" spans="3:5">
      <c r="C1072" s="430">
        <v>14.284433269999999</v>
      </c>
      <c r="E1072" s="431"/>
    </row>
    <row r="1073" spans="3:5">
      <c r="C1073" s="430">
        <v>65.557095380000007</v>
      </c>
      <c r="E1073" s="431"/>
    </row>
    <row r="1074" spans="3:5">
      <c r="C1074" s="430">
        <v>28.399244039999999</v>
      </c>
      <c r="E1074" s="431"/>
    </row>
    <row r="1075" spans="3:5">
      <c r="C1075" s="430">
        <v>45.496024759999997</v>
      </c>
      <c r="E1075" s="431"/>
    </row>
    <row r="1076" spans="3:5">
      <c r="C1076" s="430">
        <v>14.41149822</v>
      </c>
      <c r="E1076" s="431"/>
    </row>
    <row r="1077" spans="3:5">
      <c r="C1077" s="430">
        <v>41.247887120000001</v>
      </c>
      <c r="E1077" s="431"/>
    </row>
    <row r="1078" spans="3:5">
      <c r="C1078" s="430">
        <v>28.919439669999999</v>
      </c>
      <c r="E1078" s="431"/>
    </row>
    <row r="1079" spans="3:5">
      <c r="C1079" s="430">
        <v>36.783088679999999</v>
      </c>
      <c r="E1079" s="431"/>
    </row>
    <row r="1080" spans="3:5">
      <c r="C1080" s="430">
        <v>3.4479649939999999</v>
      </c>
      <c r="E1080" s="431"/>
    </row>
    <row r="1081" spans="3:5">
      <c r="C1081" s="430">
        <v>27.93738737</v>
      </c>
      <c r="E1081" s="431"/>
    </row>
    <row r="1082" spans="3:5">
      <c r="C1082" s="430">
        <v>9.5631764029999999</v>
      </c>
      <c r="E1082" s="431"/>
    </row>
    <row r="1083" spans="3:5">
      <c r="C1083" s="430">
        <v>10.37744168</v>
      </c>
      <c r="E1083" s="431"/>
    </row>
    <row r="1084" spans="3:5">
      <c r="C1084" s="430">
        <v>28.428379979999999</v>
      </c>
      <c r="E1084" s="431"/>
    </row>
    <row r="1085" spans="3:5">
      <c r="C1085" s="430">
        <v>6.1235197829999999</v>
      </c>
      <c r="E1085" s="431"/>
    </row>
    <row r="1086" spans="3:5">
      <c r="C1086" s="430">
        <v>9.2453909670000005</v>
      </c>
      <c r="E1086" s="431"/>
    </row>
    <row r="1087" spans="3:5">
      <c r="C1087" s="430">
        <v>45.601533259999997</v>
      </c>
      <c r="E1087" s="431"/>
    </row>
    <row r="1088" spans="3:5">
      <c r="C1088" s="430">
        <v>21.533450389999999</v>
      </c>
      <c r="E1088" s="431"/>
    </row>
    <row r="1089" spans="3:5">
      <c r="C1089" s="430">
        <v>36.330876490000001</v>
      </c>
      <c r="E1089" s="431"/>
    </row>
    <row r="1090" spans="3:5">
      <c r="C1090" s="430">
        <v>7.7379326830000004</v>
      </c>
      <c r="E1090" s="431"/>
    </row>
    <row r="1091" spans="3:5">
      <c r="C1091" s="430">
        <v>36.486399659999996</v>
      </c>
      <c r="E1091" s="431"/>
    </row>
    <row r="1092" spans="3:5">
      <c r="C1092" s="430">
        <v>63.280451739999997</v>
      </c>
      <c r="E1092" s="431"/>
    </row>
    <row r="1093" spans="3:5">
      <c r="C1093" s="430">
        <v>14.45327488</v>
      </c>
      <c r="E1093" s="431"/>
    </row>
    <row r="1094" spans="3:5">
      <c r="C1094" s="430">
        <v>23.25458948</v>
      </c>
      <c r="E1094" s="431"/>
    </row>
    <row r="1095" spans="3:5">
      <c r="C1095" s="430">
        <v>22.525011620000001</v>
      </c>
      <c r="E1095" s="431"/>
    </row>
    <row r="1096" spans="3:5">
      <c r="C1096" s="430">
        <v>32.264018180000001</v>
      </c>
      <c r="E1096" s="431"/>
    </row>
    <row r="1097" spans="3:5">
      <c r="C1097" s="430">
        <v>25.64999014</v>
      </c>
      <c r="E1097" s="431"/>
    </row>
    <row r="1098" spans="3:5">
      <c r="C1098" s="430">
        <v>61.124663529999999</v>
      </c>
      <c r="E1098" s="431"/>
    </row>
    <row r="1099" spans="3:5">
      <c r="C1099" s="430">
        <v>51.666719129999997</v>
      </c>
      <c r="E1099" s="431"/>
    </row>
    <row r="1100" spans="3:5">
      <c r="C1100" s="430">
        <v>24.32803475</v>
      </c>
      <c r="E1100" s="431"/>
    </row>
    <row r="1101" spans="3:5">
      <c r="C1101" s="430">
        <v>26.966789609999999</v>
      </c>
      <c r="E1101" s="431"/>
    </row>
    <row r="1102" spans="3:5">
      <c r="C1102" s="430">
        <v>65.897190460000004</v>
      </c>
      <c r="E1102" s="431"/>
    </row>
    <row r="1103" spans="3:5">
      <c r="C1103" s="430">
        <v>29.901218650000001</v>
      </c>
      <c r="E1103" s="431"/>
    </row>
    <row r="1104" spans="3:5">
      <c r="C1104" s="430">
        <v>15.988414430000001</v>
      </c>
      <c r="E1104" s="431"/>
    </row>
    <row r="1105" spans="3:5">
      <c r="C1105" s="430">
        <v>28.256474310000002</v>
      </c>
      <c r="E1105" s="431"/>
    </row>
    <row r="1106" spans="3:5">
      <c r="C1106" s="430">
        <v>92.131677080000003</v>
      </c>
      <c r="E1106" s="431"/>
    </row>
    <row r="1107" spans="3:5">
      <c r="C1107" s="430">
        <v>19.04220497</v>
      </c>
      <c r="E1107" s="431"/>
    </row>
    <row r="1108" spans="3:5">
      <c r="C1108" s="430">
        <v>45.358026129999999</v>
      </c>
      <c r="E1108" s="431"/>
    </row>
    <row r="1109" spans="3:5">
      <c r="C1109" s="430">
        <v>28.534028710000001</v>
      </c>
      <c r="E1109" s="431"/>
    </row>
    <row r="1110" spans="3:5">
      <c r="C1110" s="430">
        <v>32.953536149999998</v>
      </c>
      <c r="E1110" s="431"/>
    </row>
    <row r="1111" spans="3:5">
      <c r="C1111" s="430">
        <v>27.697448640000001</v>
      </c>
      <c r="E1111" s="431"/>
    </row>
    <row r="1112" spans="3:5">
      <c r="C1112" s="430">
        <v>25.000424590000002</v>
      </c>
      <c r="E1112" s="431"/>
    </row>
    <row r="1113" spans="3:5">
      <c r="C1113" s="430">
        <v>22.95674167</v>
      </c>
      <c r="E1113" s="431"/>
    </row>
    <row r="1114" spans="3:5">
      <c r="C1114" s="430">
        <v>26.854179869999999</v>
      </c>
      <c r="E1114" s="431"/>
    </row>
    <row r="1115" spans="3:5">
      <c r="C1115" s="430">
        <v>45.43027979</v>
      </c>
      <c r="E1115" s="431"/>
    </row>
    <row r="1116" spans="3:5">
      <c r="C1116" s="430">
        <v>4.8564929110000001</v>
      </c>
      <c r="E1116" s="431"/>
    </row>
    <row r="1117" spans="3:5">
      <c r="C1117" s="430">
        <v>46.874267830000001</v>
      </c>
      <c r="E1117" s="431"/>
    </row>
    <row r="1118" spans="3:5">
      <c r="C1118" s="430">
        <v>30.97270718</v>
      </c>
      <c r="E1118" s="431"/>
    </row>
    <row r="1119" spans="3:5">
      <c r="C1119" s="430">
        <v>55.044710449999997</v>
      </c>
      <c r="E1119" s="431"/>
    </row>
    <row r="1120" spans="3:5">
      <c r="C1120" s="430">
        <v>36.118406810000003</v>
      </c>
      <c r="E1120" s="431"/>
    </row>
    <row r="1121" spans="3:5">
      <c r="C1121" s="430">
        <v>22.418683569999999</v>
      </c>
      <c r="E1121" s="431"/>
    </row>
    <row r="1122" spans="3:5">
      <c r="C1122" s="430">
        <v>30.581277539999999</v>
      </c>
      <c r="E1122" s="431"/>
    </row>
    <row r="1123" spans="3:5">
      <c r="C1123" s="430">
        <v>1.9958852499999999</v>
      </c>
      <c r="E1123" s="431"/>
    </row>
    <row r="1124" spans="3:5">
      <c r="C1124" s="430">
        <v>30.595086510000002</v>
      </c>
      <c r="E1124" s="431"/>
    </row>
    <row r="1125" spans="3:5">
      <c r="C1125" s="430">
        <v>32.833428609999999</v>
      </c>
      <c r="E1125" s="431"/>
    </row>
    <row r="1126" spans="3:5">
      <c r="C1126" s="430">
        <v>17.724644990000002</v>
      </c>
      <c r="E1126" s="431"/>
    </row>
    <row r="1127" spans="3:5">
      <c r="C1127" s="430">
        <v>32.258877550000001</v>
      </c>
      <c r="E1127" s="431"/>
    </row>
    <row r="1128" spans="3:5">
      <c r="C1128" s="430">
        <v>29.083675209999999</v>
      </c>
      <c r="E1128" s="431"/>
    </row>
    <row r="1129" spans="3:5">
      <c r="C1129" s="430">
        <v>36.980375080000002</v>
      </c>
      <c r="E1129" s="431"/>
    </row>
    <row r="1130" spans="3:5">
      <c r="C1130" s="430">
        <v>14.705196539999999</v>
      </c>
      <c r="E1130" s="431"/>
    </row>
    <row r="1131" spans="3:5">
      <c r="C1131" s="430">
        <v>33.021705840000003</v>
      </c>
      <c r="E1131" s="431"/>
    </row>
    <row r="1132" spans="3:5">
      <c r="C1132" s="430">
        <v>30.097049760000001</v>
      </c>
      <c r="E1132" s="431"/>
    </row>
    <row r="1133" spans="3:5">
      <c r="C1133" s="430">
        <v>58.70615592</v>
      </c>
      <c r="E1133" s="431"/>
    </row>
    <row r="1134" spans="3:5">
      <c r="C1134" s="430">
        <v>43.868934660000001</v>
      </c>
      <c r="E1134" s="431"/>
    </row>
    <row r="1135" spans="3:5">
      <c r="C1135" s="430">
        <v>10.495703239999999</v>
      </c>
      <c r="E1135" s="431"/>
    </row>
    <row r="1136" spans="3:5">
      <c r="C1136" s="430">
        <v>27.981120260000001</v>
      </c>
      <c r="E1136" s="431"/>
    </row>
    <row r="1137" spans="3:5">
      <c r="C1137" s="430">
        <v>39.873866200000002</v>
      </c>
      <c r="E1137" s="431"/>
    </row>
    <row r="1138" spans="3:5">
      <c r="C1138" s="430">
        <v>27.984154620000002</v>
      </c>
      <c r="E1138" s="431"/>
    </row>
    <row r="1139" spans="3:5">
      <c r="C1139" s="430">
        <v>50.020776249999997</v>
      </c>
      <c r="E1139" s="431"/>
    </row>
    <row r="1140" spans="3:5">
      <c r="C1140" s="430">
        <v>64.119329660000005</v>
      </c>
      <c r="E1140" s="431"/>
    </row>
    <row r="1141" spans="3:5">
      <c r="C1141" s="430">
        <v>26.499060400000001</v>
      </c>
      <c r="E1141" s="431"/>
    </row>
    <row r="1142" spans="3:5">
      <c r="C1142" s="430">
        <v>29.002921829999998</v>
      </c>
      <c r="E1142" s="431"/>
    </row>
    <row r="1143" spans="3:5">
      <c r="C1143" s="430">
        <v>90.117679699999997</v>
      </c>
      <c r="E1143" s="431"/>
    </row>
    <row r="1144" spans="3:5">
      <c r="C1144" s="430">
        <v>44.757331540000003</v>
      </c>
      <c r="E1144" s="431"/>
    </row>
    <row r="1145" spans="3:5">
      <c r="C1145" s="430">
        <v>11.24150959</v>
      </c>
      <c r="E1145" s="431"/>
    </row>
    <row r="1146" spans="3:5">
      <c r="C1146" s="430">
        <v>39.542575229999997</v>
      </c>
      <c r="E1146" s="431"/>
    </row>
    <row r="1147" spans="3:5">
      <c r="C1147" s="430">
        <v>41.296013420000001</v>
      </c>
      <c r="E1147" s="431"/>
    </row>
    <row r="1148" spans="3:5">
      <c r="C1148" s="430">
        <v>15.47453228</v>
      </c>
      <c r="E1148" s="431"/>
    </row>
    <row r="1149" spans="3:5">
      <c r="C1149" s="430">
        <v>22.14392509</v>
      </c>
      <c r="E1149" s="431"/>
    </row>
    <row r="1150" spans="3:5">
      <c r="C1150" s="430">
        <v>28.067050129999998</v>
      </c>
      <c r="E1150" s="431"/>
    </row>
    <row r="1151" spans="3:5">
      <c r="C1151" s="430">
        <v>24.297997460000001</v>
      </c>
      <c r="E1151" s="431"/>
    </row>
    <row r="1152" spans="3:5">
      <c r="C1152" s="430">
        <v>48.108675419999997</v>
      </c>
      <c r="E1152" s="431"/>
    </row>
    <row r="1153" spans="3:5">
      <c r="C1153" s="430">
        <v>39.995139539999997</v>
      </c>
      <c r="E1153" s="431"/>
    </row>
    <row r="1154" spans="3:5">
      <c r="C1154" s="430">
        <v>15.22176572</v>
      </c>
      <c r="E1154" s="431"/>
    </row>
    <row r="1155" spans="3:5">
      <c r="C1155" s="430">
        <v>9.0323335460000003</v>
      </c>
      <c r="E1155" s="431"/>
    </row>
    <row r="1156" spans="3:5">
      <c r="C1156" s="430">
        <v>32.88766364</v>
      </c>
      <c r="E1156" s="431"/>
    </row>
    <row r="1157" spans="3:5">
      <c r="C1157" s="430">
        <v>34.372735069999997</v>
      </c>
      <c r="E1157" s="431"/>
    </row>
    <row r="1158" spans="3:5">
      <c r="C1158" s="430">
        <v>18.86324265</v>
      </c>
      <c r="E1158" s="431"/>
    </row>
    <row r="1159" spans="3:5">
      <c r="C1159" s="430">
        <v>33.431114440000002</v>
      </c>
      <c r="E1159" s="431"/>
    </row>
    <row r="1160" spans="3:5">
      <c r="C1160" s="430">
        <v>44.096176280000002</v>
      </c>
      <c r="E1160" s="431"/>
    </row>
    <row r="1161" spans="3:5">
      <c r="C1161" s="430">
        <v>23.040935399999999</v>
      </c>
      <c r="E1161" s="431"/>
    </row>
    <row r="1162" spans="3:5">
      <c r="C1162" s="430">
        <v>17.969997110000001</v>
      </c>
      <c r="E1162" s="431"/>
    </row>
    <row r="1163" spans="3:5">
      <c r="C1163" s="430">
        <v>12.68489505</v>
      </c>
      <c r="E1163" s="431"/>
    </row>
    <row r="1164" spans="3:5">
      <c r="C1164" s="430">
        <v>48.93368487</v>
      </c>
      <c r="E1164" s="431"/>
    </row>
    <row r="1165" spans="3:5">
      <c r="C1165" s="430">
        <v>86.769480430000002</v>
      </c>
      <c r="E1165" s="431"/>
    </row>
    <row r="1166" spans="3:5">
      <c r="C1166" s="430">
        <v>28.38778306</v>
      </c>
      <c r="E1166" s="431"/>
    </row>
    <row r="1167" spans="3:5">
      <c r="C1167" s="430">
        <v>37.841796590000001</v>
      </c>
      <c r="E1167" s="431"/>
    </row>
    <row r="1168" spans="3:5">
      <c r="C1168" s="430">
        <v>24.055817139999998</v>
      </c>
      <c r="E1168" s="431"/>
    </row>
    <row r="1169" spans="3:5">
      <c r="C1169" s="430">
        <v>21.485971960000001</v>
      </c>
      <c r="E1169" s="431"/>
    </row>
    <row r="1170" spans="3:5">
      <c r="C1170" s="430">
        <v>25.35988481</v>
      </c>
      <c r="E1170" s="431"/>
    </row>
    <row r="1171" spans="3:5">
      <c r="C1171" s="430">
        <v>11.92708462</v>
      </c>
      <c r="E1171" s="431"/>
    </row>
    <row r="1172" spans="3:5">
      <c r="C1172" s="430">
        <v>7.2357216859999998</v>
      </c>
      <c r="E1172" s="431"/>
    </row>
    <row r="1173" spans="3:5">
      <c r="C1173" s="430">
        <v>52.800189330000002</v>
      </c>
      <c r="E1173" s="431"/>
    </row>
    <row r="1174" spans="3:5">
      <c r="C1174" s="430">
        <v>4.7560160939999996</v>
      </c>
      <c r="E1174" s="431"/>
    </row>
    <row r="1175" spans="3:5">
      <c r="C1175" s="430">
        <v>43.239875499999997</v>
      </c>
      <c r="E1175" s="431"/>
    </row>
    <row r="1176" spans="3:5">
      <c r="C1176" s="430">
        <v>18.09133628</v>
      </c>
      <c r="E1176" s="431"/>
    </row>
    <row r="1177" spans="3:5">
      <c r="C1177" s="430">
        <v>39.614335660000002</v>
      </c>
      <c r="E1177" s="431"/>
    </row>
    <row r="1178" spans="3:5">
      <c r="C1178" s="430">
        <v>10.69110186</v>
      </c>
      <c r="E1178" s="431"/>
    </row>
    <row r="1179" spans="3:5">
      <c r="C1179" s="430">
        <v>56.63605776</v>
      </c>
      <c r="E1179" s="431"/>
    </row>
    <row r="1180" spans="3:5">
      <c r="C1180" s="430">
        <v>29.286161459999999</v>
      </c>
      <c r="E1180" s="431"/>
    </row>
    <row r="1181" spans="3:5">
      <c r="C1181" s="430">
        <v>20.05792735</v>
      </c>
      <c r="E1181" s="431"/>
    </row>
    <row r="1182" spans="3:5">
      <c r="C1182" s="430">
        <v>36.372408960000001</v>
      </c>
      <c r="E1182" s="431"/>
    </row>
    <row r="1183" spans="3:5">
      <c r="C1183" s="430">
        <v>27.893847170000001</v>
      </c>
      <c r="E1183" s="431"/>
    </row>
    <row r="1184" spans="3:5">
      <c r="C1184" s="430">
        <v>24.628024419999999</v>
      </c>
      <c r="E1184" s="431"/>
    </row>
    <row r="1185" spans="3:5">
      <c r="C1185" s="430">
        <v>60.712602369999999</v>
      </c>
      <c r="E1185" s="431"/>
    </row>
    <row r="1186" spans="3:5">
      <c r="C1186" s="430">
        <v>41.637688580000003</v>
      </c>
      <c r="E1186" s="431"/>
    </row>
    <row r="1187" spans="3:5">
      <c r="C1187" s="430">
        <v>61.220294189999997</v>
      </c>
      <c r="E1187" s="431"/>
    </row>
    <row r="1188" spans="3:5">
      <c r="C1188" s="430">
        <v>91.233941860000002</v>
      </c>
      <c r="E1188" s="431"/>
    </row>
    <row r="1189" spans="3:5">
      <c r="C1189" s="430">
        <v>41.925579999999997</v>
      </c>
      <c r="E1189" s="431"/>
    </row>
    <row r="1190" spans="3:5">
      <c r="C1190" s="430">
        <v>87.764284669999995</v>
      </c>
      <c r="E1190" s="431"/>
    </row>
    <row r="1191" spans="3:5">
      <c r="C1191" s="430">
        <v>43.010085910000001</v>
      </c>
      <c r="E1191" s="431"/>
    </row>
    <row r="1192" spans="3:5">
      <c r="C1192" s="430">
        <v>58.210001630000001</v>
      </c>
      <c r="E1192" s="431"/>
    </row>
    <row r="1193" spans="3:5">
      <c r="C1193" s="430">
        <v>44.924465609999999</v>
      </c>
      <c r="E1193" s="431"/>
    </row>
    <row r="1194" spans="3:5">
      <c r="C1194" s="430">
        <v>34.886651450000002</v>
      </c>
      <c r="E1194" s="431"/>
    </row>
    <row r="1195" spans="3:5">
      <c r="C1195" s="430">
        <v>65.738901220000002</v>
      </c>
      <c r="E1195" s="431"/>
    </row>
    <row r="1196" spans="3:5">
      <c r="C1196" s="430">
        <v>61.409936510000001</v>
      </c>
      <c r="E1196" s="431"/>
    </row>
    <row r="1197" spans="3:5">
      <c r="C1197" s="430">
        <v>96.180454040000001</v>
      </c>
      <c r="E1197" s="431"/>
    </row>
    <row r="1198" spans="3:5">
      <c r="C1198" s="430">
        <v>19.44746189</v>
      </c>
      <c r="E1198" s="431"/>
    </row>
    <row r="1199" spans="3:5">
      <c r="C1199" s="430">
        <v>47.313796629999999</v>
      </c>
      <c r="E1199" s="431"/>
    </row>
    <row r="1200" spans="3:5">
      <c r="C1200" s="430">
        <v>86.101097269999997</v>
      </c>
      <c r="E1200" s="431"/>
    </row>
    <row r="1201" spans="3:5">
      <c r="C1201" s="430">
        <v>26.454382670000001</v>
      </c>
      <c r="E1201" s="431"/>
    </row>
    <row r="1202" spans="3:5">
      <c r="C1202" s="430">
        <v>59.089273349999999</v>
      </c>
      <c r="E1202" s="431"/>
    </row>
    <row r="1203" spans="3:5">
      <c r="C1203" s="430">
        <v>47.781643600000002</v>
      </c>
      <c r="E1203" s="431"/>
    </row>
    <row r="1204" spans="3:5">
      <c r="C1204" s="430">
        <v>97.934770020000002</v>
      </c>
      <c r="E1204" s="431"/>
    </row>
    <row r="1205" spans="3:5">
      <c r="C1205" s="430">
        <v>35.664303500000003</v>
      </c>
      <c r="E1205" s="431"/>
    </row>
    <row r="1206" spans="3:5">
      <c r="C1206" s="430">
        <v>58.012817210000001</v>
      </c>
      <c r="E1206" s="431"/>
    </row>
    <row r="1207" spans="3:5">
      <c r="C1207" s="430">
        <v>53.115264889999999</v>
      </c>
      <c r="E1207" s="431"/>
    </row>
    <row r="1208" spans="3:5">
      <c r="C1208" s="430">
        <v>23.828208750000002</v>
      </c>
      <c r="E1208" s="431"/>
    </row>
    <row r="1209" spans="3:5">
      <c r="C1209" s="430">
        <v>96.074453210000001</v>
      </c>
      <c r="E1209" s="431"/>
    </row>
    <row r="1210" spans="3:5">
      <c r="C1210" s="430">
        <v>17.206776900000001</v>
      </c>
      <c r="E1210" s="431"/>
    </row>
    <row r="1211" spans="3:5">
      <c r="C1211" s="430">
        <v>41.635456869999999</v>
      </c>
      <c r="E1211" s="431"/>
    </row>
    <row r="1212" spans="3:5">
      <c r="C1212" s="430">
        <v>35.002082199999997</v>
      </c>
      <c r="E1212" s="431"/>
    </row>
    <row r="1213" spans="3:5">
      <c r="C1213" s="430">
        <v>54.00719849</v>
      </c>
      <c r="E1213" s="431"/>
    </row>
    <row r="1214" spans="3:5">
      <c r="C1214" s="430">
        <v>96.046074860000004</v>
      </c>
      <c r="E1214" s="431"/>
    </row>
    <row r="1215" spans="3:5">
      <c r="C1215" s="430">
        <v>17.621512490000001</v>
      </c>
      <c r="E1215" s="431"/>
    </row>
    <row r="1216" spans="3:5">
      <c r="C1216" s="430">
        <v>57.831409649999998</v>
      </c>
      <c r="E1216" s="431"/>
    </row>
    <row r="1217" spans="3:5">
      <c r="C1217" s="430">
        <v>18.103080009999999</v>
      </c>
      <c r="E1217" s="431"/>
    </row>
    <row r="1218" spans="3:5">
      <c r="C1218" s="430">
        <v>25.23150901</v>
      </c>
      <c r="E1218" s="431"/>
    </row>
    <row r="1219" spans="3:5">
      <c r="C1219" s="430">
        <v>48.171289010000002</v>
      </c>
      <c r="E1219" s="431"/>
    </row>
    <row r="1220" spans="3:5">
      <c r="C1220" s="430">
        <v>34.518316730000002</v>
      </c>
      <c r="E1220" s="431"/>
    </row>
    <row r="1221" spans="3:5">
      <c r="C1221" s="430">
        <v>45.357020579999997</v>
      </c>
      <c r="E1221" s="431"/>
    </row>
    <row r="1222" spans="3:5">
      <c r="C1222" s="430">
        <v>5.2447969499999996</v>
      </c>
      <c r="E1222" s="431"/>
    </row>
    <row r="1223" spans="3:5">
      <c r="C1223" s="430">
        <v>75.286048690000001</v>
      </c>
      <c r="E1223" s="431"/>
    </row>
    <row r="1224" spans="3:5">
      <c r="C1224" s="430">
        <v>15.44091279</v>
      </c>
      <c r="E1224" s="431"/>
    </row>
    <row r="1225" spans="3:5">
      <c r="C1225" s="430">
        <v>96.634614029999995</v>
      </c>
      <c r="E1225" s="431"/>
    </row>
    <row r="1226" spans="3:5">
      <c r="C1226" s="430">
        <v>97.579474009999998</v>
      </c>
      <c r="E1226" s="431"/>
    </row>
    <row r="1227" spans="3:5">
      <c r="C1227" s="430">
        <v>47.08997944</v>
      </c>
      <c r="E1227" s="431"/>
    </row>
    <row r="1228" spans="3:5">
      <c r="C1228" s="430">
        <v>90.238840460000006</v>
      </c>
      <c r="E1228" s="431"/>
    </row>
    <row r="1229" spans="3:5">
      <c r="C1229" s="430">
        <v>36.396223519999999</v>
      </c>
      <c r="E1229" s="431"/>
    </row>
    <row r="1230" spans="3:5">
      <c r="C1230" s="430">
        <v>50.825883230000002</v>
      </c>
      <c r="E1230" s="431"/>
    </row>
    <row r="1231" spans="3:5">
      <c r="C1231" s="430">
        <v>76.676328150000003</v>
      </c>
      <c r="E1231" s="431"/>
    </row>
    <row r="1232" spans="3:5">
      <c r="C1232" s="430">
        <v>25.25506399</v>
      </c>
      <c r="E1232" s="431"/>
    </row>
    <row r="1233" spans="3:5">
      <c r="C1233" s="430">
        <v>4.7908050070000003</v>
      </c>
      <c r="E1233" s="431"/>
    </row>
    <row r="1234" spans="3:5">
      <c r="C1234" s="430">
        <v>33.40197568</v>
      </c>
      <c r="E1234" s="431"/>
    </row>
    <row r="1235" spans="3:5">
      <c r="C1235" s="430">
        <v>48.977299279999997</v>
      </c>
      <c r="E1235" s="431"/>
    </row>
    <row r="1236" spans="3:5">
      <c r="C1236" s="430">
        <v>62.468316379999997</v>
      </c>
      <c r="E1236" s="431"/>
    </row>
    <row r="1237" spans="3:5">
      <c r="C1237" s="430">
        <v>52.642083329999998</v>
      </c>
      <c r="E1237" s="431"/>
    </row>
    <row r="1238" spans="3:5">
      <c r="C1238" s="430">
        <v>67.133568960000005</v>
      </c>
      <c r="E1238" s="431"/>
    </row>
    <row r="1239" spans="3:5">
      <c r="C1239" s="430">
        <v>85.880197150000001</v>
      </c>
      <c r="E1239" s="431"/>
    </row>
    <row r="1240" spans="3:5">
      <c r="C1240" s="430">
        <v>62.358278429999999</v>
      </c>
      <c r="E1240" s="431"/>
    </row>
    <row r="1241" spans="3:5">
      <c r="C1241" s="430">
        <v>30.2650963</v>
      </c>
      <c r="E1241" s="431"/>
    </row>
    <row r="1242" spans="3:5">
      <c r="C1242" s="430">
        <v>65.092283730000005</v>
      </c>
      <c r="E1242" s="431"/>
    </row>
    <row r="1243" spans="3:5">
      <c r="C1243" s="430">
        <v>47.735239419999999</v>
      </c>
      <c r="E1243" s="431"/>
    </row>
    <row r="1244" spans="3:5">
      <c r="C1244" s="430">
        <v>59.040914800000003</v>
      </c>
      <c r="E1244" s="431"/>
    </row>
    <row r="1245" spans="3:5">
      <c r="C1245" s="430">
        <v>45.440187659999999</v>
      </c>
      <c r="E1245" s="431"/>
    </row>
    <row r="1246" spans="3:5">
      <c r="C1246" s="430">
        <v>78.545757640000005</v>
      </c>
      <c r="E1246" s="431"/>
    </row>
    <row r="1247" spans="3:5">
      <c r="C1247" s="430">
        <v>92.882913689999995</v>
      </c>
      <c r="E1247" s="431"/>
    </row>
    <row r="1248" spans="3:5">
      <c r="C1248" s="430">
        <v>30.304103900000001</v>
      </c>
      <c r="E1248" s="431"/>
    </row>
    <row r="1249" spans="3:5">
      <c r="C1249" s="430">
        <v>53.699146759999998</v>
      </c>
      <c r="E1249" s="431"/>
    </row>
    <row r="1250" spans="3:5">
      <c r="C1250" s="430">
        <v>84.616991659999997</v>
      </c>
      <c r="E1250" s="431"/>
    </row>
    <row r="1251" spans="3:5">
      <c r="C1251" s="430">
        <v>42.320540659999999</v>
      </c>
      <c r="E1251" s="431"/>
    </row>
    <row r="1252" spans="3:5">
      <c r="C1252" s="430">
        <v>48.900397669999997</v>
      </c>
      <c r="E1252" s="431"/>
    </row>
    <row r="1253" spans="3:5">
      <c r="C1253" s="430">
        <v>33.814404670000002</v>
      </c>
      <c r="E1253" s="431"/>
    </row>
    <row r="1254" spans="3:5">
      <c r="C1254" s="430">
        <v>102.1093302</v>
      </c>
      <c r="E1254" s="431"/>
    </row>
    <row r="1255" spans="3:5">
      <c r="C1255" s="430">
        <v>42.253900909999999</v>
      </c>
      <c r="E1255" s="431"/>
    </row>
    <row r="1256" spans="3:5">
      <c r="C1256" s="430">
        <v>66.216659570000004</v>
      </c>
      <c r="E1256" s="431"/>
    </row>
    <row r="1257" spans="3:5">
      <c r="C1257" s="430">
        <v>58.390481350000002</v>
      </c>
      <c r="E1257" s="431"/>
    </row>
    <row r="1258" spans="3:5">
      <c r="C1258" s="430">
        <v>51.667775429999999</v>
      </c>
      <c r="E1258" s="431"/>
    </row>
    <row r="1259" spans="3:5">
      <c r="C1259" s="430">
        <v>2.7950955230000001</v>
      </c>
      <c r="E1259" s="431"/>
    </row>
    <row r="1260" spans="3:5">
      <c r="C1260" s="430">
        <v>31.33368274</v>
      </c>
      <c r="E1260" s="431"/>
    </row>
    <row r="1261" spans="3:5">
      <c r="C1261" s="430">
        <v>64.813901060000006</v>
      </c>
      <c r="E1261" s="431"/>
    </row>
    <row r="1262" spans="3:5">
      <c r="C1262" s="430">
        <v>36.024585989999999</v>
      </c>
      <c r="E1262" s="431"/>
    </row>
    <row r="1263" spans="3:5">
      <c r="C1263" s="430">
        <v>50.889731050000002</v>
      </c>
      <c r="E1263" s="431"/>
    </row>
    <row r="1264" spans="3:5">
      <c r="C1264" s="430">
        <v>18.703583940000001</v>
      </c>
      <c r="E1264" s="431"/>
    </row>
    <row r="1265" spans="3:5">
      <c r="C1265" s="430">
        <v>21.85882878</v>
      </c>
      <c r="E1265" s="431"/>
    </row>
    <row r="1266" spans="3:5">
      <c r="C1266" s="430">
        <v>21.087621009999999</v>
      </c>
      <c r="E1266" s="431"/>
    </row>
    <row r="1267" spans="3:5">
      <c r="C1267" s="430">
        <v>64.644566470000001</v>
      </c>
      <c r="E1267" s="431"/>
    </row>
    <row r="1268" spans="3:5">
      <c r="C1268" s="430">
        <v>75.423650989999999</v>
      </c>
      <c r="E1268" s="431"/>
    </row>
    <row r="1269" spans="3:5">
      <c r="C1269" s="430">
        <v>46.141903399999997</v>
      </c>
      <c r="E1269" s="431"/>
    </row>
    <row r="1270" spans="3:5">
      <c r="C1270" s="430">
        <v>31.866500890000001</v>
      </c>
      <c r="E1270" s="431"/>
    </row>
    <row r="1271" spans="3:5">
      <c r="C1271" s="430">
        <v>61.918673069999997</v>
      </c>
      <c r="E1271" s="431"/>
    </row>
    <row r="1272" spans="3:5">
      <c r="C1272" s="430">
        <v>43.167001990000003</v>
      </c>
      <c r="E1272" s="431"/>
    </row>
    <row r="1273" spans="3:5">
      <c r="C1273" s="430">
        <v>9.5350050139999993</v>
      </c>
      <c r="E1273" s="431"/>
    </row>
    <row r="1274" spans="3:5">
      <c r="C1274" s="430">
        <v>61.440502440000003</v>
      </c>
      <c r="E1274" s="431"/>
    </row>
    <row r="1275" spans="3:5">
      <c r="C1275" s="430">
        <v>37.081926549999999</v>
      </c>
      <c r="E1275" s="431"/>
    </row>
    <row r="1276" spans="3:5">
      <c r="C1276" s="430">
        <v>42.000136390000002</v>
      </c>
      <c r="E1276" s="431"/>
    </row>
    <row r="1277" spans="3:5">
      <c r="C1277" s="430">
        <v>20.40598074</v>
      </c>
      <c r="E1277" s="431"/>
    </row>
    <row r="1278" spans="3:5">
      <c r="C1278" s="430">
        <v>63.122575449999999</v>
      </c>
      <c r="E1278" s="431"/>
    </row>
    <row r="1279" spans="3:5">
      <c r="C1279" s="430">
        <v>34.496140920000002</v>
      </c>
      <c r="E1279" s="431"/>
    </row>
    <row r="1280" spans="3:5">
      <c r="C1280" s="430">
        <v>23.379423790000001</v>
      </c>
      <c r="E1280" s="431"/>
    </row>
    <row r="1281" spans="3:5">
      <c r="C1281" s="430">
        <v>36.202913420000002</v>
      </c>
      <c r="E1281" s="431"/>
    </row>
    <row r="1282" spans="3:5">
      <c r="C1282" s="430">
        <v>50.976547510000003</v>
      </c>
      <c r="E1282" s="431"/>
    </row>
    <row r="1283" spans="3:5">
      <c r="C1283" s="430">
        <v>28.20303771</v>
      </c>
      <c r="E1283" s="431"/>
    </row>
    <row r="1284" spans="3:5">
      <c r="C1284" s="430">
        <v>13.0346151</v>
      </c>
      <c r="E1284" s="431"/>
    </row>
    <row r="1285" spans="3:5">
      <c r="C1285" s="430">
        <v>65.995611850000003</v>
      </c>
      <c r="E1285" s="431"/>
    </row>
    <row r="1286" spans="3:5">
      <c r="C1286" s="430">
        <v>53.381002289999998</v>
      </c>
      <c r="E1286" s="431"/>
    </row>
    <row r="1287" spans="3:5">
      <c r="C1287" s="430">
        <v>49.693932109999999</v>
      </c>
      <c r="E1287" s="431"/>
    </row>
    <row r="1288" spans="3:5">
      <c r="C1288" s="430">
        <v>38.080193979999997</v>
      </c>
      <c r="E1288" s="431"/>
    </row>
    <row r="1289" spans="3:5">
      <c r="C1289" s="430">
        <v>76.343593319999997</v>
      </c>
      <c r="E1289" s="431"/>
    </row>
    <row r="1290" spans="3:5">
      <c r="C1290" s="430">
        <v>3.2231973109999998</v>
      </c>
      <c r="E1290" s="431"/>
    </row>
    <row r="1291" spans="3:5">
      <c r="C1291" s="430">
        <v>54.122731940000001</v>
      </c>
      <c r="E1291" s="431"/>
    </row>
    <row r="1292" spans="3:5">
      <c r="C1292" s="430">
        <v>58.735100699999997</v>
      </c>
      <c r="E1292" s="431"/>
    </row>
    <row r="1293" spans="3:5">
      <c r="C1293" s="430">
        <v>15.93910599</v>
      </c>
      <c r="E1293" s="431"/>
    </row>
    <row r="1294" spans="3:5">
      <c r="C1294" s="430">
        <v>70.440867990000001</v>
      </c>
      <c r="E1294" s="431"/>
    </row>
    <row r="1295" spans="3:5">
      <c r="C1295" s="430">
        <v>42.924526790000002</v>
      </c>
      <c r="E1295" s="431"/>
    </row>
    <row r="1296" spans="3:5">
      <c r="C1296" s="430">
        <v>50.171814840000003</v>
      </c>
      <c r="E1296" s="431"/>
    </row>
    <row r="1297" spans="3:5">
      <c r="C1297" s="430">
        <v>127.3678792</v>
      </c>
      <c r="E1297" s="431"/>
    </row>
    <row r="1298" spans="3:5">
      <c r="C1298" s="430">
        <v>83.703497069999997</v>
      </c>
      <c r="E1298" s="431"/>
    </row>
    <row r="1299" spans="3:5">
      <c r="C1299" s="430">
        <v>10.089667629999999</v>
      </c>
      <c r="E1299" s="431"/>
    </row>
    <row r="1300" spans="3:5">
      <c r="C1300" s="430">
        <v>39.89832784</v>
      </c>
      <c r="E1300" s="431"/>
    </row>
    <row r="1301" spans="3:5">
      <c r="C1301" s="430">
        <v>70.79239536</v>
      </c>
      <c r="E1301" s="431"/>
    </row>
    <row r="1302" spans="3:5">
      <c r="C1302" s="430">
        <v>98.966979899999998</v>
      </c>
      <c r="E1302" s="431"/>
    </row>
    <row r="1303" spans="3:5">
      <c r="C1303" s="430">
        <v>50.39223758</v>
      </c>
      <c r="E1303" s="431"/>
    </row>
    <row r="1304" spans="3:5">
      <c r="C1304" s="430">
        <v>85.212242360000005</v>
      </c>
      <c r="E1304" s="431"/>
    </row>
    <row r="1305" spans="3:5">
      <c r="C1305" s="430">
        <v>104.10955509999999</v>
      </c>
      <c r="E1305" s="431"/>
    </row>
    <row r="1306" spans="3:5">
      <c r="C1306" s="430">
        <v>61.034026109999999</v>
      </c>
      <c r="E1306" s="431"/>
    </row>
    <row r="1307" spans="3:5">
      <c r="C1307" s="430">
        <v>42.659069119999998</v>
      </c>
      <c r="E1307" s="431"/>
    </row>
    <row r="1308" spans="3:5">
      <c r="C1308" s="430">
        <v>17.667526070000001</v>
      </c>
      <c r="E1308" s="431"/>
    </row>
    <row r="1309" spans="3:5">
      <c r="C1309" s="430">
        <v>69.192649220000007</v>
      </c>
      <c r="E1309" s="431"/>
    </row>
    <row r="1310" spans="3:5">
      <c r="C1310" s="430">
        <v>50.350112950000003</v>
      </c>
      <c r="E1310" s="431"/>
    </row>
    <row r="1311" spans="3:5">
      <c r="C1311" s="430">
        <v>23.445260059999999</v>
      </c>
      <c r="E1311" s="431"/>
    </row>
    <row r="1312" spans="3:5">
      <c r="C1312" s="430">
        <v>25.95909326</v>
      </c>
      <c r="E1312" s="431"/>
    </row>
    <row r="1313" spans="3:5">
      <c r="C1313" s="430">
        <v>39.499514320000003</v>
      </c>
      <c r="E1313" s="431"/>
    </row>
    <row r="1314" spans="3:5">
      <c r="C1314" s="430">
        <v>46.749295080000003</v>
      </c>
      <c r="E1314" s="431"/>
    </row>
    <row r="1315" spans="3:5">
      <c r="C1315" s="430">
        <v>42.34089256</v>
      </c>
      <c r="E1315" s="431"/>
    </row>
    <row r="1316" spans="3:5">
      <c r="C1316" s="430">
        <v>32.286425029999997</v>
      </c>
      <c r="E1316" s="431"/>
    </row>
    <row r="1317" spans="3:5">
      <c r="C1317" s="430">
        <v>87.134142600000004</v>
      </c>
      <c r="E1317" s="431"/>
    </row>
    <row r="1318" spans="3:5">
      <c r="C1318" s="430">
        <v>98.680537490000006</v>
      </c>
      <c r="E1318" s="431"/>
    </row>
    <row r="1319" spans="3:5">
      <c r="C1319" s="430">
        <v>93.736022059999996</v>
      </c>
      <c r="E1319" s="431"/>
    </row>
    <row r="1320" spans="3:5">
      <c r="C1320" s="430">
        <v>26.876656990000001</v>
      </c>
      <c r="E1320" s="431"/>
    </row>
    <row r="1321" spans="3:5">
      <c r="C1321" s="430">
        <v>7.4065486849999997</v>
      </c>
      <c r="E1321" s="431"/>
    </row>
    <row r="1322" spans="3:5">
      <c r="C1322" s="430">
        <v>51.994711559999999</v>
      </c>
      <c r="E1322" s="431"/>
    </row>
    <row r="1323" spans="3:5">
      <c r="C1323" s="430">
        <v>47.102534589999998</v>
      </c>
      <c r="E1323" s="431"/>
    </row>
    <row r="1324" spans="3:5">
      <c r="C1324" s="430">
        <v>53.934376110000002</v>
      </c>
      <c r="E1324" s="431"/>
    </row>
    <row r="1325" spans="3:5">
      <c r="C1325" s="430">
        <v>34.94506861</v>
      </c>
      <c r="E1325" s="431"/>
    </row>
    <row r="1326" spans="3:5">
      <c r="C1326" s="430">
        <v>13.78177779</v>
      </c>
      <c r="E1326" s="431"/>
    </row>
    <row r="1327" spans="3:5">
      <c r="C1327" s="430">
        <v>11.063628420000001</v>
      </c>
      <c r="E1327" s="431"/>
    </row>
    <row r="1328" spans="3:5">
      <c r="C1328" s="430">
        <v>38.779713839999999</v>
      </c>
      <c r="E1328" s="431"/>
    </row>
    <row r="1329" spans="3:5">
      <c r="C1329" s="430">
        <v>22.14817386</v>
      </c>
      <c r="E1329" s="431"/>
    </row>
    <row r="1330" spans="3:5">
      <c r="C1330" s="430">
        <v>41.67965075</v>
      </c>
      <c r="E1330" s="431"/>
    </row>
    <row r="1331" spans="3:5">
      <c r="C1331" s="430">
        <v>48.314884079999999</v>
      </c>
      <c r="E1331" s="431"/>
    </row>
    <row r="1332" spans="3:5">
      <c r="C1332" s="430">
        <v>79.141720530000001</v>
      </c>
      <c r="E1332" s="431"/>
    </row>
    <row r="1333" spans="3:5">
      <c r="C1333" s="430">
        <v>33.513353019999997</v>
      </c>
      <c r="E1333" s="431"/>
    </row>
    <row r="1334" spans="3:5">
      <c r="C1334" s="430">
        <v>37.349136219999998</v>
      </c>
      <c r="E1334" s="431"/>
    </row>
    <row r="1335" spans="3:5">
      <c r="C1335" s="430">
        <v>16.08039402</v>
      </c>
      <c r="E1335" s="431"/>
    </row>
    <row r="1336" spans="3:5">
      <c r="C1336" s="430">
        <v>32.426971309999999</v>
      </c>
      <c r="E1336" s="431"/>
    </row>
    <row r="1337" spans="3:5">
      <c r="C1337" s="430">
        <v>11.252021109999999</v>
      </c>
      <c r="E1337" s="431"/>
    </row>
    <row r="1338" spans="3:5">
      <c r="C1338" s="430">
        <v>54.899068329999999</v>
      </c>
      <c r="E1338" s="431"/>
    </row>
    <row r="1339" spans="3:5">
      <c r="C1339" s="430">
        <v>103.6971604</v>
      </c>
      <c r="E1339" s="431"/>
    </row>
    <row r="1340" spans="3:5">
      <c r="C1340" s="430">
        <v>45.479399039999997</v>
      </c>
      <c r="E1340" s="431"/>
    </row>
    <row r="1341" spans="3:5">
      <c r="C1341" s="430">
        <v>27.09402038</v>
      </c>
      <c r="E1341" s="431"/>
    </row>
    <row r="1342" spans="3:5">
      <c r="C1342" s="430">
        <v>13.75043539</v>
      </c>
      <c r="E1342" s="431"/>
    </row>
    <row r="1343" spans="3:5">
      <c r="C1343" s="430">
        <v>20.855356799999999</v>
      </c>
      <c r="E1343" s="431"/>
    </row>
    <row r="1344" spans="3:5">
      <c r="C1344" s="430">
        <v>142.4320711</v>
      </c>
      <c r="E1344" s="431"/>
    </row>
    <row r="1345" spans="3:5">
      <c r="C1345" s="430">
        <v>82.936544310000002</v>
      </c>
      <c r="E1345" s="431"/>
    </row>
    <row r="1346" spans="3:5">
      <c r="C1346" s="430">
        <v>67.53043701</v>
      </c>
      <c r="E1346" s="431"/>
    </row>
    <row r="1347" spans="3:5">
      <c r="C1347" s="430">
        <v>27.23384265</v>
      </c>
      <c r="E1347" s="431"/>
    </row>
    <row r="1348" spans="3:5">
      <c r="C1348" s="430">
        <v>35.733822279999998</v>
      </c>
      <c r="E1348" s="431"/>
    </row>
    <row r="1349" spans="3:5">
      <c r="C1349" s="430">
        <v>6.399776417</v>
      </c>
      <c r="E1349" s="431"/>
    </row>
    <row r="1350" spans="3:5">
      <c r="C1350" s="430">
        <v>27.42520403</v>
      </c>
      <c r="E1350" s="431"/>
    </row>
    <row r="1351" spans="3:5">
      <c r="C1351" s="430">
        <v>19.90836741</v>
      </c>
      <c r="E1351" s="431"/>
    </row>
    <row r="1352" spans="3:5">
      <c r="C1352" s="430">
        <v>23.789746390000001</v>
      </c>
      <c r="E1352" s="431"/>
    </row>
    <row r="1353" spans="3:5">
      <c r="C1353" s="430">
        <v>35.897103680000001</v>
      </c>
      <c r="E1353" s="431"/>
    </row>
    <row r="1354" spans="3:5">
      <c r="C1354" s="430">
        <v>23.161446489999999</v>
      </c>
      <c r="E1354" s="431"/>
    </row>
    <row r="1355" spans="3:5">
      <c r="C1355" s="430">
        <v>17.53630703</v>
      </c>
      <c r="E1355" s="431"/>
    </row>
    <row r="1356" spans="3:5">
      <c r="C1356" s="430">
        <v>52.091795410000003</v>
      </c>
      <c r="E1356" s="431"/>
    </row>
    <row r="1357" spans="3:5">
      <c r="C1357" s="430">
        <v>96.39564034</v>
      </c>
      <c r="E1357" s="431"/>
    </row>
    <row r="1358" spans="3:5">
      <c r="C1358" s="430">
        <v>61.654401829999998</v>
      </c>
      <c r="E1358" s="431"/>
    </row>
    <row r="1359" spans="3:5">
      <c r="C1359" s="430">
        <v>116.85843509999999</v>
      </c>
      <c r="E1359" s="431"/>
    </row>
    <row r="1360" spans="3:5">
      <c r="C1360" s="430">
        <v>33.756554420000001</v>
      </c>
      <c r="E1360" s="431"/>
    </row>
    <row r="1361" spans="3:5">
      <c r="C1361" s="430">
        <v>35.44348402</v>
      </c>
      <c r="E1361" s="431"/>
    </row>
    <row r="1362" spans="3:5">
      <c r="C1362" s="430">
        <v>59.455098530000001</v>
      </c>
      <c r="E1362" s="431"/>
    </row>
    <row r="1363" spans="3:5">
      <c r="C1363" s="430">
        <v>43.319068899999998</v>
      </c>
      <c r="E1363" s="431"/>
    </row>
    <row r="1364" spans="3:5">
      <c r="C1364" s="430">
        <v>33.487055679999997</v>
      </c>
      <c r="E1364" s="431"/>
    </row>
    <row r="1365" spans="3:5">
      <c r="C1365" s="430">
        <v>41.086950870000003</v>
      </c>
      <c r="E1365" s="431"/>
    </row>
    <row r="1366" spans="3:5">
      <c r="C1366" s="430">
        <v>66.649854020000006</v>
      </c>
      <c r="E1366" s="431"/>
    </row>
    <row r="1367" spans="3:5">
      <c r="C1367" s="430">
        <v>29.639067010000002</v>
      </c>
      <c r="E1367" s="431"/>
    </row>
    <row r="1368" spans="3:5">
      <c r="C1368" s="430">
        <v>80.400082470000001</v>
      </c>
      <c r="E1368" s="431"/>
    </row>
    <row r="1369" spans="3:5">
      <c r="C1369" s="430">
        <v>82.563639080000002</v>
      </c>
      <c r="E1369" s="431"/>
    </row>
    <row r="1370" spans="3:5">
      <c r="C1370" s="430">
        <v>25.601234689999998</v>
      </c>
      <c r="E1370" s="431"/>
    </row>
    <row r="1371" spans="3:5">
      <c r="C1371" s="430">
        <v>72.310237079999993</v>
      </c>
      <c r="E1371" s="431"/>
    </row>
    <row r="1372" spans="3:5">
      <c r="C1372" s="430">
        <v>27.641867900000001</v>
      </c>
      <c r="E1372" s="431"/>
    </row>
    <row r="1373" spans="3:5">
      <c r="C1373" s="430">
        <v>11.75457735</v>
      </c>
      <c r="E1373" s="431"/>
    </row>
    <row r="1374" spans="3:5">
      <c r="C1374" s="430">
        <v>38.556987739999997</v>
      </c>
      <c r="E1374" s="431"/>
    </row>
    <row r="1375" spans="3:5">
      <c r="C1375" s="430">
        <v>113.9555324</v>
      </c>
      <c r="E1375" s="431"/>
    </row>
    <row r="1376" spans="3:5">
      <c r="C1376" s="430">
        <v>30.703825899999998</v>
      </c>
      <c r="E1376" s="431"/>
    </row>
    <row r="1377" spans="3:5">
      <c r="C1377" s="430">
        <v>30.822409400000002</v>
      </c>
      <c r="E1377" s="431"/>
    </row>
    <row r="1378" spans="3:5">
      <c r="C1378" s="430">
        <v>29.429334789999999</v>
      </c>
      <c r="E1378" s="431"/>
    </row>
    <row r="1379" spans="3:5">
      <c r="C1379" s="430">
        <v>101.8476988</v>
      </c>
      <c r="E1379" s="431"/>
    </row>
    <row r="1380" spans="3:5">
      <c r="C1380" s="430">
        <v>29.763280859999998</v>
      </c>
      <c r="E1380" s="431"/>
    </row>
    <row r="1381" spans="3:5">
      <c r="C1381" s="430">
        <v>57.404776890000001</v>
      </c>
      <c r="E1381" s="431"/>
    </row>
    <row r="1382" spans="3:5">
      <c r="C1382" s="430">
        <v>55.024160289999998</v>
      </c>
      <c r="E1382" s="431"/>
    </row>
    <row r="1383" spans="3:5">
      <c r="C1383" s="430">
        <v>6.4464461999999996</v>
      </c>
      <c r="E1383" s="431"/>
    </row>
    <row r="1384" spans="3:5">
      <c r="C1384" s="430">
        <v>14.48502455</v>
      </c>
      <c r="E1384" s="431"/>
    </row>
    <row r="1385" spans="3:5">
      <c r="C1385" s="430">
        <v>26.449561800000001</v>
      </c>
      <c r="E1385" s="431"/>
    </row>
    <row r="1386" spans="3:5">
      <c r="C1386" s="430">
        <v>13.12223483</v>
      </c>
      <c r="E1386" s="431"/>
    </row>
    <row r="1387" spans="3:5">
      <c r="C1387" s="430">
        <v>26.717687909999999</v>
      </c>
      <c r="E1387" s="431"/>
    </row>
    <row r="1388" spans="3:5">
      <c r="C1388" s="430">
        <v>34.5188627</v>
      </c>
      <c r="E1388" s="431"/>
    </row>
    <row r="1389" spans="3:5">
      <c r="C1389" s="430">
        <v>12.298992459999999</v>
      </c>
      <c r="E1389" s="431"/>
    </row>
    <row r="1390" spans="3:5">
      <c r="C1390" s="430">
        <v>12.505534369999999</v>
      </c>
      <c r="E1390" s="431"/>
    </row>
    <row r="1391" spans="3:5">
      <c r="C1391" s="430">
        <v>50.806779370000001</v>
      </c>
      <c r="E1391" s="431"/>
    </row>
    <row r="1392" spans="3:5">
      <c r="C1392" s="430">
        <v>52.577852710000002</v>
      </c>
      <c r="E1392" s="431"/>
    </row>
    <row r="1393" spans="3:5">
      <c r="C1393" s="430">
        <v>22.594715489999999</v>
      </c>
      <c r="E1393" s="431"/>
    </row>
    <row r="1394" spans="3:5">
      <c r="C1394" s="430">
        <v>45.062901689999997</v>
      </c>
      <c r="E1394" s="431"/>
    </row>
    <row r="1395" spans="3:5">
      <c r="C1395" s="430">
        <v>40.120492740000003</v>
      </c>
      <c r="E1395" s="431"/>
    </row>
    <row r="1396" spans="3:5">
      <c r="C1396" s="430">
        <v>76.691062090000003</v>
      </c>
      <c r="E1396" s="431"/>
    </row>
    <row r="1397" spans="3:5">
      <c r="C1397" s="430">
        <v>42.220758150000002</v>
      </c>
      <c r="E1397" s="431"/>
    </row>
    <row r="1398" spans="3:5">
      <c r="C1398" s="430">
        <v>43.183271679999997</v>
      </c>
      <c r="E1398" s="431"/>
    </row>
    <row r="1399" spans="3:5" ht="17" thickBot="1">
      <c r="C1399" s="432">
        <v>24.779850589999999</v>
      </c>
      <c r="D1399" s="433"/>
      <c r="E1399" s="4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B6C8-EB57-FB4C-A4EA-44318080367D}">
  <dimension ref="B2:Q15"/>
  <sheetViews>
    <sheetView workbookViewId="0">
      <selection activeCell="M1" sqref="M1:N1048576"/>
    </sheetView>
  </sheetViews>
  <sheetFormatPr baseColWidth="10" defaultRowHeight="16"/>
  <cols>
    <col min="16" max="16" width="6.33203125" bestFit="1" customWidth="1"/>
    <col min="17" max="17" width="40.1640625" bestFit="1" customWidth="1"/>
  </cols>
  <sheetData>
    <row r="2" spans="2:17" ht="17" thickBot="1"/>
    <row r="3" spans="2:17">
      <c r="B3" s="427" t="s">
        <v>132</v>
      </c>
      <c r="C3" s="428"/>
      <c r="D3" s="428"/>
      <c r="E3" s="428" t="s">
        <v>5</v>
      </c>
      <c r="F3" s="428"/>
      <c r="G3" s="428"/>
      <c r="H3" s="428" t="s">
        <v>121</v>
      </c>
      <c r="I3" s="429"/>
      <c r="L3" s="427"/>
      <c r="M3" s="428" t="s">
        <v>1107</v>
      </c>
      <c r="N3" s="429"/>
      <c r="P3" s="368" t="s">
        <v>1103</v>
      </c>
      <c r="Q3" s="368" t="s">
        <v>1104</v>
      </c>
    </row>
    <row r="4" spans="2:17">
      <c r="B4" s="430" t="s">
        <v>133</v>
      </c>
      <c r="C4" t="s">
        <v>134</v>
      </c>
      <c r="E4" t="s">
        <v>133</v>
      </c>
      <c r="F4" t="s">
        <v>134</v>
      </c>
      <c r="H4" t="s">
        <v>133</v>
      </c>
      <c r="I4" s="431" t="s">
        <v>134</v>
      </c>
      <c r="L4" s="430" t="s">
        <v>1108</v>
      </c>
      <c r="M4">
        <v>2.6550388543595076E-7</v>
      </c>
      <c r="N4" s="431"/>
      <c r="P4" s="426" t="s">
        <v>1109</v>
      </c>
      <c r="Q4" t="s">
        <v>1110</v>
      </c>
    </row>
    <row r="5" spans="2:17" ht="17" thickBot="1">
      <c r="B5" s="430">
        <v>-90</v>
      </c>
      <c r="C5">
        <v>3</v>
      </c>
      <c r="E5">
        <v>-90</v>
      </c>
      <c r="F5">
        <v>13</v>
      </c>
      <c r="H5">
        <v>-90</v>
      </c>
      <c r="I5" s="431">
        <v>8</v>
      </c>
      <c r="L5" s="432" t="s">
        <v>1111</v>
      </c>
      <c r="M5" s="433">
        <v>3.3972790688440675E-2</v>
      </c>
      <c r="N5" s="434"/>
    </row>
    <row r="6" spans="2:17">
      <c r="B6" s="430">
        <v>-72</v>
      </c>
      <c r="C6">
        <v>19</v>
      </c>
      <c r="E6">
        <v>-72</v>
      </c>
      <c r="F6">
        <v>34</v>
      </c>
      <c r="H6">
        <v>-72</v>
      </c>
      <c r="I6" s="431">
        <v>24</v>
      </c>
    </row>
    <row r="7" spans="2:17">
      <c r="B7" s="430">
        <v>-54</v>
      </c>
      <c r="C7">
        <v>31</v>
      </c>
      <c r="E7">
        <v>-54</v>
      </c>
      <c r="F7">
        <v>62</v>
      </c>
      <c r="H7">
        <v>-54</v>
      </c>
      <c r="I7" s="431">
        <v>35</v>
      </c>
    </row>
    <row r="8" spans="2:17">
      <c r="B8" s="430">
        <v>-36</v>
      </c>
      <c r="C8">
        <v>45</v>
      </c>
      <c r="E8">
        <v>-36</v>
      </c>
      <c r="F8">
        <v>77</v>
      </c>
      <c r="H8">
        <v>-36</v>
      </c>
      <c r="I8" s="431">
        <v>56</v>
      </c>
    </row>
    <row r="9" spans="2:17">
      <c r="B9" s="430">
        <v>-18</v>
      </c>
      <c r="C9">
        <v>89</v>
      </c>
      <c r="E9">
        <v>-18</v>
      </c>
      <c r="F9">
        <v>68</v>
      </c>
      <c r="H9">
        <v>-18</v>
      </c>
      <c r="I9" s="431">
        <v>77</v>
      </c>
    </row>
    <row r="10" spans="2:17">
      <c r="B10" s="430">
        <v>0</v>
      </c>
      <c r="C10">
        <v>136</v>
      </c>
      <c r="E10">
        <v>0</v>
      </c>
      <c r="F10">
        <v>75</v>
      </c>
      <c r="H10">
        <v>0</v>
      </c>
      <c r="I10" s="431">
        <v>100</v>
      </c>
    </row>
    <row r="11" spans="2:17">
      <c r="B11" s="430">
        <v>18</v>
      </c>
      <c r="C11">
        <v>97</v>
      </c>
      <c r="E11">
        <v>18</v>
      </c>
      <c r="F11">
        <v>83</v>
      </c>
      <c r="H11">
        <v>18</v>
      </c>
      <c r="I11" s="431">
        <v>86</v>
      </c>
    </row>
    <row r="12" spans="2:17">
      <c r="B12" s="430">
        <v>36</v>
      </c>
      <c r="C12">
        <v>58</v>
      </c>
      <c r="E12">
        <v>36</v>
      </c>
      <c r="F12">
        <v>78</v>
      </c>
      <c r="H12">
        <v>36</v>
      </c>
      <c r="I12" s="431">
        <v>57</v>
      </c>
    </row>
    <row r="13" spans="2:17">
      <c r="B13" s="430">
        <v>54</v>
      </c>
      <c r="C13">
        <v>15</v>
      </c>
      <c r="E13">
        <v>54</v>
      </c>
      <c r="F13">
        <v>61</v>
      </c>
      <c r="H13">
        <v>54</v>
      </c>
      <c r="I13" s="431">
        <v>36</v>
      </c>
    </row>
    <row r="14" spans="2:17">
      <c r="B14" s="430">
        <v>72</v>
      </c>
      <c r="C14">
        <v>19</v>
      </c>
      <c r="E14">
        <v>72</v>
      </c>
      <c r="F14">
        <v>44</v>
      </c>
      <c r="H14">
        <v>72</v>
      </c>
      <c r="I14" s="431">
        <v>19</v>
      </c>
    </row>
    <row r="15" spans="2:17" ht="17" thickBot="1">
      <c r="B15" s="432">
        <v>90</v>
      </c>
      <c r="C15" s="433">
        <v>6</v>
      </c>
      <c r="D15" s="433"/>
      <c r="E15" s="433">
        <v>90</v>
      </c>
      <c r="F15" s="433">
        <v>15</v>
      </c>
      <c r="G15" s="433"/>
      <c r="H15" s="433">
        <v>90</v>
      </c>
      <c r="I15" s="434">
        <v>6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D0C8-3A88-8642-A5B7-DF4CAF585F71}">
  <dimension ref="A1:AU77"/>
  <sheetViews>
    <sheetView zoomScale="25" workbookViewId="0">
      <selection activeCell="J1" sqref="J1"/>
    </sheetView>
  </sheetViews>
  <sheetFormatPr baseColWidth="10" defaultRowHeight="16"/>
  <cols>
    <col min="1" max="1" width="16.1640625" style="75" bestFit="1" customWidth="1"/>
    <col min="2" max="2" width="14" style="75" bestFit="1" customWidth="1"/>
    <col min="3" max="3" width="18.33203125" style="75" bestFit="1" customWidth="1"/>
    <col min="4" max="4" width="11.83203125" style="75" bestFit="1" customWidth="1"/>
    <col min="5" max="5" width="9.6640625" style="75" bestFit="1" customWidth="1"/>
    <col min="6" max="6" width="11.33203125" style="75" bestFit="1" customWidth="1"/>
    <col min="7" max="7" width="8.6640625" style="75" bestFit="1" customWidth="1"/>
    <col min="8" max="8" width="6.83203125" style="75" bestFit="1" customWidth="1"/>
    <col min="9" max="9" width="8" style="75" customWidth="1"/>
    <col min="10" max="10" width="11.33203125" style="75" bestFit="1" customWidth="1"/>
    <col min="11" max="11" width="8.6640625" style="75" bestFit="1" customWidth="1"/>
    <col min="12" max="13" width="6.83203125" style="76" bestFit="1" customWidth="1"/>
    <col min="14" max="14" width="11.33203125" style="76" bestFit="1" customWidth="1"/>
    <col min="15" max="15" width="10" style="76" bestFit="1" customWidth="1"/>
    <col min="16" max="16" width="14.5" style="77" bestFit="1" customWidth="1"/>
    <col min="17" max="17" width="14" style="77" bestFit="1" customWidth="1"/>
    <col min="18" max="18" width="15.83203125" style="77" bestFit="1" customWidth="1"/>
    <col min="19" max="19" width="11.83203125" style="77" bestFit="1" customWidth="1"/>
    <col min="20" max="20" width="9.6640625" style="77" bestFit="1" customWidth="1"/>
    <col min="21" max="21" width="11.33203125" style="77" bestFit="1" customWidth="1"/>
    <col min="22" max="22" width="8.6640625" style="77" bestFit="1" customWidth="1"/>
    <col min="23" max="24" width="6.83203125" style="78" bestFit="1" customWidth="1"/>
    <col min="25" max="25" width="11.33203125" style="78" bestFit="1" customWidth="1"/>
    <col min="26" max="26" width="8.6640625" style="78" bestFit="1" customWidth="1"/>
    <col min="27" max="28" width="6.83203125" style="78" bestFit="1" customWidth="1"/>
    <col min="29" max="29" width="11.33203125" style="78" bestFit="1" customWidth="1"/>
    <col min="30" max="30" width="10.83203125" style="79"/>
  </cols>
  <sheetData>
    <row r="1" spans="1:47" ht="51">
      <c r="A1" s="74" t="s">
        <v>135</v>
      </c>
      <c r="B1" s="74" t="s">
        <v>136</v>
      </c>
      <c r="C1" s="74" t="s">
        <v>137</v>
      </c>
      <c r="D1" s="74" t="s">
        <v>138</v>
      </c>
      <c r="AF1" s="97" t="s">
        <v>267</v>
      </c>
      <c r="AG1" s="74" t="s">
        <v>139</v>
      </c>
      <c r="AH1" s="74" t="s">
        <v>140</v>
      </c>
      <c r="AI1" s="81" t="s">
        <v>141</v>
      </c>
      <c r="AJ1" s="82" t="s">
        <v>268</v>
      </c>
      <c r="AK1" s="75"/>
      <c r="AL1" s="75"/>
      <c r="AM1" s="75"/>
      <c r="AN1" s="75"/>
      <c r="AO1" s="75"/>
      <c r="AP1" s="75"/>
      <c r="AQ1" s="76"/>
      <c r="AR1" s="76"/>
      <c r="AS1" s="76"/>
      <c r="AT1" s="76"/>
      <c r="AU1" s="75"/>
    </row>
    <row r="2" spans="1:47" ht="99">
      <c r="A2" s="80" t="s">
        <v>305</v>
      </c>
      <c r="B2" s="74" t="s">
        <v>139</v>
      </c>
      <c r="C2" s="74" t="s">
        <v>140</v>
      </c>
      <c r="D2" s="81" t="s">
        <v>141</v>
      </c>
      <c r="E2" s="82" t="s">
        <v>142</v>
      </c>
      <c r="P2" s="75"/>
      <c r="Q2" s="74" t="s">
        <v>139</v>
      </c>
      <c r="R2" s="74" t="s">
        <v>140</v>
      </c>
      <c r="S2" s="81" t="s">
        <v>141</v>
      </c>
      <c r="T2" s="82" t="s">
        <v>143</v>
      </c>
      <c r="W2" s="77"/>
      <c r="AF2" s="83" t="s">
        <v>144</v>
      </c>
      <c r="AG2" s="84" t="s">
        <v>269</v>
      </c>
      <c r="AH2" s="83" t="s">
        <v>146</v>
      </c>
      <c r="AI2" s="83"/>
      <c r="AJ2" s="83"/>
      <c r="AK2" s="83"/>
      <c r="AL2" s="83" t="s">
        <v>147</v>
      </c>
      <c r="AM2" s="83"/>
      <c r="AN2" s="83"/>
      <c r="AO2" s="83"/>
      <c r="AP2" s="83" t="s">
        <v>148</v>
      </c>
      <c r="AQ2" s="85"/>
      <c r="AR2" s="86"/>
      <c r="AS2" s="86"/>
      <c r="AT2" s="83" t="s">
        <v>149</v>
      </c>
      <c r="AU2" s="84" t="s">
        <v>144</v>
      </c>
    </row>
    <row r="3" spans="1:47" s="88" customFormat="1" ht="30" customHeight="1">
      <c r="A3" s="83" t="s">
        <v>144</v>
      </c>
      <c r="B3" s="84" t="s">
        <v>145</v>
      </c>
      <c r="C3" s="83" t="s">
        <v>146</v>
      </c>
      <c r="D3" s="83"/>
      <c r="E3" s="83"/>
      <c r="F3" s="83"/>
      <c r="G3" s="83" t="s">
        <v>147</v>
      </c>
      <c r="H3" s="83"/>
      <c r="I3" s="83"/>
      <c r="J3" s="83"/>
      <c r="K3" s="83" t="s">
        <v>148</v>
      </c>
      <c r="L3" s="85"/>
      <c r="M3" s="86"/>
      <c r="N3" s="86"/>
      <c r="O3" s="83" t="s">
        <v>149</v>
      </c>
      <c r="P3" s="84" t="s">
        <v>144</v>
      </c>
      <c r="Q3" s="84" t="s">
        <v>145</v>
      </c>
      <c r="R3" s="83" t="s">
        <v>146</v>
      </c>
      <c r="S3" s="83"/>
      <c r="T3" s="83"/>
      <c r="U3" s="83"/>
      <c r="V3" s="83" t="s">
        <v>147</v>
      </c>
      <c r="W3" s="83"/>
      <c r="X3" s="83"/>
      <c r="Y3" s="83"/>
      <c r="Z3" s="83" t="s">
        <v>148</v>
      </c>
      <c r="AA3" s="85"/>
      <c r="AB3" s="86"/>
      <c r="AC3" s="86"/>
      <c r="AD3" s="87"/>
      <c r="AF3" s="83"/>
      <c r="AG3" s="84"/>
      <c r="AH3" s="83" t="s">
        <v>150</v>
      </c>
      <c r="AI3" s="83" t="s">
        <v>151</v>
      </c>
      <c r="AJ3" s="83" t="s">
        <v>152</v>
      </c>
      <c r="AK3" s="83" t="s">
        <v>153</v>
      </c>
      <c r="AL3" s="83" t="s">
        <v>150</v>
      </c>
      <c r="AM3" s="83" t="s">
        <v>151</v>
      </c>
      <c r="AN3" s="83" t="s">
        <v>152</v>
      </c>
      <c r="AO3" s="83" t="s">
        <v>153</v>
      </c>
      <c r="AP3" s="83" t="s">
        <v>150</v>
      </c>
      <c r="AQ3" s="83" t="s">
        <v>151</v>
      </c>
      <c r="AR3" s="83" t="s">
        <v>152</v>
      </c>
      <c r="AS3" s="83" t="s">
        <v>153</v>
      </c>
      <c r="AT3" s="86"/>
      <c r="AU3" s="84"/>
    </row>
    <row r="4" spans="1:47" s="88" customFormat="1" ht="30" customHeight="1">
      <c r="A4" s="83"/>
      <c r="B4" s="84"/>
      <c r="C4" s="83" t="s">
        <v>150</v>
      </c>
      <c r="D4" s="83" t="s">
        <v>151</v>
      </c>
      <c r="E4" s="83" t="s">
        <v>152</v>
      </c>
      <c r="F4" s="83" t="s">
        <v>153</v>
      </c>
      <c r="G4" s="83" t="s">
        <v>150</v>
      </c>
      <c r="H4" s="83" t="s">
        <v>151</v>
      </c>
      <c r="I4" s="83" t="s">
        <v>152</v>
      </c>
      <c r="J4" s="83" t="s">
        <v>153</v>
      </c>
      <c r="K4" s="83" t="s">
        <v>150</v>
      </c>
      <c r="L4" s="83" t="s">
        <v>151</v>
      </c>
      <c r="M4" s="83" t="s">
        <v>152</v>
      </c>
      <c r="N4" s="83" t="s">
        <v>153</v>
      </c>
      <c r="O4" s="86"/>
      <c r="P4" s="84"/>
      <c r="Q4" s="84"/>
      <c r="R4" s="83" t="s">
        <v>150</v>
      </c>
      <c r="S4" s="83" t="s">
        <v>151</v>
      </c>
      <c r="T4" s="83" t="s">
        <v>152</v>
      </c>
      <c r="U4" s="84" t="s">
        <v>153</v>
      </c>
      <c r="V4" s="83" t="s">
        <v>150</v>
      </c>
      <c r="W4" s="83" t="s">
        <v>151</v>
      </c>
      <c r="X4" s="83" t="s">
        <v>152</v>
      </c>
      <c r="Y4" s="84" t="s">
        <v>153</v>
      </c>
      <c r="Z4" s="83" t="s">
        <v>150</v>
      </c>
      <c r="AA4" s="83" t="s">
        <v>151</v>
      </c>
      <c r="AB4" s="83" t="s">
        <v>152</v>
      </c>
      <c r="AC4" s="83" t="s">
        <v>153</v>
      </c>
      <c r="AD4" s="87"/>
      <c r="AF4" s="75" t="s">
        <v>270</v>
      </c>
      <c r="AG4" s="75"/>
      <c r="AH4" s="75">
        <v>2</v>
      </c>
      <c r="AI4" s="75">
        <v>9</v>
      </c>
      <c r="AJ4" s="75">
        <v>1</v>
      </c>
      <c r="AK4" s="75">
        <v>18</v>
      </c>
      <c r="AL4" s="75">
        <v>0</v>
      </c>
      <c r="AM4" s="75">
        <v>1</v>
      </c>
      <c r="AN4" s="75">
        <v>0</v>
      </c>
      <c r="AO4" s="75">
        <v>2</v>
      </c>
      <c r="AP4" s="75">
        <v>3</v>
      </c>
      <c r="AQ4" s="76">
        <v>0</v>
      </c>
      <c r="AR4" s="76">
        <v>0</v>
      </c>
      <c r="AS4" s="76">
        <v>0</v>
      </c>
      <c r="AT4" s="76"/>
      <c r="AU4" s="75"/>
    </row>
    <row r="5" spans="1:47">
      <c r="A5" s="75" t="s">
        <v>154</v>
      </c>
      <c r="D5" s="75">
        <v>2</v>
      </c>
      <c r="F5" s="74">
        <v>3</v>
      </c>
      <c r="L5" s="76">
        <v>1</v>
      </c>
      <c r="N5" s="76">
        <v>1</v>
      </c>
      <c r="O5" s="76">
        <v>31524</v>
      </c>
      <c r="P5" s="75" t="s">
        <v>155</v>
      </c>
      <c r="S5" s="77">
        <v>1</v>
      </c>
      <c r="AD5" s="79">
        <v>31524</v>
      </c>
      <c r="AF5" s="75" t="s">
        <v>271</v>
      </c>
      <c r="AG5" s="75"/>
      <c r="AH5" s="75">
        <v>8</v>
      </c>
      <c r="AI5" s="75">
        <v>6</v>
      </c>
      <c r="AJ5" s="75">
        <v>3</v>
      </c>
      <c r="AK5" s="75">
        <v>24</v>
      </c>
      <c r="AL5" s="75">
        <v>0</v>
      </c>
      <c r="AM5" s="75">
        <v>0</v>
      </c>
      <c r="AN5" s="75">
        <v>0</v>
      </c>
      <c r="AO5" s="75">
        <v>5</v>
      </c>
      <c r="AP5" s="75">
        <v>2</v>
      </c>
      <c r="AQ5" s="76">
        <v>0</v>
      </c>
      <c r="AR5" s="76">
        <v>0</v>
      </c>
      <c r="AS5" s="76">
        <v>0</v>
      </c>
      <c r="AT5" s="76"/>
      <c r="AU5" s="75"/>
    </row>
    <row r="6" spans="1:47">
      <c r="A6" s="75" t="s">
        <v>156</v>
      </c>
      <c r="J6" s="75">
        <v>1</v>
      </c>
      <c r="L6" s="76">
        <v>1</v>
      </c>
      <c r="P6" s="75" t="s">
        <v>157</v>
      </c>
      <c r="V6" s="77">
        <v>1</v>
      </c>
      <c r="W6" s="78">
        <v>1</v>
      </c>
      <c r="AF6" s="75" t="s">
        <v>272</v>
      </c>
      <c r="AG6" s="76"/>
      <c r="AH6" s="75">
        <v>6</v>
      </c>
      <c r="AI6" s="75">
        <v>9</v>
      </c>
      <c r="AJ6" s="75">
        <v>3</v>
      </c>
      <c r="AK6" s="76">
        <v>14</v>
      </c>
      <c r="AL6" s="76">
        <v>0</v>
      </c>
      <c r="AM6" s="76">
        <v>2</v>
      </c>
      <c r="AN6" s="75">
        <v>0</v>
      </c>
      <c r="AO6" s="75">
        <v>3</v>
      </c>
      <c r="AP6" s="75">
        <v>2</v>
      </c>
      <c r="AQ6" s="76">
        <v>0</v>
      </c>
      <c r="AR6" s="76">
        <v>0</v>
      </c>
      <c r="AS6" s="76">
        <v>1</v>
      </c>
      <c r="AT6" s="76"/>
      <c r="AU6" s="75"/>
    </row>
    <row r="7" spans="1:47">
      <c r="A7" s="75" t="s">
        <v>158</v>
      </c>
      <c r="B7" s="76"/>
      <c r="C7" s="76"/>
      <c r="D7" s="76">
        <v>1</v>
      </c>
      <c r="E7" s="76"/>
      <c r="F7" s="76">
        <v>2</v>
      </c>
      <c r="G7" s="76"/>
      <c r="H7" s="76"/>
      <c r="J7" s="75">
        <v>1</v>
      </c>
      <c r="P7" s="75" t="s">
        <v>159</v>
      </c>
      <c r="R7" s="77">
        <v>1</v>
      </c>
      <c r="S7" s="77">
        <v>1</v>
      </c>
      <c r="AF7" s="75" t="s">
        <v>273</v>
      </c>
      <c r="AG7" s="76"/>
      <c r="AH7" s="75">
        <v>5</v>
      </c>
      <c r="AI7" s="75">
        <v>3</v>
      </c>
      <c r="AJ7" s="75">
        <v>0</v>
      </c>
      <c r="AK7" s="75">
        <v>6</v>
      </c>
      <c r="AL7" s="76">
        <v>0</v>
      </c>
      <c r="AM7" s="76">
        <v>0</v>
      </c>
      <c r="AN7" s="75">
        <v>0</v>
      </c>
      <c r="AO7" s="75">
        <v>0</v>
      </c>
      <c r="AP7" s="75">
        <v>0</v>
      </c>
      <c r="AQ7" s="76">
        <v>0</v>
      </c>
      <c r="AR7" s="76">
        <v>0</v>
      </c>
      <c r="AS7" s="76">
        <v>0</v>
      </c>
      <c r="AT7" s="76"/>
      <c r="AU7" s="89"/>
    </row>
    <row r="8" spans="1:47">
      <c r="A8" s="75" t="s">
        <v>160</v>
      </c>
      <c r="B8" s="76"/>
      <c r="C8" s="76"/>
      <c r="D8" s="76"/>
      <c r="E8" s="76">
        <v>2</v>
      </c>
      <c r="F8" s="76">
        <v>3</v>
      </c>
      <c r="G8" s="76"/>
      <c r="H8" s="76"/>
      <c r="P8" s="89" t="s">
        <v>161</v>
      </c>
      <c r="R8" s="77">
        <v>1</v>
      </c>
      <c r="AF8" s="75" t="s">
        <v>274</v>
      </c>
      <c r="AG8" s="76"/>
      <c r="AH8" s="75">
        <v>10</v>
      </c>
      <c r="AI8" s="75">
        <v>5</v>
      </c>
      <c r="AJ8" s="75">
        <v>2</v>
      </c>
      <c r="AK8" s="75">
        <v>12</v>
      </c>
      <c r="AL8" s="76">
        <v>1</v>
      </c>
      <c r="AM8" s="76">
        <v>0</v>
      </c>
      <c r="AN8" s="75">
        <v>0</v>
      </c>
      <c r="AO8" s="75">
        <v>0</v>
      </c>
      <c r="AP8" s="75">
        <v>1</v>
      </c>
      <c r="AQ8" s="76">
        <v>0</v>
      </c>
      <c r="AR8" s="76">
        <v>0</v>
      </c>
      <c r="AS8" s="76">
        <v>0</v>
      </c>
      <c r="AT8" s="76"/>
      <c r="AU8" s="75"/>
    </row>
    <row r="9" spans="1:47">
      <c r="A9" s="75" t="s">
        <v>162</v>
      </c>
      <c r="B9" s="76"/>
      <c r="C9" s="76"/>
      <c r="D9" s="76">
        <v>2</v>
      </c>
      <c r="E9" s="76"/>
      <c r="F9" s="76">
        <v>1</v>
      </c>
      <c r="G9" s="76"/>
      <c r="H9" s="76"/>
      <c r="J9" s="75">
        <v>1</v>
      </c>
      <c r="P9" s="75" t="s">
        <v>163</v>
      </c>
      <c r="R9" s="77">
        <v>1</v>
      </c>
      <c r="V9" s="77">
        <v>3</v>
      </c>
      <c r="AF9" s="75" t="s">
        <v>275</v>
      </c>
      <c r="AG9" s="76"/>
      <c r="AH9" s="76">
        <v>3</v>
      </c>
      <c r="AI9" s="75">
        <v>2</v>
      </c>
      <c r="AJ9" s="75">
        <v>1</v>
      </c>
      <c r="AK9" s="76">
        <v>2</v>
      </c>
      <c r="AL9" s="76">
        <v>0</v>
      </c>
      <c r="AM9" s="76">
        <v>0</v>
      </c>
      <c r="AN9" s="75">
        <v>0</v>
      </c>
      <c r="AO9" s="75">
        <v>0</v>
      </c>
      <c r="AP9" s="75">
        <v>2</v>
      </c>
      <c r="AQ9" s="76">
        <v>0</v>
      </c>
      <c r="AR9" s="76">
        <v>0</v>
      </c>
      <c r="AS9" s="76">
        <v>0</v>
      </c>
      <c r="AT9" s="76"/>
      <c r="AU9" s="75"/>
    </row>
    <row r="10" spans="1:47">
      <c r="A10" s="75" t="s">
        <v>164</v>
      </c>
      <c r="B10" s="76"/>
      <c r="C10" s="76"/>
      <c r="D10" s="76">
        <v>3</v>
      </c>
      <c r="E10" s="76"/>
      <c r="F10" s="76">
        <v>2</v>
      </c>
      <c r="G10" s="76"/>
      <c r="H10" s="76"/>
      <c r="J10" s="75">
        <v>1</v>
      </c>
      <c r="P10" s="75" t="s">
        <v>165</v>
      </c>
      <c r="R10" s="77">
        <v>1</v>
      </c>
      <c r="U10" s="77">
        <v>1</v>
      </c>
      <c r="V10" s="77">
        <v>1</v>
      </c>
      <c r="Z10" s="78">
        <v>1</v>
      </c>
      <c r="AF10" s="75" t="s">
        <v>276</v>
      </c>
      <c r="AG10" s="76"/>
      <c r="AH10" s="76">
        <v>6</v>
      </c>
      <c r="AI10" s="76">
        <v>0</v>
      </c>
      <c r="AJ10" s="76">
        <v>0</v>
      </c>
      <c r="AK10" s="76">
        <v>3</v>
      </c>
      <c r="AL10" s="76">
        <v>0</v>
      </c>
      <c r="AM10" s="76">
        <v>0</v>
      </c>
      <c r="AN10" s="75">
        <v>0</v>
      </c>
      <c r="AO10" s="75">
        <v>0</v>
      </c>
      <c r="AP10" s="75">
        <v>0</v>
      </c>
      <c r="AQ10" s="76">
        <v>0</v>
      </c>
      <c r="AR10" s="76">
        <v>0</v>
      </c>
      <c r="AS10" s="76">
        <v>1</v>
      </c>
      <c r="AT10" s="76"/>
      <c r="AU10" s="76"/>
    </row>
    <row r="11" spans="1:47">
      <c r="B11" s="76"/>
      <c r="C11" s="76"/>
      <c r="D11" s="76"/>
      <c r="E11" s="76"/>
      <c r="F11" s="76"/>
      <c r="G11" s="76"/>
      <c r="H11" s="76"/>
      <c r="P11" s="76" t="s">
        <v>166</v>
      </c>
      <c r="V11" s="77">
        <v>1</v>
      </c>
      <c r="AF11" s="75" t="s">
        <v>277</v>
      </c>
      <c r="AG11" s="76"/>
      <c r="AH11" s="76">
        <v>1</v>
      </c>
      <c r="AI11" s="76">
        <v>0</v>
      </c>
      <c r="AJ11" s="76">
        <v>0</v>
      </c>
      <c r="AK11" s="76">
        <v>4</v>
      </c>
      <c r="AL11" s="76">
        <v>0</v>
      </c>
      <c r="AM11" s="76">
        <v>0</v>
      </c>
      <c r="AN11" s="75">
        <v>0</v>
      </c>
      <c r="AO11" s="75">
        <v>0</v>
      </c>
      <c r="AP11" s="75">
        <v>0</v>
      </c>
      <c r="AQ11" s="76">
        <v>0</v>
      </c>
      <c r="AR11" s="76">
        <v>0</v>
      </c>
      <c r="AS11" s="76">
        <v>0</v>
      </c>
      <c r="AT11" s="76"/>
      <c r="AU11" s="76"/>
    </row>
    <row r="12" spans="1:47">
      <c r="B12" s="76"/>
      <c r="C12" s="76"/>
      <c r="D12" s="76"/>
      <c r="E12" s="76"/>
      <c r="F12" s="76"/>
      <c r="G12" s="76"/>
      <c r="H12" s="76"/>
      <c r="P12" s="76" t="s">
        <v>167</v>
      </c>
      <c r="T12" s="77">
        <v>1</v>
      </c>
      <c r="AF12" s="75" t="s">
        <v>278</v>
      </c>
      <c r="AG12" s="76"/>
      <c r="AH12" s="76">
        <v>8</v>
      </c>
      <c r="AI12" s="76">
        <v>0</v>
      </c>
      <c r="AJ12" s="76">
        <v>0</v>
      </c>
      <c r="AK12" s="76">
        <v>1</v>
      </c>
      <c r="AL12" s="76">
        <v>0</v>
      </c>
      <c r="AM12" s="76">
        <v>0</v>
      </c>
      <c r="AN12" s="75">
        <v>0</v>
      </c>
      <c r="AO12" s="75">
        <v>0</v>
      </c>
      <c r="AP12" s="75">
        <v>0</v>
      </c>
      <c r="AQ12" s="76">
        <v>0</v>
      </c>
      <c r="AR12" s="76">
        <v>0</v>
      </c>
      <c r="AS12" s="76">
        <v>1</v>
      </c>
      <c r="AT12" s="76"/>
      <c r="AU12" s="76"/>
    </row>
    <row r="13" spans="1:47">
      <c r="A13" s="75" t="s">
        <v>168</v>
      </c>
      <c r="B13" s="76"/>
      <c r="C13" s="76"/>
      <c r="D13" s="76">
        <v>1</v>
      </c>
      <c r="E13" s="76"/>
      <c r="F13" s="76">
        <v>3</v>
      </c>
      <c r="G13" s="76"/>
      <c r="H13" s="76">
        <v>1</v>
      </c>
      <c r="K13" s="75">
        <v>1</v>
      </c>
      <c r="N13" s="76">
        <v>2</v>
      </c>
      <c r="P13" s="76" t="s">
        <v>169</v>
      </c>
      <c r="X13" s="78">
        <v>1</v>
      </c>
      <c r="AF13" s="75" t="s">
        <v>279</v>
      </c>
      <c r="AG13" s="76"/>
      <c r="AH13" s="76">
        <v>4</v>
      </c>
      <c r="AI13" s="76">
        <v>0</v>
      </c>
      <c r="AJ13" s="76">
        <v>2</v>
      </c>
      <c r="AK13" s="76">
        <v>7</v>
      </c>
      <c r="AL13" s="76">
        <v>0</v>
      </c>
      <c r="AM13" s="76">
        <v>0</v>
      </c>
      <c r="AN13" s="75">
        <v>0</v>
      </c>
      <c r="AO13" s="75">
        <v>0</v>
      </c>
      <c r="AP13" s="75">
        <v>1</v>
      </c>
      <c r="AQ13" s="76">
        <v>0</v>
      </c>
      <c r="AR13" s="76">
        <v>0</v>
      </c>
      <c r="AS13" s="76">
        <v>0</v>
      </c>
      <c r="AT13" s="76"/>
      <c r="AU13" s="76"/>
    </row>
    <row r="14" spans="1:47">
      <c r="A14" s="75" t="s">
        <v>170</v>
      </c>
      <c r="B14" s="76"/>
      <c r="C14" s="76"/>
      <c r="D14" s="76">
        <v>4</v>
      </c>
      <c r="E14" s="76"/>
      <c r="F14" s="76">
        <v>3</v>
      </c>
      <c r="G14" s="76"/>
      <c r="H14" s="76"/>
      <c r="K14" s="75">
        <v>1</v>
      </c>
      <c r="L14" s="76">
        <v>1</v>
      </c>
      <c r="P14" s="76" t="s">
        <v>171</v>
      </c>
      <c r="T14" s="77">
        <v>1</v>
      </c>
      <c r="AF14" s="75" t="s">
        <v>280</v>
      </c>
      <c r="AG14" s="76"/>
      <c r="AH14" s="76">
        <v>5</v>
      </c>
      <c r="AI14" s="76">
        <v>0</v>
      </c>
      <c r="AJ14" s="76">
        <v>1</v>
      </c>
      <c r="AK14" s="76">
        <v>10</v>
      </c>
      <c r="AL14" s="76">
        <v>0</v>
      </c>
      <c r="AM14" s="76">
        <v>0</v>
      </c>
      <c r="AN14" s="75">
        <v>0</v>
      </c>
      <c r="AO14" s="75">
        <v>0</v>
      </c>
      <c r="AP14" s="75">
        <v>1</v>
      </c>
      <c r="AQ14" s="76">
        <v>0</v>
      </c>
      <c r="AR14" s="76">
        <v>0</v>
      </c>
      <c r="AS14" s="76">
        <v>0</v>
      </c>
      <c r="AT14" s="76"/>
      <c r="AU14" s="76"/>
    </row>
    <row r="15" spans="1:47">
      <c r="A15" s="75" t="s">
        <v>172</v>
      </c>
      <c r="B15" s="76"/>
      <c r="C15" s="76"/>
      <c r="D15" s="76">
        <v>2</v>
      </c>
      <c r="E15" s="76"/>
      <c r="F15" s="76">
        <v>1</v>
      </c>
      <c r="G15" s="76"/>
      <c r="H15" s="76"/>
      <c r="K15" s="75">
        <v>1</v>
      </c>
      <c r="P15" s="76" t="s">
        <v>173</v>
      </c>
      <c r="X15" s="78">
        <v>1</v>
      </c>
      <c r="AF15" s="75" t="s">
        <v>281</v>
      </c>
      <c r="AG15" s="76"/>
      <c r="AH15" s="76">
        <v>8</v>
      </c>
      <c r="AI15" s="76">
        <v>1</v>
      </c>
      <c r="AJ15" s="76">
        <v>0</v>
      </c>
      <c r="AK15" s="76">
        <v>3</v>
      </c>
      <c r="AL15" s="76">
        <v>0</v>
      </c>
      <c r="AM15" s="76">
        <v>0</v>
      </c>
      <c r="AN15" s="75">
        <v>0</v>
      </c>
      <c r="AO15" s="75">
        <v>0</v>
      </c>
      <c r="AP15" s="75">
        <v>4</v>
      </c>
      <c r="AQ15" s="76">
        <v>0</v>
      </c>
      <c r="AR15" s="76">
        <v>0</v>
      </c>
      <c r="AS15" s="76">
        <v>0</v>
      </c>
      <c r="AT15" s="76"/>
      <c r="AU15" s="75"/>
    </row>
    <row r="16" spans="1:47">
      <c r="A16" s="75" t="s">
        <v>174</v>
      </c>
      <c r="B16" s="76"/>
      <c r="C16" s="76"/>
      <c r="D16" s="76">
        <v>2</v>
      </c>
      <c r="E16" s="76"/>
      <c r="F16" s="76">
        <v>5</v>
      </c>
      <c r="G16" s="76"/>
      <c r="H16" s="76"/>
      <c r="J16" s="75">
        <v>1</v>
      </c>
      <c r="K16" s="75">
        <v>1</v>
      </c>
      <c r="P16" s="75" t="s">
        <v>175</v>
      </c>
      <c r="V16" s="77">
        <v>2</v>
      </c>
      <c r="AF16" s="75" t="s">
        <v>282</v>
      </c>
      <c r="AG16" s="76"/>
      <c r="AH16" s="76">
        <v>6</v>
      </c>
      <c r="AI16" s="76">
        <v>0</v>
      </c>
      <c r="AJ16" s="76">
        <v>0</v>
      </c>
      <c r="AK16" s="76">
        <v>2</v>
      </c>
      <c r="AL16" s="76">
        <v>0</v>
      </c>
      <c r="AM16" s="76">
        <v>0</v>
      </c>
      <c r="AN16" s="75">
        <v>0</v>
      </c>
      <c r="AO16" s="75">
        <v>2</v>
      </c>
      <c r="AP16" s="75">
        <v>1</v>
      </c>
      <c r="AQ16" s="76">
        <v>0</v>
      </c>
      <c r="AR16" s="76">
        <v>0</v>
      </c>
      <c r="AS16" s="76">
        <v>3</v>
      </c>
      <c r="AT16" s="76"/>
      <c r="AU16" s="75"/>
    </row>
    <row r="17" spans="1:47">
      <c r="A17" s="75" t="s">
        <v>176</v>
      </c>
      <c r="B17" s="76"/>
      <c r="C17" s="76"/>
      <c r="D17" s="76"/>
      <c r="E17" s="76"/>
      <c r="F17" s="76">
        <v>4</v>
      </c>
      <c r="G17" s="76"/>
      <c r="H17" s="76"/>
      <c r="J17" s="75">
        <v>3</v>
      </c>
      <c r="L17" s="76">
        <v>1</v>
      </c>
      <c r="P17" s="75" t="s">
        <v>177</v>
      </c>
      <c r="R17" s="77">
        <v>1</v>
      </c>
      <c r="AF17" s="75" t="s">
        <v>283</v>
      </c>
      <c r="AG17" s="76"/>
      <c r="AH17" s="76">
        <v>2</v>
      </c>
      <c r="AI17" s="76">
        <v>0</v>
      </c>
      <c r="AJ17" s="76">
        <v>0</v>
      </c>
      <c r="AK17" s="76">
        <v>1</v>
      </c>
      <c r="AL17" s="76">
        <v>0</v>
      </c>
      <c r="AM17" s="76">
        <v>0</v>
      </c>
      <c r="AN17" s="75">
        <v>0</v>
      </c>
      <c r="AO17" s="75">
        <v>2</v>
      </c>
      <c r="AP17" s="75">
        <v>4</v>
      </c>
      <c r="AQ17" s="76">
        <v>0</v>
      </c>
      <c r="AR17" s="76">
        <v>0</v>
      </c>
      <c r="AS17" s="76">
        <v>2</v>
      </c>
      <c r="AT17" s="76"/>
      <c r="AU17" s="75"/>
    </row>
    <row r="18" spans="1:47">
      <c r="A18" s="75" t="s">
        <v>178</v>
      </c>
      <c r="B18" s="76"/>
      <c r="C18" s="76"/>
      <c r="D18" s="76"/>
      <c r="E18" s="76"/>
      <c r="F18" s="76"/>
      <c r="G18" s="76"/>
      <c r="H18" s="76"/>
      <c r="K18" s="75">
        <v>1</v>
      </c>
      <c r="P18" s="75" t="s">
        <v>179</v>
      </c>
      <c r="X18" s="78">
        <v>1</v>
      </c>
      <c r="AF18" s="75" t="s">
        <v>284</v>
      </c>
      <c r="AG18" s="76"/>
      <c r="AH18" s="76">
        <v>2</v>
      </c>
      <c r="AI18" s="76">
        <v>1</v>
      </c>
      <c r="AJ18" s="76">
        <v>0</v>
      </c>
      <c r="AK18" s="76">
        <v>4</v>
      </c>
      <c r="AL18" s="76">
        <v>0</v>
      </c>
      <c r="AM18" s="76">
        <v>0</v>
      </c>
      <c r="AN18" s="75">
        <v>0</v>
      </c>
      <c r="AO18" s="75">
        <v>3</v>
      </c>
      <c r="AP18" s="75">
        <v>1</v>
      </c>
      <c r="AQ18" s="76">
        <v>0</v>
      </c>
      <c r="AR18" s="76">
        <v>0</v>
      </c>
      <c r="AS18" s="76">
        <v>2</v>
      </c>
      <c r="AT18" s="76"/>
      <c r="AU18" s="75"/>
    </row>
    <row r="19" spans="1:47">
      <c r="A19" s="75" t="s">
        <v>180</v>
      </c>
      <c r="B19" s="76"/>
      <c r="C19" s="76">
        <v>1</v>
      </c>
      <c r="D19" s="76"/>
      <c r="E19" s="76"/>
      <c r="F19" s="76"/>
      <c r="G19" s="76"/>
      <c r="H19" s="76"/>
      <c r="L19" s="76">
        <v>1</v>
      </c>
      <c r="P19" s="75" t="s">
        <v>181</v>
      </c>
      <c r="R19" s="77">
        <v>1</v>
      </c>
      <c r="X19" s="78">
        <v>1</v>
      </c>
      <c r="AF19" s="75" t="s">
        <v>285</v>
      </c>
      <c r="AG19" s="76"/>
      <c r="AH19" s="76">
        <v>4</v>
      </c>
      <c r="AI19" s="76">
        <v>12</v>
      </c>
      <c r="AJ19" s="76">
        <v>3</v>
      </c>
      <c r="AK19" s="76">
        <v>0</v>
      </c>
      <c r="AL19" s="76">
        <v>0</v>
      </c>
      <c r="AM19" s="76">
        <v>0</v>
      </c>
      <c r="AN19" s="75">
        <v>0</v>
      </c>
      <c r="AO19" s="75">
        <v>0</v>
      </c>
      <c r="AP19" s="75">
        <v>7</v>
      </c>
      <c r="AQ19" s="76">
        <v>1</v>
      </c>
      <c r="AR19" s="76">
        <v>0</v>
      </c>
      <c r="AS19" s="76">
        <v>0</v>
      </c>
      <c r="AT19" s="76"/>
      <c r="AU19" s="75"/>
    </row>
    <row r="20" spans="1:47">
      <c r="A20" s="75" t="s">
        <v>182</v>
      </c>
      <c r="B20" s="76"/>
      <c r="C20" s="76"/>
      <c r="D20" s="76"/>
      <c r="E20" s="76"/>
      <c r="F20" s="76"/>
      <c r="G20" s="76"/>
      <c r="H20" s="76">
        <v>1</v>
      </c>
      <c r="K20" s="75">
        <v>3</v>
      </c>
      <c r="P20" s="75" t="s">
        <v>183</v>
      </c>
      <c r="R20" s="77">
        <v>1</v>
      </c>
      <c r="AF20" s="75" t="s">
        <v>286</v>
      </c>
      <c r="AG20" s="75"/>
      <c r="AH20" s="75">
        <v>5</v>
      </c>
      <c r="AI20" s="75">
        <v>4</v>
      </c>
      <c r="AJ20" s="75">
        <v>0</v>
      </c>
      <c r="AK20" s="75">
        <v>4</v>
      </c>
      <c r="AL20" s="75">
        <v>0</v>
      </c>
      <c r="AM20" s="75">
        <v>0</v>
      </c>
      <c r="AN20" s="75">
        <v>0</v>
      </c>
      <c r="AO20" s="75">
        <v>1</v>
      </c>
      <c r="AP20" s="75">
        <v>3</v>
      </c>
      <c r="AQ20" s="76">
        <v>0</v>
      </c>
      <c r="AR20" s="76">
        <v>0</v>
      </c>
      <c r="AS20" s="76">
        <v>0</v>
      </c>
      <c r="AT20" s="76"/>
      <c r="AU20" s="77"/>
    </row>
    <row r="21" spans="1:47">
      <c r="A21" s="75" t="s">
        <v>184</v>
      </c>
      <c r="K21" s="75">
        <v>1</v>
      </c>
      <c r="P21" s="75" t="s">
        <v>185</v>
      </c>
      <c r="Q21" s="75"/>
      <c r="R21" s="77">
        <v>0</v>
      </c>
      <c r="S21" s="75">
        <v>1</v>
      </c>
      <c r="T21" s="75">
        <v>0</v>
      </c>
      <c r="U21" s="77">
        <v>3</v>
      </c>
      <c r="V21" s="77">
        <v>0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0</v>
      </c>
      <c r="AC21" s="78">
        <v>0</v>
      </c>
      <c r="AD21" s="79">
        <v>31425</v>
      </c>
      <c r="AF21" s="75" t="s">
        <v>287</v>
      </c>
      <c r="AG21" s="75"/>
      <c r="AH21" s="75">
        <v>7</v>
      </c>
      <c r="AI21" s="75">
        <v>1</v>
      </c>
      <c r="AJ21" s="75">
        <v>0</v>
      </c>
      <c r="AK21" s="75">
        <v>4</v>
      </c>
      <c r="AL21" s="75">
        <v>0</v>
      </c>
      <c r="AM21" s="75">
        <v>0</v>
      </c>
      <c r="AN21" s="75">
        <v>0</v>
      </c>
      <c r="AO21" s="75">
        <v>1</v>
      </c>
      <c r="AP21" s="75">
        <v>1</v>
      </c>
      <c r="AQ21" s="76">
        <v>0</v>
      </c>
      <c r="AR21" s="76">
        <v>0</v>
      </c>
      <c r="AS21" s="76">
        <v>0</v>
      </c>
      <c r="AT21" s="76"/>
      <c r="AU21" s="77"/>
    </row>
    <row r="22" spans="1:47">
      <c r="A22" s="75" t="s">
        <v>186</v>
      </c>
      <c r="C22" s="75">
        <v>1</v>
      </c>
      <c r="P22" s="75" t="s">
        <v>187</v>
      </c>
      <c r="Q22" s="75"/>
      <c r="R22" s="77">
        <v>4</v>
      </c>
      <c r="S22" s="77">
        <v>0</v>
      </c>
      <c r="T22" s="77">
        <v>0</v>
      </c>
      <c r="U22" s="77">
        <v>0</v>
      </c>
      <c r="V22" s="77">
        <v>3</v>
      </c>
      <c r="W22" s="78">
        <v>0</v>
      </c>
      <c r="X22" s="78">
        <v>0</v>
      </c>
      <c r="Y22" s="78">
        <v>0</v>
      </c>
      <c r="Z22" s="78">
        <v>1</v>
      </c>
      <c r="AA22" s="78">
        <v>0</v>
      </c>
      <c r="AB22" s="78">
        <v>0</v>
      </c>
      <c r="AC22" s="78">
        <v>0</v>
      </c>
      <c r="AF22" s="75" t="s">
        <v>288</v>
      </c>
      <c r="AG22" s="75"/>
      <c r="AH22" s="75">
        <v>7</v>
      </c>
      <c r="AI22" s="75">
        <v>0</v>
      </c>
      <c r="AJ22" s="75">
        <v>0</v>
      </c>
      <c r="AK22" s="75">
        <v>2</v>
      </c>
      <c r="AL22" s="75">
        <v>0</v>
      </c>
      <c r="AM22" s="75">
        <v>0</v>
      </c>
      <c r="AN22" s="75">
        <v>0</v>
      </c>
      <c r="AO22" s="75">
        <v>1</v>
      </c>
      <c r="AP22" s="75">
        <v>0</v>
      </c>
      <c r="AQ22" s="76">
        <v>0</v>
      </c>
      <c r="AR22" s="76">
        <v>0</v>
      </c>
      <c r="AS22" s="76">
        <v>0</v>
      </c>
      <c r="AT22" s="76"/>
      <c r="AU22" s="77"/>
    </row>
    <row r="23" spans="1:47">
      <c r="A23" s="75" t="s">
        <v>188</v>
      </c>
      <c r="G23" s="75">
        <v>1</v>
      </c>
      <c r="P23" s="75" t="s">
        <v>189</v>
      </c>
      <c r="R23" s="77">
        <v>3</v>
      </c>
      <c r="S23" s="77">
        <v>0</v>
      </c>
      <c r="T23" s="77">
        <v>0</v>
      </c>
      <c r="U23" s="77">
        <v>1</v>
      </c>
      <c r="V23" s="77">
        <v>1</v>
      </c>
      <c r="W23" s="78">
        <v>0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  <c r="AC23" s="78">
        <v>0</v>
      </c>
      <c r="AF23" s="75" t="s">
        <v>289</v>
      </c>
      <c r="AG23" s="75"/>
      <c r="AH23" s="75">
        <v>5</v>
      </c>
      <c r="AI23" s="75">
        <v>1</v>
      </c>
      <c r="AJ23" s="75">
        <v>0</v>
      </c>
      <c r="AK23" s="75">
        <v>0</v>
      </c>
      <c r="AL23" s="75">
        <v>0</v>
      </c>
      <c r="AM23" s="75">
        <v>0</v>
      </c>
      <c r="AN23" s="75">
        <v>0</v>
      </c>
      <c r="AO23" s="75">
        <v>0</v>
      </c>
      <c r="AP23" s="75">
        <v>1</v>
      </c>
      <c r="AQ23" s="76">
        <v>0</v>
      </c>
      <c r="AR23" s="76">
        <v>0</v>
      </c>
      <c r="AS23" s="76">
        <v>0</v>
      </c>
      <c r="AT23" s="76"/>
      <c r="AU23" s="77"/>
    </row>
    <row r="24" spans="1:47">
      <c r="A24" s="75" t="s">
        <v>190</v>
      </c>
      <c r="C24" s="75">
        <v>1</v>
      </c>
      <c r="G24" s="75">
        <v>1</v>
      </c>
      <c r="P24" s="89" t="s">
        <v>191</v>
      </c>
      <c r="R24" s="77">
        <v>0</v>
      </c>
      <c r="S24" s="77">
        <v>2</v>
      </c>
      <c r="T24" s="77">
        <v>0</v>
      </c>
      <c r="U24" s="77">
        <v>0</v>
      </c>
      <c r="V24" s="77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  <c r="AC24" s="78">
        <v>0</v>
      </c>
      <c r="AF24" s="75" t="s">
        <v>290</v>
      </c>
      <c r="AG24" s="75"/>
      <c r="AH24" s="75">
        <v>0</v>
      </c>
      <c r="AI24" s="75">
        <v>6</v>
      </c>
      <c r="AJ24" s="75">
        <v>0</v>
      </c>
      <c r="AK24" s="75">
        <v>0</v>
      </c>
      <c r="AL24" s="75">
        <v>0</v>
      </c>
      <c r="AM24" s="75">
        <v>0</v>
      </c>
      <c r="AN24" s="75">
        <v>0</v>
      </c>
      <c r="AO24" s="75">
        <v>1</v>
      </c>
      <c r="AP24" s="75">
        <v>3</v>
      </c>
      <c r="AQ24" s="76">
        <v>0</v>
      </c>
      <c r="AR24" s="76">
        <v>0</v>
      </c>
      <c r="AS24" s="76">
        <v>0</v>
      </c>
      <c r="AT24" s="76"/>
      <c r="AU24" s="77"/>
    </row>
    <row r="25" spans="1:47">
      <c r="A25" s="75" t="s">
        <v>192</v>
      </c>
      <c r="C25" s="75">
        <v>1</v>
      </c>
      <c r="F25" s="75">
        <v>2</v>
      </c>
      <c r="G25" s="75">
        <v>1</v>
      </c>
      <c r="P25" s="75" t="s">
        <v>193</v>
      </c>
      <c r="R25" s="77">
        <v>0</v>
      </c>
      <c r="S25" s="77">
        <v>1</v>
      </c>
      <c r="T25" s="77">
        <v>0</v>
      </c>
      <c r="U25" s="77">
        <v>0</v>
      </c>
      <c r="V25" s="77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F25" s="75" t="s">
        <v>291</v>
      </c>
      <c r="AG25" s="75"/>
      <c r="AH25" s="75">
        <v>7</v>
      </c>
      <c r="AI25" s="75">
        <v>8</v>
      </c>
      <c r="AJ25" s="75">
        <v>3</v>
      </c>
      <c r="AK25" s="75">
        <v>7</v>
      </c>
      <c r="AL25" s="75">
        <v>0</v>
      </c>
      <c r="AM25" s="75">
        <v>0</v>
      </c>
      <c r="AN25" s="75">
        <v>0</v>
      </c>
      <c r="AO25" s="75">
        <v>1</v>
      </c>
      <c r="AP25" s="75">
        <v>5</v>
      </c>
      <c r="AQ25" s="76">
        <v>0</v>
      </c>
      <c r="AR25" s="76">
        <v>0</v>
      </c>
      <c r="AS25" s="76">
        <v>0</v>
      </c>
      <c r="AT25" s="76"/>
      <c r="AU25" s="77"/>
    </row>
    <row r="26" spans="1:47">
      <c r="A26" s="75" t="s">
        <v>194</v>
      </c>
      <c r="G26" s="75">
        <v>1</v>
      </c>
      <c r="P26" s="75" t="s">
        <v>195</v>
      </c>
      <c r="R26" s="77">
        <v>0</v>
      </c>
      <c r="S26" s="77">
        <v>1</v>
      </c>
      <c r="T26" s="77">
        <v>0</v>
      </c>
      <c r="U26" s="77">
        <v>0</v>
      </c>
      <c r="V26" s="77">
        <v>0</v>
      </c>
      <c r="W26" s="78">
        <v>0</v>
      </c>
      <c r="X26" s="78">
        <v>0</v>
      </c>
      <c r="Y26" s="78">
        <v>0</v>
      </c>
      <c r="Z26" s="78">
        <v>0</v>
      </c>
      <c r="AA26" s="78">
        <v>0</v>
      </c>
      <c r="AB26" s="78">
        <v>0</v>
      </c>
      <c r="AC26" s="78">
        <v>0</v>
      </c>
      <c r="AF26" s="75" t="s">
        <v>292</v>
      </c>
      <c r="AG26" s="75"/>
      <c r="AH26" s="75">
        <v>5</v>
      </c>
      <c r="AI26" s="75">
        <v>5</v>
      </c>
      <c r="AJ26" s="75">
        <v>0</v>
      </c>
      <c r="AK26" s="75">
        <v>5</v>
      </c>
      <c r="AL26" s="75">
        <v>0</v>
      </c>
      <c r="AM26" s="75">
        <v>0</v>
      </c>
      <c r="AN26" s="75">
        <v>0</v>
      </c>
      <c r="AO26" s="75">
        <v>0</v>
      </c>
      <c r="AP26" s="75">
        <v>1</v>
      </c>
      <c r="AQ26" s="76">
        <v>0</v>
      </c>
      <c r="AR26" s="76">
        <v>0</v>
      </c>
      <c r="AS26" s="76">
        <v>0</v>
      </c>
      <c r="AT26" s="76"/>
      <c r="AU26" s="77"/>
    </row>
    <row r="27" spans="1:47">
      <c r="A27" s="75" t="s">
        <v>196</v>
      </c>
      <c r="G27" s="75">
        <v>2</v>
      </c>
      <c r="P27" s="75" t="s">
        <v>197</v>
      </c>
      <c r="R27" s="77">
        <v>0</v>
      </c>
      <c r="S27" s="77">
        <v>0</v>
      </c>
      <c r="T27" s="77">
        <v>0</v>
      </c>
      <c r="U27" s="77">
        <v>1</v>
      </c>
      <c r="V27" s="77">
        <v>0</v>
      </c>
      <c r="W27" s="78">
        <v>0</v>
      </c>
      <c r="X27" s="78">
        <v>0</v>
      </c>
      <c r="Y27" s="78">
        <v>0</v>
      </c>
      <c r="Z27" s="78">
        <v>0</v>
      </c>
      <c r="AA27" s="78">
        <v>0</v>
      </c>
      <c r="AB27" s="78">
        <v>0</v>
      </c>
      <c r="AC27" s="78">
        <v>0</v>
      </c>
      <c r="AF27" s="75" t="s">
        <v>293</v>
      </c>
      <c r="AG27" s="75"/>
      <c r="AH27" s="75">
        <v>4</v>
      </c>
      <c r="AI27" s="75">
        <v>2</v>
      </c>
      <c r="AJ27" s="75">
        <v>0</v>
      </c>
      <c r="AK27" s="75">
        <v>4</v>
      </c>
      <c r="AL27" s="75">
        <v>0</v>
      </c>
      <c r="AM27" s="75">
        <v>0</v>
      </c>
      <c r="AN27" s="75">
        <v>0</v>
      </c>
      <c r="AO27" s="75">
        <v>0</v>
      </c>
      <c r="AP27" s="75">
        <v>1</v>
      </c>
      <c r="AQ27" s="76">
        <v>0</v>
      </c>
      <c r="AR27" s="76">
        <v>0</v>
      </c>
      <c r="AS27" s="76">
        <v>0</v>
      </c>
      <c r="AT27" s="76"/>
      <c r="AU27" s="77"/>
    </row>
    <row r="28" spans="1:47">
      <c r="A28" s="75" t="s">
        <v>198</v>
      </c>
      <c r="F28" s="75">
        <v>1</v>
      </c>
      <c r="P28" s="76" t="s">
        <v>199</v>
      </c>
      <c r="R28" s="77">
        <v>4</v>
      </c>
      <c r="S28" s="77">
        <v>0</v>
      </c>
      <c r="T28" s="77">
        <v>0</v>
      </c>
      <c r="U28" s="77">
        <v>1</v>
      </c>
      <c r="V28" s="77">
        <v>0</v>
      </c>
      <c r="W28" s="78">
        <v>0</v>
      </c>
      <c r="X28" s="78">
        <v>0</v>
      </c>
      <c r="Y28" s="78">
        <v>0</v>
      </c>
      <c r="Z28" s="78">
        <v>0</v>
      </c>
      <c r="AA28" s="78">
        <v>0</v>
      </c>
      <c r="AB28" s="78">
        <v>0</v>
      </c>
      <c r="AC28" s="78">
        <v>0</v>
      </c>
      <c r="AF28" s="75" t="s">
        <v>294</v>
      </c>
      <c r="AG28" s="75"/>
      <c r="AH28" s="75">
        <v>9</v>
      </c>
      <c r="AI28" s="75">
        <v>4</v>
      </c>
      <c r="AJ28" s="75">
        <v>0</v>
      </c>
      <c r="AK28" s="75">
        <v>0</v>
      </c>
      <c r="AL28" s="75">
        <v>0</v>
      </c>
      <c r="AM28" s="75">
        <v>0</v>
      </c>
      <c r="AN28" s="75">
        <v>0</v>
      </c>
      <c r="AO28" s="75">
        <v>0</v>
      </c>
      <c r="AP28" s="75">
        <v>2</v>
      </c>
      <c r="AQ28" s="76">
        <v>0</v>
      </c>
      <c r="AR28" s="76">
        <v>0</v>
      </c>
      <c r="AS28" s="76">
        <v>0</v>
      </c>
      <c r="AT28" s="76"/>
      <c r="AU28" s="77"/>
    </row>
    <row r="29" spans="1:47">
      <c r="A29" s="75" t="s">
        <v>200</v>
      </c>
      <c r="G29" s="75">
        <v>1</v>
      </c>
      <c r="P29" s="76" t="s">
        <v>201</v>
      </c>
      <c r="R29" s="77">
        <v>1</v>
      </c>
      <c r="S29" s="77">
        <v>0</v>
      </c>
      <c r="T29" s="77">
        <v>0</v>
      </c>
      <c r="U29" s="77">
        <v>1</v>
      </c>
      <c r="V29" s="77">
        <v>1</v>
      </c>
      <c r="W29" s="78">
        <v>0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  <c r="AC29" s="78">
        <v>0</v>
      </c>
      <c r="AF29" s="75" t="s">
        <v>295</v>
      </c>
      <c r="AG29" s="75"/>
      <c r="AH29" s="75">
        <v>9</v>
      </c>
      <c r="AI29" s="75">
        <v>2</v>
      </c>
      <c r="AJ29" s="75">
        <v>1</v>
      </c>
      <c r="AK29" s="75">
        <v>11</v>
      </c>
      <c r="AL29" s="75">
        <v>0</v>
      </c>
      <c r="AM29" s="75">
        <v>1</v>
      </c>
      <c r="AN29" s="75">
        <v>0</v>
      </c>
      <c r="AO29" s="75">
        <v>1</v>
      </c>
      <c r="AP29" s="75">
        <v>2</v>
      </c>
      <c r="AQ29" s="76">
        <v>0</v>
      </c>
      <c r="AR29" s="76">
        <v>0</v>
      </c>
      <c r="AS29" s="76">
        <v>0</v>
      </c>
      <c r="AT29" s="76"/>
      <c r="AU29" s="77"/>
    </row>
    <row r="30" spans="1:47">
      <c r="A30" s="75" t="s">
        <v>202</v>
      </c>
      <c r="C30" s="75">
        <v>1</v>
      </c>
      <c r="G30" s="75">
        <v>1</v>
      </c>
      <c r="P30" s="76" t="s">
        <v>203</v>
      </c>
      <c r="R30" s="77">
        <v>1</v>
      </c>
      <c r="S30" s="77">
        <v>0</v>
      </c>
      <c r="T30" s="77">
        <v>0</v>
      </c>
      <c r="U30" s="77">
        <v>1</v>
      </c>
      <c r="V30" s="77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0</v>
      </c>
      <c r="AF30" s="75" t="s">
        <v>296</v>
      </c>
      <c r="AG30" s="75"/>
      <c r="AH30" s="75">
        <v>3</v>
      </c>
      <c r="AI30" s="75">
        <v>1</v>
      </c>
      <c r="AJ30" s="75">
        <v>0</v>
      </c>
      <c r="AK30" s="75">
        <v>8</v>
      </c>
      <c r="AL30" s="75">
        <v>0</v>
      </c>
      <c r="AM30" s="75">
        <v>0</v>
      </c>
      <c r="AN30" s="75">
        <v>0</v>
      </c>
      <c r="AO30" s="75">
        <v>1</v>
      </c>
      <c r="AP30" s="75">
        <v>3</v>
      </c>
      <c r="AQ30" s="76">
        <v>0</v>
      </c>
      <c r="AR30" s="76">
        <v>0</v>
      </c>
      <c r="AS30" s="76">
        <v>0</v>
      </c>
      <c r="AT30" s="76"/>
      <c r="AU30" s="77"/>
    </row>
    <row r="31" spans="1:47">
      <c r="A31" s="75" t="s">
        <v>204</v>
      </c>
      <c r="C31" s="75">
        <v>0</v>
      </c>
      <c r="D31" s="75">
        <v>1</v>
      </c>
      <c r="E31" s="75">
        <v>0</v>
      </c>
      <c r="F31" s="74">
        <v>3</v>
      </c>
      <c r="G31" s="75">
        <v>0</v>
      </c>
      <c r="H31" s="75">
        <v>1</v>
      </c>
      <c r="I31" s="75">
        <v>0</v>
      </c>
      <c r="J31" s="75">
        <v>1</v>
      </c>
      <c r="K31" s="75">
        <v>0</v>
      </c>
      <c r="L31" s="76">
        <v>0</v>
      </c>
      <c r="M31" s="76">
        <v>0</v>
      </c>
      <c r="N31" s="76">
        <v>2</v>
      </c>
      <c r="O31" s="76">
        <v>31425</v>
      </c>
      <c r="P31" s="76" t="s">
        <v>205</v>
      </c>
      <c r="R31" s="77">
        <v>0</v>
      </c>
      <c r="S31" s="77">
        <v>0</v>
      </c>
      <c r="T31" s="77">
        <v>0</v>
      </c>
      <c r="U31" s="77">
        <v>1</v>
      </c>
      <c r="V31" s="77">
        <v>0</v>
      </c>
      <c r="W31" s="78">
        <v>0</v>
      </c>
      <c r="X31" s="78">
        <v>0</v>
      </c>
      <c r="Y31" s="78">
        <v>0</v>
      </c>
      <c r="Z31" s="78">
        <v>0</v>
      </c>
      <c r="AA31" s="78">
        <v>0</v>
      </c>
      <c r="AB31" s="78">
        <v>0</v>
      </c>
      <c r="AC31" s="78">
        <v>0</v>
      </c>
      <c r="AF31" s="75" t="s">
        <v>297</v>
      </c>
      <c r="AG31" s="75"/>
      <c r="AH31" s="75">
        <v>6</v>
      </c>
      <c r="AI31" s="75">
        <v>2</v>
      </c>
      <c r="AJ31" s="75">
        <v>0</v>
      </c>
      <c r="AK31" s="75">
        <v>1</v>
      </c>
      <c r="AL31" s="75">
        <v>0</v>
      </c>
      <c r="AM31" s="75">
        <v>0</v>
      </c>
      <c r="AN31" s="75">
        <v>0</v>
      </c>
      <c r="AO31" s="75">
        <v>0</v>
      </c>
      <c r="AP31" s="75">
        <v>3</v>
      </c>
      <c r="AQ31" s="76">
        <v>0</v>
      </c>
      <c r="AR31" s="76">
        <v>0</v>
      </c>
      <c r="AS31" s="76">
        <v>0</v>
      </c>
      <c r="AT31" s="76"/>
      <c r="AU31" s="77"/>
    </row>
    <row r="32" spans="1:47">
      <c r="A32" s="75" t="s">
        <v>206</v>
      </c>
      <c r="C32" s="75">
        <v>0</v>
      </c>
      <c r="D32" s="75">
        <v>1</v>
      </c>
      <c r="E32" s="75">
        <v>2</v>
      </c>
      <c r="F32" s="75">
        <v>3</v>
      </c>
      <c r="G32" s="75">
        <v>0</v>
      </c>
      <c r="H32" s="75">
        <v>1</v>
      </c>
      <c r="I32" s="75">
        <v>0</v>
      </c>
      <c r="J32" s="75">
        <v>0</v>
      </c>
      <c r="K32" s="75">
        <v>0</v>
      </c>
      <c r="L32" s="76">
        <v>0</v>
      </c>
      <c r="M32" s="76">
        <v>0</v>
      </c>
      <c r="N32" s="76">
        <v>0</v>
      </c>
      <c r="P32" s="75" t="s">
        <v>207</v>
      </c>
      <c r="R32" s="77">
        <v>0</v>
      </c>
      <c r="S32" s="77">
        <v>1</v>
      </c>
      <c r="T32" s="77">
        <v>0</v>
      </c>
      <c r="U32" s="77">
        <v>0</v>
      </c>
      <c r="V32" s="77">
        <v>0</v>
      </c>
      <c r="W32" s="78">
        <v>0</v>
      </c>
      <c r="X32" s="78">
        <v>0</v>
      </c>
      <c r="Y32" s="78">
        <v>0</v>
      </c>
      <c r="Z32" s="78">
        <v>0</v>
      </c>
      <c r="AA32" s="78">
        <v>0</v>
      </c>
      <c r="AB32" s="78">
        <v>0</v>
      </c>
      <c r="AC32" s="78">
        <v>0</v>
      </c>
      <c r="AF32" s="75" t="s">
        <v>298</v>
      </c>
      <c r="AG32" s="75"/>
      <c r="AH32" s="75">
        <v>8</v>
      </c>
      <c r="AI32" s="75">
        <v>4</v>
      </c>
      <c r="AJ32" s="75">
        <v>0</v>
      </c>
      <c r="AK32" s="75">
        <v>3</v>
      </c>
      <c r="AL32" s="75">
        <v>0</v>
      </c>
      <c r="AM32" s="75">
        <v>0</v>
      </c>
      <c r="AN32" s="75">
        <v>0</v>
      </c>
      <c r="AO32" s="75">
        <v>3</v>
      </c>
      <c r="AP32" s="75">
        <v>1</v>
      </c>
      <c r="AQ32" s="76">
        <v>0</v>
      </c>
      <c r="AR32" s="76">
        <v>0</v>
      </c>
      <c r="AS32" s="76">
        <v>0</v>
      </c>
      <c r="AT32" s="76"/>
      <c r="AU32" s="77"/>
    </row>
    <row r="33" spans="1:47">
      <c r="A33" s="75" t="s">
        <v>208</v>
      </c>
      <c r="B33" s="76"/>
      <c r="C33" s="76">
        <v>0</v>
      </c>
      <c r="D33" s="76">
        <v>2</v>
      </c>
      <c r="E33" s="76">
        <v>0</v>
      </c>
      <c r="F33" s="76">
        <v>1</v>
      </c>
      <c r="G33" s="76">
        <v>0</v>
      </c>
      <c r="H33" s="76">
        <v>0</v>
      </c>
      <c r="I33" s="75">
        <v>0</v>
      </c>
      <c r="J33" s="75">
        <v>2</v>
      </c>
      <c r="K33" s="75">
        <v>0</v>
      </c>
      <c r="L33" s="76">
        <v>0</v>
      </c>
      <c r="M33" s="76">
        <v>0</v>
      </c>
      <c r="N33" s="76">
        <v>0</v>
      </c>
      <c r="P33" s="75" t="s">
        <v>209</v>
      </c>
      <c r="Q33" s="75"/>
      <c r="R33" s="75">
        <v>1</v>
      </c>
      <c r="S33" s="75"/>
      <c r="T33" s="75"/>
      <c r="U33" s="75"/>
      <c r="V33" s="75"/>
      <c r="W33" s="75"/>
      <c r="X33" s="75"/>
      <c r="Y33" s="75"/>
      <c r="Z33" s="75"/>
      <c r="AA33" s="76"/>
      <c r="AB33" s="76"/>
      <c r="AC33" s="76"/>
      <c r="AD33" s="79">
        <v>32023</v>
      </c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6"/>
      <c r="AR33" s="76"/>
      <c r="AS33" s="76"/>
      <c r="AT33" s="76"/>
      <c r="AU33" s="77"/>
    </row>
    <row r="34" spans="1:47">
      <c r="A34" s="75" t="s">
        <v>210</v>
      </c>
      <c r="B34" s="76"/>
      <c r="C34" s="76">
        <v>0</v>
      </c>
      <c r="D34" s="76">
        <v>4</v>
      </c>
      <c r="E34" s="76">
        <v>0</v>
      </c>
      <c r="F34" s="76">
        <v>1</v>
      </c>
      <c r="G34" s="76">
        <v>0</v>
      </c>
      <c r="H34" s="76">
        <v>0</v>
      </c>
      <c r="I34" s="75">
        <v>0</v>
      </c>
      <c r="J34" s="75">
        <v>0</v>
      </c>
      <c r="K34" s="75">
        <v>0</v>
      </c>
      <c r="L34" s="76">
        <v>0</v>
      </c>
      <c r="M34" s="76">
        <v>0</v>
      </c>
      <c r="N34" s="76">
        <v>1</v>
      </c>
      <c r="P34" s="75" t="s">
        <v>211</v>
      </c>
      <c r="Q34" s="75"/>
      <c r="R34" s="75">
        <v>3</v>
      </c>
      <c r="S34" s="75">
        <v>3</v>
      </c>
      <c r="T34" s="75"/>
      <c r="U34" s="75">
        <v>1</v>
      </c>
      <c r="V34" s="75">
        <v>1</v>
      </c>
      <c r="W34" s="75"/>
      <c r="X34" s="75"/>
      <c r="Y34" s="75"/>
      <c r="Z34" s="75"/>
      <c r="AA34" s="76"/>
      <c r="AB34" s="76"/>
      <c r="AC34" s="76">
        <v>1</v>
      </c>
      <c r="AF34" s="75"/>
      <c r="AG34" s="75"/>
      <c r="AH34" s="74"/>
      <c r="AI34" s="75"/>
      <c r="AJ34" s="75"/>
      <c r="AK34" s="75"/>
      <c r="AL34" s="75"/>
      <c r="AM34" s="75"/>
      <c r="AN34" s="75"/>
      <c r="AO34" s="75"/>
      <c r="AP34" s="75"/>
      <c r="AQ34" s="76"/>
      <c r="AR34" s="76"/>
      <c r="AS34" s="76"/>
      <c r="AT34" s="76"/>
      <c r="AU34" s="77"/>
    </row>
    <row r="35" spans="1:47">
      <c r="A35" s="75" t="s">
        <v>212</v>
      </c>
      <c r="B35" s="76"/>
      <c r="C35" s="76">
        <v>1</v>
      </c>
      <c r="D35" s="75">
        <v>2</v>
      </c>
      <c r="E35" s="75">
        <v>1</v>
      </c>
      <c r="F35" s="76">
        <v>5</v>
      </c>
      <c r="G35" s="76">
        <v>0</v>
      </c>
      <c r="H35" s="76">
        <v>0</v>
      </c>
      <c r="I35" s="75">
        <v>0</v>
      </c>
      <c r="J35" s="75">
        <v>4</v>
      </c>
      <c r="K35" s="75">
        <v>1</v>
      </c>
      <c r="L35" s="76">
        <v>0</v>
      </c>
      <c r="M35" s="76">
        <v>0</v>
      </c>
      <c r="N35" s="76">
        <v>2</v>
      </c>
      <c r="P35" s="75" t="s">
        <v>213</v>
      </c>
      <c r="Q35" s="76"/>
      <c r="R35" s="76">
        <v>2</v>
      </c>
      <c r="S35" s="76"/>
      <c r="T35" s="76"/>
      <c r="U35" s="76">
        <v>1</v>
      </c>
      <c r="V35" s="76"/>
      <c r="W35" s="76"/>
      <c r="X35" s="75"/>
      <c r="Y35" s="75"/>
      <c r="Z35" s="75"/>
      <c r="AA35" s="76"/>
      <c r="AB35" s="76"/>
      <c r="AC35" s="76"/>
      <c r="AF35" s="90" t="s">
        <v>247</v>
      </c>
      <c r="AG35" s="82" t="s">
        <v>268</v>
      </c>
      <c r="AH35" s="83" t="s">
        <v>146</v>
      </c>
      <c r="AI35" s="90"/>
      <c r="AJ35" s="83"/>
      <c r="AK35" s="83"/>
      <c r="AL35" s="83" t="s">
        <v>147</v>
      </c>
      <c r="AM35" s="90"/>
      <c r="AN35" s="83"/>
      <c r="AO35" s="83"/>
      <c r="AP35" s="83" t="s">
        <v>148</v>
      </c>
      <c r="AQ35" s="92"/>
      <c r="AR35" s="86"/>
      <c r="AS35" s="86"/>
      <c r="AT35" s="86"/>
      <c r="AU35" s="74"/>
    </row>
    <row r="36" spans="1:47">
      <c r="A36" s="75" t="s">
        <v>214</v>
      </c>
      <c r="B36" s="76"/>
      <c r="C36" s="76">
        <v>1</v>
      </c>
      <c r="D36" s="75">
        <v>2</v>
      </c>
      <c r="E36" s="75">
        <v>2</v>
      </c>
      <c r="F36" s="76">
        <v>2</v>
      </c>
      <c r="G36" s="76">
        <v>0</v>
      </c>
      <c r="H36" s="76">
        <v>0</v>
      </c>
      <c r="I36" s="75">
        <v>0</v>
      </c>
      <c r="J36" s="75">
        <v>2</v>
      </c>
      <c r="K36" s="75">
        <v>0</v>
      </c>
      <c r="L36" s="76">
        <v>0</v>
      </c>
      <c r="M36" s="76">
        <v>1</v>
      </c>
      <c r="N36" s="76">
        <v>3</v>
      </c>
      <c r="P36" s="75" t="s">
        <v>215</v>
      </c>
      <c r="Q36" s="76"/>
      <c r="R36" s="76"/>
      <c r="S36" s="76">
        <v>2</v>
      </c>
      <c r="T36" s="76"/>
      <c r="U36" s="76">
        <v>1</v>
      </c>
      <c r="V36" s="76">
        <v>1</v>
      </c>
      <c r="W36" s="76"/>
      <c r="X36" s="75"/>
      <c r="Y36" s="75"/>
      <c r="Z36" s="75"/>
      <c r="AA36" s="76"/>
      <c r="AB36" s="76"/>
      <c r="AC36" s="76"/>
      <c r="AF36" s="83" t="s">
        <v>144</v>
      </c>
      <c r="AG36" s="84"/>
      <c r="AH36" s="83" t="s">
        <v>150</v>
      </c>
      <c r="AI36" s="83" t="s">
        <v>151</v>
      </c>
      <c r="AJ36" s="83" t="s">
        <v>152</v>
      </c>
      <c r="AK36" s="83" t="s">
        <v>153</v>
      </c>
      <c r="AL36" s="83" t="s">
        <v>150</v>
      </c>
      <c r="AM36" s="83" t="s">
        <v>151</v>
      </c>
      <c r="AN36" s="83" t="s">
        <v>152</v>
      </c>
      <c r="AO36" s="83" t="s">
        <v>153</v>
      </c>
      <c r="AP36" s="83" t="s">
        <v>150</v>
      </c>
      <c r="AQ36" s="83" t="s">
        <v>151</v>
      </c>
      <c r="AR36" s="83" t="s">
        <v>152</v>
      </c>
      <c r="AS36" s="83" t="s">
        <v>153</v>
      </c>
      <c r="AT36" s="93"/>
      <c r="AU36" s="75"/>
    </row>
    <row r="37" spans="1:47">
      <c r="A37" s="75" t="s">
        <v>216</v>
      </c>
      <c r="B37" s="76"/>
      <c r="C37" s="76">
        <v>0</v>
      </c>
      <c r="D37" s="75">
        <v>2</v>
      </c>
      <c r="E37" s="75">
        <v>1</v>
      </c>
      <c r="F37" s="76">
        <v>2</v>
      </c>
      <c r="G37" s="76">
        <v>0</v>
      </c>
      <c r="H37" s="76">
        <v>0</v>
      </c>
      <c r="I37" s="75">
        <v>0</v>
      </c>
      <c r="J37" s="75">
        <v>0</v>
      </c>
      <c r="K37" s="75">
        <v>0</v>
      </c>
      <c r="L37" s="76">
        <v>0</v>
      </c>
      <c r="M37" s="76">
        <v>0</v>
      </c>
      <c r="N37" s="76">
        <v>3</v>
      </c>
      <c r="P37" s="75" t="s">
        <v>213</v>
      </c>
      <c r="Q37" s="76"/>
      <c r="R37" s="76">
        <v>2</v>
      </c>
      <c r="S37" s="76"/>
      <c r="T37" s="76"/>
      <c r="U37" s="76">
        <v>1</v>
      </c>
      <c r="V37" s="76"/>
      <c r="W37" s="76"/>
      <c r="X37" s="75"/>
      <c r="Y37" s="75"/>
      <c r="Z37" s="75"/>
      <c r="AA37" s="76"/>
      <c r="AB37" s="76"/>
      <c r="AC37" s="76"/>
      <c r="AF37" s="75"/>
      <c r="AG37" s="90" t="s">
        <v>249</v>
      </c>
      <c r="AH37" s="75">
        <f>SUM(AH4:AH33)</f>
        <v>155</v>
      </c>
      <c r="AI37" s="75">
        <f>SUM(AI4:AI33)</f>
        <v>88</v>
      </c>
      <c r="AJ37" s="75">
        <f t="shared" ref="AJ37:AS37" si="0">SUM(AJ4:AJ33)</f>
        <v>20</v>
      </c>
      <c r="AK37" s="75">
        <f>SUM(AK4:AK33)</f>
        <v>160</v>
      </c>
      <c r="AL37" s="75">
        <f>SUM(AL4:AL33)</f>
        <v>1</v>
      </c>
      <c r="AM37" s="75">
        <f t="shared" si="0"/>
        <v>4</v>
      </c>
      <c r="AN37" s="75">
        <f t="shared" si="0"/>
        <v>0</v>
      </c>
      <c r="AO37" s="75">
        <f t="shared" si="0"/>
        <v>27</v>
      </c>
      <c r="AP37" s="75">
        <f>SUM(AP4:AP33)</f>
        <v>55</v>
      </c>
      <c r="AQ37" s="75">
        <f t="shared" si="0"/>
        <v>1</v>
      </c>
      <c r="AR37" s="75">
        <f t="shared" si="0"/>
        <v>0</v>
      </c>
      <c r="AS37" s="75">
        <f t="shared" si="0"/>
        <v>10</v>
      </c>
      <c r="AT37" s="76"/>
      <c r="AU37" s="75"/>
    </row>
    <row r="38" spans="1:47" ht="17">
      <c r="A38" s="75" t="s">
        <v>217</v>
      </c>
      <c r="B38" s="76"/>
      <c r="C38" s="76">
        <v>0</v>
      </c>
      <c r="D38" s="76">
        <v>1</v>
      </c>
      <c r="E38" s="76">
        <v>0</v>
      </c>
      <c r="F38" s="76">
        <v>1</v>
      </c>
      <c r="G38" s="76">
        <v>0</v>
      </c>
      <c r="H38" s="76">
        <v>0</v>
      </c>
      <c r="I38" s="75">
        <v>0</v>
      </c>
      <c r="J38" s="75">
        <v>1</v>
      </c>
      <c r="K38" s="75">
        <v>0</v>
      </c>
      <c r="L38" s="76">
        <v>0</v>
      </c>
      <c r="M38" s="76">
        <v>0</v>
      </c>
      <c r="N38" s="76">
        <v>0</v>
      </c>
      <c r="P38" s="75" t="s">
        <v>218</v>
      </c>
      <c r="Q38" s="76"/>
      <c r="R38" s="76">
        <v>2</v>
      </c>
      <c r="S38" s="76">
        <v>1</v>
      </c>
      <c r="T38" s="76"/>
      <c r="U38" s="76"/>
      <c r="V38" s="76"/>
      <c r="W38" s="76"/>
      <c r="X38" s="75"/>
      <c r="Y38" s="75"/>
      <c r="Z38" s="75">
        <v>1</v>
      </c>
      <c r="AA38" s="76"/>
      <c r="AB38" s="76"/>
      <c r="AC38" s="76"/>
      <c r="AF38" s="94" t="s">
        <v>250</v>
      </c>
      <c r="AG38" s="83" t="s">
        <v>251</v>
      </c>
      <c r="AH38" s="83" t="s">
        <v>146</v>
      </c>
      <c r="AI38" s="90" t="s">
        <v>252</v>
      </c>
      <c r="AJ38" s="83"/>
      <c r="AK38" s="83"/>
      <c r="AL38" s="83" t="s">
        <v>147</v>
      </c>
      <c r="AM38" s="90" t="s">
        <v>252</v>
      </c>
      <c r="AN38" s="83"/>
      <c r="AO38" s="83"/>
      <c r="AP38" s="83" t="s">
        <v>148</v>
      </c>
      <c r="AQ38" s="92" t="s">
        <v>252</v>
      </c>
      <c r="AR38" s="86"/>
      <c r="AS38" s="86"/>
      <c r="AT38" s="76"/>
      <c r="AU38" s="94"/>
    </row>
    <row r="39" spans="1:47">
      <c r="A39" s="75" t="s">
        <v>219</v>
      </c>
      <c r="B39" s="76"/>
      <c r="C39" s="76">
        <v>0</v>
      </c>
      <c r="D39" s="76">
        <v>1</v>
      </c>
      <c r="E39" s="76">
        <v>0</v>
      </c>
      <c r="F39" s="76">
        <v>1</v>
      </c>
      <c r="G39" s="76">
        <v>0</v>
      </c>
      <c r="H39" s="76">
        <v>0</v>
      </c>
      <c r="I39" s="75">
        <v>0</v>
      </c>
      <c r="J39" s="75">
        <v>0</v>
      </c>
      <c r="K39" s="75">
        <v>0</v>
      </c>
      <c r="L39" s="76">
        <v>0</v>
      </c>
      <c r="M39" s="76">
        <v>0</v>
      </c>
      <c r="N39" s="76">
        <v>0</v>
      </c>
      <c r="P39" s="75" t="s">
        <v>220</v>
      </c>
      <c r="Q39" s="76"/>
      <c r="R39" s="76">
        <v>2</v>
      </c>
      <c r="S39" s="76">
        <v>3</v>
      </c>
      <c r="T39" s="76"/>
      <c r="U39" s="76"/>
      <c r="V39" s="76"/>
      <c r="W39" s="76"/>
      <c r="X39" s="75"/>
      <c r="Y39" s="75"/>
      <c r="Z39" s="75">
        <v>1</v>
      </c>
      <c r="AA39" s="76"/>
      <c r="AB39" s="76"/>
      <c r="AC39" s="76"/>
      <c r="AF39" s="75"/>
      <c r="AG39" s="83" t="s">
        <v>253</v>
      </c>
      <c r="AH39" s="83" t="s">
        <v>150</v>
      </c>
      <c r="AI39" s="83" t="s">
        <v>151</v>
      </c>
      <c r="AJ39" s="83" t="s">
        <v>152</v>
      </c>
      <c r="AK39" s="83" t="s">
        <v>153</v>
      </c>
      <c r="AL39" s="83" t="s">
        <v>150</v>
      </c>
      <c r="AM39" s="83" t="s">
        <v>151</v>
      </c>
      <c r="AN39" s="83" t="s">
        <v>152</v>
      </c>
      <c r="AO39" s="83" t="s">
        <v>153</v>
      </c>
      <c r="AP39" s="83" t="s">
        <v>150</v>
      </c>
      <c r="AQ39" s="83" t="s">
        <v>151</v>
      </c>
      <c r="AR39" s="83" t="s">
        <v>152</v>
      </c>
      <c r="AS39" s="83" t="s">
        <v>153</v>
      </c>
      <c r="AT39" s="76"/>
      <c r="AU39" s="75"/>
    </row>
    <row r="40" spans="1:47">
      <c r="A40" s="75" t="s">
        <v>221</v>
      </c>
      <c r="B40" s="76"/>
      <c r="C40" s="76">
        <v>0</v>
      </c>
      <c r="D40" s="76">
        <v>1</v>
      </c>
      <c r="E40" s="76">
        <v>0</v>
      </c>
      <c r="F40" s="76">
        <v>3</v>
      </c>
      <c r="G40" s="76">
        <v>0</v>
      </c>
      <c r="H40" s="76">
        <v>1</v>
      </c>
      <c r="I40" s="75">
        <v>1</v>
      </c>
      <c r="J40" s="75">
        <v>1</v>
      </c>
      <c r="K40" s="75">
        <v>0</v>
      </c>
      <c r="L40" s="76">
        <v>0</v>
      </c>
      <c r="M40" s="76">
        <v>0</v>
      </c>
      <c r="N40" s="76">
        <v>0</v>
      </c>
      <c r="P40" s="75" t="s">
        <v>222</v>
      </c>
      <c r="Q40" s="76"/>
      <c r="R40" s="76"/>
      <c r="S40" s="76"/>
      <c r="T40" s="76"/>
      <c r="U40" s="76"/>
      <c r="V40" s="76"/>
      <c r="W40" s="76"/>
      <c r="X40" s="75"/>
      <c r="Y40" s="75"/>
      <c r="Z40" s="75"/>
      <c r="AA40" s="76">
        <v>1</v>
      </c>
      <c r="AB40" s="76"/>
      <c r="AC40" s="76"/>
      <c r="AF40" s="75"/>
      <c r="AG40" s="75"/>
      <c r="AH40" s="95">
        <f>AH37/SUM(AH37:AJ37)</f>
        <v>0.58935361216730042</v>
      </c>
      <c r="AI40" s="95">
        <f>AI37/SUM(AH37:AJ37)</f>
        <v>0.33460076045627374</v>
      </c>
      <c r="AJ40" s="95">
        <f>AJ37/SUM(AH37:AJ37)</f>
        <v>7.6045627376425853E-2</v>
      </c>
      <c r="AK40" s="95">
        <f>AK37/SUM(AH37:AK37)</f>
        <v>0.37825059101654845</v>
      </c>
      <c r="AL40" s="95">
        <f>AL37/SUM(AL37:AN37)</f>
        <v>0.2</v>
      </c>
      <c r="AM40" s="95">
        <f>AM37/SUM(AL37:AN37)</f>
        <v>0.8</v>
      </c>
      <c r="AN40" s="95">
        <f>AN37/SUM(AL37:AN37)</f>
        <v>0</v>
      </c>
      <c r="AO40" s="95">
        <f>AO37/SUM(AL37:AO37)</f>
        <v>0.84375</v>
      </c>
      <c r="AP40" s="95">
        <f>AP37/SUM(AP37:AR37)</f>
        <v>0.9821428571428571</v>
      </c>
      <c r="AQ40" s="95">
        <f>AQ37/SUM(AP37:AR37)</f>
        <v>1.7857142857142856E-2</v>
      </c>
      <c r="AR40" s="95">
        <f>AR37/SUM(AP37:AR37)</f>
        <v>0</v>
      </c>
      <c r="AS40" s="95">
        <f>AS37/SUM(AP37:AS37)</f>
        <v>0.15151515151515152</v>
      </c>
      <c r="AT40" s="76"/>
      <c r="AU40" s="75"/>
    </row>
    <row r="41" spans="1:47">
      <c r="A41" s="75" t="s">
        <v>223</v>
      </c>
      <c r="B41" s="76"/>
      <c r="C41" s="76">
        <v>0</v>
      </c>
      <c r="D41" s="76">
        <v>1</v>
      </c>
      <c r="E41" s="76">
        <v>0</v>
      </c>
      <c r="F41" s="76">
        <v>1</v>
      </c>
      <c r="G41" s="76">
        <v>0</v>
      </c>
      <c r="H41" s="76">
        <v>0</v>
      </c>
      <c r="I41" s="75">
        <v>0</v>
      </c>
      <c r="J41" s="75">
        <v>1</v>
      </c>
      <c r="K41" s="75">
        <v>0</v>
      </c>
      <c r="L41" s="76">
        <v>1</v>
      </c>
      <c r="M41" s="76">
        <v>0</v>
      </c>
      <c r="N41" s="76">
        <v>1</v>
      </c>
      <c r="P41" s="75" t="s">
        <v>224</v>
      </c>
      <c r="Q41" s="76"/>
      <c r="R41" s="76"/>
      <c r="S41" s="76">
        <v>2</v>
      </c>
      <c r="T41" s="76"/>
      <c r="U41" s="76">
        <v>1</v>
      </c>
      <c r="V41" s="76"/>
      <c r="W41" s="76"/>
      <c r="X41" s="75"/>
      <c r="Y41" s="75"/>
      <c r="Z41" s="75"/>
      <c r="AA41" s="76"/>
      <c r="AB41" s="76"/>
      <c r="AC41" s="76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96"/>
      <c r="AR41" s="76"/>
      <c r="AS41" s="76"/>
      <c r="AT41" s="76"/>
      <c r="AU41" s="75"/>
    </row>
    <row r="42" spans="1:47">
      <c r="A42" s="75" t="s">
        <v>225</v>
      </c>
      <c r="B42" s="76"/>
      <c r="C42" s="76">
        <v>0</v>
      </c>
      <c r="D42" s="76">
        <v>0</v>
      </c>
      <c r="E42" s="76">
        <v>0</v>
      </c>
      <c r="F42" s="76">
        <v>1</v>
      </c>
      <c r="G42" s="76">
        <v>0</v>
      </c>
      <c r="H42" s="76">
        <v>0</v>
      </c>
      <c r="I42" s="75">
        <v>0</v>
      </c>
      <c r="J42" s="75">
        <v>0</v>
      </c>
      <c r="K42" s="75">
        <v>0</v>
      </c>
      <c r="L42" s="76">
        <v>0</v>
      </c>
      <c r="M42" s="76">
        <v>0</v>
      </c>
      <c r="N42" s="76">
        <v>0</v>
      </c>
      <c r="P42" s="75" t="s">
        <v>226</v>
      </c>
      <c r="Q42" s="76"/>
      <c r="R42" s="76"/>
      <c r="S42" s="76">
        <v>2</v>
      </c>
      <c r="T42" s="76"/>
      <c r="U42" s="76">
        <v>1</v>
      </c>
      <c r="V42" s="76"/>
      <c r="W42" s="76"/>
      <c r="X42" s="75"/>
      <c r="Y42" s="75"/>
      <c r="Z42" s="75"/>
      <c r="AA42" s="76"/>
      <c r="AB42" s="76"/>
      <c r="AC42" s="76"/>
      <c r="AF42" s="75"/>
      <c r="AG42" s="75"/>
      <c r="AH42" s="75" t="s">
        <v>299</v>
      </c>
      <c r="AI42" s="75"/>
      <c r="AJ42" s="75"/>
      <c r="AK42" s="75"/>
      <c r="AL42" s="75" t="s">
        <v>299</v>
      </c>
      <c r="AM42" s="75"/>
      <c r="AN42" s="75"/>
      <c r="AO42" s="75"/>
      <c r="AP42" s="75" t="s">
        <v>299</v>
      </c>
      <c r="AQ42" s="75"/>
      <c r="AR42" s="75"/>
      <c r="AS42" s="75"/>
      <c r="AT42" s="76"/>
      <c r="AU42" s="75"/>
    </row>
    <row r="43" spans="1:47">
      <c r="A43" s="75" t="s">
        <v>227</v>
      </c>
      <c r="B43" s="76"/>
      <c r="C43" s="76">
        <v>0</v>
      </c>
      <c r="D43" s="76">
        <v>2</v>
      </c>
      <c r="E43" s="76">
        <v>0</v>
      </c>
      <c r="F43" s="76">
        <v>3</v>
      </c>
      <c r="G43" s="76">
        <v>0</v>
      </c>
      <c r="H43" s="76">
        <v>0</v>
      </c>
      <c r="I43" s="75">
        <v>0</v>
      </c>
      <c r="J43" s="75">
        <v>1</v>
      </c>
      <c r="K43" s="75">
        <v>0</v>
      </c>
      <c r="L43" s="76">
        <v>0</v>
      </c>
      <c r="M43" s="76">
        <v>0</v>
      </c>
      <c r="N43" s="76">
        <v>0</v>
      </c>
      <c r="P43" s="75" t="s">
        <v>228</v>
      </c>
      <c r="Q43" s="76"/>
      <c r="R43" s="76">
        <v>1</v>
      </c>
      <c r="S43" s="76"/>
      <c r="T43" s="76"/>
      <c r="U43" s="76"/>
      <c r="V43" s="76"/>
      <c r="W43" s="76"/>
      <c r="X43" s="75"/>
      <c r="Y43" s="75"/>
      <c r="Z43" s="75"/>
      <c r="AA43" s="76"/>
      <c r="AB43" s="76"/>
      <c r="AC43" s="76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6"/>
      <c r="AR43" s="76"/>
      <c r="AS43" s="76"/>
      <c r="AT43" s="76"/>
      <c r="AU43" s="75"/>
    </row>
    <row r="44" spans="1:47" ht="68">
      <c r="A44" s="75" t="s">
        <v>229</v>
      </c>
      <c r="B44" s="76"/>
      <c r="C44" s="76">
        <v>0</v>
      </c>
      <c r="D44" s="76">
        <v>3</v>
      </c>
      <c r="E44" s="76">
        <v>0</v>
      </c>
      <c r="F44" s="76">
        <v>3</v>
      </c>
      <c r="G44" s="76">
        <v>0</v>
      </c>
      <c r="H44" s="76">
        <v>0</v>
      </c>
      <c r="I44" s="75">
        <v>0</v>
      </c>
      <c r="J44" s="75">
        <v>0</v>
      </c>
      <c r="K44" s="75">
        <v>0</v>
      </c>
      <c r="L44" s="76">
        <v>0</v>
      </c>
      <c r="M44" s="76">
        <v>0</v>
      </c>
      <c r="N44" s="76">
        <v>0</v>
      </c>
      <c r="P44" s="75" t="s">
        <v>230</v>
      </c>
      <c r="Q44" s="76"/>
      <c r="R44" s="76"/>
      <c r="S44" s="76">
        <v>3</v>
      </c>
      <c r="T44" s="76"/>
      <c r="U44" s="76"/>
      <c r="V44" s="76"/>
      <c r="W44" s="76"/>
      <c r="X44" s="75"/>
      <c r="Y44" s="75"/>
      <c r="Z44" s="75"/>
      <c r="AA44" s="76"/>
      <c r="AB44" s="76"/>
      <c r="AC44" s="76"/>
      <c r="AF44" s="75"/>
      <c r="AG44" s="75"/>
      <c r="AH44" s="97" t="s">
        <v>300</v>
      </c>
      <c r="AI44" s="75"/>
      <c r="AJ44" s="75"/>
      <c r="AK44" s="75"/>
      <c r="AL44" s="75"/>
      <c r="AM44" s="75"/>
      <c r="AN44" s="75"/>
      <c r="AO44" s="75"/>
      <c r="AP44" s="75"/>
      <c r="AQ44" s="76"/>
      <c r="AR44" s="76"/>
      <c r="AS44" s="76"/>
      <c r="AT44" s="76"/>
      <c r="AU44" s="75"/>
    </row>
    <row r="45" spans="1:47">
      <c r="A45" s="75" t="s">
        <v>231</v>
      </c>
      <c r="B45" s="76"/>
      <c r="C45" s="76">
        <v>0</v>
      </c>
      <c r="D45" s="76">
        <v>4</v>
      </c>
      <c r="E45" s="76">
        <v>0</v>
      </c>
      <c r="F45" s="76">
        <v>6</v>
      </c>
      <c r="G45" s="76">
        <v>0</v>
      </c>
      <c r="H45" s="76">
        <v>0</v>
      </c>
      <c r="I45" s="75">
        <v>0</v>
      </c>
      <c r="J45" s="75">
        <v>2</v>
      </c>
      <c r="K45" s="75">
        <v>0</v>
      </c>
      <c r="L45" s="76">
        <v>0</v>
      </c>
      <c r="M45" s="76">
        <v>0</v>
      </c>
      <c r="N45" s="76">
        <v>0</v>
      </c>
      <c r="P45" s="75" t="s">
        <v>232</v>
      </c>
      <c r="Q45" s="76"/>
      <c r="R45" s="76">
        <v>1</v>
      </c>
      <c r="S45" s="76">
        <v>1</v>
      </c>
      <c r="T45" s="76">
        <v>1</v>
      </c>
      <c r="U45" s="76"/>
      <c r="V45" s="76"/>
      <c r="W45" s="76"/>
      <c r="X45" s="75"/>
      <c r="Y45" s="75"/>
      <c r="Z45" s="75"/>
      <c r="AA45" s="76"/>
      <c r="AB45" s="76"/>
      <c r="AC45" s="76"/>
      <c r="AF45" s="75" t="s">
        <v>261</v>
      </c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6"/>
      <c r="AR45" s="76"/>
      <c r="AS45" s="76"/>
      <c r="AT45" s="76"/>
      <c r="AU45" s="77"/>
    </row>
    <row r="46" spans="1:47">
      <c r="A46" s="75" t="s">
        <v>233</v>
      </c>
      <c r="B46" s="76"/>
      <c r="C46" s="76">
        <v>0</v>
      </c>
      <c r="D46" s="76">
        <v>1</v>
      </c>
      <c r="E46" s="76">
        <v>0</v>
      </c>
      <c r="F46" s="76">
        <v>1</v>
      </c>
      <c r="G46" s="76">
        <v>0</v>
      </c>
      <c r="H46" s="76">
        <v>1</v>
      </c>
      <c r="I46" s="75">
        <v>0</v>
      </c>
      <c r="J46" s="75">
        <v>0</v>
      </c>
      <c r="K46" s="75">
        <v>0</v>
      </c>
      <c r="L46" s="76">
        <v>1</v>
      </c>
      <c r="M46" s="76">
        <v>0</v>
      </c>
      <c r="N46" s="76">
        <v>0</v>
      </c>
      <c r="P46" s="75" t="s">
        <v>234</v>
      </c>
      <c r="Q46" s="76"/>
      <c r="R46" s="76">
        <v>1</v>
      </c>
      <c r="S46" s="76"/>
      <c r="T46" s="76">
        <v>1</v>
      </c>
      <c r="U46" s="76">
        <v>1</v>
      </c>
      <c r="V46" s="76"/>
      <c r="W46" s="76"/>
      <c r="X46" s="75"/>
      <c r="Y46" s="75"/>
      <c r="Z46" s="75"/>
      <c r="AA46" s="76"/>
      <c r="AB46" s="76"/>
      <c r="AC46" s="76"/>
      <c r="AF46" s="90" t="s">
        <v>247</v>
      </c>
      <c r="AG46" s="82" t="s">
        <v>268</v>
      </c>
      <c r="AH46" s="83" t="s">
        <v>146</v>
      </c>
      <c r="AI46" s="83" t="s">
        <v>301</v>
      </c>
      <c r="AJ46" s="83"/>
      <c r="AK46" s="83" t="s">
        <v>147</v>
      </c>
      <c r="AL46" s="83" t="s">
        <v>302</v>
      </c>
      <c r="AM46" s="90"/>
      <c r="AN46" s="83" t="s">
        <v>148</v>
      </c>
      <c r="AO46" s="83" t="s">
        <v>303</v>
      </c>
      <c r="AP46" s="83"/>
      <c r="AQ46" s="98"/>
      <c r="AR46" s="76"/>
      <c r="AS46" s="76"/>
      <c r="AT46" s="76"/>
      <c r="AU46" s="77"/>
    </row>
    <row r="47" spans="1:47">
      <c r="A47" s="75" t="s">
        <v>235</v>
      </c>
      <c r="C47" s="75">
        <v>0</v>
      </c>
      <c r="D47" s="75">
        <v>4</v>
      </c>
      <c r="E47" s="75">
        <v>1</v>
      </c>
      <c r="F47" s="75">
        <v>4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6">
        <v>1</v>
      </c>
      <c r="M47" s="76">
        <v>0</v>
      </c>
      <c r="N47" s="76">
        <v>0</v>
      </c>
      <c r="P47" s="75" t="s">
        <v>236</v>
      </c>
      <c r="Q47" s="76"/>
      <c r="R47" s="76"/>
      <c r="S47" s="76"/>
      <c r="T47" s="76"/>
      <c r="U47" s="76"/>
      <c r="V47" s="76"/>
      <c r="W47" s="76"/>
      <c r="X47" s="75"/>
      <c r="Y47" s="75"/>
      <c r="Z47" s="75"/>
      <c r="AA47" s="76"/>
      <c r="AB47" s="76"/>
      <c r="AC47" s="76"/>
      <c r="AF47" s="83" t="s">
        <v>144</v>
      </c>
      <c r="AG47" s="84"/>
      <c r="AH47" s="83" t="s">
        <v>150</v>
      </c>
      <c r="AI47" s="83" t="s">
        <v>151</v>
      </c>
      <c r="AJ47" s="83" t="s">
        <v>152</v>
      </c>
      <c r="AK47" s="83" t="s">
        <v>150</v>
      </c>
      <c r="AL47" s="83" t="s">
        <v>151</v>
      </c>
      <c r="AM47" s="83" t="s">
        <v>152</v>
      </c>
      <c r="AN47" s="83" t="s">
        <v>150</v>
      </c>
      <c r="AO47" s="83" t="s">
        <v>151</v>
      </c>
      <c r="AP47" s="83" t="s">
        <v>152</v>
      </c>
      <c r="AQ47" s="75"/>
      <c r="AR47" s="75"/>
      <c r="AS47" s="75"/>
      <c r="AT47" s="75"/>
      <c r="AU47" s="77"/>
    </row>
    <row r="48" spans="1:47">
      <c r="A48" s="75" t="s">
        <v>237</v>
      </c>
      <c r="C48" s="75">
        <v>0</v>
      </c>
      <c r="D48" s="75">
        <v>2</v>
      </c>
      <c r="E48" s="75">
        <v>1</v>
      </c>
      <c r="F48" s="75">
        <v>6</v>
      </c>
      <c r="G48" s="75">
        <v>0</v>
      </c>
      <c r="H48" s="75">
        <v>0</v>
      </c>
      <c r="I48" s="75">
        <v>0</v>
      </c>
      <c r="J48" s="75">
        <v>1</v>
      </c>
      <c r="K48" s="75">
        <v>0</v>
      </c>
      <c r="L48" s="76">
        <v>0</v>
      </c>
      <c r="M48" s="76">
        <v>0</v>
      </c>
      <c r="N48" s="76">
        <v>1</v>
      </c>
      <c r="P48" s="75" t="s">
        <v>238</v>
      </c>
      <c r="Q48" s="76"/>
      <c r="R48" s="76"/>
      <c r="S48" s="76">
        <v>1</v>
      </c>
      <c r="T48" s="76"/>
      <c r="U48" s="76"/>
      <c r="V48" s="76">
        <v>1</v>
      </c>
      <c r="W48" s="76"/>
      <c r="X48" s="75"/>
      <c r="Y48" s="75"/>
      <c r="Z48" s="75">
        <v>1</v>
      </c>
      <c r="AA48" s="76"/>
      <c r="AB48" s="76"/>
      <c r="AC48" s="76"/>
      <c r="AF48" s="75"/>
      <c r="AG48" s="90" t="s">
        <v>249</v>
      </c>
      <c r="AH48" s="75">
        <f>SUM(AH4:AH33)</f>
        <v>155</v>
      </c>
      <c r="AI48" s="75">
        <f>SUM(AI4:AI33)</f>
        <v>88</v>
      </c>
      <c r="AJ48" s="75">
        <f>SUM(AJ4:AJ33)</f>
        <v>20</v>
      </c>
      <c r="AK48" s="75">
        <v>1</v>
      </c>
      <c r="AL48" s="75">
        <v>4</v>
      </c>
      <c r="AM48" s="75">
        <v>0</v>
      </c>
      <c r="AN48" s="75">
        <v>55</v>
      </c>
      <c r="AO48" s="75">
        <v>1</v>
      </c>
      <c r="AP48" s="75">
        <v>0</v>
      </c>
      <c r="AQ48" s="75"/>
      <c r="AR48" s="75"/>
      <c r="AS48" s="75"/>
      <c r="AT48" s="76"/>
      <c r="AU48" s="77"/>
    </row>
    <row r="49" spans="1:47">
      <c r="P49" s="75" t="s">
        <v>239</v>
      </c>
      <c r="Q49" s="75"/>
      <c r="R49" s="75"/>
      <c r="S49" s="75">
        <v>1</v>
      </c>
      <c r="T49" s="75"/>
      <c r="U49" s="75"/>
      <c r="V49" s="75">
        <v>1</v>
      </c>
      <c r="W49" s="75"/>
      <c r="X49" s="75"/>
      <c r="Y49" s="75"/>
      <c r="Z49" s="75">
        <v>1</v>
      </c>
      <c r="AA49" s="76"/>
      <c r="AB49" s="76"/>
      <c r="AC49" s="76"/>
      <c r="AF49" s="94" t="s">
        <v>250</v>
      </c>
      <c r="AG49" s="83" t="s">
        <v>251</v>
      </c>
      <c r="AH49" s="83" t="s">
        <v>146</v>
      </c>
      <c r="AI49" s="90" t="s">
        <v>252</v>
      </c>
      <c r="AJ49" s="83" t="s">
        <v>301</v>
      </c>
      <c r="AK49" s="83" t="s">
        <v>147</v>
      </c>
      <c r="AL49" s="83" t="s">
        <v>252</v>
      </c>
      <c r="AM49" s="83" t="s">
        <v>302</v>
      </c>
      <c r="AN49" s="83" t="s">
        <v>148</v>
      </c>
      <c r="AO49" s="83" t="s">
        <v>252</v>
      </c>
      <c r="AP49" s="83" t="s">
        <v>303</v>
      </c>
      <c r="AQ49" s="98"/>
      <c r="AR49" s="76"/>
      <c r="AS49" s="76"/>
      <c r="AT49" s="76"/>
      <c r="AU49" s="77"/>
    </row>
    <row r="50" spans="1:47">
      <c r="P50" s="75" t="s">
        <v>240</v>
      </c>
      <c r="Q50" s="75"/>
      <c r="R50" s="75">
        <v>4</v>
      </c>
      <c r="S50" s="75"/>
      <c r="T50" s="75"/>
      <c r="U50" s="75">
        <v>1</v>
      </c>
      <c r="V50" s="75"/>
      <c r="W50" s="75"/>
      <c r="X50" s="75"/>
      <c r="Y50" s="75"/>
      <c r="Z50" s="75"/>
      <c r="AA50" s="76"/>
      <c r="AB50" s="76"/>
      <c r="AC50" s="76"/>
      <c r="AF50" s="75"/>
      <c r="AG50" s="83" t="s">
        <v>253</v>
      </c>
      <c r="AH50" s="83" t="s">
        <v>150</v>
      </c>
      <c r="AI50" s="83" t="s">
        <v>151</v>
      </c>
      <c r="AJ50" s="83" t="s">
        <v>152</v>
      </c>
      <c r="AK50" s="83" t="s">
        <v>150</v>
      </c>
      <c r="AL50" s="83" t="s">
        <v>151</v>
      </c>
      <c r="AM50" s="83" t="s">
        <v>152</v>
      </c>
      <c r="AN50" s="83" t="s">
        <v>150</v>
      </c>
      <c r="AO50" s="83" t="s">
        <v>151</v>
      </c>
      <c r="AP50" s="83" t="s">
        <v>152</v>
      </c>
      <c r="AQ50" s="75"/>
      <c r="AR50" s="75"/>
      <c r="AS50" s="75"/>
      <c r="AT50" s="76"/>
      <c r="AU50" s="77"/>
    </row>
    <row r="51" spans="1:47">
      <c r="P51" s="75" t="s">
        <v>241</v>
      </c>
      <c r="Q51" s="75"/>
      <c r="R51" s="75"/>
      <c r="S51" s="75">
        <v>2</v>
      </c>
      <c r="T51" s="75"/>
      <c r="U51" s="75"/>
      <c r="V51" s="75">
        <v>1</v>
      </c>
      <c r="W51" s="75"/>
      <c r="X51" s="75"/>
      <c r="Y51" s="75"/>
      <c r="Z51" s="75">
        <v>1</v>
      </c>
      <c r="AA51" s="76"/>
      <c r="AB51" s="76"/>
      <c r="AC51" s="76"/>
      <c r="AF51" s="75"/>
      <c r="AG51" s="75"/>
      <c r="AH51" s="95">
        <f>AH48/SUM(AH48:AJ48)</f>
        <v>0.58935361216730042</v>
      </c>
      <c r="AI51" s="95">
        <f>AI48/SUM(AH48:AJ48)</f>
        <v>0.33460076045627374</v>
      </c>
      <c r="AJ51" s="95">
        <f>AJ48/SUM(AH48:AJ48)</f>
        <v>7.6045627376425853E-2</v>
      </c>
      <c r="AK51" s="95">
        <v>0.2</v>
      </c>
      <c r="AL51" s="95">
        <v>0.8</v>
      </c>
      <c r="AM51" s="95">
        <v>0</v>
      </c>
      <c r="AN51" s="95">
        <v>0.9821428571428571</v>
      </c>
      <c r="AO51" s="95">
        <v>1.7857142857142856E-2</v>
      </c>
      <c r="AP51" s="95">
        <v>0</v>
      </c>
      <c r="AQ51" s="95"/>
      <c r="AR51" s="95"/>
      <c r="AS51" s="95"/>
      <c r="AT51" s="76"/>
      <c r="AU51" s="77"/>
    </row>
    <row r="52" spans="1:47">
      <c r="P52" s="75" t="s">
        <v>242</v>
      </c>
      <c r="Q52" s="75"/>
      <c r="R52" s="75"/>
      <c r="S52" s="75">
        <v>3</v>
      </c>
      <c r="T52" s="75"/>
      <c r="U52" s="75"/>
      <c r="V52" s="75"/>
      <c r="W52" s="75"/>
      <c r="X52" s="75"/>
      <c r="Y52" s="75"/>
      <c r="Z52" s="75"/>
      <c r="AA52" s="76"/>
      <c r="AB52" s="76"/>
      <c r="AC52" s="76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96"/>
      <c r="AR52" s="76"/>
      <c r="AS52" s="76"/>
      <c r="AT52" s="76"/>
      <c r="AU52" s="77"/>
    </row>
    <row r="53" spans="1:47">
      <c r="P53" s="75" t="s">
        <v>243</v>
      </c>
      <c r="Q53" s="75"/>
      <c r="R53" s="75"/>
      <c r="S53" s="75">
        <v>1</v>
      </c>
      <c r="T53" s="75"/>
      <c r="U53" s="75"/>
      <c r="V53" s="75"/>
      <c r="W53" s="75"/>
      <c r="X53" s="75"/>
      <c r="Y53" s="75"/>
      <c r="Z53" s="75"/>
      <c r="AA53" s="76"/>
      <c r="AB53" s="76"/>
      <c r="AC53" s="76"/>
      <c r="AF53" s="75"/>
      <c r="AG53" s="75"/>
      <c r="AH53" s="75" t="s">
        <v>301</v>
      </c>
      <c r="AI53" s="75"/>
      <c r="AJ53" s="75"/>
      <c r="AK53" s="75" t="s">
        <v>302</v>
      </c>
      <c r="AL53" s="75"/>
      <c r="AM53" s="75"/>
      <c r="AN53" s="75" t="s">
        <v>303</v>
      </c>
      <c r="AO53" s="75"/>
      <c r="AP53" s="75"/>
      <c r="AQ53" s="75"/>
      <c r="AR53" s="75"/>
      <c r="AS53" s="75"/>
      <c r="AT53" s="76"/>
      <c r="AU53" s="77"/>
    </row>
    <row r="54" spans="1:47" ht="136">
      <c r="P54" s="75" t="s">
        <v>244</v>
      </c>
      <c r="Q54" s="75"/>
      <c r="R54" s="75">
        <v>2</v>
      </c>
      <c r="S54" s="75"/>
      <c r="T54" s="75"/>
      <c r="U54" s="75"/>
      <c r="V54" s="75"/>
      <c r="W54" s="75"/>
      <c r="X54" s="75"/>
      <c r="Y54" s="75"/>
      <c r="Z54" s="75"/>
      <c r="AA54" s="76"/>
      <c r="AB54" s="76"/>
      <c r="AC54" s="76"/>
      <c r="AF54" s="75"/>
      <c r="AG54" s="75"/>
      <c r="AH54" s="75"/>
      <c r="AI54" s="75"/>
      <c r="AJ54" s="75"/>
      <c r="AK54" s="97" t="s">
        <v>304</v>
      </c>
      <c r="AL54" s="97"/>
      <c r="AM54" s="75"/>
      <c r="AN54" s="75"/>
      <c r="AO54" s="75"/>
      <c r="AP54" s="75"/>
      <c r="AQ54" s="76"/>
      <c r="AR54" s="76"/>
      <c r="AS54" s="76"/>
      <c r="AT54" s="76"/>
      <c r="AU54" s="77"/>
    </row>
    <row r="55" spans="1:47" ht="68">
      <c r="P55" s="75" t="s">
        <v>245</v>
      </c>
      <c r="Q55" s="75"/>
      <c r="R55" s="75"/>
      <c r="S55" s="75">
        <v>1</v>
      </c>
      <c r="T55" s="75"/>
      <c r="U55" s="75"/>
      <c r="V55" s="75"/>
      <c r="W55" s="75"/>
      <c r="X55" s="75"/>
      <c r="Y55" s="75"/>
      <c r="Z55" s="75"/>
      <c r="AA55" s="76"/>
      <c r="AB55" s="76"/>
      <c r="AC55" s="76"/>
      <c r="AF55" s="75"/>
      <c r="AG55" s="75"/>
      <c r="AH55" s="97" t="s">
        <v>300</v>
      </c>
      <c r="AI55" s="75"/>
      <c r="AJ55" s="75"/>
      <c r="AK55" s="75"/>
      <c r="AL55" s="97"/>
      <c r="AM55" s="75"/>
      <c r="AN55" s="75"/>
      <c r="AO55" s="75"/>
      <c r="AP55" s="75"/>
      <c r="AQ55" s="76"/>
      <c r="AR55" s="76"/>
      <c r="AS55" s="76"/>
      <c r="AT55" s="76"/>
      <c r="AU55" s="77"/>
    </row>
    <row r="56" spans="1:47">
      <c r="C56" s="74"/>
      <c r="P56" s="75" t="s">
        <v>246</v>
      </c>
      <c r="Q56" s="75"/>
      <c r="R56" s="75"/>
      <c r="S56" s="75">
        <v>2</v>
      </c>
      <c r="T56" s="75"/>
      <c r="U56" s="75"/>
      <c r="V56" s="75"/>
      <c r="W56" s="75"/>
      <c r="X56" s="75"/>
      <c r="Y56" s="75"/>
      <c r="Z56" s="75">
        <v>1</v>
      </c>
      <c r="AA56" s="76"/>
      <c r="AB56" s="76"/>
      <c r="AC56" s="76"/>
    </row>
    <row r="57" spans="1:47" ht="17">
      <c r="A57" s="90" t="s">
        <v>247</v>
      </c>
      <c r="B57" s="91" t="s">
        <v>248</v>
      </c>
      <c r="C57" s="83" t="s">
        <v>146</v>
      </c>
      <c r="D57" s="90"/>
      <c r="E57" s="83"/>
      <c r="F57" s="83"/>
      <c r="G57" s="83" t="s">
        <v>147</v>
      </c>
      <c r="H57" s="90"/>
      <c r="I57" s="83"/>
      <c r="J57" s="83"/>
      <c r="K57" s="83" t="s">
        <v>148</v>
      </c>
      <c r="L57" s="92"/>
      <c r="M57" s="86"/>
      <c r="N57" s="86"/>
      <c r="O57" s="86"/>
      <c r="P57" s="90" t="s">
        <v>247</v>
      </c>
      <c r="Q57" s="91" t="s">
        <v>12</v>
      </c>
      <c r="R57" s="83" t="s">
        <v>146</v>
      </c>
      <c r="S57" s="90"/>
      <c r="T57" s="83"/>
      <c r="U57" s="83"/>
      <c r="V57" s="83" t="s">
        <v>147</v>
      </c>
      <c r="W57" s="90"/>
      <c r="X57" s="83"/>
      <c r="Y57" s="83"/>
      <c r="Z57" s="83" t="s">
        <v>148</v>
      </c>
      <c r="AA57" s="92"/>
      <c r="AB57" s="86"/>
      <c r="AC57" s="86"/>
    </row>
    <row r="58" spans="1:47">
      <c r="A58" s="83" t="s">
        <v>144</v>
      </c>
      <c r="B58" s="84"/>
      <c r="C58" s="83" t="s">
        <v>150</v>
      </c>
      <c r="D58" s="83" t="s">
        <v>151</v>
      </c>
      <c r="E58" s="83" t="s">
        <v>152</v>
      </c>
      <c r="F58" s="83" t="s">
        <v>153</v>
      </c>
      <c r="G58" s="83" t="s">
        <v>150</v>
      </c>
      <c r="H58" s="83" t="s">
        <v>151</v>
      </c>
      <c r="I58" s="83" t="s">
        <v>152</v>
      </c>
      <c r="J58" s="83" t="s">
        <v>153</v>
      </c>
      <c r="K58" s="83" t="s">
        <v>150</v>
      </c>
      <c r="L58" s="83" t="s">
        <v>151</v>
      </c>
      <c r="M58" s="83" t="s">
        <v>152</v>
      </c>
      <c r="N58" s="83" t="s">
        <v>153</v>
      </c>
      <c r="O58" s="93"/>
      <c r="P58" s="83" t="s">
        <v>144</v>
      </c>
      <c r="Q58" s="84"/>
      <c r="R58" s="83" t="s">
        <v>150</v>
      </c>
      <c r="S58" s="83" t="s">
        <v>151</v>
      </c>
      <c r="T58" s="83" t="s">
        <v>152</v>
      </c>
      <c r="U58" s="83" t="s">
        <v>153</v>
      </c>
      <c r="V58" s="83" t="s">
        <v>150</v>
      </c>
      <c r="W58" s="83" t="s">
        <v>151</v>
      </c>
      <c r="X58" s="83" t="s">
        <v>152</v>
      </c>
      <c r="Y58" s="83" t="s">
        <v>153</v>
      </c>
      <c r="Z58" s="83" t="s">
        <v>150</v>
      </c>
      <c r="AA58" s="83" t="s">
        <v>151</v>
      </c>
      <c r="AB58" s="83" t="s">
        <v>152</v>
      </c>
      <c r="AC58" s="83" t="s">
        <v>153</v>
      </c>
    </row>
    <row r="59" spans="1:47">
      <c r="B59" s="90" t="s">
        <v>249</v>
      </c>
      <c r="C59" s="75">
        <f>SUM(C5:C48)</f>
        <v>7</v>
      </c>
      <c r="D59" s="75">
        <f t="shared" ref="D59:N59" si="1">SUM(D5:D48)</f>
        <v>51</v>
      </c>
      <c r="E59" s="75">
        <f t="shared" si="1"/>
        <v>10</v>
      </c>
      <c r="F59" s="75">
        <f>SUM(F5:F48)</f>
        <v>77</v>
      </c>
      <c r="G59" s="75">
        <f>SUM(G5:G48)</f>
        <v>8</v>
      </c>
      <c r="H59" s="75">
        <f t="shared" si="1"/>
        <v>6</v>
      </c>
      <c r="I59" s="75">
        <f t="shared" si="1"/>
        <v>1</v>
      </c>
      <c r="J59" s="75">
        <f>SUM(J5:J48)</f>
        <v>24</v>
      </c>
      <c r="K59" s="75">
        <f t="shared" si="1"/>
        <v>10</v>
      </c>
      <c r="L59" s="75">
        <f t="shared" si="1"/>
        <v>8</v>
      </c>
      <c r="M59" s="75">
        <f t="shared" si="1"/>
        <v>1</v>
      </c>
      <c r="N59" s="75">
        <f t="shared" si="1"/>
        <v>16</v>
      </c>
      <c r="P59" s="75"/>
      <c r="Q59" s="90" t="s">
        <v>249</v>
      </c>
      <c r="R59" s="75">
        <f>SUM(R5:R56)</f>
        <v>41</v>
      </c>
      <c r="S59" s="75">
        <f t="shared" ref="S59:AC59" si="2">SUM(S5:S56)</f>
        <v>36</v>
      </c>
      <c r="T59" s="75">
        <f t="shared" si="2"/>
        <v>4</v>
      </c>
      <c r="U59" s="75">
        <f t="shared" si="2"/>
        <v>18</v>
      </c>
      <c r="V59" s="75">
        <f t="shared" si="2"/>
        <v>18</v>
      </c>
      <c r="W59" s="75">
        <f t="shared" si="2"/>
        <v>1</v>
      </c>
      <c r="X59" s="75">
        <f t="shared" si="2"/>
        <v>4</v>
      </c>
      <c r="Y59" s="75">
        <f t="shared" si="2"/>
        <v>0</v>
      </c>
      <c r="Z59" s="75">
        <f t="shared" si="2"/>
        <v>8</v>
      </c>
      <c r="AA59" s="75">
        <f t="shared" si="2"/>
        <v>1</v>
      </c>
      <c r="AB59" s="75">
        <f t="shared" si="2"/>
        <v>0</v>
      </c>
      <c r="AC59" s="75">
        <f t="shared" si="2"/>
        <v>1</v>
      </c>
    </row>
    <row r="60" spans="1:47" ht="17">
      <c r="A60" s="94" t="s">
        <v>250</v>
      </c>
      <c r="B60" s="83" t="s">
        <v>251</v>
      </c>
      <c r="C60" s="83" t="s">
        <v>146</v>
      </c>
      <c r="D60" s="90" t="s">
        <v>252</v>
      </c>
      <c r="E60" s="83"/>
      <c r="F60" s="83"/>
      <c r="G60" s="83" t="s">
        <v>147</v>
      </c>
      <c r="H60" s="90" t="s">
        <v>252</v>
      </c>
      <c r="I60" s="83"/>
      <c r="J60" s="83"/>
      <c r="K60" s="83" t="s">
        <v>148</v>
      </c>
      <c r="L60" s="92" t="s">
        <v>252</v>
      </c>
      <c r="M60" s="86"/>
      <c r="N60" s="86"/>
      <c r="P60" s="94" t="s">
        <v>250</v>
      </c>
      <c r="Q60" s="83" t="s">
        <v>251</v>
      </c>
      <c r="R60" s="83" t="s">
        <v>146</v>
      </c>
      <c r="S60" s="90" t="s">
        <v>252</v>
      </c>
      <c r="T60" s="83"/>
      <c r="U60" s="83"/>
      <c r="V60" s="83" t="s">
        <v>147</v>
      </c>
      <c r="W60" s="90" t="s">
        <v>252</v>
      </c>
      <c r="X60" s="83"/>
      <c r="Y60" s="83"/>
      <c r="Z60" s="83" t="s">
        <v>148</v>
      </c>
      <c r="AA60" s="92" t="s">
        <v>252</v>
      </c>
      <c r="AB60" s="86"/>
      <c r="AC60" s="86"/>
    </row>
    <row r="61" spans="1:47">
      <c r="B61" s="83" t="s">
        <v>253</v>
      </c>
      <c r="C61" s="83" t="s">
        <v>150</v>
      </c>
      <c r="D61" s="83" t="s">
        <v>151</v>
      </c>
      <c r="E61" s="83" t="s">
        <v>152</v>
      </c>
      <c r="F61" s="83" t="s">
        <v>153</v>
      </c>
      <c r="G61" s="83" t="s">
        <v>150</v>
      </c>
      <c r="H61" s="83" t="s">
        <v>151</v>
      </c>
      <c r="I61" s="83" t="s">
        <v>152</v>
      </c>
      <c r="J61" s="83" t="s">
        <v>153</v>
      </c>
      <c r="K61" s="83" t="s">
        <v>150</v>
      </c>
      <c r="L61" s="83" t="s">
        <v>151</v>
      </c>
      <c r="M61" s="83" t="s">
        <v>152</v>
      </c>
      <c r="N61" s="83" t="s">
        <v>153</v>
      </c>
      <c r="P61" s="75"/>
      <c r="Q61" s="83" t="s">
        <v>253</v>
      </c>
      <c r="R61" s="83" t="s">
        <v>150</v>
      </c>
      <c r="S61" s="83" t="s">
        <v>151</v>
      </c>
      <c r="T61" s="83" t="s">
        <v>152</v>
      </c>
      <c r="U61" s="83" t="s">
        <v>153</v>
      </c>
      <c r="V61" s="83" t="s">
        <v>150</v>
      </c>
      <c r="W61" s="83" t="s">
        <v>151</v>
      </c>
      <c r="X61" s="83" t="s">
        <v>152</v>
      </c>
      <c r="Y61" s="83" t="s">
        <v>153</v>
      </c>
      <c r="Z61" s="83" t="s">
        <v>150</v>
      </c>
      <c r="AA61" s="83" t="s">
        <v>151</v>
      </c>
      <c r="AB61" s="83" t="s">
        <v>152</v>
      </c>
      <c r="AC61" s="83" t="s">
        <v>153</v>
      </c>
    </row>
    <row r="62" spans="1:47">
      <c r="C62" s="95">
        <f>C59/SUM(C59:E59)</f>
        <v>0.10294117647058823</v>
      </c>
      <c r="D62" s="95">
        <f>D59/SUM(C59:E59)</f>
        <v>0.75</v>
      </c>
      <c r="E62" s="95">
        <f>E59/SUM(C59:E59)</f>
        <v>0.14705882352941177</v>
      </c>
      <c r="F62" s="95">
        <f>F59/SUM(C59:F59)</f>
        <v>0.53103448275862064</v>
      </c>
      <c r="G62" s="95">
        <f>G59/SUM(G59:I59)</f>
        <v>0.53333333333333333</v>
      </c>
      <c r="H62" s="95">
        <f>H59/SUM(G59:I59)</f>
        <v>0.4</v>
      </c>
      <c r="I62" s="95">
        <f>I59/SUM(G59:I59)</f>
        <v>6.6666666666666666E-2</v>
      </c>
      <c r="J62" s="95">
        <f>J59/SUM(G59:J59)</f>
        <v>0.61538461538461542</v>
      </c>
      <c r="K62" s="95">
        <f>K59/SUM(K59:M59)</f>
        <v>0.52631578947368418</v>
      </c>
      <c r="L62" s="95">
        <f>L59/SUM(K59:M59)</f>
        <v>0.42105263157894735</v>
      </c>
      <c r="M62" s="95">
        <f>M59/SUM(K59:M59)</f>
        <v>5.2631578947368418E-2</v>
      </c>
      <c r="N62" s="95">
        <f>N59/SUM(K59:N59)</f>
        <v>0.45714285714285713</v>
      </c>
      <c r="P62" s="75"/>
      <c r="Q62" s="75"/>
      <c r="R62" s="95">
        <f>R59/SUM(R59:T59)</f>
        <v>0.50617283950617287</v>
      </c>
      <c r="S62" s="95">
        <f>S59/SUM(R59:T59)</f>
        <v>0.44444444444444442</v>
      </c>
      <c r="T62" s="95">
        <f>T59/SUM(R59:T59)</f>
        <v>4.9382716049382713E-2</v>
      </c>
      <c r="U62" s="95">
        <f>U59/SUM(R59:U59)</f>
        <v>0.18181818181818182</v>
      </c>
      <c r="V62" s="95">
        <f>V59/SUM(V59:X59)</f>
        <v>0.78260869565217395</v>
      </c>
      <c r="W62" s="95">
        <f>W59/SUM(V59:X59)</f>
        <v>4.3478260869565216E-2</v>
      </c>
      <c r="X62" s="95">
        <f>X59/SUM(V59:X59)</f>
        <v>0.17391304347826086</v>
      </c>
      <c r="Y62" s="95">
        <f>Y59/SUM(V59:Y59)</f>
        <v>0</v>
      </c>
      <c r="Z62" s="95">
        <f>Z59/SUM(Z59:AB59)</f>
        <v>0.88888888888888884</v>
      </c>
      <c r="AA62" s="95">
        <f>AA59/SUM(Z59:AB59)</f>
        <v>0.1111111111111111</v>
      </c>
      <c r="AB62" s="95">
        <f>AB59/SUM(Z59:AB59)</f>
        <v>0</v>
      </c>
      <c r="AC62" s="95">
        <f>AC59/SUM(Z59:AC59)</f>
        <v>0.1</v>
      </c>
    </row>
    <row r="63" spans="1:47">
      <c r="L63" s="96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96"/>
      <c r="AB63" s="76"/>
      <c r="AC63" s="76"/>
    </row>
    <row r="64" spans="1:47">
      <c r="C64" s="75" t="s">
        <v>254</v>
      </c>
      <c r="G64" s="75" t="s">
        <v>255</v>
      </c>
      <c r="K64" s="75" t="s">
        <v>256</v>
      </c>
      <c r="L64" s="75"/>
      <c r="M64" s="75"/>
      <c r="N64" s="75"/>
      <c r="P64" s="75"/>
      <c r="Q64" s="75"/>
      <c r="R64" s="75" t="s">
        <v>257</v>
      </c>
      <c r="S64" s="75"/>
      <c r="T64" s="75"/>
      <c r="U64" s="75"/>
      <c r="V64" s="75" t="s">
        <v>88</v>
      </c>
      <c r="W64" s="75"/>
      <c r="X64" s="75"/>
      <c r="Y64" s="75"/>
      <c r="Z64" s="75" t="s">
        <v>258</v>
      </c>
      <c r="AA64" s="75"/>
      <c r="AB64" s="75"/>
      <c r="AC64" s="75"/>
    </row>
    <row r="65" spans="1:29"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6"/>
      <c r="AB65" s="76"/>
      <c r="AC65" s="76"/>
    </row>
    <row r="66" spans="1:29" ht="34">
      <c r="C66" s="97" t="s">
        <v>259</v>
      </c>
      <c r="P66" s="75"/>
      <c r="Q66" s="75"/>
      <c r="R66" s="97" t="s">
        <v>260</v>
      </c>
      <c r="S66" s="75"/>
      <c r="T66" s="75"/>
      <c r="U66" s="75"/>
      <c r="V66" s="75"/>
      <c r="W66" s="75"/>
      <c r="X66" s="75"/>
      <c r="Y66" s="75"/>
      <c r="Z66" s="75"/>
      <c r="AA66" s="76"/>
      <c r="AB66" s="76"/>
      <c r="AC66" s="76"/>
    </row>
    <row r="67" spans="1:29">
      <c r="A67" s="75" t="s">
        <v>261</v>
      </c>
    </row>
    <row r="68" spans="1:29" ht="17">
      <c r="A68" s="90" t="s">
        <v>247</v>
      </c>
      <c r="B68" s="91" t="s">
        <v>248</v>
      </c>
      <c r="C68" s="83" t="s">
        <v>146</v>
      </c>
      <c r="D68" s="83" t="s">
        <v>262</v>
      </c>
      <c r="E68" s="83"/>
      <c r="F68" s="83" t="s">
        <v>147</v>
      </c>
      <c r="G68" s="83" t="s">
        <v>263</v>
      </c>
      <c r="H68" s="90"/>
      <c r="I68" s="83" t="s">
        <v>148</v>
      </c>
      <c r="J68" s="83" t="s">
        <v>264</v>
      </c>
      <c r="K68" s="83"/>
      <c r="L68" s="98"/>
      <c r="P68" s="90" t="s">
        <v>247</v>
      </c>
      <c r="Q68" s="91" t="s">
        <v>12</v>
      </c>
      <c r="R68" s="83" t="s">
        <v>146</v>
      </c>
      <c r="S68" s="83" t="s">
        <v>265</v>
      </c>
      <c r="T68" s="83"/>
      <c r="U68" s="83" t="s">
        <v>147</v>
      </c>
      <c r="V68" s="83" t="s">
        <v>88</v>
      </c>
      <c r="W68" s="83"/>
      <c r="X68" s="83"/>
      <c r="Y68" s="83" t="s">
        <v>148</v>
      </c>
      <c r="Z68" s="83" t="s">
        <v>266</v>
      </c>
      <c r="AA68" s="83"/>
      <c r="AB68" s="76"/>
      <c r="AC68" s="76"/>
    </row>
    <row r="69" spans="1:29">
      <c r="A69" s="83" t="s">
        <v>144</v>
      </c>
      <c r="B69" s="84"/>
      <c r="C69" s="83" t="s">
        <v>150</v>
      </c>
      <c r="D69" s="83" t="s">
        <v>151</v>
      </c>
      <c r="E69" s="83" t="s">
        <v>152</v>
      </c>
      <c r="F69" s="83" t="s">
        <v>150</v>
      </c>
      <c r="G69" s="83" t="s">
        <v>151</v>
      </c>
      <c r="H69" s="83" t="s">
        <v>152</v>
      </c>
      <c r="I69" s="83" t="s">
        <v>150</v>
      </c>
      <c r="J69" s="83" t="s">
        <v>151</v>
      </c>
      <c r="K69" s="83" t="s">
        <v>152</v>
      </c>
      <c r="L69" s="75"/>
      <c r="M69" s="75"/>
      <c r="N69" s="75"/>
      <c r="O69" s="75"/>
      <c r="P69" s="83" t="s">
        <v>144</v>
      </c>
      <c r="Q69" s="84"/>
      <c r="R69" s="83" t="s">
        <v>150</v>
      </c>
      <c r="S69" s="83" t="s">
        <v>151</v>
      </c>
      <c r="T69" s="83" t="s">
        <v>152</v>
      </c>
      <c r="U69" s="83" t="s">
        <v>150</v>
      </c>
      <c r="V69" s="83" t="s">
        <v>151</v>
      </c>
      <c r="W69" s="83" t="s">
        <v>152</v>
      </c>
      <c r="X69" s="83"/>
      <c r="Y69" s="83" t="s">
        <v>150</v>
      </c>
      <c r="Z69" s="83" t="s">
        <v>151</v>
      </c>
      <c r="AA69" s="83" t="s">
        <v>152</v>
      </c>
      <c r="AB69" s="75"/>
      <c r="AC69" s="75"/>
    </row>
    <row r="70" spans="1:29">
      <c r="B70" s="90" t="s">
        <v>249</v>
      </c>
      <c r="C70" s="75">
        <f>SUM(C16:C48)</f>
        <v>7</v>
      </c>
      <c r="D70" s="75">
        <f>SUM(D16:D48)</f>
        <v>36</v>
      </c>
      <c r="E70" s="75">
        <f>SUM(E16:E48)</f>
        <v>8</v>
      </c>
      <c r="F70" s="75">
        <v>8</v>
      </c>
      <c r="G70" s="75">
        <v>5</v>
      </c>
      <c r="H70" s="75">
        <v>1</v>
      </c>
      <c r="I70" s="75">
        <v>7</v>
      </c>
      <c r="J70" s="75">
        <v>5</v>
      </c>
      <c r="K70" s="75">
        <v>1</v>
      </c>
      <c r="L70" s="75"/>
      <c r="M70" s="75"/>
      <c r="N70" s="75"/>
      <c r="P70" s="75"/>
      <c r="Q70" s="90" t="s">
        <v>249</v>
      </c>
      <c r="R70" s="75">
        <f>SUM(R5:R56)</f>
        <v>41</v>
      </c>
      <c r="S70" s="75">
        <f>SUM(S5:S56)</f>
        <v>36</v>
      </c>
      <c r="T70" s="75">
        <f>SUM(T5:T56)</f>
        <v>4</v>
      </c>
      <c r="U70" s="75">
        <v>18</v>
      </c>
      <c r="V70" s="75">
        <v>1</v>
      </c>
      <c r="W70" s="75">
        <v>4</v>
      </c>
      <c r="X70" s="75"/>
      <c r="Y70" s="75">
        <v>8</v>
      </c>
      <c r="Z70" s="75">
        <v>1</v>
      </c>
      <c r="AA70" s="75">
        <v>0</v>
      </c>
      <c r="AB70" s="75"/>
      <c r="AC70" s="75"/>
    </row>
    <row r="71" spans="1:29">
      <c r="A71" s="94" t="s">
        <v>250</v>
      </c>
      <c r="B71" s="83" t="s">
        <v>251</v>
      </c>
      <c r="C71" s="83" t="s">
        <v>146</v>
      </c>
      <c r="D71" s="90" t="s">
        <v>252</v>
      </c>
      <c r="E71" s="83"/>
      <c r="F71" s="83" t="s">
        <v>147</v>
      </c>
      <c r="G71" s="83" t="s">
        <v>252</v>
      </c>
      <c r="H71" s="90"/>
      <c r="I71" s="83" t="s">
        <v>148</v>
      </c>
      <c r="J71" s="83" t="s">
        <v>252</v>
      </c>
      <c r="K71" s="83"/>
      <c r="L71" s="98"/>
      <c r="P71" s="94" t="s">
        <v>250</v>
      </c>
      <c r="Q71" s="83" t="s">
        <v>251</v>
      </c>
      <c r="R71" s="83" t="s">
        <v>146</v>
      </c>
      <c r="S71" s="90" t="s">
        <v>252</v>
      </c>
      <c r="T71" s="83"/>
      <c r="U71" s="83" t="s">
        <v>147</v>
      </c>
      <c r="V71" s="83" t="s">
        <v>252</v>
      </c>
      <c r="W71" s="90"/>
      <c r="X71" s="83" t="s">
        <v>148</v>
      </c>
      <c r="Y71" s="83" t="s">
        <v>252</v>
      </c>
      <c r="Z71" s="83"/>
      <c r="AA71" s="92"/>
      <c r="AB71" s="76"/>
      <c r="AC71" s="76"/>
    </row>
    <row r="72" spans="1:29">
      <c r="B72" s="83" t="s">
        <v>253</v>
      </c>
      <c r="C72" s="83" t="s">
        <v>150</v>
      </c>
      <c r="D72" s="83" t="s">
        <v>151</v>
      </c>
      <c r="E72" s="83" t="s">
        <v>152</v>
      </c>
      <c r="F72" s="83" t="s">
        <v>150</v>
      </c>
      <c r="G72" s="83" t="s">
        <v>151</v>
      </c>
      <c r="H72" s="83" t="s">
        <v>152</v>
      </c>
      <c r="I72" s="83" t="s">
        <v>150</v>
      </c>
      <c r="J72" s="83" t="s">
        <v>151</v>
      </c>
      <c r="K72" s="83" t="s">
        <v>152</v>
      </c>
      <c r="L72" s="75"/>
      <c r="M72" s="75"/>
      <c r="N72" s="75"/>
      <c r="P72" s="75"/>
      <c r="Q72" s="83" t="s">
        <v>253</v>
      </c>
      <c r="R72" s="83" t="s">
        <v>150</v>
      </c>
      <c r="S72" s="83" t="s">
        <v>151</v>
      </c>
      <c r="T72" s="83" t="s">
        <v>152</v>
      </c>
      <c r="U72" s="83" t="s">
        <v>150</v>
      </c>
      <c r="V72" s="83" t="s">
        <v>151</v>
      </c>
      <c r="W72" s="83" t="s">
        <v>152</v>
      </c>
      <c r="X72" s="83" t="s">
        <v>150</v>
      </c>
      <c r="Y72" s="83" t="s">
        <v>151</v>
      </c>
      <c r="Z72" s="83" t="s">
        <v>152</v>
      </c>
      <c r="AA72" s="83"/>
      <c r="AB72" s="75"/>
      <c r="AC72" s="75"/>
    </row>
    <row r="73" spans="1:29">
      <c r="C73" s="95">
        <f>C70/SUM(C70:E70)</f>
        <v>0.13725490196078433</v>
      </c>
      <c r="D73" s="95">
        <f>D70/SUM(C70:E70)</f>
        <v>0.70588235294117652</v>
      </c>
      <c r="E73" s="95">
        <f>E70/SUM(C70:E70)</f>
        <v>0.15686274509803921</v>
      </c>
      <c r="F73" s="95">
        <v>0.5714285714285714</v>
      </c>
      <c r="G73" s="95">
        <v>0.35714285714285715</v>
      </c>
      <c r="H73" s="95">
        <v>7.1428571428571425E-2</v>
      </c>
      <c r="I73" s="95">
        <v>0.53846153846153844</v>
      </c>
      <c r="J73" s="95">
        <v>0.38461538461538464</v>
      </c>
      <c r="K73" s="95">
        <v>7.6923076923076927E-2</v>
      </c>
      <c r="L73" s="95"/>
      <c r="M73" s="95"/>
      <c r="N73" s="95"/>
      <c r="P73" s="75"/>
      <c r="Q73" s="75"/>
      <c r="R73" s="95">
        <f>R70/SUM(R70:T70)</f>
        <v>0.50617283950617287</v>
      </c>
      <c r="S73" s="95">
        <f>S70/SUM(R70:T70)</f>
        <v>0.44444444444444442</v>
      </c>
      <c r="T73" s="95">
        <f>T70/SUM(R70:T70)</f>
        <v>4.9382716049382713E-2</v>
      </c>
      <c r="U73" s="95">
        <v>0.78260869565217395</v>
      </c>
      <c r="V73" s="95">
        <v>4.3478260869565216E-2</v>
      </c>
      <c r="W73" s="95">
        <v>0.17391304347826086</v>
      </c>
      <c r="X73" s="95">
        <v>0.88888888888888884</v>
      </c>
      <c r="Y73" s="95">
        <v>0.1111111111111111</v>
      </c>
      <c r="Z73" s="95">
        <v>0</v>
      </c>
      <c r="AA73" s="95"/>
      <c r="AB73" s="95"/>
      <c r="AC73" s="95"/>
    </row>
    <row r="74" spans="1:29">
      <c r="L74" s="96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96"/>
      <c r="AB74" s="76"/>
      <c r="AC74" s="76"/>
    </row>
    <row r="75" spans="1:29">
      <c r="C75" s="75" t="s">
        <v>262</v>
      </c>
      <c r="F75" s="75" t="s">
        <v>263</v>
      </c>
      <c r="I75" s="75" t="s">
        <v>264</v>
      </c>
      <c r="L75" s="75"/>
      <c r="M75" s="75"/>
      <c r="N75" s="75"/>
      <c r="P75" s="75"/>
      <c r="Q75" s="75"/>
      <c r="R75" s="75" t="s">
        <v>265</v>
      </c>
      <c r="S75" s="75"/>
      <c r="T75" s="75"/>
      <c r="U75" s="75" t="s">
        <v>88</v>
      </c>
      <c r="V75" s="75"/>
      <c r="W75" s="75"/>
      <c r="X75" s="75" t="s">
        <v>266</v>
      </c>
      <c r="Y75" s="75"/>
      <c r="Z75" s="75"/>
      <c r="AA75" s="75"/>
      <c r="AB75" s="75"/>
      <c r="AC75" s="75"/>
    </row>
    <row r="76" spans="1:29"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6"/>
      <c r="AB76" s="76"/>
      <c r="AC76" s="76"/>
    </row>
    <row r="77" spans="1:29" ht="34">
      <c r="C77" s="97" t="s">
        <v>259</v>
      </c>
      <c r="P77" s="75"/>
      <c r="Q77" s="75"/>
      <c r="R77" s="97" t="s">
        <v>260</v>
      </c>
      <c r="S77" s="75"/>
      <c r="T77" s="75"/>
      <c r="U77" s="75"/>
      <c r="V77" s="75"/>
      <c r="W77" s="75"/>
      <c r="X77" s="75"/>
      <c r="Y77" s="75"/>
      <c r="Z77" s="75"/>
      <c r="AA77" s="76"/>
      <c r="AB77" s="76"/>
      <c r="AC77" s="76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1C6D-8ABD-214E-BAA4-A047FFF5A9D0}">
  <sheetPr>
    <pageSetUpPr fitToPage="1"/>
  </sheetPr>
  <dimension ref="A1:AM102"/>
  <sheetViews>
    <sheetView zoomScale="62" zoomScaleNormal="100" workbookViewId="0">
      <selection activeCell="O21" sqref="O21"/>
    </sheetView>
  </sheetViews>
  <sheetFormatPr baseColWidth="10" defaultRowHeight="16"/>
  <cols>
    <col min="1" max="1" width="18.1640625" style="75" customWidth="1"/>
    <col min="2" max="8" width="10.83203125" style="75"/>
    <col min="9" max="9" width="11.5" style="75" customWidth="1"/>
    <col min="10" max="10" width="12.83203125" style="75" customWidth="1"/>
    <col min="11" max="11" width="14" style="75" customWidth="1"/>
    <col min="12" max="14" width="10.83203125" style="79" customWidth="1"/>
    <col min="15" max="17" width="10.83203125" style="79"/>
    <col min="18" max="18" width="9.1640625" style="79" customWidth="1"/>
    <col min="19" max="20" width="8.83203125" style="79" customWidth="1"/>
    <col min="21" max="21" width="11" style="79" customWidth="1"/>
    <col min="22" max="29" width="10.83203125" style="79"/>
    <col min="30" max="33" width="10.83203125" style="48"/>
  </cols>
  <sheetData>
    <row r="1" spans="1:33" ht="68">
      <c r="A1" s="75" t="s">
        <v>306</v>
      </c>
      <c r="B1" s="74" t="s">
        <v>139</v>
      </c>
      <c r="C1" s="74" t="s">
        <v>253</v>
      </c>
      <c r="D1" s="74" t="s">
        <v>134</v>
      </c>
      <c r="E1" s="99" t="s">
        <v>307</v>
      </c>
      <c r="J1" s="305" t="s">
        <v>308</v>
      </c>
      <c r="K1" s="74"/>
      <c r="L1" s="74"/>
      <c r="M1" s="74"/>
      <c r="N1" s="74"/>
      <c r="O1" s="74"/>
      <c r="P1" s="74"/>
    </row>
    <row r="2" spans="1:33" s="88" customFormat="1" ht="81" customHeight="1">
      <c r="A2" s="83" t="s">
        <v>144</v>
      </c>
      <c r="B2" s="84" t="s">
        <v>1096</v>
      </c>
      <c r="C2" s="83" t="s">
        <v>310</v>
      </c>
      <c r="D2" s="83" t="s">
        <v>150</v>
      </c>
      <c r="E2" s="83" t="s">
        <v>311</v>
      </c>
      <c r="F2" s="83" t="s">
        <v>312</v>
      </c>
      <c r="G2" s="83" t="s">
        <v>313</v>
      </c>
      <c r="H2" s="83" t="s">
        <v>314</v>
      </c>
      <c r="I2" s="83"/>
      <c r="J2" s="101" t="s">
        <v>315</v>
      </c>
      <c r="K2" s="75"/>
      <c r="L2" s="97"/>
      <c r="M2" s="97"/>
      <c r="N2" s="97"/>
      <c r="O2" s="75"/>
      <c r="P2" s="75"/>
      <c r="Q2" s="75"/>
      <c r="R2" s="75"/>
      <c r="S2" s="75"/>
      <c r="T2" s="75"/>
      <c r="U2" s="75"/>
      <c r="V2" s="75"/>
      <c r="W2" s="75"/>
      <c r="X2" s="79"/>
      <c r="Y2" s="79"/>
      <c r="Z2" s="79"/>
      <c r="AA2" s="79"/>
      <c r="AB2" s="79"/>
      <c r="AC2" s="87"/>
      <c r="AD2" s="103"/>
      <c r="AE2" s="103"/>
      <c r="AF2" s="103"/>
      <c r="AG2" s="103"/>
    </row>
    <row r="3" spans="1:33">
      <c r="A3" s="75" t="s">
        <v>317</v>
      </c>
      <c r="B3" s="75">
        <v>41</v>
      </c>
      <c r="C3" s="75">
        <v>12</v>
      </c>
      <c r="D3" s="75">
        <v>3</v>
      </c>
      <c r="E3" s="75">
        <v>16</v>
      </c>
      <c r="F3" s="75">
        <v>2</v>
      </c>
      <c r="G3" s="75">
        <v>6</v>
      </c>
      <c r="H3" s="75">
        <v>2</v>
      </c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33">
      <c r="A4" s="75" t="s">
        <v>318</v>
      </c>
      <c r="B4" s="75">
        <v>61</v>
      </c>
      <c r="C4" s="75">
        <v>19</v>
      </c>
      <c r="D4" s="75">
        <v>2</v>
      </c>
      <c r="E4" s="75">
        <v>19</v>
      </c>
      <c r="F4" s="75">
        <v>8</v>
      </c>
      <c r="G4" s="75">
        <v>8</v>
      </c>
      <c r="H4" s="75">
        <v>5</v>
      </c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33">
      <c r="A5" s="75" t="s">
        <v>319</v>
      </c>
      <c r="B5" s="75">
        <v>43</v>
      </c>
      <c r="C5" s="75">
        <v>17</v>
      </c>
      <c r="D5" s="75">
        <v>3</v>
      </c>
      <c r="E5" s="75">
        <v>14</v>
      </c>
      <c r="F5" s="75">
        <v>1</v>
      </c>
      <c r="G5" s="75">
        <v>7</v>
      </c>
      <c r="H5" s="75">
        <v>1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33">
      <c r="A6" s="75" t="s">
        <v>320</v>
      </c>
      <c r="B6" s="75">
        <v>31</v>
      </c>
      <c r="C6" s="75">
        <v>13</v>
      </c>
      <c r="D6" s="75">
        <v>1</v>
      </c>
      <c r="E6" s="75">
        <v>8</v>
      </c>
      <c r="F6" s="75">
        <v>1</v>
      </c>
      <c r="G6" s="75">
        <v>5</v>
      </c>
      <c r="H6" s="75">
        <v>3</v>
      </c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33">
      <c r="A7" s="75" t="s">
        <v>321</v>
      </c>
      <c r="B7" s="75">
        <v>14</v>
      </c>
      <c r="C7" s="75">
        <v>7</v>
      </c>
      <c r="D7" s="75">
        <v>0</v>
      </c>
      <c r="E7" s="75">
        <v>2</v>
      </c>
      <c r="F7" s="75">
        <v>2</v>
      </c>
      <c r="G7" s="75">
        <v>2</v>
      </c>
      <c r="H7" s="75">
        <v>1</v>
      </c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33">
      <c r="A8" s="75" t="s">
        <v>322</v>
      </c>
      <c r="B8" s="75">
        <v>10</v>
      </c>
      <c r="C8" s="75">
        <v>2</v>
      </c>
      <c r="D8" s="75">
        <v>0</v>
      </c>
      <c r="E8" s="75">
        <v>4</v>
      </c>
      <c r="F8" s="75">
        <v>0</v>
      </c>
      <c r="G8" s="75">
        <v>3</v>
      </c>
      <c r="H8" s="75">
        <v>1</v>
      </c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33"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33">
      <c r="A10" s="75" t="s">
        <v>323</v>
      </c>
      <c r="B10" s="75">
        <v>59</v>
      </c>
      <c r="C10" s="75">
        <v>25</v>
      </c>
      <c r="D10" s="75">
        <v>0</v>
      </c>
      <c r="E10" s="75">
        <v>19</v>
      </c>
      <c r="F10" s="75">
        <v>4</v>
      </c>
      <c r="G10" s="75">
        <v>9</v>
      </c>
      <c r="H10" s="75">
        <v>2</v>
      </c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</row>
    <row r="11" spans="1:33">
      <c r="A11" s="75" t="s">
        <v>324</v>
      </c>
      <c r="B11" s="75">
        <v>38</v>
      </c>
      <c r="C11" s="75">
        <v>15</v>
      </c>
      <c r="D11" s="75">
        <v>0</v>
      </c>
      <c r="E11" s="75">
        <v>13</v>
      </c>
      <c r="F11" s="75">
        <v>3</v>
      </c>
      <c r="G11" s="75">
        <v>6</v>
      </c>
      <c r="H11" s="75">
        <v>1</v>
      </c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</row>
    <row r="12" spans="1:33">
      <c r="A12" s="75" t="s">
        <v>325</v>
      </c>
      <c r="B12" s="75">
        <v>54</v>
      </c>
      <c r="C12" s="75">
        <v>17</v>
      </c>
      <c r="D12" s="75">
        <v>0</v>
      </c>
      <c r="E12" s="75">
        <v>19</v>
      </c>
      <c r="F12" s="75">
        <v>5</v>
      </c>
      <c r="G12" s="75">
        <v>8</v>
      </c>
      <c r="H12" s="75">
        <v>5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</row>
    <row r="13" spans="1:33">
      <c r="A13" s="75" t="s">
        <v>326</v>
      </c>
      <c r="B13" s="75">
        <v>47</v>
      </c>
      <c r="C13" s="75">
        <v>15</v>
      </c>
      <c r="D13" s="75">
        <v>0</v>
      </c>
      <c r="E13" s="75">
        <v>13</v>
      </c>
      <c r="F13" s="75">
        <v>4</v>
      </c>
      <c r="G13" s="75">
        <v>11</v>
      </c>
      <c r="H13" s="75">
        <v>4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</row>
    <row r="14" spans="1:33">
      <c r="A14" s="75" t="s">
        <v>327</v>
      </c>
      <c r="B14" s="75">
        <v>36</v>
      </c>
      <c r="C14" s="75">
        <v>8</v>
      </c>
      <c r="D14" s="75">
        <v>0</v>
      </c>
      <c r="E14" s="75">
        <v>20</v>
      </c>
      <c r="F14" s="75">
        <v>0</v>
      </c>
      <c r="G14" s="75">
        <v>7</v>
      </c>
      <c r="H14" s="75">
        <v>1</v>
      </c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</row>
    <row r="15" spans="1:33"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</row>
    <row r="16" spans="1:33"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</row>
    <row r="17" spans="1:22">
      <c r="A17" s="75" t="s">
        <v>328</v>
      </c>
      <c r="B17" s="75">
        <v>44</v>
      </c>
      <c r="C17" s="75">
        <v>7</v>
      </c>
      <c r="D17" s="75">
        <v>0</v>
      </c>
      <c r="E17" s="75">
        <v>17</v>
      </c>
      <c r="F17" s="75">
        <v>17</v>
      </c>
      <c r="G17" s="75">
        <v>3</v>
      </c>
      <c r="H17" s="75">
        <v>0</v>
      </c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</row>
    <row r="18" spans="1:22">
      <c r="A18" s="75" t="s">
        <v>329</v>
      </c>
      <c r="B18" s="75">
        <v>30</v>
      </c>
      <c r="C18" s="75">
        <v>5</v>
      </c>
      <c r="D18" s="75">
        <v>0</v>
      </c>
      <c r="E18" s="75">
        <v>12</v>
      </c>
      <c r="F18" s="75">
        <v>9</v>
      </c>
      <c r="G18" s="75">
        <v>3</v>
      </c>
      <c r="H18" s="75">
        <v>1</v>
      </c>
      <c r="K18" s="89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</row>
    <row r="19" spans="1:22">
      <c r="A19" s="75" t="s">
        <v>330</v>
      </c>
      <c r="B19" s="75">
        <v>50</v>
      </c>
      <c r="C19" s="75">
        <v>9</v>
      </c>
      <c r="D19" s="75">
        <v>3</v>
      </c>
      <c r="E19" s="75">
        <v>14</v>
      </c>
      <c r="F19" s="75">
        <v>17</v>
      </c>
      <c r="G19" s="75">
        <v>7</v>
      </c>
      <c r="H19" s="75">
        <v>0</v>
      </c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</row>
    <row r="20" spans="1:22">
      <c r="A20" s="75" t="s">
        <v>331</v>
      </c>
      <c r="B20" s="75">
        <v>47</v>
      </c>
      <c r="C20" s="75">
        <v>2</v>
      </c>
      <c r="D20" s="75">
        <v>3</v>
      </c>
      <c r="E20" s="75">
        <v>17</v>
      </c>
      <c r="F20" s="75">
        <v>10</v>
      </c>
      <c r="G20" s="75">
        <v>11</v>
      </c>
      <c r="H20" s="75">
        <v>4</v>
      </c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</row>
    <row r="21" spans="1:22">
      <c r="A21" s="75" t="s">
        <v>332</v>
      </c>
      <c r="B21" s="75">
        <v>33</v>
      </c>
      <c r="C21" s="75">
        <v>7</v>
      </c>
      <c r="D21" s="75">
        <v>2</v>
      </c>
      <c r="E21" s="75">
        <v>7</v>
      </c>
      <c r="F21" s="75">
        <v>12</v>
      </c>
      <c r="G21" s="75">
        <v>3</v>
      </c>
      <c r="H21" s="75">
        <v>1</v>
      </c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</row>
    <row r="22" spans="1:22">
      <c r="A22" s="75" t="s">
        <v>333</v>
      </c>
      <c r="B22" s="75">
        <v>51</v>
      </c>
      <c r="C22" s="75">
        <v>7</v>
      </c>
      <c r="D22" s="75">
        <v>1</v>
      </c>
      <c r="E22" s="75">
        <v>9</v>
      </c>
      <c r="F22" s="75">
        <v>17</v>
      </c>
      <c r="G22" s="75">
        <v>10</v>
      </c>
      <c r="H22" s="75">
        <v>1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</row>
    <row r="23" spans="1:22">
      <c r="A23" s="75" t="s">
        <v>334</v>
      </c>
      <c r="B23" s="75">
        <v>32</v>
      </c>
      <c r="C23" s="75">
        <v>3</v>
      </c>
      <c r="D23" s="75">
        <v>2</v>
      </c>
      <c r="E23" s="75">
        <v>15</v>
      </c>
      <c r="F23" s="75">
        <v>11</v>
      </c>
      <c r="G23" s="75">
        <v>1</v>
      </c>
      <c r="H23" s="75">
        <v>0</v>
      </c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</row>
    <row r="24" spans="1:22">
      <c r="A24" s="75" t="s">
        <v>335</v>
      </c>
      <c r="B24" s="75">
        <v>32</v>
      </c>
      <c r="C24" s="75">
        <v>4</v>
      </c>
      <c r="D24" s="75">
        <v>5</v>
      </c>
      <c r="E24" s="75">
        <v>9</v>
      </c>
      <c r="F24" s="75">
        <v>11</v>
      </c>
      <c r="G24" s="75">
        <v>2</v>
      </c>
      <c r="H24" s="75">
        <v>1</v>
      </c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</row>
    <row r="25" spans="1:22">
      <c r="A25" s="75" t="s">
        <v>336</v>
      </c>
      <c r="B25" s="75">
        <v>76</v>
      </c>
      <c r="C25" s="75">
        <v>7</v>
      </c>
      <c r="D25" s="75">
        <v>8</v>
      </c>
      <c r="E25" s="75">
        <v>18</v>
      </c>
      <c r="F25" s="75">
        <v>23</v>
      </c>
      <c r="G25" s="75">
        <v>19</v>
      </c>
      <c r="H25" s="75">
        <v>1</v>
      </c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</row>
    <row r="26" spans="1:22"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</row>
    <row r="27" spans="1:22"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</row>
    <row r="28" spans="1:22">
      <c r="A28" s="75" t="s">
        <v>337</v>
      </c>
      <c r="B28" s="75">
        <v>30</v>
      </c>
      <c r="C28" s="75">
        <v>15</v>
      </c>
      <c r="D28" s="75">
        <v>15</v>
      </c>
      <c r="E28" s="75">
        <v>0</v>
      </c>
      <c r="F28" s="75">
        <v>0</v>
      </c>
      <c r="G28" s="75">
        <v>0</v>
      </c>
      <c r="H28" s="75">
        <v>0</v>
      </c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</row>
    <row r="29" spans="1:22">
      <c r="A29" s="75" t="s">
        <v>338</v>
      </c>
      <c r="B29" s="75">
        <v>24</v>
      </c>
      <c r="C29" s="75">
        <v>13</v>
      </c>
      <c r="D29" s="75">
        <v>11</v>
      </c>
      <c r="E29" s="75">
        <v>0</v>
      </c>
      <c r="F29" s="75">
        <v>0</v>
      </c>
      <c r="G29" s="75">
        <v>0</v>
      </c>
      <c r="H29" s="75">
        <v>0</v>
      </c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</row>
    <row r="30" spans="1:22">
      <c r="A30" s="75" t="s">
        <v>339</v>
      </c>
      <c r="B30" s="75">
        <v>43</v>
      </c>
      <c r="C30" s="75">
        <v>21</v>
      </c>
      <c r="D30" s="75">
        <v>22</v>
      </c>
      <c r="E30" s="75">
        <v>0</v>
      </c>
      <c r="F30" s="75">
        <v>0</v>
      </c>
      <c r="G30" s="75">
        <v>0</v>
      </c>
      <c r="H30" s="75">
        <v>0</v>
      </c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</row>
    <row r="31" spans="1:22">
      <c r="A31" s="75" t="s">
        <v>340</v>
      </c>
      <c r="B31" s="89">
        <v>40</v>
      </c>
      <c r="C31" s="104">
        <v>23</v>
      </c>
      <c r="D31" s="75">
        <v>16</v>
      </c>
      <c r="E31" s="75">
        <v>0</v>
      </c>
      <c r="F31" s="75">
        <v>1</v>
      </c>
      <c r="G31" s="75">
        <v>0</v>
      </c>
      <c r="H31" s="75">
        <v>0</v>
      </c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</row>
    <row r="32" spans="1:22">
      <c r="A32" s="75" t="s">
        <v>341</v>
      </c>
      <c r="B32" s="75">
        <v>65</v>
      </c>
      <c r="C32" s="75">
        <v>31</v>
      </c>
      <c r="D32" s="75">
        <v>32</v>
      </c>
      <c r="E32" s="75">
        <v>1</v>
      </c>
      <c r="F32" s="75">
        <v>1</v>
      </c>
      <c r="G32" s="75">
        <v>0</v>
      </c>
      <c r="H32" s="75">
        <v>0</v>
      </c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</row>
    <row r="33" spans="1:39">
      <c r="A33" s="75" t="s">
        <v>342</v>
      </c>
      <c r="B33" s="75">
        <v>31</v>
      </c>
      <c r="C33" s="75">
        <v>12</v>
      </c>
      <c r="D33" s="75">
        <v>17</v>
      </c>
      <c r="E33" s="75">
        <v>0</v>
      </c>
      <c r="F33" s="75">
        <v>2</v>
      </c>
      <c r="G33" s="75">
        <v>0</v>
      </c>
      <c r="H33" s="75">
        <v>0</v>
      </c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</row>
    <row r="34" spans="1:39"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</row>
    <row r="35" spans="1:39">
      <c r="A35" s="75" t="s">
        <v>343</v>
      </c>
      <c r="B35" s="75">
        <v>51</v>
      </c>
      <c r="C35" s="75">
        <v>28</v>
      </c>
      <c r="D35" s="75">
        <v>22</v>
      </c>
      <c r="E35" s="75">
        <v>1</v>
      </c>
      <c r="F35" s="75">
        <v>0</v>
      </c>
      <c r="G35" s="75">
        <v>0</v>
      </c>
      <c r="H35" s="75">
        <v>0</v>
      </c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</row>
    <row r="36" spans="1:39">
      <c r="A36" s="75" t="s">
        <v>344</v>
      </c>
      <c r="B36" s="75">
        <v>46</v>
      </c>
      <c r="C36" s="75">
        <v>26</v>
      </c>
      <c r="D36" s="75">
        <v>20</v>
      </c>
      <c r="E36" s="75">
        <v>0</v>
      </c>
      <c r="F36" s="75">
        <v>0</v>
      </c>
      <c r="G36" s="75">
        <v>0</v>
      </c>
      <c r="H36" s="75">
        <v>0</v>
      </c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</row>
    <row r="37" spans="1:39">
      <c r="A37" s="75" t="s">
        <v>345</v>
      </c>
      <c r="B37" s="75">
        <v>68</v>
      </c>
      <c r="C37" s="75">
        <v>37</v>
      </c>
      <c r="D37" s="75">
        <v>31</v>
      </c>
      <c r="E37" s="75">
        <v>0</v>
      </c>
      <c r="F37" s="75">
        <v>0</v>
      </c>
      <c r="G37" s="75">
        <v>0</v>
      </c>
      <c r="H37" s="75">
        <v>0</v>
      </c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39">
      <c r="A38" s="75" t="s">
        <v>346</v>
      </c>
      <c r="B38" s="75">
        <v>39</v>
      </c>
      <c r="C38" s="75">
        <v>19</v>
      </c>
      <c r="D38" s="75">
        <v>18</v>
      </c>
      <c r="E38" s="75">
        <v>2</v>
      </c>
      <c r="F38" s="75">
        <v>0</v>
      </c>
      <c r="G38" s="75">
        <v>0</v>
      </c>
      <c r="H38" s="75">
        <v>0</v>
      </c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39">
      <c r="A39" s="75" t="s">
        <v>347</v>
      </c>
      <c r="B39" s="75">
        <v>22</v>
      </c>
      <c r="C39" s="75">
        <v>9</v>
      </c>
      <c r="D39" s="75">
        <v>11</v>
      </c>
      <c r="E39" s="75">
        <v>2</v>
      </c>
      <c r="F39" s="75">
        <v>0</v>
      </c>
      <c r="G39" s="75">
        <v>0</v>
      </c>
      <c r="H39" s="75">
        <v>0</v>
      </c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</row>
    <row r="40" spans="1:39">
      <c r="A40" s="75" t="s">
        <v>348</v>
      </c>
      <c r="B40" s="75">
        <v>28</v>
      </c>
      <c r="C40" s="75">
        <v>15</v>
      </c>
      <c r="D40" s="75">
        <v>13</v>
      </c>
      <c r="E40" s="75">
        <v>0</v>
      </c>
      <c r="F40" s="75">
        <v>0</v>
      </c>
      <c r="G40" s="75">
        <v>0</v>
      </c>
      <c r="H40" s="75">
        <v>0</v>
      </c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</row>
    <row r="41" spans="1:39">
      <c r="A41" s="75" t="s">
        <v>349</v>
      </c>
      <c r="B41" s="75">
        <v>38</v>
      </c>
      <c r="C41" s="75">
        <v>23</v>
      </c>
      <c r="D41" s="75">
        <v>15</v>
      </c>
      <c r="E41" s="75">
        <v>0</v>
      </c>
      <c r="F41" s="75">
        <v>0</v>
      </c>
      <c r="G41" s="75">
        <v>0</v>
      </c>
      <c r="H41" s="75">
        <v>0</v>
      </c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</row>
    <row r="42" spans="1:39"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</row>
    <row r="43" spans="1:39"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</row>
    <row r="44" spans="1:39">
      <c r="B44" s="75" t="s">
        <v>5</v>
      </c>
      <c r="C44" s="75" t="s">
        <v>121</v>
      </c>
      <c r="D44" s="75" t="s">
        <v>1097</v>
      </c>
      <c r="E44" s="75" t="s">
        <v>1098</v>
      </c>
      <c r="F44" s="75" t="s">
        <v>1099</v>
      </c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</row>
    <row r="45" spans="1:39">
      <c r="A45" s="75" t="s">
        <v>1100</v>
      </c>
      <c r="B45" s="75">
        <f>SUM(B3:B8)</f>
        <v>200</v>
      </c>
      <c r="C45" s="75">
        <f>SUM(B10:B14)</f>
        <v>234</v>
      </c>
      <c r="D45" s="75">
        <f>SUM(B17:B25)</f>
        <v>395</v>
      </c>
      <c r="E45" s="75">
        <f>SUM(B28:B33)</f>
        <v>233</v>
      </c>
      <c r="F45" s="75">
        <f>SUM(B35:B41)</f>
        <v>292</v>
      </c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</row>
    <row r="46" spans="1:39" ht="45" customHeight="1">
      <c r="A46" s="90" t="s">
        <v>350</v>
      </c>
      <c r="B46" s="82"/>
      <c r="C46" s="83"/>
      <c r="D46" s="83"/>
      <c r="E46" s="83"/>
      <c r="F46" s="83"/>
      <c r="G46" s="83"/>
      <c r="H46" s="83"/>
      <c r="I46" s="83" t="s">
        <v>252</v>
      </c>
      <c r="J46" s="83"/>
      <c r="K46" s="83"/>
      <c r="L46" s="87"/>
      <c r="M46" s="87"/>
      <c r="N46" s="87"/>
      <c r="O46" s="83" t="s">
        <v>351</v>
      </c>
      <c r="P46" s="83"/>
      <c r="Q46" s="83"/>
      <c r="R46" s="83"/>
      <c r="S46" s="83"/>
      <c r="T46" s="83"/>
      <c r="U46" s="83"/>
      <c r="V46" s="83" t="s">
        <v>352</v>
      </c>
      <c r="W46" s="87"/>
      <c r="X46" s="87"/>
      <c r="Y46" s="87"/>
      <c r="Z46" s="87"/>
      <c r="AA46" s="87"/>
      <c r="AB46" s="87"/>
      <c r="AC46" s="83"/>
      <c r="AD46" s="87"/>
      <c r="AE46" s="87"/>
      <c r="AF46" s="87"/>
      <c r="AG46" s="87"/>
      <c r="AH46" s="87"/>
      <c r="AI46" s="87"/>
      <c r="AJ46" s="87"/>
      <c r="AK46" s="87"/>
      <c r="AL46" s="87"/>
      <c r="AM46" s="87"/>
    </row>
    <row r="47" spans="1:39" ht="34">
      <c r="A47" s="83" t="s">
        <v>144</v>
      </c>
      <c r="B47" s="84" t="s">
        <v>309</v>
      </c>
      <c r="C47" s="83" t="s">
        <v>310</v>
      </c>
      <c r="D47" s="83" t="s">
        <v>150</v>
      </c>
      <c r="E47" s="83" t="s">
        <v>311</v>
      </c>
      <c r="F47" s="83" t="s">
        <v>312</v>
      </c>
      <c r="G47" s="83" t="s">
        <v>313</v>
      </c>
      <c r="H47" s="83" t="s">
        <v>314</v>
      </c>
      <c r="I47" s="83" t="s">
        <v>310</v>
      </c>
      <c r="J47" s="83" t="s">
        <v>150</v>
      </c>
      <c r="K47" s="83" t="s">
        <v>311</v>
      </c>
      <c r="L47" s="83" t="s">
        <v>312</v>
      </c>
      <c r="M47" s="83" t="s">
        <v>313</v>
      </c>
      <c r="N47" s="83" t="s">
        <v>314</v>
      </c>
      <c r="O47" s="83" t="s">
        <v>310</v>
      </c>
      <c r="P47" s="83" t="s">
        <v>150</v>
      </c>
      <c r="Q47" s="83" t="s">
        <v>311</v>
      </c>
      <c r="R47" s="83" t="s">
        <v>312</v>
      </c>
      <c r="S47" s="83" t="s">
        <v>313</v>
      </c>
      <c r="T47" s="83" t="s">
        <v>314</v>
      </c>
      <c r="U47" s="105" t="s">
        <v>251</v>
      </c>
      <c r="V47" s="83" t="s">
        <v>310</v>
      </c>
      <c r="W47" s="83" t="s">
        <v>150</v>
      </c>
      <c r="X47" s="83" t="s">
        <v>311</v>
      </c>
      <c r="Y47" s="83" t="s">
        <v>312</v>
      </c>
      <c r="Z47" s="83" t="s">
        <v>313</v>
      </c>
      <c r="AA47" s="83" t="s">
        <v>314</v>
      </c>
      <c r="AB47" s="105"/>
      <c r="AC47" s="83"/>
      <c r="AD47" s="105"/>
      <c r="AE47" s="105"/>
      <c r="AF47" s="105"/>
      <c r="AG47" s="84"/>
      <c r="AH47" s="105"/>
      <c r="AI47" s="105"/>
      <c r="AJ47" s="105"/>
      <c r="AK47" s="105"/>
      <c r="AL47" s="84"/>
      <c r="AM47" s="105"/>
    </row>
    <row r="48" spans="1:39">
      <c r="A48" s="75" t="s">
        <v>317</v>
      </c>
      <c r="B48" s="75">
        <v>41</v>
      </c>
      <c r="C48" s="75">
        <v>12</v>
      </c>
      <c r="D48" s="75">
        <v>3</v>
      </c>
      <c r="E48" s="75">
        <v>16</v>
      </c>
      <c r="F48" s="75">
        <v>2</v>
      </c>
      <c r="G48" s="75">
        <v>6</v>
      </c>
      <c r="H48" s="75">
        <v>2</v>
      </c>
      <c r="I48" s="75">
        <f>C48/B48</f>
        <v>0.29268292682926828</v>
      </c>
      <c r="J48" s="75">
        <f>D48/B48</f>
        <v>7.3170731707317069E-2</v>
      </c>
      <c r="K48" s="75">
        <f>E48/B48</f>
        <v>0.3902439024390244</v>
      </c>
      <c r="L48" s="79">
        <f>F48/B48</f>
        <v>4.878048780487805E-2</v>
      </c>
      <c r="M48" s="79">
        <f>G48/B48</f>
        <v>0.14634146341463414</v>
      </c>
      <c r="N48" s="79">
        <f>H48/B48</f>
        <v>4.878048780487805E-2</v>
      </c>
      <c r="O48" s="106">
        <f t="shared" ref="O48:T48" si="0">AVERAGE(I48:I53)</f>
        <v>0.35314366876405229</v>
      </c>
      <c r="P48" s="106">
        <f t="shared" si="0"/>
        <v>3.4663853888302142E-2</v>
      </c>
      <c r="Q48" s="106">
        <f t="shared" si="0"/>
        <v>0.30470372776835042</v>
      </c>
      <c r="R48" s="106">
        <f t="shared" si="0"/>
        <v>6.3049841685874145E-2</v>
      </c>
      <c r="S48" s="106">
        <f t="shared" si="0"/>
        <v>0.17407119458507456</v>
      </c>
      <c r="T48" s="106">
        <f t="shared" si="0"/>
        <v>7.03677133083465E-2</v>
      </c>
      <c r="U48" s="107" t="s">
        <v>12</v>
      </c>
      <c r="V48" s="79">
        <f t="shared" ref="V48:AA48" si="1">STDEV(I48:I53)</f>
        <v>0.1063735922990766</v>
      </c>
      <c r="W48" s="79">
        <f t="shared" si="1"/>
        <v>3.2023484802422314E-2</v>
      </c>
      <c r="X48" s="79">
        <f t="shared" si="1"/>
        <v>9.5131242791549123E-2</v>
      </c>
      <c r="Y48" s="79">
        <f t="shared" si="1"/>
        <v>5.9526627909059292E-2</v>
      </c>
      <c r="Z48" s="79">
        <f t="shared" si="1"/>
        <v>6.2824134514584101E-2</v>
      </c>
      <c r="AA48" s="79">
        <f t="shared" si="1"/>
        <v>2.965328917578617E-2</v>
      </c>
      <c r="AD48" s="79"/>
      <c r="AE48" s="79"/>
      <c r="AF48" s="79"/>
      <c r="AG48" s="79"/>
      <c r="AH48" s="79"/>
      <c r="AI48" s="79"/>
      <c r="AJ48" s="79"/>
      <c r="AK48" s="79"/>
      <c r="AL48" s="79"/>
      <c r="AM48" s="79"/>
    </row>
    <row r="49" spans="1:27" s="79" customFormat="1">
      <c r="A49" s="75" t="s">
        <v>318</v>
      </c>
      <c r="B49" s="75">
        <v>61</v>
      </c>
      <c r="C49" s="75">
        <v>19</v>
      </c>
      <c r="D49" s="75">
        <v>2</v>
      </c>
      <c r="E49" s="75">
        <v>19</v>
      </c>
      <c r="F49" s="75">
        <v>8</v>
      </c>
      <c r="G49" s="75">
        <v>8</v>
      </c>
      <c r="H49" s="75">
        <v>5</v>
      </c>
      <c r="I49" s="75">
        <f t="shared" ref="I49:I77" si="2">C49/B49</f>
        <v>0.31147540983606559</v>
      </c>
      <c r="J49" s="75">
        <f t="shared" ref="J49:J87" si="3">D49/B49</f>
        <v>3.2786885245901641E-2</v>
      </c>
      <c r="K49" s="75">
        <f t="shared" ref="K49:K87" si="4">E49/B49</f>
        <v>0.31147540983606559</v>
      </c>
      <c r="L49" s="79">
        <f t="shared" ref="L49:L87" si="5">F49/B49</f>
        <v>0.13114754098360656</v>
      </c>
      <c r="M49" s="79">
        <f t="shared" ref="M49:M87" si="6">G49/B49</f>
        <v>0.13114754098360656</v>
      </c>
      <c r="N49" s="79">
        <f t="shared" ref="N49:N87" si="7">H49/B49</f>
        <v>8.1967213114754092E-2</v>
      </c>
      <c r="O49" s="106"/>
      <c r="P49" s="106"/>
      <c r="Q49" s="106"/>
      <c r="R49" s="106"/>
      <c r="S49" s="106"/>
      <c r="T49" s="106"/>
    </row>
    <row r="50" spans="1:27" s="79" customFormat="1">
      <c r="A50" s="75" t="s">
        <v>319</v>
      </c>
      <c r="B50" s="75">
        <v>43</v>
      </c>
      <c r="C50" s="75">
        <v>17</v>
      </c>
      <c r="D50" s="75">
        <v>3</v>
      </c>
      <c r="E50" s="75">
        <v>14</v>
      </c>
      <c r="F50" s="75">
        <v>1</v>
      </c>
      <c r="G50" s="75">
        <v>7</v>
      </c>
      <c r="H50" s="75">
        <v>1</v>
      </c>
      <c r="I50" s="75">
        <f t="shared" si="2"/>
        <v>0.39534883720930231</v>
      </c>
      <c r="J50" s="75">
        <f t="shared" si="3"/>
        <v>6.9767441860465115E-2</v>
      </c>
      <c r="K50" s="75">
        <f t="shared" si="4"/>
        <v>0.32558139534883723</v>
      </c>
      <c r="L50" s="79">
        <f t="shared" si="5"/>
        <v>2.3255813953488372E-2</v>
      </c>
      <c r="M50" s="79">
        <f t="shared" si="6"/>
        <v>0.16279069767441862</v>
      </c>
      <c r="N50" s="79">
        <f t="shared" si="7"/>
        <v>2.3255813953488372E-2</v>
      </c>
      <c r="O50" s="106"/>
      <c r="P50" s="106"/>
      <c r="Q50" s="106"/>
      <c r="R50" s="106"/>
      <c r="S50" s="106"/>
      <c r="T50" s="106"/>
    </row>
    <row r="51" spans="1:27" s="79" customFormat="1">
      <c r="A51" s="75" t="s">
        <v>320</v>
      </c>
      <c r="B51" s="75">
        <v>31</v>
      </c>
      <c r="C51" s="75">
        <v>13</v>
      </c>
      <c r="D51" s="75">
        <v>1</v>
      </c>
      <c r="E51" s="75">
        <v>8</v>
      </c>
      <c r="F51" s="75">
        <v>1</v>
      </c>
      <c r="G51" s="75">
        <v>5</v>
      </c>
      <c r="H51" s="75">
        <v>3</v>
      </c>
      <c r="I51" s="75">
        <f t="shared" si="2"/>
        <v>0.41935483870967744</v>
      </c>
      <c r="J51" s="75">
        <f t="shared" si="3"/>
        <v>3.2258064516129031E-2</v>
      </c>
      <c r="K51" s="75">
        <f t="shared" si="4"/>
        <v>0.25806451612903225</v>
      </c>
      <c r="L51" s="79">
        <f t="shared" si="5"/>
        <v>3.2258064516129031E-2</v>
      </c>
      <c r="M51" s="79">
        <f t="shared" si="6"/>
        <v>0.16129032258064516</v>
      </c>
      <c r="N51" s="79">
        <f t="shared" si="7"/>
        <v>9.6774193548387094E-2</v>
      </c>
      <c r="O51" s="106"/>
      <c r="P51" s="106"/>
      <c r="Q51" s="106"/>
      <c r="R51" s="106"/>
      <c r="S51" s="106"/>
      <c r="T51" s="106"/>
    </row>
    <row r="52" spans="1:27" s="79" customFormat="1">
      <c r="A52" s="75" t="s">
        <v>321</v>
      </c>
      <c r="B52" s="75">
        <v>14</v>
      </c>
      <c r="C52" s="75">
        <v>7</v>
      </c>
      <c r="D52" s="75">
        <v>0</v>
      </c>
      <c r="E52" s="75">
        <v>2</v>
      </c>
      <c r="F52" s="75">
        <v>2</v>
      </c>
      <c r="G52" s="75">
        <v>2</v>
      </c>
      <c r="H52" s="75">
        <v>1</v>
      </c>
      <c r="I52" s="75">
        <f t="shared" si="2"/>
        <v>0.5</v>
      </c>
      <c r="J52" s="75">
        <f t="shared" si="3"/>
        <v>0</v>
      </c>
      <c r="K52" s="75">
        <f t="shared" si="4"/>
        <v>0.14285714285714285</v>
      </c>
      <c r="L52" s="79">
        <f t="shared" si="5"/>
        <v>0.14285714285714285</v>
      </c>
      <c r="M52" s="79">
        <f t="shared" si="6"/>
        <v>0.14285714285714285</v>
      </c>
      <c r="N52" s="79">
        <f t="shared" si="7"/>
        <v>7.1428571428571425E-2</v>
      </c>
      <c r="O52" s="106"/>
      <c r="P52" s="106"/>
      <c r="Q52" s="106"/>
      <c r="R52" s="106"/>
      <c r="S52" s="106"/>
      <c r="T52" s="106"/>
    </row>
    <row r="53" spans="1:27" s="79" customFormat="1">
      <c r="A53" s="75" t="s">
        <v>322</v>
      </c>
      <c r="B53" s="75">
        <v>10</v>
      </c>
      <c r="C53" s="75">
        <v>2</v>
      </c>
      <c r="D53" s="75">
        <v>0</v>
      </c>
      <c r="E53" s="75">
        <v>4</v>
      </c>
      <c r="F53" s="75">
        <v>0</v>
      </c>
      <c r="G53" s="75">
        <v>3</v>
      </c>
      <c r="H53" s="75">
        <v>1</v>
      </c>
      <c r="I53" s="75">
        <f t="shared" si="2"/>
        <v>0.2</v>
      </c>
      <c r="J53" s="75">
        <f t="shared" si="3"/>
        <v>0</v>
      </c>
      <c r="K53" s="75">
        <f t="shared" si="4"/>
        <v>0.4</v>
      </c>
      <c r="L53" s="79">
        <f t="shared" si="5"/>
        <v>0</v>
      </c>
      <c r="M53" s="79">
        <f t="shared" si="6"/>
        <v>0.3</v>
      </c>
      <c r="N53" s="79">
        <f t="shared" si="7"/>
        <v>0.1</v>
      </c>
      <c r="O53" s="106"/>
      <c r="P53" s="106"/>
      <c r="Q53" s="106"/>
      <c r="R53" s="106"/>
      <c r="S53" s="106"/>
      <c r="T53" s="106"/>
    </row>
    <row r="54" spans="1:27" s="79" customForma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O54" s="106"/>
      <c r="P54" s="106"/>
      <c r="Q54" s="106"/>
      <c r="R54" s="106"/>
      <c r="S54" s="106"/>
      <c r="T54" s="106"/>
    </row>
    <row r="55" spans="1:27" s="79" customFormat="1">
      <c r="A55" s="75" t="s">
        <v>323</v>
      </c>
      <c r="B55" s="75">
        <v>59</v>
      </c>
      <c r="C55" s="75">
        <v>25</v>
      </c>
      <c r="D55" s="75">
        <v>0</v>
      </c>
      <c r="E55" s="75">
        <v>19</v>
      </c>
      <c r="F55" s="75">
        <v>4</v>
      </c>
      <c r="G55" s="75">
        <v>9</v>
      </c>
      <c r="H55" s="75">
        <v>2</v>
      </c>
      <c r="I55" s="75">
        <f t="shared" si="2"/>
        <v>0.42372881355932202</v>
      </c>
      <c r="J55" s="75">
        <f t="shared" si="3"/>
        <v>0</v>
      </c>
      <c r="K55" s="75">
        <f t="shared" si="4"/>
        <v>0.32203389830508472</v>
      </c>
      <c r="L55" s="79">
        <f t="shared" si="5"/>
        <v>6.7796610169491525E-2</v>
      </c>
      <c r="M55" s="79">
        <f t="shared" si="6"/>
        <v>0.15254237288135594</v>
      </c>
      <c r="N55" s="79">
        <f t="shared" si="7"/>
        <v>3.3898305084745763E-2</v>
      </c>
      <c r="O55" s="106">
        <f t="shared" ref="O55:T55" si="8">AVERAGE(I55:I59)</f>
        <v>0.33493032577436699</v>
      </c>
      <c r="P55" s="106">
        <f t="shared" si="8"/>
        <v>0</v>
      </c>
      <c r="Q55" s="106">
        <f t="shared" si="8"/>
        <v>0.36962846271024763</v>
      </c>
      <c r="R55" s="106">
        <f t="shared" si="8"/>
        <v>6.4888590832372028E-2</v>
      </c>
      <c r="S55" s="106">
        <f t="shared" si="8"/>
        <v>0.17741445110150861</v>
      </c>
      <c r="T55" s="106">
        <f t="shared" si="8"/>
        <v>5.3138169581504746E-2</v>
      </c>
      <c r="U55" s="107" t="s">
        <v>248</v>
      </c>
      <c r="V55" s="79">
        <f t="shared" ref="V55:AA55" si="9">STDEV(I55:I59)</f>
        <v>7.876990775965069E-2</v>
      </c>
      <c r="W55" s="79">
        <f t="shared" si="9"/>
        <v>0</v>
      </c>
      <c r="X55" s="79">
        <f t="shared" si="9"/>
        <v>0.10789201481802482</v>
      </c>
      <c r="Y55" s="79">
        <f t="shared" si="9"/>
        <v>3.7392866488032889E-2</v>
      </c>
      <c r="Z55" s="79">
        <f t="shared" si="9"/>
        <v>3.6581821400422987E-2</v>
      </c>
      <c r="AA55" s="79">
        <f t="shared" si="9"/>
        <v>3.2830550162495614E-2</v>
      </c>
    </row>
    <row r="56" spans="1:27" s="79" customFormat="1">
      <c r="A56" s="75" t="s">
        <v>324</v>
      </c>
      <c r="B56" s="75">
        <v>38</v>
      </c>
      <c r="C56" s="75">
        <v>15</v>
      </c>
      <c r="D56" s="75">
        <v>0</v>
      </c>
      <c r="E56" s="75">
        <v>13</v>
      </c>
      <c r="F56" s="75">
        <v>3</v>
      </c>
      <c r="G56" s="75">
        <v>6</v>
      </c>
      <c r="H56" s="75">
        <v>1</v>
      </c>
      <c r="I56" s="75">
        <f t="shared" si="2"/>
        <v>0.39473684210526316</v>
      </c>
      <c r="J56" s="75">
        <f t="shared" si="3"/>
        <v>0</v>
      </c>
      <c r="K56" s="75">
        <f t="shared" si="4"/>
        <v>0.34210526315789475</v>
      </c>
      <c r="L56" s="79">
        <f t="shared" si="5"/>
        <v>7.8947368421052627E-2</v>
      </c>
      <c r="M56" s="79">
        <f t="shared" si="6"/>
        <v>0.15789473684210525</v>
      </c>
      <c r="N56" s="79">
        <f t="shared" si="7"/>
        <v>2.6315789473684209E-2</v>
      </c>
      <c r="O56" s="106"/>
      <c r="P56" s="106"/>
      <c r="Q56" s="106"/>
      <c r="R56" s="106"/>
      <c r="S56" s="106"/>
      <c r="T56" s="106"/>
    </row>
    <row r="57" spans="1:27" s="79" customFormat="1">
      <c r="A57" s="75" t="s">
        <v>325</v>
      </c>
      <c r="B57" s="75">
        <v>54</v>
      </c>
      <c r="C57" s="75">
        <v>17</v>
      </c>
      <c r="D57" s="75">
        <v>0</v>
      </c>
      <c r="E57" s="75">
        <v>19</v>
      </c>
      <c r="F57" s="75">
        <v>5</v>
      </c>
      <c r="G57" s="75">
        <v>8</v>
      </c>
      <c r="H57" s="75">
        <v>5</v>
      </c>
      <c r="I57" s="75">
        <f t="shared" si="2"/>
        <v>0.31481481481481483</v>
      </c>
      <c r="J57" s="75">
        <f t="shared" si="3"/>
        <v>0</v>
      </c>
      <c r="K57" s="75">
        <f t="shared" si="4"/>
        <v>0.35185185185185186</v>
      </c>
      <c r="L57" s="79">
        <f t="shared" si="5"/>
        <v>9.2592592592592587E-2</v>
      </c>
      <c r="M57" s="79">
        <f t="shared" si="6"/>
        <v>0.14814814814814814</v>
      </c>
      <c r="N57" s="79">
        <f t="shared" si="7"/>
        <v>9.2592592592592587E-2</v>
      </c>
      <c r="O57" s="106"/>
      <c r="P57" s="106"/>
      <c r="Q57" s="106"/>
      <c r="R57" s="106"/>
      <c r="S57" s="106"/>
      <c r="T57" s="106"/>
    </row>
    <row r="58" spans="1:27" s="79" customFormat="1">
      <c r="A58" s="75" t="s">
        <v>326</v>
      </c>
      <c r="B58" s="75">
        <v>47</v>
      </c>
      <c r="C58" s="75">
        <v>15</v>
      </c>
      <c r="D58" s="75">
        <v>0</v>
      </c>
      <c r="E58" s="75">
        <v>13</v>
      </c>
      <c r="F58" s="75">
        <v>4</v>
      </c>
      <c r="G58" s="75">
        <v>11</v>
      </c>
      <c r="H58" s="75">
        <v>4</v>
      </c>
      <c r="I58" s="75">
        <f t="shared" si="2"/>
        <v>0.31914893617021278</v>
      </c>
      <c r="J58" s="75">
        <f t="shared" si="3"/>
        <v>0</v>
      </c>
      <c r="K58" s="75">
        <f t="shared" si="4"/>
        <v>0.27659574468085107</v>
      </c>
      <c r="L58" s="79">
        <f t="shared" si="5"/>
        <v>8.5106382978723402E-2</v>
      </c>
      <c r="M58" s="79">
        <f t="shared" si="6"/>
        <v>0.23404255319148937</v>
      </c>
      <c r="N58" s="79">
        <f t="shared" si="7"/>
        <v>8.5106382978723402E-2</v>
      </c>
      <c r="O58" s="106"/>
      <c r="P58" s="106"/>
      <c r="Q58" s="106"/>
      <c r="R58" s="106"/>
      <c r="S58" s="106"/>
      <c r="T58" s="106"/>
    </row>
    <row r="59" spans="1:27" s="79" customFormat="1">
      <c r="A59" s="75" t="s">
        <v>327</v>
      </c>
      <c r="B59" s="75">
        <v>36</v>
      </c>
      <c r="C59" s="75">
        <v>8</v>
      </c>
      <c r="D59" s="75">
        <v>0</v>
      </c>
      <c r="E59" s="75">
        <v>20</v>
      </c>
      <c r="F59" s="75">
        <v>0</v>
      </c>
      <c r="G59" s="75">
        <v>7</v>
      </c>
      <c r="H59" s="75">
        <v>1</v>
      </c>
      <c r="I59" s="75">
        <f t="shared" si="2"/>
        <v>0.22222222222222221</v>
      </c>
      <c r="J59" s="75">
        <f t="shared" si="3"/>
        <v>0</v>
      </c>
      <c r="K59" s="75">
        <f t="shared" si="4"/>
        <v>0.55555555555555558</v>
      </c>
      <c r="L59" s="79">
        <f t="shared" si="5"/>
        <v>0</v>
      </c>
      <c r="M59" s="79">
        <f t="shared" si="6"/>
        <v>0.19444444444444445</v>
      </c>
      <c r="N59" s="79">
        <f t="shared" si="7"/>
        <v>2.7777777777777776E-2</v>
      </c>
      <c r="O59" s="106"/>
      <c r="P59" s="106"/>
      <c r="Q59" s="106"/>
      <c r="R59" s="106"/>
      <c r="S59" s="106"/>
      <c r="T59" s="106"/>
    </row>
    <row r="60" spans="1:27" s="79" customForma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O60" s="106"/>
      <c r="P60" s="106"/>
      <c r="Q60" s="106"/>
      <c r="R60" s="106"/>
      <c r="S60" s="106"/>
      <c r="T60" s="106"/>
    </row>
    <row r="61" spans="1:27" s="79" customForma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O61" s="106"/>
      <c r="P61" s="106"/>
      <c r="Q61" s="106"/>
      <c r="R61" s="106"/>
      <c r="S61" s="106"/>
      <c r="T61" s="106"/>
    </row>
    <row r="62" spans="1:27" s="79" customFormat="1">
      <c r="A62" s="75" t="s">
        <v>328</v>
      </c>
      <c r="B62" s="75">
        <v>44</v>
      </c>
      <c r="C62" s="75">
        <v>7</v>
      </c>
      <c r="D62" s="75">
        <v>0</v>
      </c>
      <c r="E62" s="75">
        <v>17</v>
      </c>
      <c r="F62" s="75">
        <v>17</v>
      </c>
      <c r="G62" s="75">
        <v>3</v>
      </c>
      <c r="H62" s="75">
        <v>0</v>
      </c>
      <c r="I62" s="75">
        <f t="shared" si="2"/>
        <v>0.15909090909090909</v>
      </c>
      <c r="J62" s="75">
        <f t="shared" si="3"/>
        <v>0</v>
      </c>
      <c r="K62" s="75">
        <f t="shared" si="4"/>
        <v>0.38636363636363635</v>
      </c>
      <c r="L62" s="79">
        <f t="shared" si="5"/>
        <v>0.38636363636363635</v>
      </c>
      <c r="M62" s="79">
        <f t="shared" si="6"/>
        <v>6.8181818181818177E-2</v>
      </c>
      <c r="N62" s="79">
        <f t="shared" si="7"/>
        <v>0</v>
      </c>
      <c r="O62" s="106">
        <f t="shared" ref="O62:T62" si="10">AVERAGE(I62:I70)</f>
        <v>0.13428246049853651</v>
      </c>
      <c r="P62" s="106">
        <f t="shared" si="10"/>
        <v>5.8672983208010544E-2</v>
      </c>
      <c r="Q62" s="106">
        <f t="shared" si="10"/>
        <v>0.31149996329365282</v>
      </c>
      <c r="R62" s="106">
        <f t="shared" si="10"/>
        <v>0.32513676330305669</v>
      </c>
      <c r="S62" s="106">
        <f t="shared" si="10"/>
        <v>0.13032909929499417</v>
      </c>
      <c r="T62" s="106">
        <f t="shared" si="10"/>
        <v>2.3639831609909338E-2</v>
      </c>
      <c r="U62" s="107" t="s">
        <v>268</v>
      </c>
      <c r="V62" s="79">
        <f t="shared" ref="V62:AA62" si="11">STDEV(I62:I70)</f>
        <v>5.2134699585104353E-2</v>
      </c>
      <c r="W62" s="79">
        <f t="shared" si="11"/>
        <v>5.0186873428528025E-2</v>
      </c>
      <c r="X62" s="79">
        <f t="shared" si="11"/>
        <v>9.7644015074811255E-2</v>
      </c>
      <c r="Y62" s="79">
        <f t="shared" si="11"/>
        <v>4.9971857251937701E-2</v>
      </c>
      <c r="Z62" s="79">
        <f t="shared" si="11"/>
        <v>7.9252473531592663E-2</v>
      </c>
      <c r="AA62" s="79">
        <f t="shared" si="11"/>
        <v>2.6872538584668124E-2</v>
      </c>
    </row>
    <row r="63" spans="1:27" s="79" customFormat="1">
      <c r="A63" s="75" t="s">
        <v>329</v>
      </c>
      <c r="B63" s="75">
        <v>30</v>
      </c>
      <c r="C63" s="75">
        <v>5</v>
      </c>
      <c r="D63" s="75">
        <v>0</v>
      </c>
      <c r="E63" s="75">
        <v>12</v>
      </c>
      <c r="F63" s="75">
        <v>9</v>
      </c>
      <c r="G63" s="75">
        <v>3</v>
      </c>
      <c r="H63" s="75">
        <v>1</v>
      </c>
      <c r="I63" s="75">
        <f t="shared" si="2"/>
        <v>0.16666666666666666</v>
      </c>
      <c r="J63" s="75">
        <f t="shared" si="3"/>
        <v>0</v>
      </c>
      <c r="K63" s="75">
        <f t="shared" si="4"/>
        <v>0.4</v>
      </c>
      <c r="L63" s="79">
        <f t="shared" si="5"/>
        <v>0.3</v>
      </c>
      <c r="M63" s="79">
        <f t="shared" si="6"/>
        <v>0.1</v>
      </c>
      <c r="N63" s="79">
        <f t="shared" si="7"/>
        <v>3.3333333333333333E-2</v>
      </c>
      <c r="O63" s="106"/>
      <c r="P63" s="106"/>
      <c r="Q63" s="106"/>
      <c r="R63" s="106"/>
      <c r="S63" s="106"/>
      <c r="T63" s="106"/>
    </row>
    <row r="64" spans="1:27" s="79" customFormat="1">
      <c r="A64" s="75" t="s">
        <v>330</v>
      </c>
      <c r="B64" s="75">
        <v>50</v>
      </c>
      <c r="C64" s="75">
        <v>9</v>
      </c>
      <c r="D64" s="75">
        <v>3</v>
      </c>
      <c r="E64" s="75">
        <v>14</v>
      </c>
      <c r="F64" s="75">
        <v>17</v>
      </c>
      <c r="G64" s="75">
        <v>7</v>
      </c>
      <c r="H64" s="75">
        <v>0</v>
      </c>
      <c r="I64" s="75">
        <f t="shared" si="2"/>
        <v>0.18</v>
      </c>
      <c r="J64" s="75">
        <f t="shared" si="3"/>
        <v>0.06</v>
      </c>
      <c r="K64" s="75">
        <f t="shared" si="4"/>
        <v>0.28000000000000003</v>
      </c>
      <c r="L64" s="79">
        <f t="shared" si="5"/>
        <v>0.34</v>
      </c>
      <c r="M64" s="79">
        <f t="shared" si="6"/>
        <v>0.14000000000000001</v>
      </c>
      <c r="N64" s="79">
        <f t="shared" si="7"/>
        <v>0</v>
      </c>
      <c r="O64" s="106"/>
      <c r="P64" s="106"/>
      <c r="Q64" s="106"/>
      <c r="R64" s="106"/>
      <c r="S64" s="106"/>
      <c r="T64" s="106"/>
    </row>
    <row r="65" spans="1:28" s="79" customFormat="1">
      <c r="A65" s="75" t="s">
        <v>331</v>
      </c>
      <c r="B65" s="75">
        <v>47</v>
      </c>
      <c r="C65" s="75">
        <v>2</v>
      </c>
      <c r="D65" s="75">
        <v>3</v>
      </c>
      <c r="E65" s="75">
        <v>17</v>
      </c>
      <c r="F65" s="75">
        <v>10</v>
      </c>
      <c r="G65" s="75">
        <v>11</v>
      </c>
      <c r="H65" s="75">
        <v>4</v>
      </c>
      <c r="I65" s="75">
        <f t="shared" si="2"/>
        <v>4.2553191489361701E-2</v>
      </c>
      <c r="J65" s="75">
        <f t="shared" si="3"/>
        <v>6.3829787234042548E-2</v>
      </c>
      <c r="K65" s="75">
        <f t="shared" si="4"/>
        <v>0.36170212765957449</v>
      </c>
      <c r="L65" s="79">
        <f t="shared" si="5"/>
        <v>0.21276595744680851</v>
      </c>
      <c r="M65" s="79">
        <f t="shared" si="6"/>
        <v>0.23404255319148937</v>
      </c>
      <c r="N65" s="79">
        <f t="shared" si="7"/>
        <v>8.5106382978723402E-2</v>
      </c>
      <c r="O65" s="106"/>
      <c r="P65" s="106"/>
      <c r="Q65" s="106"/>
      <c r="R65" s="106"/>
      <c r="S65" s="106"/>
      <c r="T65" s="106"/>
    </row>
    <row r="66" spans="1:28" s="79" customFormat="1">
      <c r="A66" s="75" t="s">
        <v>332</v>
      </c>
      <c r="B66" s="75">
        <v>33</v>
      </c>
      <c r="C66" s="75">
        <v>7</v>
      </c>
      <c r="D66" s="75">
        <v>2</v>
      </c>
      <c r="E66" s="75">
        <v>7</v>
      </c>
      <c r="F66" s="75">
        <v>12</v>
      </c>
      <c r="G66" s="75">
        <v>3</v>
      </c>
      <c r="H66" s="75">
        <v>1</v>
      </c>
      <c r="I66" s="75">
        <f t="shared" si="2"/>
        <v>0.21212121212121213</v>
      </c>
      <c r="J66" s="75">
        <f t="shared" si="3"/>
        <v>6.0606060606060608E-2</v>
      </c>
      <c r="K66" s="75">
        <f t="shared" si="4"/>
        <v>0.21212121212121213</v>
      </c>
      <c r="L66" s="79">
        <f t="shared" si="5"/>
        <v>0.36363636363636365</v>
      </c>
      <c r="M66" s="79">
        <f t="shared" si="6"/>
        <v>9.0909090909090912E-2</v>
      </c>
      <c r="N66" s="79">
        <f t="shared" si="7"/>
        <v>3.0303030303030304E-2</v>
      </c>
      <c r="O66" s="106"/>
      <c r="P66" s="106"/>
      <c r="Q66" s="106"/>
      <c r="R66" s="106"/>
      <c r="S66" s="106"/>
      <c r="T66" s="106"/>
    </row>
    <row r="67" spans="1:28" s="79" customFormat="1">
      <c r="A67" s="75" t="s">
        <v>333</v>
      </c>
      <c r="B67" s="75">
        <v>51</v>
      </c>
      <c r="C67" s="75">
        <v>7</v>
      </c>
      <c r="D67" s="75">
        <v>1</v>
      </c>
      <c r="E67" s="75">
        <v>9</v>
      </c>
      <c r="F67" s="75">
        <v>17</v>
      </c>
      <c r="G67" s="75">
        <v>10</v>
      </c>
      <c r="H67" s="75">
        <v>1</v>
      </c>
      <c r="I67" s="75">
        <f t="shared" si="2"/>
        <v>0.13725490196078433</v>
      </c>
      <c r="J67" s="75">
        <f t="shared" si="3"/>
        <v>1.9607843137254902E-2</v>
      </c>
      <c r="K67" s="75">
        <f t="shared" si="4"/>
        <v>0.17647058823529413</v>
      </c>
      <c r="L67" s="79">
        <f t="shared" si="5"/>
        <v>0.33333333333333331</v>
      </c>
      <c r="M67" s="79">
        <f t="shared" si="6"/>
        <v>0.19607843137254902</v>
      </c>
      <c r="N67" s="79">
        <f t="shared" si="7"/>
        <v>1.9607843137254902E-2</v>
      </c>
      <c r="O67" s="106"/>
      <c r="P67" s="106"/>
      <c r="Q67" s="106"/>
      <c r="R67" s="106"/>
      <c r="S67" s="106"/>
      <c r="T67" s="106"/>
    </row>
    <row r="68" spans="1:28" s="79" customFormat="1">
      <c r="A68" s="75" t="s">
        <v>334</v>
      </c>
      <c r="B68" s="75">
        <v>32</v>
      </c>
      <c r="C68" s="75">
        <v>3</v>
      </c>
      <c r="D68" s="75">
        <v>2</v>
      </c>
      <c r="E68" s="75">
        <v>15</v>
      </c>
      <c r="F68" s="75">
        <v>11</v>
      </c>
      <c r="G68" s="75">
        <v>1</v>
      </c>
      <c r="H68" s="75">
        <v>0</v>
      </c>
      <c r="I68" s="75">
        <f t="shared" si="2"/>
        <v>9.375E-2</v>
      </c>
      <c r="J68" s="75">
        <f t="shared" si="3"/>
        <v>6.25E-2</v>
      </c>
      <c r="K68" s="75">
        <f t="shared" si="4"/>
        <v>0.46875</v>
      </c>
      <c r="L68" s="79">
        <f t="shared" si="5"/>
        <v>0.34375</v>
      </c>
      <c r="M68" s="79">
        <f t="shared" si="6"/>
        <v>3.125E-2</v>
      </c>
      <c r="N68" s="79">
        <f t="shared" si="7"/>
        <v>0</v>
      </c>
      <c r="O68" s="106"/>
      <c r="P68" s="106"/>
      <c r="Q68" s="106"/>
      <c r="R68" s="106"/>
      <c r="S68" s="106"/>
      <c r="T68" s="106"/>
    </row>
    <row r="69" spans="1:28" s="79" customFormat="1">
      <c r="A69" s="75" t="s">
        <v>335</v>
      </c>
      <c r="B69" s="75">
        <v>32</v>
      </c>
      <c r="C69" s="75">
        <v>4</v>
      </c>
      <c r="D69" s="75">
        <v>5</v>
      </c>
      <c r="E69" s="75">
        <v>9</v>
      </c>
      <c r="F69" s="75">
        <v>11</v>
      </c>
      <c r="G69" s="75">
        <v>2</v>
      </c>
      <c r="H69" s="75">
        <v>1</v>
      </c>
      <c r="I69" s="75">
        <f t="shared" si="2"/>
        <v>0.125</v>
      </c>
      <c r="J69" s="75">
        <f t="shared" si="3"/>
        <v>0.15625</v>
      </c>
      <c r="K69" s="75">
        <f t="shared" si="4"/>
        <v>0.28125</v>
      </c>
      <c r="L69" s="79">
        <f t="shared" si="5"/>
        <v>0.34375</v>
      </c>
      <c r="M69" s="79">
        <f t="shared" si="6"/>
        <v>6.25E-2</v>
      </c>
      <c r="N69" s="79">
        <f t="shared" si="7"/>
        <v>3.125E-2</v>
      </c>
      <c r="O69" s="106"/>
      <c r="P69" s="106"/>
      <c r="Q69" s="106"/>
      <c r="R69" s="106"/>
      <c r="S69" s="106"/>
      <c r="T69" s="106"/>
    </row>
    <row r="70" spans="1:28" s="79" customFormat="1">
      <c r="A70" s="75" t="s">
        <v>336</v>
      </c>
      <c r="B70" s="75">
        <v>76</v>
      </c>
      <c r="C70" s="75">
        <v>7</v>
      </c>
      <c r="D70" s="75">
        <v>8</v>
      </c>
      <c r="E70" s="75">
        <v>18</v>
      </c>
      <c r="F70" s="75">
        <v>23</v>
      </c>
      <c r="G70" s="75">
        <v>19</v>
      </c>
      <c r="H70" s="75">
        <v>1</v>
      </c>
      <c r="I70" s="75">
        <f t="shared" si="2"/>
        <v>9.2105263157894732E-2</v>
      </c>
      <c r="J70" s="75">
        <f t="shared" si="3"/>
        <v>0.10526315789473684</v>
      </c>
      <c r="K70" s="75">
        <f t="shared" si="4"/>
        <v>0.23684210526315788</v>
      </c>
      <c r="L70" s="79">
        <f t="shared" si="5"/>
        <v>0.30263157894736842</v>
      </c>
      <c r="M70" s="79">
        <f t="shared" si="6"/>
        <v>0.25</v>
      </c>
      <c r="N70" s="79">
        <f t="shared" si="7"/>
        <v>1.3157894736842105E-2</v>
      </c>
      <c r="O70" s="106"/>
      <c r="P70" s="106"/>
      <c r="Q70" s="106"/>
      <c r="R70" s="106"/>
      <c r="S70" s="106"/>
      <c r="T70" s="106"/>
    </row>
    <row r="71" spans="1:28" s="79" customForma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O71" s="106"/>
      <c r="P71" s="106"/>
      <c r="Q71" s="106"/>
      <c r="R71" s="106"/>
      <c r="S71" s="106"/>
      <c r="T71" s="106"/>
    </row>
    <row r="72" spans="1:28">
      <c r="O72" s="106"/>
      <c r="P72" s="106"/>
      <c r="Q72" s="106"/>
      <c r="R72" s="106"/>
      <c r="S72" s="106"/>
      <c r="T72" s="106"/>
    </row>
    <row r="73" spans="1:28">
      <c r="A73" s="75" t="s">
        <v>337</v>
      </c>
      <c r="B73" s="75">
        <v>30</v>
      </c>
      <c r="C73" s="75">
        <v>15</v>
      </c>
      <c r="D73" s="75">
        <v>15</v>
      </c>
      <c r="E73" s="75">
        <v>0</v>
      </c>
      <c r="F73" s="75">
        <v>0</v>
      </c>
      <c r="G73" s="75">
        <v>0</v>
      </c>
      <c r="H73" s="75">
        <v>0</v>
      </c>
      <c r="I73" s="75">
        <f t="shared" si="2"/>
        <v>0.5</v>
      </c>
      <c r="J73" s="75">
        <f t="shared" si="3"/>
        <v>0.5</v>
      </c>
      <c r="K73" s="75">
        <f t="shared" si="4"/>
        <v>0</v>
      </c>
      <c r="L73" s="79">
        <f t="shared" si="5"/>
        <v>0</v>
      </c>
      <c r="M73" s="79">
        <f t="shared" si="6"/>
        <v>0</v>
      </c>
      <c r="N73" s="79">
        <f t="shared" si="7"/>
        <v>0</v>
      </c>
      <c r="O73" s="106">
        <f>AVERAGE(I73:I75)</f>
        <v>0.51001291989664077</v>
      </c>
      <c r="P73" s="106">
        <f>AVERAGE(J73:J75)</f>
        <v>0.48998708010335917</v>
      </c>
      <c r="Q73" s="106">
        <v>0</v>
      </c>
      <c r="R73" s="106">
        <v>0</v>
      </c>
      <c r="S73" s="106">
        <v>0</v>
      </c>
      <c r="T73" s="106">
        <v>0</v>
      </c>
      <c r="U73" s="107" t="s">
        <v>353</v>
      </c>
      <c r="V73" s="79">
        <f>STDEV(I73:I75)</f>
        <v>2.8022701843338452E-2</v>
      </c>
      <c r="W73" s="79">
        <f>STDEV(J73:J75)</f>
        <v>2.8022701843338483E-2</v>
      </c>
    </row>
    <row r="74" spans="1:28">
      <c r="A74" s="75" t="s">
        <v>338</v>
      </c>
      <c r="B74" s="75">
        <v>24</v>
      </c>
      <c r="C74" s="75">
        <v>13</v>
      </c>
      <c r="D74" s="75">
        <v>11</v>
      </c>
      <c r="E74" s="75">
        <v>0</v>
      </c>
      <c r="F74" s="75">
        <v>0</v>
      </c>
      <c r="G74" s="75">
        <v>0</v>
      </c>
      <c r="H74" s="75">
        <v>0</v>
      </c>
      <c r="I74" s="75">
        <f t="shared" si="2"/>
        <v>0.54166666666666663</v>
      </c>
      <c r="J74" s="75">
        <f t="shared" si="3"/>
        <v>0.45833333333333331</v>
      </c>
      <c r="K74" s="75">
        <f t="shared" si="4"/>
        <v>0</v>
      </c>
      <c r="L74" s="79">
        <f t="shared" si="5"/>
        <v>0</v>
      </c>
      <c r="M74" s="79">
        <f t="shared" si="6"/>
        <v>0</v>
      </c>
      <c r="N74" s="79">
        <f t="shared" si="7"/>
        <v>0</v>
      </c>
      <c r="O74" s="106"/>
      <c r="P74" s="106"/>
      <c r="Q74" s="106"/>
      <c r="R74" s="106"/>
      <c r="S74" s="106"/>
      <c r="T74" s="106"/>
    </row>
    <row r="75" spans="1:28">
      <c r="A75" s="75" t="s">
        <v>339</v>
      </c>
      <c r="B75" s="75">
        <v>43</v>
      </c>
      <c r="C75" s="75">
        <v>21</v>
      </c>
      <c r="D75" s="75">
        <v>22</v>
      </c>
      <c r="E75" s="75">
        <v>0</v>
      </c>
      <c r="F75" s="75">
        <v>0</v>
      </c>
      <c r="G75" s="75">
        <v>0</v>
      </c>
      <c r="H75" s="75">
        <v>0</v>
      </c>
      <c r="I75" s="75">
        <f t="shared" si="2"/>
        <v>0.48837209302325579</v>
      </c>
      <c r="J75" s="75">
        <f t="shared" si="3"/>
        <v>0.51162790697674421</v>
      </c>
      <c r="K75" s="75">
        <f t="shared" si="4"/>
        <v>0</v>
      </c>
      <c r="L75" s="79">
        <f t="shared" si="5"/>
        <v>0</v>
      </c>
      <c r="M75" s="79">
        <f t="shared" si="6"/>
        <v>0</v>
      </c>
      <c r="N75" s="79">
        <f t="shared" si="7"/>
        <v>0</v>
      </c>
      <c r="O75" s="106"/>
      <c r="P75" s="106"/>
      <c r="Q75" s="106"/>
      <c r="R75" s="106"/>
      <c r="S75" s="106"/>
      <c r="T75" s="106"/>
    </row>
    <row r="76" spans="1:28">
      <c r="A76" s="75" t="s">
        <v>340</v>
      </c>
      <c r="B76" s="89">
        <v>40</v>
      </c>
      <c r="C76" s="104">
        <v>23</v>
      </c>
      <c r="D76" s="75">
        <v>16</v>
      </c>
      <c r="E76" s="75">
        <v>0</v>
      </c>
      <c r="F76" s="75">
        <v>1</v>
      </c>
      <c r="G76" s="75">
        <v>0</v>
      </c>
      <c r="H76" s="75">
        <v>0</v>
      </c>
      <c r="I76" s="75">
        <f t="shared" si="2"/>
        <v>0.57499999999999996</v>
      </c>
      <c r="J76" s="75">
        <f t="shared" si="3"/>
        <v>0.4</v>
      </c>
      <c r="K76" s="75">
        <f t="shared" si="4"/>
        <v>0</v>
      </c>
      <c r="L76" s="79">
        <f t="shared" si="5"/>
        <v>2.5000000000000001E-2</v>
      </c>
      <c r="M76" s="79">
        <f t="shared" si="6"/>
        <v>0</v>
      </c>
      <c r="N76" s="79">
        <f t="shared" si="7"/>
        <v>0</v>
      </c>
      <c r="O76" s="106">
        <f>AVERAGE(I76:I78)</f>
        <v>0.47967328370554174</v>
      </c>
      <c r="P76" s="106">
        <f>AVERAGE(J76:J78)</f>
        <v>0.48023159636062857</v>
      </c>
      <c r="Q76" s="106">
        <f>AVERAGE(K76:K78)</f>
        <v>5.1282051282051282E-3</v>
      </c>
      <c r="R76" s="106">
        <f>AVERAGE(L76:L78)</f>
        <v>3.4966914805624479E-2</v>
      </c>
      <c r="S76" s="106">
        <v>0</v>
      </c>
      <c r="T76" s="106">
        <v>0</v>
      </c>
      <c r="U76" s="107" t="s">
        <v>354</v>
      </c>
      <c r="V76" s="79">
        <f>STDEV(I76:I78)</f>
        <v>9.3981797679802581E-2</v>
      </c>
      <c r="W76" s="79">
        <f>STDEV(J76:J78)</f>
        <v>7.4927009097257843E-2</v>
      </c>
      <c r="X76" s="79">
        <f>STDEV(K76:K78)</f>
        <v>8.8823118336865507E-3</v>
      </c>
      <c r="Y76" s="79">
        <f>STDEV(L76:L78)</f>
        <v>2.6038067351169845E-2</v>
      </c>
    </row>
    <row r="77" spans="1:28">
      <c r="A77" s="75" t="s">
        <v>341</v>
      </c>
      <c r="B77" s="75">
        <v>65</v>
      </c>
      <c r="C77" s="75">
        <v>31</v>
      </c>
      <c r="D77" s="75">
        <v>32</v>
      </c>
      <c r="E77" s="75">
        <v>1</v>
      </c>
      <c r="F77" s="75">
        <v>1</v>
      </c>
      <c r="G77" s="75">
        <v>0</v>
      </c>
      <c r="H77" s="75">
        <v>0</v>
      </c>
      <c r="I77" s="75">
        <f t="shared" si="2"/>
        <v>0.47692307692307695</v>
      </c>
      <c r="J77" s="75">
        <f t="shared" si="3"/>
        <v>0.49230769230769234</v>
      </c>
      <c r="K77" s="75">
        <f t="shared" si="4"/>
        <v>1.5384615384615385E-2</v>
      </c>
      <c r="L77" s="79">
        <f t="shared" si="5"/>
        <v>1.5384615384615385E-2</v>
      </c>
      <c r="M77" s="79">
        <f t="shared" si="6"/>
        <v>0</v>
      </c>
      <c r="N77" s="79">
        <f t="shared" si="7"/>
        <v>0</v>
      </c>
      <c r="O77" s="108"/>
      <c r="P77" s="108"/>
      <c r="Q77" s="108"/>
      <c r="R77" s="109"/>
      <c r="S77" s="108"/>
      <c r="T77" s="108"/>
      <c r="U77" s="89"/>
      <c r="V77" s="89"/>
      <c r="W77" s="89"/>
      <c r="X77" s="89"/>
      <c r="Y77" s="97"/>
      <c r="Z77" s="89"/>
      <c r="AA77" s="89"/>
      <c r="AB77" s="89"/>
    </row>
    <row r="78" spans="1:28">
      <c r="A78" s="75" t="s">
        <v>342</v>
      </c>
      <c r="B78" s="75">
        <v>31</v>
      </c>
      <c r="C78" s="75">
        <v>12</v>
      </c>
      <c r="D78" s="75">
        <v>17</v>
      </c>
      <c r="E78" s="75">
        <v>0</v>
      </c>
      <c r="F78" s="75">
        <v>2</v>
      </c>
      <c r="G78" s="75">
        <v>0</v>
      </c>
      <c r="H78" s="75">
        <v>0</v>
      </c>
      <c r="I78" s="75">
        <f>C78/B78</f>
        <v>0.38709677419354838</v>
      </c>
      <c r="J78" s="75">
        <f t="shared" si="3"/>
        <v>0.54838709677419351</v>
      </c>
      <c r="K78" s="75">
        <f t="shared" si="4"/>
        <v>0</v>
      </c>
      <c r="L78" s="79">
        <f t="shared" si="5"/>
        <v>6.4516129032258063E-2</v>
      </c>
      <c r="M78" s="79">
        <f t="shared" si="6"/>
        <v>0</v>
      </c>
      <c r="N78" s="79">
        <f t="shared" si="7"/>
        <v>0</v>
      </c>
      <c r="O78" s="106"/>
      <c r="P78" s="106"/>
      <c r="Q78" s="106"/>
      <c r="R78" s="106"/>
      <c r="S78" s="106"/>
      <c r="T78" s="106"/>
    </row>
    <row r="79" spans="1:28">
      <c r="O79" s="106">
        <f>AVERAGE(I73:I78)</f>
        <v>0.49484310180109126</v>
      </c>
      <c r="P79" s="106">
        <f>AVERAGE(J73:J78)</f>
        <v>0.48510933823199393</v>
      </c>
      <c r="Q79" s="106">
        <f>AVERAGE(K73:K78)</f>
        <v>2.5641025641025641E-3</v>
      </c>
      <c r="R79" s="106">
        <f>AVERAGE(L73:L78)</f>
        <v>1.7483457402812239E-2</v>
      </c>
      <c r="S79" s="106">
        <v>0</v>
      </c>
      <c r="T79" s="106">
        <v>0</v>
      </c>
      <c r="U79" s="107" t="s">
        <v>355</v>
      </c>
      <c r="V79" s="79">
        <f>STDEV(I73:I78)</f>
        <v>6.4212834408346006E-2</v>
      </c>
      <c r="W79" s="79">
        <f>STDEV(J73:J78)</f>
        <v>5.0875163324168853E-2</v>
      </c>
      <c r="X79" s="79">
        <f>STDEV(K73:K78)</f>
        <v>6.2807429302132777E-3</v>
      </c>
      <c r="Y79" s="79">
        <f>STDEV(L73:L78)</f>
        <v>2.5258620703846102E-2</v>
      </c>
    </row>
    <row r="80" spans="1:28">
      <c r="O80" s="106"/>
      <c r="P80" s="106"/>
      <c r="Q80" s="106"/>
      <c r="R80" s="106"/>
      <c r="S80" s="106"/>
      <c r="T80" s="106"/>
      <c r="U80" s="79" t="s">
        <v>356</v>
      </c>
    </row>
    <row r="81" spans="1:24">
      <c r="A81" s="75" t="s">
        <v>343</v>
      </c>
      <c r="B81" s="75">
        <v>51</v>
      </c>
      <c r="C81" s="75">
        <v>28</v>
      </c>
      <c r="D81" s="75">
        <v>22</v>
      </c>
      <c r="E81" s="75">
        <v>1</v>
      </c>
      <c r="F81" s="75">
        <v>0</v>
      </c>
      <c r="G81" s="75">
        <v>0</v>
      </c>
      <c r="H81" s="75">
        <v>0</v>
      </c>
      <c r="I81" s="75">
        <f t="shared" ref="I81:I87" si="12">C81/B81</f>
        <v>0.5490196078431373</v>
      </c>
      <c r="J81" s="75">
        <f t="shared" si="3"/>
        <v>0.43137254901960786</v>
      </c>
      <c r="K81" s="75">
        <f t="shared" si="4"/>
        <v>1.9607843137254902E-2</v>
      </c>
      <c r="L81" s="79">
        <f t="shared" si="5"/>
        <v>0</v>
      </c>
      <c r="M81" s="79">
        <f t="shared" si="6"/>
        <v>0</v>
      </c>
      <c r="N81" s="79">
        <f t="shared" si="7"/>
        <v>0</v>
      </c>
      <c r="O81" s="106">
        <f>AVERAGE(I81:I84)</f>
        <v>0.53638353334644895</v>
      </c>
      <c r="P81" s="106">
        <f>AVERAGE(J81:J84)</f>
        <v>0.44589399304872446</v>
      </c>
      <c r="Q81" s="106">
        <f>AVERAGE(K81:K84)</f>
        <v>1.7722473604826545E-2</v>
      </c>
      <c r="R81" s="106">
        <v>0</v>
      </c>
      <c r="S81" s="106">
        <v>0</v>
      </c>
      <c r="T81" s="106">
        <v>0</v>
      </c>
      <c r="U81" s="107" t="s">
        <v>357</v>
      </c>
      <c r="V81" s="79">
        <f>STDEV(I81:I84)</f>
        <v>3.4019192708129677E-2</v>
      </c>
      <c r="W81" s="79">
        <f>STDEV(J81:J84)</f>
        <v>1.5042738299037477E-2</v>
      </c>
      <c r="X81" s="79">
        <f>STDEV(K81:K84)</f>
        <v>2.4207244187742897E-2</v>
      </c>
    </row>
    <row r="82" spans="1:24">
      <c r="A82" s="75" t="s">
        <v>344</v>
      </c>
      <c r="B82" s="75">
        <v>46</v>
      </c>
      <c r="C82" s="75">
        <v>26</v>
      </c>
      <c r="D82" s="75">
        <v>20</v>
      </c>
      <c r="E82" s="75">
        <v>0</v>
      </c>
      <c r="F82" s="75">
        <v>0</v>
      </c>
      <c r="G82" s="75">
        <v>0</v>
      </c>
      <c r="H82" s="75">
        <v>0</v>
      </c>
      <c r="I82" s="75">
        <f t="shared" si="12"/>
        <v>0.56521739130434778</v>
      </c>
      <c r="J82" s="75">
        <f t="shared" si="3"/>
        <v>0.43478260869565216</v>
      </c>
      <c r="K82" s="75">
        <f t="shared" si="4"/>
        <v>0</v>
      </c>
      <c r="L82" s="79">
        <f t="shared" si="5"/>
        <v>0</v>
      </c>
      <c r="M82" s="79">
        <f t="shared" si="6"/>
        <v>0</v>
      </c>
      <c r="N82" s="79">
        <f t="shared" si="7"/>
        <v>0</v>
      </c>
      <c r="O82" s="106"/>
      <c r="P82" s="106"/>
      <c r="Q82" s="106"/>
      <c r="R82" s="106"/>
      <c r="S82" s="106"/>
      <c r="T82" s="106"/>
    </row>
    <row r="83" spans="1:24">
      <c r="A83" s="75" t="s">
        <v>345</v>
      </c>
      <c r="B83" s="75">
        <v>68</v>
      </c>
      <c r="C83" s="75">
        <v>37</v>
      </c>
      <c r="D83" s="75">
        <v>31</v>
      </c>
      <c r="E83" s="75">
        <v>0</v>
      </c>
      <c r="F83" s="75">
        <v>0</v>
      </c>
      <c r="G83" s="75">
        <v>0</v>
      </c>
      <c r="H83" s="75">
        <v>0</v>
      </c>
      <c r="I83" s="75">
        <f t="shared" si="12"/>
        <v>0.54411764705882348</v>
      </c>
      <c r="J83" s="75">
        <f t="shared" si="3"/>
        <v>0.45588235294117646</v>
      </c>
      <c r="K83" s="75">
        <f t="shared" si="4"/>
        <v>0</v>
      </c>
      <c r="L83" s="79">
        <f t="shared" si="5"/>
        <v>0</v>
      </c>
      <c r="M83" s="79">
        <f t="shared" si="6"/>
        <v>0</v>
      </c>
      <c r="N83" s="79">
        <f t="shared" si="7"/>
        <v>0</v>
      </c>
      <c r="O83" s="106"/>
      <c r="P83" s="106"/>
      <c r="Q83" s="106"/>
      <c r="R83" s="106"/>
      <c r="S83" s="106"/>
      <c r="T83" s="106"/>
    </row>
    <row r="84" spans="1:24">
      <c r="A84" s="75" t="s">
        <v>346</v>
      </c>
      <c r="B84" s="75">
        <v>39</v>
      </c>
      <c r="C84" s="75">
        <v>19</v>
      </c>
      <c r="D84" s="75">
        <v>18</v>
      </c>
      <c r="E84" s="75">
        <v>2</v>
      </c>
      <c r="F84" s="75">
        <v>0</v>
      </c>
      <c r="G84" s="75">
        <v>0</v>
      </c>
      <c r="H84" s="75">
        <v>0</v>
      </c>
      <c r="I84" s="75">
        <f t="shared" si="12"/>
        <v>0.48717948717948717</v>
      </c>
      <c r="J84" s="75">
        <f t="shared" si="3"/>
        <v>0.46153846153846156</v>
      </c>
      <c r="K84" s="75">
        <f t="shared" si="4"/>
        <v>5.128205128205128E-2</v>
      </c>
      <c r="L84" s="79">
        <f t="shared" si="5"/>
        <v>0</v>
      </c>
      <c r="M84" s="79">
        <f t="shared" si="6"/>
        <v>0</v>
      </c>
      <c r="N84" s="79">
        <f t="shared" si="7"/>
        <v>0</v>
      </c>
      <c r="O84" s="106"/>
      <c r="P84" s="106"/>
      <c r="Q84" s="106"/>
      <c r="R84" s="106"/>
      <c r="S84" s="106"/>
      <c r="T84" s="106"/>
    </row>
    <row r="85" spans="1:24">
      <c r="A85" s="75" t="s">
        <v>347</v>
      </c>
      <c r="B85" s="75">
        <v>22</v>
      </c>
      <c r="C85" s="75">
        <v>9</v>
      </c>
      <c r="D85" s="75">
        <v>11</v>
      </c>
      <c r="E85" s="75">
        <v>2</v>
      </c>
      <c r="F85" s="75">
        <v>0</v>
      </c>
      <c r="G85" s="75">
        <v>0</v>
      </c>
      <c r="H85" s="75">
        <v>0</v>
      </c>
      <c r="I85" s="75">
        <f t="shared" si="12"/>
        <v>0.40909090909090912</v>
      </c>
      <c r="J85" s="75">
        <f t="shared" si="3"/>
        <v>0.5</v>
      </c>
      <c r="K85" s="75">
        <f t="shared" si="4"/>
        <v>9.0909090909090912E-2</v>
      </c>
      <c r="L85" s="79">
        <f t="shared" si="5"/>
        <v>0</v>
      </c>
      <c r="M85" s="79">
        <f t="shared" si="6"/>
        <v>0</v>
      </c>
      <c r="N85" s="79">
        <f t="shared" si="7"/>
        <v>0</v>
      </c>
      <c r="O85" s="106">
        <f>AVERAGE(I85:I87)</f>
        <v>0.5166894508999772</v>
      </c>
      <c r="P85" s="106">
        <f>AVERAGE(J85:J87)</f>
        <v>0.45300751879699247</v>
      </c>
      <c r="Q85" s="106">
        <f>AVERAGE(K85:K87)</f>
        <v>3.0303030303030304E-2</v>
      </c>
      <c r="R85" s="106">
        <v>0</v>
      </c>
      <c r="S85" s="106">
        <v>0</v>
      </c>
      <c r="T85" s="106">
        <v>0</v>
      </c>
      <c r="U85" s="107" t="s">
        <v>358</v>
      </c>
      <c r="V85" s="79">
        <f>STDEV(I85:I87)</f>
        <v>9.9460273752748032E-2</v>
      </c>
      <c r="W85" s="79">
        <f>STDEV(J85:J87)</f>
        <v>5.3530191225180983E-2</v>
      </c>
      <c r="X85" s="79">
        <f>STDEV(K85:K87)</f>
        <v>5.2486388108147798E-2</v>
      </c>
    </row>
    <row r="86" spans="1:24">
      <c r="A86" s="75" t="s">
        <v>348</v>
      </c>
      <c r="B86" s="75">
        <v>28</v>
      </c>
      <c r="C86" s="75">
        <v>15</v>
      </c>
      <c r="D86" s="75">
        <v>13</v>
      </c>
      <c r="E86" s="75">
        <v>0</v>
      </c>
      <c r="F86" s="75">
        <v>0</v>
      </c>
      <c r="G86" s="75">
        <v>0</v>
      </c>
      <c r="H86" s="75">
        <v>0</v>
      </c>
      <c r="I86" s="75">
        <f t="shared" si="12"/>
        <v>0.5357142857142857</v>
      </c>
      <c r="J86" s="75">
        <f t="shared" si="3"/>
        <v>0.4642857142857143</v>
      </c>
      <c r="K86" s="75">
        <f t="shared" si="4"/>
        <v>0</v>
      </c>
      <c r="L86" s="79">
        <f t="shared" si="5"/>
        <v>0</v>
      </c>
      <c r="M86" s="79">
        <f t="shared" si="6"/>
        <v>0</v>
      </c>
      <c r="N86" s="79">
        <f t="shared" si="7"/>
        <v>0</v>
      </c>
      <c r="O86" s="106"/>
      <c r="P86" s="106"/>
      <c r="Q86" s="106"/>
      <c r="R86" s="106"/>
      <c r="S86" s="106"/>
      <c r="T86" s="106"/>
    </row>
    <row r="87" spans="1:24">
      <c r="A87" s="75" t="s">
        <v>349</v>
      </c>
      <c r="B87" s="75">
        <v>38</v>
      </c>
      <c r="C87" s="75">
        <v>23</v>
      </c>
      <c r="D87" s="75">
        <v>15</v>
      </c>
      <c r="E87" s="75">
        <v>0</v>
      </c>
      <c r="F87" s="75">
        <v>0</v>
      </c>
      <c r="G87" s="75">
        <v>0</v>
      </c>
      <c r="H87" s="75">
        <v>0</v>
      </c>
      <c r="I87" s="75">
        <f t="shared" si="12"/>
        <v>0.60526315789473684</v>
      </c>
      <c r="J87" s="75">
        <f t="shared" si="3"/>
        <v>0.39473684210526316</v>
      </c>
      <c r="K87" s="75">
        <f t="shared" si="4"/>
        <v>0</v>
      </c>
      <c r="L87" s="79">
        <f t="shared" si="5"/>
        <v>0</v>
      </c>
      <c r="M87" s="79">
        <f t="shared" si="6"/>
        <v>0</v>
      </c>
      <c r="N87" s="79">
        <f t="shared" si="7"/>
        <v>0</v>
      </c>
      <c r="O87" s="106"/>
      <c r="P87" s="106"/>
      <c r="Q87" s="106"/>
      <c r="R87" s="106"/>
      <c r="S87" s="106"/>
      <c r="T87" s="106"/>
    </row>
    <row r="88" spans="1:24">
      <c r="O88" s="106">
        <f>AVERAGE(I81:I87)</f>
        <v>0.52794321229796104</v>
      </c>
      <c r="P88" s="106">
        <f>AVERAGE(J81:J87)</f>
        <v>0.44894264694083935</v>
      </c>
      <c r="Q88" s="106">
        <f>AVERAGE(K81:K87)</f>
        <v>2.3114140761199584E-2</v>
      </c>
      <c r="R88" s="106">
        <v>0</v>
      </c>
      <c r="S88" s="106">
        <v>0</v>
      </c>
      <c r="T88" s="106">
        <v>0</v>
      </c>
      <c r="U88" s="107" t="s">
        <v>359</v>
      </c>
    </row>
    <row r="89" spans="1:24">
      <c r="U89" s="79" t="s">
        <v>356</v>
      </c>
    </row>
    <row r="93" spans="1:24">
      <c r="A93" s="89"/>
    </row>
    <row r="96" spans="1:24">
      <c r="F96"/>
    </row>
    <row r="97" spans="6:6">
      <c r="F97"/>
    </row>
    <row r="98" spans="6:6">
      <c r="F98"/>
    </row>
    <row r="99" spans="6:6">
      <c r="F99"/>
    </row>
    <row r="100" spans="6:6">
      <c r="F100"/>
    </row>
    <row r="101" spans="6:6">
      <c r="F101"/>
    </row>
    <row r="102" spans="6:6">
      <c r="F102"/>
    </row>
  </sheetData>
  <pageMargins left="0.7" right="0.7" top="0.75" bottom="0.75" header="0.3" footer="0.3"/>
  <pageSetup scale="2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9970-CA71-5143-9C0C-6B2AC49B80C5}">
  <dimension ref="A1:R62"/>
  <sheetViews>
    <sheetView topLeftCell="A35" zoomScale="75" workbookViewId="0">
      <selection activeCell="Y36" sqref="Y36"/>
    </sheetView>
  </sheetViews>
  <sheetFormatPr baseColWidth="10" defaultRowHeight="16"/>
  <cols>
    <col min="1" max="1" width="31.33203125" style="79" customWidth="1"/>
    <col min="2" max="2" width="14.1640625" style="75" customWidth="1"/>
    <col min="3" max="3" width="14" style="75" customWidth="1"/>
    <col min="4" max="4" width="15.5" style="75" customWidth="1"/>
    <col min="5" max="5" width="19.33203125" style="75" customWidth="1"/>
    <col min="6" max="6" width="14.33203125" style="75" customWidth="1"/>
    <col min="7" max="7" width="15.6640625" style="75" customWidth="1"/>
    <col min="8" max="8" width="14.5" style="75" customWidth="1"/>
    <col min="9" max="9" width="10.83203125" style="75"/>
    <col min="10" max="10" width="10.83203125" style="110"/>
    <col min="11" max="18" width="10.83203125" style="48"/>
  </cols>
  <sheetData>
    <row r="1" spans="1:18">
      <c r="A1" s="79" t="s">
        <v>360</v>
      </c>
    </row>
    <row r="2" spans="1:18">
      <c r="A2" s="75" t="s">
        <v>361</v>
      </c>
      <c r="B2" s="110"/>
      <c r="C2" s="111" t="s">
        <v>362</v>
      </c>
      <c r="D2" s="111" t="s">
        <v>363</v>
      </c>
      <c r="E2" s="111" t="s">
        <v>364</v>
      </c>
      <c r="F2" s="111" t="s">
        <v>365</v>
      </c>
      <c r="G2" s="111" t="s">
        <v>366</v>
      </c>
    </row>
    <row r="3" spans="1:18" ht="68">
      <c r="A3" s="19" t="s">
        <v>367</v>
      </c>
      <c r="B3" s="97" t="s">
        <v>368</v>
      </c>
      <c r="C3" s="97"/>
      <c r="D3" s="97"/>
      <c r="E3" s="97"/>
      <c r="F3" s="97"/>
      <c r="G3" s="97"/>
      <c r="J3" s="75"/>
      <c r="K3" s="112" t="s">
        <v>369</v>
      </c>
      <c r="L3" s="110"/>
      <c r="M3" s="110"/>
      <c r="N3" s="110"/>
      <c r="O3" s="110"/>
      <c r="P3" s="110"/>
      <c r="Q3" s="110"/>
    </row>
    <row r="4" spans="1:18" ht="28">
      <c r="A4" s="113" t="s">
        <v>370</v>
      </c>
      <c r="B4" s="114" t="s">
        <v>371</v>
      </c>
      <c r="C4" s="114" t="s">
        <v>372</v>
      </c>
      <c r="D4" s="114" t="s">
        <v>373</v>
      </c>
      <c r="E4" s="114" t="s">
        <v>374</v>
      </c>
      <c r="F4" s="114" t="s">
        <v>375</v>
      </c>
      <c r="G4" s="114" t="s">
        <v>376</v>
      </c>
      <c r="H4" s="114"/>
      <c r="I4" s="112"/>
      <c r="J4" s="112"/>
      <c r="K4" s="115" t="s">
        <v>377</v>
      </c>
      <c r="L4" s="112"/>
      <c r="M4" s="112"/>
      <c r="N4" s="116"/>
      <c r="O4" s="116"/>
      <c r="P4" s="116"/>
      <c r="Q4" s="116"/>
      <c r="R4" s="112"/>
    </row>
    <row r="5" spans="1:18" ht="17">
      <c r="A5" s="19" t="s">
        <v>378</v>
      </c>
      <c r="B5" s="75">
        <v>18736.3</v>
      </c>
      <c r="C5" s="75">
        <v>16350.5</v>
      </c>
      <c r="D5" s="75">
        <v>19684.099999999999</v>
      </c>
      <c r="E5" s="75">
        <v>23548.9</v>
      </c>
      <c r="F5" s="75">
        <v>26280.6</v>
      </c>
      <c r="G5" s="75">
        <v>14958.5</v>
      </c>
      <c r="K5" s="19" t="s">
        <v>379</v>
      </c>
      <c r="L5" s="75">
        <f t="shared" ref="L5:Q7" si="0">B5/B8</f>
        <v>10.169507164567953</v>
      </c>
      <c r="M5" s="75">
        <f t="shared" si="0"/>
        <v>7.6773723998685268</v>
      </c>
      <c r="N5" s="75">
        <f t="shared" si="0"/>
        <v>12.448049073547081</v>
      </c>
      <c r="O5" s="75">
        <f t="shared" si="0"/>
        <v>10.899745429298774</v>
      </c>
      <c r="P5" s="75">
        <f t="shared" si="0"/>
        <v>16.174667651403251</v>
      </c>
      <c r="Q5" s="75">
        <f t="shared" si="0"/>
        <v>5.9112823552657581</v>
      </c>
      <c r="R5" s="75"/>
    </row>
    <row r="6" spans="1:18" ht="17">
      <c r="A6" s="19" t="s">
        <v>380</v>
      </c>
      <c r="B6" s="75">
        <v>18420.900000000001</v>
      </c>
      <c r="C6" s="75">
        <v>22490.7</v>
      </c>
      <c r="D6" s="75">
        <v>18568.5</v>
      </c>
      <c r="E6" s="75">
        <v>28190.3</v>
      </c>
      <c r="F6" s="75">
        <v>19531.900000000001</v>
      </c>
      <c r="G6" s="75">
        <v>15634.3</v>
      </c>
      <c r="H6" s="97" t="s">
        <v>17</v>
      </c>
      <c r="K6" s="19" t="s">
        <v>381</v>
      </c>
      <c r="L6" s="75">
        <f t="shared" si="0"/>
        <v>1.4150873823698868</v>
      </c>
      <c r="M6" s="75">
        <f t="shared" si="0"/>
        <v>1.3835918131317171</v>
      </c>
      <c r="N6" s="75">
        <f t="shared" si="0"/>
        <v>1.6073422608484891</v>
      </c>
      <c r="O6" s="75">
        <f t="shared" si="0"/>
        <v>1.6874154505512922</v>
      </c>
      <c r="P6" s="75">
        <f t="shared" si="0"/>
        <v>1.1523720743629531</v>
      </c>
      <c r="Q6" s="75">
        <f t="shared" si="0"/>
        <v>1.0976907792654587</v>
      </c>
      <c r="R6" s="75"/>
    </row>
    <row r="7" spans="1:18" ht="17">
      <c r="A7" s="19" t="s">
        <v>79</v>
      </c>
      <c r="B7" s="75">
        <v>5831.7</v>
      </c>
      <c r="C7" s="75">
        <v>13252.3</v>
      </c>
      <c r="D7" s="75">
        <v>10107.5</v>
      </c>
      <c r="E7" s="75">
        <v>13962.5</v>
      </c>
      <c r="F7" s="75">
        <v>12198.1</v>
      </c>
      <c r="G7" s="75">
        <v>10357.4</v>
      </c>
      <c r="K7" s="19" t="s">
        <v>80</v>
      </c>
      <c r="L7" s="75">
        <f t="shared" si="0"/>
        <v>1.2472090337482356</v>
      </c>
      <c r="M7" s="75">
        <f t="shared" si="0"/>
        <v>1.1904582244140818</v>
      </c>
      <c r="N7" s="75">
        <f t="shared" si="0"/>
        <v>1.2730169525680748</v>
      </c>
      <c r="O7" s="75">
        <f t="shared" si="0"/>
        <v>1.404423746202901</v>
      </c>
      <c r="P7" s="75">
        <f t="shared" si="0"/>
        <v>1.0569269826966234</v>
      </c>
      <c r="Q7" s="75">
        <f t="shared" si="0"/>
        <v>0.76423148154980181</v>
      </c>
      <c r="R7" s="75"/>
    </row>
    <row r="8" spans="1:18" ht="17">
      <c r="A8" s="19" t="s">
        <v>382</v>
      </c>
      <c r="B8" s="75">
        <v>1842.4</v>
      </c>
      <c r="C8" s="75">
        <v>2129.6999999999998</v>
      </c>
      <c r="D8" s="75">
        <v>1581.3</v>
      </c>
      <c r="E8" s="75">
        <v>2160.5</v>
      </c>
      <c r="F8" s="75">
        <v>1624.8</v>
      </c>
      <c r="G8" s="75">
        <v>2530.5</v>
      </c>
      <c r="K8" s="117" t="s">
        <v>383</v>
      </c>
      <c r="L8" s="110"/>
      <c r="M8" s="110"/>
      <c r="N8" s="110"/>
      <c r="O8" s="110"/>
      <c r="P8" s="110"/>
      <c r="Q8" s="110"/>
    </row>
    <row r="9" spans="1:18" ht="17">
      <c r="A9" s="19" t="s">
        <v>384</v>
      </c>
      <c r="B9" s="75">
        <v>13017.5</v>
      </c>
      <c r="C9" s="75">
        <v>16255.3</v>
      </c>
      <c r="D9" s="75">
        <v>11552.3</v>
      </c>
      <c r="E9" s="75">
        <v>16706.2</v>
      </c>
      <c r="F9" s="75">
        <v>16949.3</v>
      </c>
      <c r="G9" s="75">
        <v>14242.9</v>
      </c>
      <c r="K9" s="118" t="s">
        <v>379</v>
      </c>
      <c r="L9" s="119">
        <f>B13/B16</f>
        <v>9.9078011675216704</v>
      </c>
      <c r="M9" s="119">
        <f t="shared" ref="M9:Q11" si="1">C13/C16</f>
        <v>9.8015209125475291</v>
      </c>
      <c r="N9" s="119">
        <f t="shared" si="1"/>
        <v>10.549831117191841</v>
      </c>
      <c r="O9" s="119">
        <f t="shared" si="1"/>
        <v>6.5425262748151045</v>
      </c>
      <c r="P9" s="119">
        <f t="shared" si="1"/>
        <v>12.545983569146507</v>
      </c>
      <c r="Q9" s="119">
        <f t="shared" si="1"/>
        <v>5.0502456336649244</v>
      </c>
    </row>
    <row r="10" spans="1:18" ht="17">
      <c r="A10" s="19" t="s">
        <v>83</v>
      </c>
      <c r="B10" s="75">
        <v>4675.8</v>
      </c>
      <c r="C10" s="75">
        <v>11132.1</v>
      </c>
      <c r="D10" s="75">
        <v>7939.8</v>
      </c>
      <c r="E10" s="75">
        <v>9941.7999999999993</v>
      </c>
      <c r="F10" s="75">
        <v>11541.1</v>
      </c>
      <c r="G10" s="75">
        <v>13552.7</v>
      </c>
      <c r="K10" s="118" t="s">
        <v>381</v>
      </c>
      <c r="L10" s="119">
        <f>B14/B17</f>
        <v>1.3529411764705883</v>
      </c>
      <c r="M10" s="119">
        <f t="shared" si="1"/>
        <v>1.3899121254063798</v>
      </c>
      <c r="N10" s="119">
        <f t="shared" si="1"/>
        <v>1.6350715819899233</v>
      </c>
      <c r="O10" s="119">
        <f t="shared" si="1"/>
        <v>1.5759883464551323</v>
      </c>
      <c r="P10" s="119">
        <f t="shared" si="1"/>
        <v>1.1822641545875061</v>
      </c>
      <c r="Q10" s="119">
        <f t="shared" si="1"/>
        <v>1.1418789642380358</v>
      </c>
    </row>
    <row r="11" spans="1:18" ht="17">
      <c r="A11" s="120" t="s">
        <v>84</v>
      </c>
      <c r="B11" s="75">
        <v>413.6</v>
      </c>
      <c r="C11" s="75">
        <v>413.6</v>
      </c>
      <c r="D11" s="75">
        <v>413.6</v>
      </c>
      <c r="E11" s="75">
        <v>413.6</v>
      </c>
      <c r="F11" s="75">
        <v>413.6</v>
      </c>
      <c r="G11" s="75">
        <v>413.6</v>
      </c>
      <c r="J11" s="75"/>
      <c r="K11" s="118" t="s">
        <v>80</v>
      </c>
      <c r="L11" s="119">
        <f>B15/B18</f>
        <v>1.1856490225815755</v>
      </c>
      <c r="M11" s="119">
        <f t="shared" si="1"/>
        <v>0.98313803042097059</v>
      </c>
      <c r="N11" s="119">
        <f t="shared" si="1"/>
        <v>1.2879557933267634</v>
      </c>
      <c r="O11" s="119">
        <f t="shared" si="1"/>
        <v>1.2950429779633081</v>
      </c>
      <c r="P11" s="119">
        <f t="shared" si="1"/>
        <v>1.2549208937150274</v>
      </c>
      <c r="Q11" s="119">
        <f t="shared" si="1"/>
        <v>1.1501553139560685</v>
      </c>
    </row>
    <row r="12" spans="1:18">
      <c r="A12" s="121" t="s">
        <v>383</v>
      </c>
      <c r="B12" s="119" t="s">
        <v>385</v>
      </c>
      <c r="C12" s="119" t="s">
        <v>386</v>
      </c>
      <c r="D12" s="119" t="s">
        <v>387</v>
      </c>
      <c r="E12" s="119" t="s">
        <v>388</v>
      </c>
      <c r="F12" s="119" t="s">
        <v>389</v>
      </c>
      <c r="G12" s="119" t="s">
        <v>390</v>
      </c>
      <c r="H12" s="122" t="s">
        <v>391</v>
      </c>
      <c r="I12" s="122"/>
      <c r="J12" s="122"/>
      <c r="K12" s="75"/>
      <c r="L12" s="110"/>
      <c r="M12" s="110"/>
      <c r="N12" s="110"/>
      <c r="O12" s="110"/>
      <c r="P12" s="110"/>
      <c r="Q12" s="110"/>
    </row>
    <row r="13" spans="1:18" ht="17">
      <c r="A13" s="118" t="s">
        <v>378</v>
      </c>
      <c r="B13" s="119">
        <v>28004.400000000001</v>
      </c>
      <c r="C13" s="119">
        <v>19333.5</v>
      </c>
      <c r="D13" s="119">
        <v>24675</v>
      </c>
      <c r="E13" s="119">
        <v>13446.2</v>
      </c>
      <c r="F13" s="119">
        <v>21990.6</v>
      </c>
      <c r="G13" s="119">
        <v>28886.9</v>
      </c>
      <c r="J13" s="75"/>
      <c r="K13" s="75"/>
      <c r="L13" s="110"/>
      <c r="M13" s="110"/>
      <c r="N13" s="110"/>
      <c r="O13" s="110"/>
      <c r="P13" s="110"/>
      <c r="Q13" s="110"/>
    </row>
    <row r="14" spans="1:18" ht="17">
      <c r="A14" s="118" t="s">
        <v>380</v>
      </c>
      <c r="B14" s="119">
        <v>22652.7</v>
      </c>
      <c r="C14" s="119">
        <v>21590.2</v>
      </c>
      <c r="D14" s="119">
        <v>20477.8</v>
      </c>
      <c r="E14" s="119">
        <v>31807.7</v>
      </c>
      <c r="F14" s="119">
        <v>24485.4</v>
      </c>
      <c r="G14" s="119">
        <v>18560.900000000001</v>
      </c>
      <c r="H14" s="123" t="s">
        <v>392</v>
      </c>
      <c r="I14" s="124"/>
      <c r="J14" s="124"/>
      <c r="K14" s="75"/>
      <c r="L14" s="110"/>
      <c r="M14" s="110"/>
      <c r="N14" s="110"/>
      <c r="O14" s="117" t="s">
        <v>383</v>
      </c>
      <c r="P14" s="110"/>
      <c r="Q14" s="110"/>
    </row>
    <row r="15" spans="1:18" ht="17">
      <c r="A15" s="118" t="s">
        <v>79</v>
      </c>
      <c r="B15" s="119">
        <v>12743</v>
      </c>
      <c r="C15" s="119">
        <v>9346.2999999999993</v>
      </c>
      <c r="D15" s="119">
        <v>18296.7</v>
      </c>
      <c r="E15" s="119">
        <v>26245.599999999999</v>
      </c>
      <c r="F15" s="119">
        <v>15855.8</v>
      </c>
      <c r="G15" s="119">
        <v>12441</v>
      </c>
      <c r="H15" s="124"/>
      <c r="I15" s="124" t="s">
        <v>86</v>
      </c>
      <c r="J15" s="125" t="s">
        <v>87</v>
      </c>
      <c r="K15" s="75"/>
      <c r="L15" s="75" t="s">
        <v>86</v>
      </c>
      <c r="M15" s="110" t="s">
        <v>87</v>
      </c>
      <c r="N15" s="110"/>
      <c r="O15" s="119"/>
      <c r="P15" s="75" t="s">
        <v>86</v>
      </c>
      <c r="Q15" s="110" t="s">
        <v>87</v>
      </c>
    </row>
    <row r="16" spans="1:18" ht="17">
      <c r="A16" s="118" t="s">
        <v>382</v>
      </c>
      <c r="B16" s="119">
        <v>2826.5</v>
      </c>
      <c r="C16" s="119">
        <v>1972.5</v>
      </c>
      <c r="D16" s="119">
        <v>2338.9</v>
      </c>
      <c r="E16" s="119">
        <v>2055.1999999999998</v>
      </c>
      <c r="F16" s="119">
        <v>1752.8</v>
      </c>
      <c r="G16" s="119">
        <v>5719.9</v>
      </c>
      <c r="H16" s="126" t="s">
        <v>379</v>
      </c>
      <c r="I16" s="125">
        <f>AVERAGE(L5:Q5,L9:Q9)</f>
        <v>9.8065443957365783</v>
      </c>
      <c r="J16" s="125">
        <f>STDEV(L5:Q5,L9:Q9)</f>
        <v>3.1609446732040318</v>
      </c>
      <c r="K16" s="19" t="s">
        <v>379</v>
      </c>
      <c r="L16" s="110">
        <f>AVERAGE(L5:R5)</f>
        <v>10.546770678991891</v>
      </c>
      <c r="M16" s="110">
        <f>STDEV(L5:R5)</f>
        <v>3.6132036002137067</v>
      </c>
      <c r="N16" s="110"/>
      <c r="O16" s="118" t="s">
        <v>379</v>
      </c>
      <c r="P16" s="127">
        <f>AVERAGE(L9:R9)</f>
        <v>9.0663181124812624</v>
      </c>
      <c r="Q16" s="127">
        <f>STDEV(L9:R9)</f>
        <v>2.7588353633218725</v>
      </c>
    </row>
    <row r="17" spans="1:18" ht="17">
      <c r="A17" s="118" t="s">
        <v>384</v>
      </c>
      <c r="B17" s="119">
        <v>16743.3</v>
      </c>
      <c r="C17" s="119">
        <v>15533.5</v>
      </c>
      <c r="D17" s="119">
        <v>12524.1</v>
      </c>
      <c r="E17" s="119">
        <v>20182.7</v>
      </c>
      <c r="F17" s="119">
        <v>20710.599999999999</v>
      </c>
      <c r="G17" s="119">
        <v>16254.7</v>
      </c>
      <c r="H17" s="126" t="s">
        <v>381</v>
      </c>
      <c r="I17" s="125">
        <f>AVERAGE(L6:Q6,L10:Q10)</f>
        <v>1.3851296758064466</v>
      </c>
      <c r="J17" s="125">
        <f t="shared" ref="J17:J18" si="2">STDEV(L6:Q6,L10:Q10)</f>
        <v>0.20861762767905268</v>
      </c>
      <c r="K17" s="19" t="s">
        <v>381</v>
      </c>
      <c r="L17" s="110">
        <f>AVERAGE(L6:R6)</f>
        <v>1.3905832934216329</v>
      </c>
      <c r="M17" s="110">
        <f>STDEV(L6:R6)</f>
        <v>0.23591257718577877</v>
      </c>
      <c r="N17" s="110"/>
      <c r="O17" s="118" t="s">
        <v>381</v>
      </c>
      <c r="P17" s="127">
        <f>AVERAGE(L10:R10)</f>
        <v>1.3796760581912608</v>
      </c>
      <c r="Q17" s="127">
        <f>STDEV(L10:R10)</f>
        <v>0.20005191158771868</v>
      </c>
    </row>
    <row r="18" spans="1:18" ht="17">
      <c r="A18" s="118" t="s">
        <v>83</v>
      </c>
      <c r="B18" s="119">
        <v>10747.7</v>
      </c>
      <c r="C18" s="119">
        <v>9506.6</v>
      </c>
      <c r="D18" s="119">
        <v>14206</v>
      </c>
      <c r="E18" s="119">
        <v>20266.2</v>
      </c>
      <c r="F18" s="119">
        <v>12634.9</v>
      </c>
      <c r="G18" s="119">
        <v>10816.8</v>
      </c>
      <c r="H18" s="126" t="s">
        <v>80</v>
      </c>
      <c r="I18" s="125">
        <f>AVERAGE(L7:Q7,L11:Q11)</f>
        <v>1.1744273710952859</v>
      </c>
      <c r="J18" s="125">
        <f t="shared" si="2"/>
        <v>0.17094978274384273</v>
      </c>
      <c r="K18" s="19" t="s">
        <v>80</v>
      </c>
      <c r="L18" s="110">
        <f>AVERAGE(L7:R7)</f>
        <v>1.1560444035299531</v>
      </c>
      <c r="M18" s="110">
        <f>STDEV(L7:R7)</f>
        <v>0.22280565742775812</v>
      </c>
      <c r="N18" s="110"/>
      <c r="O18" s="118" t="s">
        <v>80</v>
      </c>
      <c r="P18" s="127">
        <f>AVERAGE(L11:R11)</f>
        <v>1.192810338660619</v>
      </c>
      <c r="Q18" s="127">
        <f>STDEV(L11:R11)</f>
        <v>0.11763936718178969</v>
      </c>
    </row>
    <row r="19" spans="1:18">
      <c r="A19" s="128" t="s">
        <v>84</v>
      </c>
      <c r="B19" s="119">
        <v>560.1</v>
      </c>
      <c r="C19" s="119">
        <v>560.1</v>
      </c>
      <c r="D19" s="119">
        <v>560.1</v>
      </c>
      <c r="E19" s="119">
        <v>619.9</v>
      </c>
      <c r="F19" s="119">
        <v>619.9</v>
      </c>
      <c r="G19" s="119">
        <v>619.9</v>
      </c>
    </row>
    <row r="20" spans="1:18" ht="68">
      <c r="A20" s="120" t="s">
        <v>393</v>
      </c>
      <c r="B20" s="97" t="s">
        <v>368</v>
      </c>
      <c r="C20" s="97"/>
      <c r="D20" s="97"/>
      <c r="E20" s="97"/>
      <c r="F20" s="97"/>
      <c r="G20" s="97"/>
      <c r="J20" s="75"/>
      <c r="K20" s="112" t="s">
        <v>369</v>
      </c>
      <c r="L20" s="110"/>
      <c r="M20" s="110"/>
      <c r="N20" s="110"/>
      <c r="O20" s="110"/>
      <c r="P20" s="110"/>
      <c r="Q20" s="110"/>
    </row>
    <row r="21" spans="1:18" ht="28">
      <c r="A21" s="113" t="s">
        <v>394</v>
      </c>
      <c r="B21" s="114" t="s">
        <v>395</v>
      </c>
      <c r="C21" s="114" t="s">
        <v>396</v>
      </c>
      <c r="D21" s="114" t="s">
        <v>397</v>
      </c>
      <c r="E21" s="114" t="s">
        <v>398</v>
      </c>
      <c r="F21" s="114" t="s">
        <v>399</v>
      </c>
      <c r="G21" s="114" t="s">
        <v>400</v>
      </c>
      <c r="H21" s="129"/>
      <c r="I21" s="129"/>
      <c r="J21" s="112"/>
      <c r="K21" s="115" t="s">
        <v>401</v>
      </c>
      <c r="L21" s="112"/>
      <c r="M21" s="112"/>
      <c r="N21" s="116"/>
      <c r="O21" s="116"/>
      <c r="P21" s="116"/>
      <c r="Q21" s="116"/>
      <c r="R21" s="112"/>
    </row>
    <row r="22" spans="1:18" ht="17">
      <c r="A22" s="19" t="s">
        <v>378</v>
      </c>
      <c r="B22" s="75">
        <v>29951.8</v>
      </c>
      <c r="C22" s="75">
        <v>24541.7</v>
      </c>
      <c r="D22" s="75">
        <v>28156.2</v>
      </c>
      <c r="E22" s="75">
        <v>27573.3</v>
      </c>
      <c r="F22" s="75">
        <v>18758.8</v>
      </c>
      <c r="G22" s="75">
        <v>29644.6</v>
      </c>
      <c r="K22" s="19" t="s">
        <v>379</v>
      </c>
      <c r="L22" s="75">
        <f t="shared" ref="L22:Q24" si="3">B22/B25</f>
        <v>7.125782123569576</v>
      </c>
      <c r="M22" s="75">
        <f t="shared" si="3"/>
        <v>9.3538514311849692</v>
      </c>
      <c r="N22" s="75">
        <f t="shared" si="3"/>
        <v>6.1836909494212984</v>
      </c>
      <c r="O22" s="75">
        <f t="shared" si="3"/>
        <v>11.330251479289942</v>
      </c>
      <c r="P22" s="75">
        <f t="shared" si="3"/>
        <v>2.3191079022846401</v>
      </c>
      <c r="Q22" s="75">
        <f t="shared" si="3"/>
        <v>8.1735366290771729</v>
      </c>
      <c r="R22" s="75"/>
    </row>
    <row r="23" spans="1:18" ht="17">
      <c r="A23" s="19" t="s">
        <v>380</v>
      </c>
      <c r="B23" s="75">
        <v>27387.200000000001</v>
      </c>
      <c r="C23" s="75">
        <v>17555.3</v>
      </c>
      <c r="D23" s="75">
        <v>28922.3</v>
      </c>
      <c r="E23" s="75">
        <v>18910.900000000001</v>
      </c>
      <c r="F23" s="75">
        <v>21696.9</v>
      </c>
      <c r="G23" s="75">
        <v>25194.5</v>
      </c>
      <c r="K23" s="19" t="s">
        <v>381</v>
      </c>
      <c r="L23" s="75">
        <f t="shared" si="3"/>
        <v>1.5877558119311266</v>
      </c>
      <c r="M23" s="75">
        <f t="shared" si="3"/>
        <v>1.3439772779470531</v>
      </c>
      <c r="N23" s="75">
        <f t="shared" si="3"/>
        <v>1.581421416385985</v>
      </c>
      <c r="O23" s="75">
        <f t="shared" si="3"/>
        <v>1.8118401134382127</v>
      </c>
      <c r="P23" s="75">
        <f t="shared" si="3"/>
        <v>1.3887438073658744</v>
      </c>
      <c r="Q23" s="75">
        <f t="shared" si="3"/>
        <v>1.5994984604640827</v>
      </c>
      <c r="R23" s="75"/>
    </row>
    <row r="24" spans="1:18" ht="17">
      <c r="A24" s="19" t="s">
        <v>79</v>
      </c>
      <c r="B24" s="75">
        <v>16485.599999999999</v>
      </c>
      <c r="C24" s="75">
        <v>13854.8</v>
      </c>
      <c r="D24" s="75">
        <v>15779.3</v>
      </c>
      <c r="E24" s="75">
        <v>11942.7</v>
      </c>
      <c r="F24" s="75">
        <v>8651.7999999999993</v>
      </c>
      <c r="G24" s="75">
        <v>21214.3</v>
      </c>
      <c r="K24" s="19" t="s">
        <v>80</v>
      </c>
      <c r="L24" s="75">
        <f t="shared" si="3"/>
        <v>1.3631560233840758</v>
      </c>
      <c r="M24" s="75">
        <f t="shared" si="3"/>
        <v>1.4323019507706938</v>
      </c>
      <c r="N24" s="75">
        <f t="shared" si="3"/>
        <v>1.2316608645425169</v>
      </c>
      <c r="O24" s="75">
        <f t="shared" si="3"/>
        <v>1.4522648507326565</v>
      </c>
      <c r="P24" s="75">
        <f t="shared" si="3"/>
        <v>1.18651087522971</v>
      </c>
      <c r="Q24" s="75">
        <f t="shared" si="3"/>
        <v>1.3102040564243187</v>
      </c>
      <c r="R24" s="75"/>
    </row>
    <row r="25" spans="1:18" ht="17">
      <c r="A25" s="19" t="s">
        <v>382</v>
      </c>
      <c r="B25" s="75">
        <v>4203.3</v>
      </c>
      <c r="C25" s="75">
        <v>2623.7</v>
      </c>
      <c r="D25" s="75">
        <v>4553.3</v>
      </c>
      <c r="E25" s="75">
        <v>2433.6</v>
      </c>
      <c r="F25" s="75">
        <v>8088.8</v>
      </c>
      <c r="G25" s="75">
        <v>3626.9</v>
      </c>
      <c r="K25" s="19"/>
      <c r="L25" s="110"/>
      <c r="M25" s="110"/>
      <c r="N25" s="110"/>
      <c r="O25" s="110"/>
      <c r="P25" s="110"/>
      <c r="Q25" s="110"/>
    </row>
    <row r="26" spans="1:18" ht="17">
      <c r="A26" s="19" t="s">
        <v>384</v>
      </c>
      <c r="B26" s="97">
        <v>17249</v>
      </c>
      <c r="C26" s="97">
        <v>13062.2</v>
      </c>
      <c r="D26" s="97">
        <v>18288.8</v>
      </c>
      <c r="E26" s="97">
        <v>10437.4</v>
      </c>
      <c r="F26" s="97">
        <v>15623.4</v>
      </c>
      <c r="G26" s="97">
        <v>15751.5</v>
      </c>
      <c r="K26" s="19"/>
      <c r="L26" s="110"/>
      <c r="M26" s="110"/>
      <c r="N26" s="110"/>
      <c r="O26" s="110"/>
      <c r="P26" s="110"/>
      <c r="Q26" s="110"/>
    </row>
    <row r="27" spans="1:18" ht="17">
      <c r="A27" s="19" t="s">
        <v>83</v>
      </c>
      <c r="B27" s="75">
        <v>12093.7</v>
      </c>
      <c r="C27" s="75">
        <v>9673.1</v>
      </c>
      <c r="D27" s="75">
        <v>12811.4</v>
      </c>
      <c r="E27" s="75">
        <v>8223.5</v>
      </c>
      <c r="F27" s="75">
        <v>7291.8</v>
      </c>
      <c r="G27" s="75">
        <v>16191.6</v>
      </c>
      <c r="K27" s="19"/>
      <c r="L27" s="110"/>
      <c r="M27" s="110"/>
      <c r="N27" s="110"/>
      <c r="O27" s="110"/>
      <c r="P27" s="110"/>
      <c r="Q27" s="110"/>
    </row>
    <row r="28" spans="1:18">
      <c r="A28" s="120" t="s">
        <v>84</v>
      </c>
      <c r="B28" s="75">
        <v>413.6</v>
      </c>
      <c r="C28" s="75">
        <v>413.6</v>
      </c>
      <c r="D28" s="75">
        <v>413.6</v>
      </c>
      <c r="E28" s="75">
        <v>413.6</v>
      </c>
      <c r="F28" s="75">
        <v>413.6</v>
      </c>
      <c r="G28" s="75">
        <v>413.6</v>
      </c>
      <c r="J28" s="75"/>
      <c r="K28" s="75"/>
      <c r="L28" s="110"/>
      <c r="M28" s="110"/>
      <c r="N28" s="110"/>
      <c r="O28" s="110"/>
      <c r="P28" s="110"/>
      <c r="Q28" s="110"/>
    </row>
    <row r="29" spans="1:18">
      <c r="A29" s="120"/>
      <c r="B29" s="97"/>
      <c r="C29" s="97"/>
      <c r="D29" s="97"/>
      <c r="E29" s="97"/>
      <c r="F29" s="97"/>
      <c r="G29" s="97"/>
      <c r="J29" s="75"/>
      <c r="K29" s="122"/>
      <c r="L29" s="122" t="s">
        <v>86</v>
      </c>
      <c r="M29" s="130" t="s">
        <v>87</v>
      </c>
      <c r="N29" s="110"/>
      <c r="O29" s="110"/>
      <c r="P29" s="110"/>
      <c r="Q29" s="110"/>
    </row>
    <row r="30" spans="1:18" ht="17">
      <c r="A30" s="120"/>
      <c r="B30" s="97" t="s">
        <v>402</v>
      </c>
      <c r="C30" s="97"/>
      <c r="D30" s="97"/>
      <c r="E30" s="97"/>
      <c r="F30" s="97"/>
      <c r="G30" s="97"/>
      <c r="J30" s="75"/>
      <c r="K30" s="131" t="s">
        <v>379</v>
      </c>
      <c r="L30" s="130">
        <f>AVERAGE(L22:R22)</f>
        <v>7.4143700858046016</v>
      </c>
      <c r="M30" s="130">
        <f>STDEV(L22:R22)</f>
        <v>3.0734866092056472</v>
      </c>
      <c r="N30" s="110"/>
      <c r="O30" s="110"/>
      <c r="P30" s="110"/>
      <c r="Q30" s="110"/>
    </row>
    <row r="31" spans="1:18" ht="17">
      <c r="A31" s="120"/>
      <c r="B31" s="97"/>
      <c r="C31" s="97"/>
      <c r="D31" s="97"/>
      <c r="E31" s="97"/>
      <c r="F31" s="97"/>
      <c r="G31" s="97"/>
      <c r="J31" s="75"/>
      <c r="K31" s="131" t="s">
        <v>381</v>
      </c>
      <c r="L31" s="130">
        <f>AVERAGE(L23:R23)</f>
        <v>1.5522061479220559</v>
      </c>
      <c r="M31" s="130">
        <f>STDEV(L23:R23)</f>
        <v>0.1684297292457401</v>
      </c>
      <c r="N31" s="110"/>
      <c r="O31" s="110"/>
      <c r="P31" s="110"/>
      <c r="Q31" s="110"/>
    </row>
    <row r="32" spans="1:18" ht="28">
      <c r="A32" s="113" t="s">
        <v>403</v>
      </c>
      <c r="B32" s="132" t="s">
        <v>404</v>
      </c>
      <c r="C32" s="132" t="s">
        <v>405</v>
      </c>
      <c r="D32" s="132" t="s">
        <v>406</v>
      </c>
      <c r="E32" s="132" t="s">
        <v>407</v>
      </c>
      <c r="F32" s="132" t="s">
        <v>408</v>
      </c>
      <c r="G32" s="97"/>
      <c r="J32" s="75"/>
      <c r="K32" s="131" t="s">
        <v>80</v>
      </c>
      <c r="L32" s="130">
        <f>AVERAGE(L24:R24)</f>
        <v>1.329349770180662</v>
      </c>
      <c r="M32" s="130">
        <f>STDEV(L24:R24)</f>
        <v>0.10692311426611789</v>
      </c>
      <c r="N32" s="110"/>
      <c r="O32" s="110"/>
      <c r="P32" s="110"/>
      <c r="Q32" s="110"/>
    </row>
    <row r="33" spans="1:17" ht="17">
      <c r="A33" s="19" t="s">
        <v>378</v>
      </c>
      <c r="B33" s="75">
        <v>30880</v>
      </c>
      <c r="C33" s="75">
        <v>32599.1</v>
      </c>
      <c r="D33" s="75">
        <v>34244.300000000003</v>
      </c>
      <c r="E33" s="75">
        <v>30896.1</v>
      </c>
      <c r="F33" s="75">
        <v>36123.5</v>
      </c>
    </row>
    <row r="34" spans="1:17" ht="17">
      <c r="A34" s="19" t="s">
        <v>380</v>
      </c>
      <c r="B34" s="75">
        <v>14550.3</v>
      </c>
      <c r="C34" s="75">
        <v>15177.6</v>
      </c>
      <c r="D34" s="75">
        <v>16864.599999999999</v>
      </c>
      <c r="E34" s="75">
        <v>11542</v>
      </c>
      <c r="F34" s="75">
        <v>11148.4</v>
      </c>
      <c r="H34" s="75" t="s">
        <v>30</v>
      </c>
    </row>
    <row r="35" spans="1:17" ht="68">
      <c r="A35" s="19" t="s">
        <v>79</v>
      </c>
      <c r="B35" s="75">
        <v>9644</v>
      </c>
      <c r="C35" s="75">
        <v>10202.799999999999</v>
      </c>
      <c r="D35" s="75">
        <v>8761.4</v>
      </c>
      <c r="E35" s="75">
        <v>10609.6</v>
      </c>
      <c r="F35" s="75">
        <v>6388.8</v>
      </c>
      <c r="K35" s="112" t="s">
        <v>369</v>
      </c>
      <c r="L35" s="110"/>
      <c r="M35" s="110"/>
      <c r="N35" s="110"/>
      <c r="O35" s="110"/>
      <c r="P35" s="110"/>
      <c r="Q35" s="110"/>
    </row>
    <row r="36" spans="1:17" ht="17">
      <c r="A36" s="19" t="s">
        <v>382</v>
      </c>
      <c r="B36" s="75">
        <v>2336.1</v>
      </c>
      <c r="C36" s="75">
        <v>1036.7</v>
      </c>
      <c r="D36" s="75">
        <v>2971.5</v>
      </c>
      <c r="E36" s="75">
        <v>1829.7</v>
      </c>
      <c r="F36" s="75">
        <v>2063.1</v>
      </c>
      <c r="K36" s="115" t="s">
        <v>78</v>
      </c>
      <c r="L36" s="112"/>
      <c r="M36" s="112"/>
      <c r="N36" s="116"/>
      <c r="O36" s="116"/>
      <c r="P36" s="116"/>
      <c r="Q36" s="116"/>
    </row>
    <row r="37" spans="1:17" ht="17">
      <c r="A37" s="19" t="s">
        <v>384</v>
      </c>
      <c r="B37" s="75">
        <v>15090.3</v>
      </c>
      <c r="C37" s="75">
        <v>12847.3</v>
      </c>
      <c r="D37" s="75">
        <v>22804.7</v>
      </c>
      <c r="E37" s="75">
        <v>11401.6</v>
      </c>
      <c r="F37" s="75">
        <v>9733.4</v>
      </c>
      <c r="K37" s="19" t="s">
        <v>379</v>
      </c>
      <c r="L37" s="75">
        <f t="shared" ref="L37:P39" si="4">B33/B36</f>
        <v>13.218612216942768</v>
      </c>
      <c r="M37" s="75">
        <f t="shared" si="4"/>
        <v>31.445066075045816</v>
      </c>
      <c r="N37" s="75">
        <f t="shared" si="4"/>
        <v>11.524247013292952</v>
      </c>
      <c r="O37" s="75">
        <f t="shared" si="4"/>
        <v>16.885882931628135</v>
      </c>
      <c r="P37" s="75">
        <f t="shared" si="4"/>
        <v>17.50933061897145</v>
      </c>
      <c r="Q37" s="75"/>
    </row>
    <row r="38" spans="1:17" ht="17">
      <c r="A38" s="19" t="s">
        <v>83</v>
      </c>
      <c r="B38" s="75">
        <v>8683.4</v>
      </c>
      <c r="C38" s="75">
        <v>8309.5</v>
      </c>
      <c r="D38" s="75">
        <v>8583.9</v>
      </c>
      <c r="E38" s="75">
        <v>8853.2000000000007</v>
      </c>
      <c r="F38" s="75">
        <v>5969.5</v>
      </c>
      <c r="K38" s="19" t="s">
        <v>381</v>
      </c>
      <c r="L38" s="75">
        <f t="shared" si="4"/>
        <v>0.96421542315262121</v>
      </c>
      <c r="M38" s="75">
        <f t="shared" si="4"/>
        <v>1.1813844154024582</v>
      </c>
      <c r="N38" s="75">
        <f t="shared" si="4"/>
        <v>0.73952299306721847</v>
      </c>
      <c r="O38" s="75">
        <f t="shared" si="4"/>
        <v>1.012314061184395</v>
      </c>
      <c r="P38" s="75">
        <f t="shared" si="4"/>
        <v>1.1453757166046807</v>
      </c>
      <c r="Q38" s="75"/>
    </row>
    <row r="39" spans="1:17" ht="17">
      <c r="A39" s="120" t="s">
        <v>84</v>
      </c>
      <c r="B39" s="75">
        <v>413.6</v>
      </c>
      <c r="C39" s="75">
        <v>413.6</v>
      </c>
      <c r="D39" s="75">
        <v>413.6</v>
      </c>
      <c r="E39" s="75">
        <v>413.6</v>
      </c>
      <c r="F39" s="75">
        <v>363.5</v>
      </c>
      <c r="K39" s="19" t="s">
        <v>80</v>
      </c>
      <c r="L39" s="75">
        <f t="shared" si="4"/>
        <v>1.1106248704424535</v>
      </c>
      <c r="M39" s="75">
        <f t="shared" si="4"/>
        <v>1.227847644262591</v>
      </c>
      <c r="N39" s="75">
        <f t="shared" si="4"/>
        <v>1.0206782464846982</v>
      </c>
      <c r="O39" s="75">
        <f t="shared" si="4"/>
        <v>1.1983915420412958</v>
      </c>
      <c r="P39" s="75">
        <f t="shared" si="4"/>
        <v>1.0702403886422649</v>
      </c>
      <c r="Q39" s="75"/>
    </row>
    <row r="40" spans="1:17">
      <c r="A40" s="120"/>
      <c r="K40" s="19"/>
      <c r="L40" s="110"/>
      <c r="M40" s="110"/>
      <c r="N40" s="110"/>
      <c r="O40" s="110"/>
      <c r="P40" s="110"/>
      <c r="Q40" s="110"/>
    </row>
    <row r="41" spans="1:17" ht="17">
      <c r="A41" s="113" t="s">
        <v>409</v>
      </c>
      <c r="B41" s="133" t="s">
        <v>410</v>
      </c>
      <c r="C41" s="133" t="s">
        <v>411</v>
      </c>
      <c r="D41" s="133" t="s">
        <v>412</v>
      </c>
      <c r="E41" s="133" t="s">
        <v>413</v>
      </c>
      <c r="F41" s="133" t="s">
        <v>414</v>
      </c>
      <c r="G41" s="133" t="s">
        <v>410</v>
      </c>
      <c r="K41" s="19"/>
      <c r="L41" s="110"/>
      <c r="M41" s="110"/>
      <c r="N41" s="110"/>
      <c r="O41" s="110"/>
      <c r="P41" s="110"/>
      <c r="Q41" s="110"/>
    </row>
    <row r="42" spans="1:17" ht="17">
      <c r="A42" s="19" t="s">
        <v>378</v>
      </c>
      <c r="B42" s="75">
        <v>46625.599999999999</v>
      </c>
      <c r="C42" s="75">
        <v>40129</v>
      </c>
      <c r="D42" s="75">
        <v>26411</v>
      </c>
      <c r="E42" s="75">
        <v>27281.3</v>
      </c>
      <c r="F42" s="75">
        <v>23786.1</v>
      </c>
      <c r="G42" s="75">
        <v>19005</v>
      </c>
      <c r="K42" s="19"/>
      <c r="L42" s="110"/>
      <c r="M42" s="110"/>
      <c r="N42" s="110"/>
      <c r="O42" s="110"/>
      <c r="P42" s="110"/>
      <c r="Q42" s="110"/>
    </row>
    <row r="43" spans="1:17" ht="17">
      <c r="A43" s="19" t="s">
        <v>380</v>
      </c>
      <c r="B43" s="75">
        <v>12366.3</v>
      </c>
      <c r="C43" s="75">
        <v>20702</v>
      </c>
      <c r="D43" s="75">
        <v>11611.1</v>
      </c>
      <c r="E43" s="75">
        <v>13299.9</v>
      </c>
      <c r="F43" s="75">
        <v>16561.5</v>
      </c>
      <c r="G43" s="75">
        <v>14681.1</v>
      </c>
      <c r="I43" s="75" t="s">
        <v>17</v>
      </c>
      <c r="K43" s="75"/>
      <c r="L43" s="110"/>
      <c r="M43" s="110"/>
      <c r="N43" s="110"/>
      <c r="O43" s="110"/>
      <c r="P43" s="110"/>
      <c r="Q43" s="110"/>
    </row>
    <row r="44" spans="1:17" ht="17">
      <c r="A44" s="19" t="s">
        <v>79</v>
      </c>
      <c r="B44" s="75">
        <v>12213</v>
      </c>
      <c r="C44" s="75">
        <v>11713.8</v>
      </c>
      <c r="D44" s="75">
        <v>6815.7</v>
      </c>
      <c r="E44" s="75">
        <v>9014.1</v>
      </c>
      <c r="F44" s="75">
        <v>5496.7</v>
      </c>
      <c r="G44" s="75">
        <v>6745.5</v>
      </c>
      <c r="K44" s="122"/>
      <c r="L44" s="122" t="s">
        <v>86</v>
      </c>
      <c r="M44" s="130" t="s">
        <v>87</v>
      </c>
      <c r="N44" s="110"/>
      <c r="O44" s="110"/>
      <c r="P44" s="110"/>
      <c r="Q44" s="110"/>
    </row>
    <row r="45" spans="1:17" ht="17">
      <c r="A45" s="19" t="s">
        <v>382</v>
      </c>
      <c r="B45" s="75">
        <v>1907</v>
      </c>
      <c r="C45" s="75">
        <v>1465.5</v>
      </c>
      <c r="D45" s="75">
        <v>2447.5</v>
      </c>
      <c r="E45" s="75">
        <v>4663.1000000000004</v>
      </c>
      <c r="F45" s="75">
        <v>5059.8</v>
      </c>
      <c r="G45" s="75">
        <v>2922.4</v>
      </c>
      <c r="K45" s="131" t="s">
        <v>379</v>
      </c>
      <c r="L45" s="130">
        <f>AVERAGE(L37:R37)</f>
        <v>18.116627771176223</v>
      </c>
      <c r="M45" s="130">
        <f>STDEV(L37:R37)</f>
        <v>7.8578122072500447</v>
      </c>
      <c r="N45" s="110"/>
      <c r="O45" s="110"/>
      <c r="P45" s="110"/>
      <c r="Q45" s="110"/>
    </row>
    <row r="46" spans="1:17" ht="17">
      <c r="A46" s="19" t="s">
        <v>384</v>
      </c>
      <c r="B46" s="75">
        <v>12891</v>
      </c>
      <c r="C46" s="75">
        <v>20164</v>
      </c>
      <c r="D46" s="75">
        <v>10861.6</v>
      </c>
      <c r="E46" s="75">
        <v>11622.7</v>
      </c>
      <c r="F46" s="75">
        <v>18747.900000000001</v>
      </c>
      <c r="G46" s="75">
        <v>14784.7</v>
      </c>
      <c r="K46" s="131" t="s">
        <v>381</v>
      </c>
      <c r="L46" s="130">
        <f>AVERAGE(L38:R38)</f>
        <v>1.0085625218822749</v>
      </c>
      <c r="M46" s="130">
        <f>STDEV(L38:R38)</f>
        <v>0.17531989648065588</v>
      </c>
      <c r="N46" s="110"/>
      <c r="O46" s="110"/>
      <c r="P46" s="110"/>
      <c r="Q46" s="110"/>
    </row>
    <row r="47" spans="1:17" ht="17">
      <c r="A47" s="19" t="s">
        <v>83</v>
      </c>
      <c r="B47" s="75">
        <v>9723.4</v>
      </c>
      <c r="C47" s="75">
        <v>10320.5</v>
      </c>
      <c r="D47" s="75">
        <v>6585.5</v>
      </c>
      <c r="E47" s="75">
        <v>7789.2</v>
      </c>
      <c r="F47" s="75">
        <v>4464</v>
      </c>
      <c r="G47" s="75">
        <v>6579.5</v>
      </c>
      <c r="K47" s="131" t="s">
        <v>80</v>
      </c>
      <c r="L47" s="130">
        <f>AVERAGE(L39:R39)</f>
        <v>1.1255565383746606</v>
      </c>
      <c r="M47" s="130">
        <f>STDEV(L39:R39)</f>
        <v>8.6675681914111916E-2</v>
      </c>
      <c r="N47" s="110"/>
      <c r="O47" s="110"/>
      <c r="P47" s="110"/>
      <c r="Q47" s="110"/>
    </row>
    <row r="48" spans="1:17">
      <c r="A48" s="120" t="s">
        <v>84</v>
      </c>
      <c r="B48" s="75">
        <v>413.6</v>
      </c>
      <c r="C48" s="75">
        <v>413.6</v>
      </c>
      <c r="D48" s="75">
        <v>413.6</v>
      </c>
      <c r="E48" s="75">
        <v>413.6</v>
      </c>
      <c r="F48" s="75">
        <v>413.6</v>
      </c>
      <c r="G48" s="75">
        <v>413.6</v>
      </c>
    </row>
    <row r="49" spans="3:17" ht="68">
      <c r="D49" s="134"/>
      <c r="E49" s="134"/>
      <c r="F49" s="134"/>
      <c r="G49" s="134"/>
      <c r="H49" s="134"/>
      <c r="K49" s="112" t="s">
        <v>369</v>
      </c>
      <c r="L49" s="110"/>
      <c r="M49" s="110"/>
      <c r="N49" s="110"/>
      <c r="O49" s="110"/>
      <c r="P49" s="110"/>
      <c r="Q49" s="110"/>
    </row>
    <row r="50" spans="3:17" ht="34">
      <c r="C50" s="135"/>
      <c r="D50" s="136" t="s">
        <v>85</v>
      </c>
      <c r="E50" s="137" t="s">
        <v>415</v>
      </c>
      <c r="F50" s="137" t="s">
        <v>416</v>
      </c>
      <c r="G50" s="138" t="s">
        <v>417</v>
      </c>
      <c r="H50" s="138" t="s">
        <v>418</v>
      </c>
      <c r="I50" s="139"/>
      <c r="K50" s="115" t="s">
        <v>366</v>
      </c>
      <c r="L50" s="112"/>
      <c r="M50" s="112"/>
      <c r="N50" s="116"/>
      <c r="O50" s="116"/>
      <c r="P50" s="116"/>
      <c r="Q50" s="116"/>
    </row>
    <row r="51" spans="3:17" ht="51">
      <c r="C51" s="135"/>
      <c r="D51" s="136" t="s">
        <v>419</v>
      </c>
      <c r="E51" s="140" t="s">
        <v>420</v>
      </c>
      <c r="F51" s="140" t="s">
        <v>421</v>
      </c>
      <c r="G51" s="140" t="s">
        <v>422</v>
      </c>
      <c r="H51" s="140" t="s">
        <v>423</v>
      </c>
      <c r="I51" s="139"/>
      <c r="K51" s="19" t="s">
        <v>379</v>
      </c>
      <c r="L51" s="75">
        <f t="shared" ref="L51:Q53" si="5">B42/B45</f>
        <v>24.449711588883062</v>
      </c>
      <c r="M51" s="75">
        <f t="shared" si="5"/>
        <v>27.38246332309792</v>
      </c>
      <c r="N51" s="75">
        <f t="shared" si="5"/>
        <v>10.791011235955056</v>
      </c>
      <c r="O51" s="75">
        <f t="shared" si="5"/>
        <v>5.8504642834166107</v>
      </c>
      <c r="P51" s="75">
        <f t="shared" si="5"/>
        <v>4.7009960868018492</v>
      </c>
      <c r="Q51" s="75">
        <f t="shared" si="5"/>
        <v>6.5032165343553245</v>
      </c>
    </row>
    <row r="52" spans="3:17" ht="17">
      <c r="C52" s="135"/>
      <c r="D52" s="141"/>
      <c r="E52" s="142" t="s">
        <v>39</v>
      </c>
      <c r="F52" s="141" t="s">
        <v>424</v>
      </c>
      <c r="G52" s="141" t="s">
        <v>39</v>
      </c>
      <c r="H52" s="141" t="s">
        <v>425</v>
      </c>
      <c r="I52" s="139"/>
      <c r="K52" s="19" t="s">
        <v>381</v>
      </c>
      <c r="L52" s="75">
        <f t="shared" si="5"/>
        <v>0.95929718408191755</v>
      </c>
      <c r="M52" s="75">
        <f t="shared" si="5"/>
        <v>1.0266812140448325</v>
      </c>
      <c r="N52" s="75">
        <f t="shared" si="5"/>
        <v>1.0690045665463652</v>
      </c>
      <c r="O52" s="75">
        <f t="shared" si="5"/>
        <v>1.1443038192502601</v>
      </c>
      <c r="P52" s="75">
        <f t="shared" si="5"/>
        <v>0.88337893844110538</v>
      </c>
      <c r="Q52" s="75">
        <f t="shared" si="5"/>
        <v>0.99299275602480941</v>
      </c>
    </row>
    <row r="53" spans="3:17" ht="17">
      <c r="D53" s="143"/>
      <c r="E53" s="144" t="s">
        <v>392</v>
      </c>
      <c r="F53" s="143"/>
      <c r="G53" s="143"/>
      <c r="H53" s="143"/>
      <c r="K53" s="19" t="s">
        <v>80</v>
      </c>
      <c r="L53" s="75">
        <f t="shared" si="5"/>
        <v>1.2560421251825493</v>
      </c>
      <c r="M53" s="75">
        <f t="shared" si="5"/>
        <v>1.1350031490722348</v>
      </c>
      <c r="N53" s="75">
        <f t="shared" si="5"/>
        <v>1.0349555842380989</v>
      </c>
      <c r="O53" s="75">
        <f t="shared" si="5"/>
        <v>1.157256200893545</v>
      </c>
      <c r="P53" s="75">
        <f t="shared" si="5"/>
        <v>1.231339605734767</v>
      </c>
      <c r="Q53" s="75">
        <f t="shared" si="5"/>
        <v>1.025229880690022</v>
      </c>
    </row>
    <row r="54" spans="3:17">
      <c r="D54" s="140"/>
      <c r="E54" s="140" t="s">
        <v>415</v>
      </c>
      <c r="K54" s="19"/>
      <c r="L54" s="110"/>
      <c r="M54" s="110"/>
      <c r="N54" s="110"/>
      <c r="O54" s="110"/>
      <c r="P54" s="110"/>
      <c r="Q54" s="110"/>
    </row>
    <row r="55" spans="3:17" ht="51">
      <c r="D55" s="136" t="s">
        <v>419</v>
      </c>
      <c r="E55" s="140" t="s">
        <v>426</v>
      </c>
      <c r="K55" s="19"/>
      <c r="L55" s="110"/>
      <c r="M55" s="110"/>
      <c r="N55" s="110"/>
      <c r="O55" s="110"/>
      <c r="P55" s="110"/>
      <c r="Q55" s="110"/>
    </row>
    <row r="56" spans="3:17">
      <c r="E56" s="141" t="s">
        <v>424</v>
      </c>
      <c r="K56" s="19"/>
      <c r="L56" s="110"/>
      <c r="M56" s="110"/>
      <c r="N56" s="110"/>
      <c r="O56" s="110"/>
      <c r="P56" s="110"/>
      <c r="Q56" s="110"/>
    </row>
    <row r="57" spans="3:17">
      <c r="D57" s="145"/>
      <c r="E57" s="145" t="s">
        <v>427</v>
      </c>
      <c r="F57" s="145"/>
      <c r="G57" s="145"/>
      <c r="H57" s="145"/>
      <c r="K57" s="75"/>
      <c r="L57" s="110"/>
      <c r="M57" s="110"/>
      <c r="N57" s="110"/>
      <c r="O57" s="110"/>
      <c r="P57" s="110"/>
      <c r="Q57" s="110"/>
    </row>
    <row r="58" spans="3:17" ht="34">
      <c r="D58" s="146" t="s">
        <v>428</v>
      </c>
      <c r="E58" s="145" t="s">
        <v>429</v>
      </c>
      <c r="F58" s="145" t="s">
        <v>36</v>
      </c>
      <c r="G58" s="145" t="s">
        <v>430</v>
      </c>
      <c r="H58" s="145" t="s">
        <v>431</v>
      </c>
      <c r="K58" s="122"/>
      <c r="L58" s="122" t="s">
        <v>86</v>
      </c>
      <c r="M58" s="130" t="s">
        <v>87</v>
      </c>
      <c r="N58" s="110"/>
      <c r="O58" s="110"/>
      <c r="P58" s="110"/>
      <c r="Q58" s="110"/>
    </row>
    <row r="59" spans="3:17" ht="17">
      <c r="D59" s="145"/>
      <c r="E59" s="145" t="s">
        <v>424</v>
      </c>
      <c r="F59" s="145" t="s">
        <v>424</v>
      </c>
      <c r="G59" s="145" t="s">
        <v>39</v>
      </c>
      <c r="H59" s="145" t="s">
        <v>39</v>
      </c>
      <c r="K59" s="131" t="s">
        <v>379</v>
      </c>
      <c r="L59" s="130">
        <f>AVERAGE(L51:R51)</f>
        <v>13.279643842084971</v>
      </c>
      <c r="M59" s="130">
        <f>STDEV(L51:R51)</f>
        <v>10.045487507448248</v>
      </c>
      <c r="N59" s="110"/>
      <c r="O59" s="110"/>
      <c r="P59" s="110"/>
      <c r="Q59" s="110"/>
    </row>
    <row r="60" spans="3:17" ht="17">
      <c r="D60" s="145"/>
      <c r="E60" s="147" t="s">
        <v>432</v>
      </c>
      <c r="F60" s="147" t="s">
        <v>433</v>
      </c>
      <c r="G60" s="148" t="s">
        <v>434</v>
      </c>
      <c r="H60" s="148" t="s">
        <v>435</v>
      </c>
      <c r="K60" s="131" t="s">
        <v>381</v>
      </c>
      <c r="L60" s="130">
        <f>AVERAGE(L52:R52)</f>
        <v>1.0126097463982151</v>
      </c>
      <c r="M60" s="130">
        <f>STDEV(L52:R52)</f>
        <v>9.0165811816806177E-2</v>
      </c>
      <c r="N60" s="110"/>
      <c r="O60" s="110"/>
      <c r="P60" s="110"/>
      <c r="Q60" s="110"/>
    </row>
    <row r="61" spans="3:17" ht="34">
      <c r="D61" s="146" t="s">
        <v>428</v>
      </c>
      <c r="E61" s="145" t="s">
        <v>436</v>
      </c>
      <c r="F61" s="145" t="s">
        <v>36</v>
      </c>
      <c r="G61" s="145" t="s">
        <v>437</v>
      </c>
      <c r="H61" s="145" t="s">
        <v>438</v>
      </c>
      <c r="K61" s="131" t="s">
        <v>80</v>
      </c>
      <c r="L61" s="130">
        <f>AVERAGE(L53:R53)</f>
        <v>1.1399710909685361</v>
      </c>
      <c r="M61" s="130">
        <f>STDEV(L53:R53)</f>
        <v>9.6268320787194522E-2</v>
      </c>
      <c r="N61" s="110"/>
      <c r="O61" s="110"/>
      <c r="P61" s="110"/>
      <c r="Q61" s="110"/>
    </row>
    <row r="62" spans="3:17">
      <c r="E62" s="145" t="s">
        <v>39</v>
      </c>
      <c r="F62" s="145" t="s">
        <v>424</v>
      </c>
      <c r="G62" s="145" t="s">
        <v>424</v>
      </c>
      <c r="H62" s="145" t="s">
        <v>424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B86D-9A90-8C4F-B42F-11AEF79437ED}">
  <sheetPr>
    <pageSetUpPr fitToPage="1"/>
  </sheetPr>
  <dimension ref="A1:T128"/>
  <sheetViews>
    <sheetView zoomScale="86" zoomScaleNormal="118" workbookViewId="0">
      <selection activeCell="P2" sqref="P2"/>
    </sheetView>
  </sheetViews>
  <sheetFormatPr baseColWidth="10" defaultRowHeight="16"/>
  <cols>
    <col min="1" max="1" width="30.6640625" style="156" customWidth="1"/>
    <col min="2" max="2" width="23.5" style="156" customWidth="1"/>
    <col min="3" max="3" width="7" style="156" bestFit="1" customWidth="1"/>
    <col min="4" max="4" width="3.83203125" style="156" customWidth="1"/>
    <col min="5" max="5" width="8.83203125" style="156" customWidth="1"/>
    <col min="6" max="7" width="12" style="156" customWidth="1"/>
    <col min="8" max="8" width="4.83203125" style="156" customWidth="1"/>
    <col min="9" max="9" width="9.1640625" style="157" bestFit="1" customWidth="1"/>
    <col min="10" max="10" width="7.1640625" style="157" bestFit="1" customWidth="1"/>
    <col min="11" max="11" width="9.1640625" style="157" bestFit="1" customWidth="1"/>
    <col min="12" max="12" width="7.1640625" style="157" bestFit="1" customWidth="1"/>
    <col min="13" max="13" width="11.1640625" style="157" bestFit="1" customWidth="1"/>
    <col min="14" max="14" width="17" style="156" customWidth="1"/>
    <col min="15" max="15" width="5" style="1" customWidth="1"/>
    <col min="16" max="16384" width="10.83203125" style="1"/>
  </cols>
  <sheetData>
    <row r="1" spans="1:14" s="154" customFormat="1" ht="55" customHeight="1">
      <c r="A1" s="149" t="s">
        <v>439</v>
      </c>
      <c r="B1" s="150" t="s">
        <v>316</v>
      </c>
      <c r="C1" s="151"/>
      <c r="D1" s="151"/>
      <c r="E1" s="151"/>
      <c r="F1" s="151"/>
      <c r="G1" s="151"/>
      <c r="H1" s="151"/>
      <c r="I1" s="152" t="s">
        <v>86</v>
      </c>
      <c r="J1" s="152"/>
      <c r="K1" s="152" t="s">
        <v>87</v>
      </c>
      <c r="L1" s="153"/>
      <c r="M1" s="153"/>
      <c r="N1" s="151"/>
    </row>
    <row r="2" spans="1:14">
      <c r="A2" s="155" t="s">
        <v>440</v>
      </c>
      <c r="B2" s="156" t="s">
        <v>3</v>
      </c>
      <c r="C2" s="156" t="s">
        <v>3</v>
      </c>
      <c r="D2" s="156" t="s">
        <v>3</v>
      </c>
      <c r="E2" s="156" t="s">
        <v>3</v>
      </c>
      <c r="F2" s="156" t="s">
        <v>4</v>
      </c>
      <c r="G2" s="156" t="s">
        <v>4</v>
      </c>
    </row>
    <row r="3" spans="1:14">
      <c r="A3" s="158" t="s">
        <v>441</v>
      </c>
      <c r="B3" s="156" t="s">
        <v>6</v>
      </c>
      <c r="C3" s="156" t="s">
        <v>442</v>
      </c>
      <c r="D3" s="156" t="s">
        <v>443</v>
      </c>
      <c r="E3" s="156" t="s">
        <v>310</v>
      </c>
      <c r="F3" s="156" t="s">
        <v>442</v>
      </c>
      <c r="G3" s="156" t="s">
        <v>443</v>
      </c>
      <c r="I3" s="157" t="s">
        <v>442</v>
      </c>
      <c r="J3" s="157" t="s">
        <v>443</v>
      </c>
      <c r="K3" s="157" t="s">
        <v>442</v>
      </c>
      <c r="L3" s="157" t="s">
        <v>443</v>
      </c>
      <c r="M3" s="157" t="s">
        <v>2</v>
      </c>
      <c r="N3" s="156" t="s">
        <v>10</v>
      </c>
    </row>
    <row r="4" spans="1:14">
      <c r="A4" s="159">
        <v>1</v>
      </c>
      <c r="B4" s="156">
        <f t="shared" ref="B4:B8" si="0">SUM(C4:E4)</f>
        <v>75</v>
      </c>
      <c r="C4" s="156">
        <v>2</v>
      </c>
      <c r="D4" s="156">
        <v>15</v>
      </c>
      <c r="E4" s="156">
        <v>58</v>
      </c>
      <c r="F4" s="156">
        <f>C4/B4</f>
        <v>2.6666666666666668E-2</v>
      </c>
      <c r="G4" s="156">
        <f>D4/B4</f>
        <v>0.2</v>
      </c>
      <c r="I4" s="157">
        <f>AVERAGE(F4:F17)</f>
        <v>3.7113858552665697E-2</v>
      </c>
      <c r="J4" s="157">
        <f>AVERAGE(G4:G17)</f>
        <v>0.12326472677824621</v>
      </c>
      <c r="K4" s="157">
        <f>STDEV(F4:F17)</f>
        <v>1.8686805026357781E-2</v>
      </c>
      <c r="L4" s="157">
        <f>STDEV(G4:G17)</f>
        <v>5.6368444880795947E-2</v>
      </c>
      <c r="M4" s="157">
        <f>SUM(B4:B17)</f>
        <v>1481</v>
      </c>
      <c r="N4" s="160" t="s">
        <v>444</v>
      </c>
    </row>
    <row r="5" spans="1:14">
      <c r="A5" s="159">
        <v>2</v>
      </c>
      <c r="B5" s="156">
        <f t="shared" si="0"/>
        <v>86</v>
      </c>
      <c r="C5" s="156">
        <v>2</v>
      </c>
      <c r="D5" s="156">
        <v>8</v>
      </c>
      <c r="E5" s="156">
        <v>76</v>
      </c>
      <c r="F5" s="156">
        <f t="shared" ref="F5:F84" si="1">C5/B5</f>
        <v>2.3255813953488372E-2</v>
      </c>
      <c r="G5" s="156">
        <f t="shared" ref="G5:G84" si="2">D5/B5</f>
        <v>9.3023255813953487E-2</v>
      </c>
      <c r="I5" s="161"/>
      <c r="J5" s="161"/>
      <c r="K5" s="161"/>
      <c r="M5" s="157" t="s">
        <v>445</v>
      </c>
      <c r="N5" s="162" t="s">
        <v>446</v>
      </c>
    </row>
    <row r="6" spans="1:14">
      <c r="A6" s="159">
        <v>3</v>
      </c>
      <c r="B6" s="156">
        <f t="shared" si="0"/>
        <v>65</v>
      </c>
      <c r="C6" s="156">
        <v>5</v>
      </c>
      <c r="D6" s="156">
        <v>8</v>
      </c>
      <c r="E6" s="156">
        <v>52</v>
      </c>
      <c r="F6" s="156">
        <f t="shared" si="1"/>
        <v>7.6923076923076927E-2</v>
      </c>
      <c r="G6" s="156">
        <f t="shared" si="2"/>
        <v>0.12307692307692308</v>
      </c>
      <c r="I6" s="161"/>
      <c r="J6" s="161"/>
      <c r="K6" s="161"/>
    </row>
    <row r="7" spans="1:14">
      <c r="A7" s="159">
        <v>4</v>
      </c>
      <c r="B7" s="156">
        <f t="shared" si="0"/>
        <v>107</v>
      </c>
      <c r="C7" s="156">
        <v>5</v>
      </c>
      <c r="D7" s="156">
        <v>23</v>
      </c>
      <c r="E7" s="156">
        <v>79</v>
      </c>
      <c r="F7" s="156">
        <f t="shared" si="1"/>
        <v>4.6728971962616821E-2</v>
      </c>
      <c r="G7" s="156">
        <f t="shared" si="2"/>
        <v>0.21495327102803738</v>
      </c>
      <c r="I7" s="161"/>
      <c r="J7" s="161"/>
      <c r="K7" s="161"/>
    </row>
    <row r="8" spans="1:14">
      <c r="A8" s="159">
        <v>5</v>
      </c>
      <c r="B8" s="156">
        <f t="shared" si="0"/>
        <v>103</v>
      </c>
      <c r="C8" s="156">
        <v>6</v>
      </c>
      <c r="D8" s="156">
        <v>10</v>
      </c>
      <c r="E8" s="156">
        <v>87</v>
      </c>
      <c r="F8" s="156">
        <f t="shared" si="1"/>
        <v>5.8252427184466021E-2</v>
      </c>
      <c r="G8" s="156">
        <f t="shared" si="2"/>
        <v>9.7087378640776698E-2</v>
      </c>
      <c r="I8" s="161"/>
      <c r="J8" s="161"/>
      <c r="K8" s="161"/>
    </row>
    <row r="9" spans="1:14">
      <c r="A9" s="159">
        <v>6</v>
      </c>
      <c r="B9" s="156">
        <f>SUM(C9:E9)</f>
        <v>130</v>
      </c>
      <c r="C9" s="156">
        <v>5</v>
      </c>
      <c r="D9" s="156">
        <v>19</v>
      </c>
      <c r="E9" s="156">
        <v>106</v>
      </c>
      <c r="F9" s="156">
        <f t="shared" si="1"/>
        <v>3.8461538461538464E-2</v>
      </c>
      <c r="G9" s="156">
        <f t="shared" si="2"/>
        <v>0.14615384615384616</v>
      </c>
      <c r="I9" s="161"/>
      <c r="J9" s="161"/>
      <c r="K9" s="161"/>
    </row>
    <row r="10" spans="1:14">
      <c r="A10" s="159">
        <v>8</v>
      </c>
      <c r="B10" s="156">
        <f t="shared" ref="B10:B84" si="3">SUM(C10:E10)</f>
        <v>99</v>
      </c>
      <c r="C10" s="156">
        <v>5</v>
      </c>
      <c r="D10" s="156">
        <v>11</v>
      </c>
      <c r="E10" s="156">
        <v>83</v>
      </c>
      <c r="F10" s="156">
        <f t="shared" si="1"/>
        <v>5.0505050505050504E-2</v>
      </c>
      <c r="G10" s="156">
        <f t="shared" si="2"/>
        <v>0.1111111111111111</v>
      </c>
      <c r="I10" s="161"/>
      <c r="J10" s="161"/>
      <c r="K10" s="161"/>
    </row>
    <row r="11" spans="1:14">
      <c r="A11" s="159">
        <v>10</v>
      </c>
      <c r="B11" s="156">
        <f t="shared" si="3"/>
        <v>120</v>
      </c>
      <c r="C11" s="156">
        <v>6</v>
      </c>
      <c r="D11" s="156">
        <v>6</v>
      </c>
      <c r="E11" s="156">
        <v>108</v>
      </c>
      <c r="F11" s="156">
        <f t="shared" si="1"/>
        <v>0.05</v>
      </c>
      <c r="G11" s="156">
        <f t="shared" si="2"/>
        <v>0.05</v>
      </c>
      <c r="I11" s="161"/>
      <c r="J11" s="161"/>
      <c r="K11" s="161"/>
    </row>
    <row r="12" spans="1:14">
      <c r="A12" s="163">
        <v>13</v>
      </c>
      <c r="B12" s="156">
        <f t="shared" si="3"/>
        <v>114</v>
      </c>
      <c r="C12" s="156">
        <v>2</v>
      </c>
      <c r="D12" s="156">
        <v>7</v>
      </c>
      <c r="E12" s="156">
        <v>105</v>
      </c>
      <c r="F12" s="156">
        <f t="shared" si="1"/>
        <v>1.7543859649122806E-2</v>
      </c>
      <c r="G12" s="156">
        <f t="shared" si="2"/>
        <v>6.1403508771929821E-2</v>
      </c>
      <c r="I12" s="161"/>
      <c r="J12" s="161"/>
      <c r="K12" s="161"/>
    </row>
    <row r="13" spans="1:14">
      <c r="A13" s="163">
        <v>14</v>
      </c>
      <c r="B13" s="156">
        <f t="shared" si="3"/>
        <v>104</v>
      </c>
      <c r="C13" s="156">
        <v>5</v>
      </c>
      <c r="D13" s="156">
        <v>12</v>
      </c>
      <c r="E13" s="156">
        <v>87</v>
      </c>
      <c r="F13" s="156">
        <f t="shared" si="1"/>
        <v>4.807692307692308E-2</v>
      </c>
      <c r="G13" s="156">
        <f t="shared" si="2"/>
        <v>0.11538461538461539</v>
      </c>
      <c r="I13" s="161"/>
      <c r="J13" s="161"/>
      <c r="K13" s="161"/>
    </row>
    <row r="14" spans="1:14">
      <c r="A14" s="164">
        <v>15</v>
      </c>
      <c r="B14" s="156">
        <f t="shared" si="3"/>
        <v>125</v>
      </c>
      <c r="C14" s="156">
        <v>3</v>
      </c>
      <c r="D14" s="156">
        <v>23</v>
      </c>
      <c r="E14" s="156">
        <v>99</v>
      </c>
      <c r="F14" s="156">
        <f t="shared" si="1"/>
        <v>2.4E-2</v>
      </c>
      <c r="G14" s="156">
        <f t="shared" si="2"/>
        <v>0.184</v>
      </c>
      <c r="I14" s="161"/>
      <c r="J14" s="161"/>
      <c r="K14" s="161"/>
    </row>
    <row r="15" spans="1:14">
      <c r="A15" s="164">
        <v>16</v>
      </c>
      <c r="B15" s="156">
        <f t="shared" si="3"/>
        <v>114</v>
      </c>
      <c r="C15" s="156">
        <v>1</v>
      </c>
      <c r="D15" s="156">
        <v>22</v>
      </c>
      <c r="E15" s="156">
        <v>91</v>
      </c>
      <c r="F15" s="156">
        <f t="shared" si="1"/>
        <v>8.771929824561403E-3</v>
      </c>
      <c r="G15" s="156">
        <f t="shared" si="2"/>
        <v>0.19298245614035087</v>
      </c>
      <c r="I15" s="161"/>
      <c r="J15" s="161"/>
      <c r="K15" s="161"/>
    </row>
    <row r="16" spans="1:14">
      <c r="A16" s="164">
        <v>17</v>
      </c>
      <c r="B16" s="156">
        <f t="shared" si="3"/>
        <v>127</v>
      </c>
      <c r="C16" s="156">
        <v>3</v>
      </c>
      <c r="D16" s="156">
        <v>6</v>
      </c>
      <c r="E16" s="156">
        <v>118</v>
      </c>
      <c r="F16" s="156">
        <f t="shared" si="1"/>
        <v>2.3622047244094488E-2</v>
      </c>
      <c r="G16" s="156">
        <f t="shared" si="2"/>
        <v>4.7244094488188976E-2</v>
      </c>
      <c r="I16" s="161"/>
      <c r="J16" s="161"/>
      <c r="K16" s="161"/>
    </row>
    <row r="17" spans="1:20">
      <c r="A17" s="164">
        <v>18</v>
      </c>
      <c r="B17" s="156">
        <f t="shared" si="3"/>
        <v>112</v>
      </c>
      <c r="C17" s="156">
        <v>3</v>
      </c>
      <c r="D17" s="156">
        <v>10</v>
      </c>
      <c r="E17" s="156">
        <v>99</v>
      </c>
      <c r="F17" s="156">
        <f t="shared" si="1"/>
        <v>2.6785714285714284E-2</v>
      </c>
      <c r="G17" s="156">
        <f t="shared" si="2"/>
        <v>8.9285714285714288E-2</v>
      </c>
      <c r="I17" s="161"/>
      <c r="J17" s="161"/>
      <c r="K17" s="161"/>
    </row>
    <row r="18" spans="1:20">
      <c r="A18" s="164">
        <v>19</v>
      </c>
      <c r="B18" s="156">
        <f t="shared" si="3"/>
        <v>94</v>
      </c>
      <c r="C18" s="156">
        <v>3</v>
      </c>
      <c r="D18" s="156">
        <v>2</v>
      </c>
      <c r="E18" s="156">
        <v>89</v>
      </c>
      <c r="F18" s="156">
        <f t="shared" si="1"/>
        <v>3.1914893617021274E-2</v>
      </c>
      <c r="G18" s="156">
        <f t="shared" si="2"/>
        <v>2.1276595744680851E-2</v>
      </c>
    </row>
    <row r="19" spans="1:20">
      <c r="A19" s="165" t="s">
        <v>447</v>
      </c>
      <c r="H19" s="166"/>
      <c r="I19" s="161"/>
      <c r="J19" s="161"/>
      <c r="K19" s="161"/>
      <c r="L19" s="161"/>
      <c r="M19" s="161"/>
      <c r="N19" s="166"/>
    </row>
    <row r="20" spans="1:20">
      <c r="A20" s="159">
        <v>1</v>
      </c>
      <c r="B20" s="156">
        <f t="shared" si="3"/>
        <v>138</v>
      </c>
      <c r="C20" s="156">
        <v>1</v>
      </c>
      <c r="D20" s="156">
        <v>4</v>
      </c>
      <c r="E20" s="156">
        <v>133</v>
      </c>
      <c r="F20" s="156">
        <f t="shared" si="1"/>
        <v>7.246376811594203E-3</v>
      </c>
      <c r="G20" s="156">
        <f t="shared" si="2"/>
        <v>2.8985507246376812E-2</v>
      </c>
      <c r="H20" s="166"/>
      <c r="I20" s="157">
        <f>AVERAGE(F20:F32)</f>
        <v>3.4621998221558398E-2</v>
      </c>
      <c r="J20" s="157">
        <f>AVERAGE(G20:G32)</f>
        <v>5.6416041876483719E-2</v>
      </c>
      <c r="K20" s="157">
        <f>STDEV(F20:F32)</f>
        <v>2.2822908050888255E-2</v>
      </c>
      <c r="L20" s="157">
        <f>STDEV(G20:G32)</f>
        <v>4.6267085688873645E-2</v>
      </c>
      <c r="M20" s="157">
        <f>SUM(B20:B32)</f>
        <v>1384</v>
      </c>
      <c r="N20" s="167" t="s">
        <v>448</v>
      </c>
    </row>
    <row r="21" spans="1:20">
      <c r="A21" s="159">
        <v>3</v>
      </c>
      <c r="B21" s="156">
        <f t="shared" si="3"/>
        <v>129</v>
      </c>
      <c r="C21" s="156">
        <v>6</v>
      </c>
      <c r="D21" s="156">
        <v>0</v>
      </c>
      <c r="E21" s="156">
        <v>123</v>
      </c>
      <c r="F21" s="156">
        <f t="shared" si="1"/>
        <v>4.6511627906976744E-2</v>
      </c>
      <c r="G21" s="156">
        <f t="shared" si="2"/>
        <v>0</v>
      </c>
      <c r="H21" s="166"/>
      <c r="I21" s="161"/>
      <c r="J21" s="161"/>
      <c r="K21" s="161"/>
      <c r="L21" s="161"/>
      <c r="M21" s="168" t="s">
        <v>449</v>
      </c>
      <c r="N21" s="167"/>
    </row>
    <row r="22" spans="1:20">
      <c r="A22" s="159">
        <v>4</v>
      </c>
      <c r="B22" s="156">
        <f t="shared" si="3"/>
        <v>133</v>
      </c>
      <c r="C22" s="156">
        <v>2</v>
      </c>
      <c r="D22" s="156">
        <v>3</v>
      </c>
      <c r="E22" s="156">
        <v>128</v>
      </c>
      <c r="F22" s="156">
        <f t="shared" si="1"/>
        <v>1.5037593984962405E-2</v>
      </c>
      <c r="G22" s="156">
        <f t="shared" si="2"/>
        <v>2.2556390977443608E-2</v>
      </c>
      <c r="H22" s="166"/>
      <c r="I22" s="161"/>
      <c r="J22" s="161"/>
      <c r="K22" s="161"/>
      <c r="L22" s="161"/>
      <c r="M22" s="161"/>
      <c r="N22" s="167"/>
    </row>
    <row r="23" spans="1:20">
      <c r="A23" s="159">
        <v>5</v>
      </c>
      <c r="B23" s="156">
        <f t="shared" si="3"/>
        <v>122</v>
      </c>
      <c r="C23" s="156">
        <v>5</v>
      </c>
      <c r="D23" s="156">
        <v>9</v>
      </c>
      <c r="E23" s="156">
        <v>108</v>
      </c>
      <c r="F23" s="156">
        <f t="shared" si="1"/>
        <v>4.0983606557377046E-2</v>
      </c>
      <c r="G23" s="156">
        <f t="shared" si="2"/>
        <v>7.3770491803278687E-2</v>
      </c>
      <c r="H23" s="166"/>
      <c r="I23" s="161"/>
      <c r="J23" s="161"/>
      <c r="K23" s="161"/>
      <c r="L23" s="161"/>
      <c r="M23" s="161"/>
      <c r="N23" s="167"/>
    </row>
    <row r="24" spans="1:20">
      <c r="A24" s="159">
        <v>7</v>
      </c>
      <c r="B24" s="156">
        <f t="shared" si="3"/>
        <v>119</v>
      </c>
      <c r="C24" s="156">
        <v>4</v>
      </c>
      <c r="D24" s="156">
        <v>13</v>
      </c>
      <c r="E24" s="156">
        <v>102</v>
      </c>
      <c r="F24" s="156">
        <f t="shared" si="1"/>
        <v>3.3613445378151259E-2</v>
      </c>
      <c r="G24" s="156">
        <f t="shared" si="2"/>
        <v>0.1092436974789916</v>
      </c>
      <c r="H24" s="166"/>
      <c r="I24" s="161"/>
      <c r="J24" s="161"/>
      <c r="K24" s="161"/>
      <c r="L24" s="161"/>
      <c r="M24" s="161"/>
      <c r="N24" s="167"/>
    </row>
    <row r="25" spans="1:20">
      <c r="A25" s="159">
        <v>8</v>
      </c>
      <c r="B25" s="156">
        <f t="shared" si="3"/>
        <v>139</v>
      </c>
      <c r="C25" s="156">
        <v>10</v>
      </c>
      <c r="D25" s="156">
        <v>2</v>
      </c>
      <c r="E25" s="156">
        <v>127</v>
      </c>
      <c r="F25" s="156">
        <f t="shared" si="1"/>
        <v>7.1942446043165464E-2</v>
      </c>
      <c r="G25" s="156">
        <f t="shared" si="2"/>
        <v>1.4388489208633094E-2</v>
      </c>
      <c r="H25" s="166"/>
      <c r="I25" s="161"/>
      <c r="J25" s="161"/>
      <c r="K25" s="161"/>
      <c r="L25" s="161"/>
      <c r="M25" s="161"/>
      <c r="N25" s="167"/>
    </row>
    <row r="26" spans="1:20" ht="43">
      <c r="A26" s="159">
        <v>9</v>
      </c>
      <c r="H26" s="166"/>
      <c r="I26" s="161"/>
      <c r="J26" s="161"/>
      <c r="K26" s="161"/>
      <c r="L26" s="161"/>
      <c r="M26" s="161"/>
      <c r="N26" s="167"/>
      <c r="O26" s="40"/>
      <c r="P26" s="169" t="s">
        <v>85</v>
      </c>
      <c r="Q26" s="170"/>
      <c r="R26" s="170"/>
      <c r="S26" s="170"/>
      <c r="T26" s="40"/>
    </row>
    <row r="27" spans="1:20" ht="28">
      <c r="A27" s="159">
        <v>10</v>
      </c>
      <c r="B27" s="156">
        <f t="shared" si="3"/>
        <v>150</v>
      </c>
      <c r="C27" s="156">
        <v>4</v>
      </c>
      <c r="D27" s="156">
        <v>7</v>
      </c>
      <c r="E27" s="156">
        <v>139</v>
      </c>
      <c r="F27" s="156">
        <f t="shared" si="1"/>
        <v>2.6666666666666668E-2</v>
      </c>
      <c r="G27" s="156">
        <f t="shared" si="2"/>
        <v>4.6666666666666669E-2</v>
      </c>
      <c r="H27" s="166"/>
      <c r="I27" s="161"/>
      <c r="J27" s="161"/>
      <c r="K27" s="161"/>
      <c r="L27" s="161"/>
      <c r="M27" s="161"/>
      <c r="N27" s="167"/>
      <c r="O27" s="40"/>
      <c r="P27" s="171" t="s">
        <v>450</v>
      </c>
      <c r="Q27" s="172" t="s">
        <v>451</v>
      </c>
      <c r="R27" s="172" t="s">
        <v>452</v>
      </c>
      <c r="S27" s="172" t="s">
        <v>453</v>
      </c>
      <c r="T27" s="40"/>
    </row>
    <row r="28" spans="1:20" ht="28">
      <c r="A28" s="159">
        <v>12</v>
      </c>
      <c r="O28" s="40"/>
      <c r="P28" s="171" t="s">
        <v>442</v>
      </c>
      <c r="Q28" s="173" t="s">
        <v>454</v>
      </c>
      <c r="R28" s="173" t="s">
        <v>455</v>
      </c>
      <c r="S28" s="173" t="s">
        <v>456</v>
      </c>
      <c r="T28" s="40"/>
    </row>
    <row r="29" spans="1:20" ht="28">
      <c r="A29" s="159">
        <v>14</v>
      </c>
      <c r="B29" s="156">
        <f t="shared" si="3"/>
        <v>98</v>
      </c>
      <c r="C29" s="156">
        <v>7</v>
      </c>
      <c r="D29" s="156">
        <v>1</v>
      </c>
      <c r="E29" s="156">
        <v>90</v>
      </c>
      <c r="F29" s="156">
        <f t="shared" si="1"/>
        <v>7.1428571428571425E-2</v>
      </c>
      <c r="G29" s="156">
        <f t="shared" si="2"/>
        <v>1.020408163265306E-2</v>
      </c>
      <c r="O29" s="40"/>
      <c r="P29" s="171" t="s">
        <v>457</v>
      </c>
      <c r="Q29" s="173" t="s">
        <v>458</v>
      </c>
      <c r="R29" s="173" t="s">
        <v>459</v>
      </c>
      <c r="S29" s="173" t="s">
        <v>460</v>
      </c>
      <c r="T29" s="40"/>
    </row>
    <row r="30" spans="1:20">
      <c r="A30" s="159">
        <v>15</v>
      </c>
      <c r="B30" s="156">
        <f t="shared" si="3"/>
        <v>117</v>
      </c>
      <c r="C30" s="156">
        <v>5</v>
      </c>
      <c r="D30" s="156">
        <v>16</v>
      </c>
      <c r="E30" s="156">
        <v>96</v>
      </c>
      <c r="F30" s="156">
        <f t="shared" si="1"/>
        <v>4.2735042735042736E-2</v>
      </c>
      <c r="G30" s="156">
        <f t="shared" si="2"/>
        <v>0.13675213675213677</v>
      </c>
      <c r="O30" s="40"/>
      <c r="P30" s="40"/>
      <c r="Q30" s="40"/>
      <c r="R30" s="40"/>
      <c r="S30" s="40"/>
      <c r="T30" s="40"/>
    </row>
    <row r="31" spans="1:20">
      <c r="A31" s="159">
        <v>16</v>
      </c>
      <c r="B31" s="156">
        <f t="shared" si="3"/>
        <v>112</v>
      </c>
      <c r="C31" s="156">
        <v>1</v>
      </c>
      <c r="D31" s="156">
        <v>12</v>
      </c>
      <c r="E31" s="156">
        <v>99</v>
      </c>
      <c r="F31" s="156">
        <f t="shared" si="1"/>
        <v>8.9285714285714281E-3</v>
      </c>
      <c r="G31" s="156">
        <f t="shared" si="2"/>
        <v>0.10714285714285714</v>
      </c>
    </row>
    <row r="32" spans="1:20">
      <c r="A32" s="159">
        <v>17</v>
      </c>
      <c r="B32" s="156">
        <f t="shared" si="3"/>
        <v>127</v>
      </c>
      <c r="C32" s="156">
        <v>2</v>
      </c>
      <c r="D32" s="156">
        <v>9</v>
      </c>
      <c r="E32" s="156">
        <v>116</v>
      </c>
      <c r="F32" s="156">
        <f t="shared" si="1"/>
        <v>1.5748031496062992E-2</v>
      </c>
      <c r="G32" s="156">
        <f t="shared" si="2"/>
        <v>7.0866141732283464E-2</v>
      </c>
    </row>
    <row r="33" spans="1:14">
      <c r="A33" s="165" t="s">
        <v>461</v>
      </c>
    </row>
    <row r="34" spans="1:14">
      <c r="A34" s="174" t="s">
        <v>462</v>
      </c>
      <c r="B34" s="156">
        <f t="shared" si="3"/>
        <v>115</v>
      </c>
      <c r="C34" s="156">
        <v>18</v>
      </c>
      <c r="D34" s="156">
        <v>2</v>
      </c>
      <c r="E34" s="156">
        <v>95</v>
      </c>
      <c r="F34" s="156">
        <f t="shared" si="1"/>
        <v>0.15652173913043479</v>
      </c>
      <c r="G34" s="156">
        <f t="shared" si="2"/>
        <v>1.7391304347826087E-2</v>
      </c>
      <c r="I34" s="157">
        <f>AVERAGE(F34:F46)</f>
        <v>7.2404190686614481E-2</v>
      </c>
      <c r="J34" s="157">
        <f>AVERAGE(G34:G46)</f>
        <v>5.4943563711465228E-2</v>
      </c>
      <c r="K34" s="157">
        <f>STDEV(F34:F46)</f>
        <v>3.3855909420413936E-2</v>
      </c>
      <c r="L34" s="157">
        <f>STDEV(G34:G46)</f>
        <v>4.6513034451772128E-2</v>
      </c>
      <c r="M34" s="157">
        <f>SUM(B34:B46)</f>
        <v>1222</v>
      </c>
      <c r="N34" s="167" t="s">
        <v>463</v>
      </c>
    </row>
    <row r="35" spans="1:14">
      <c r="A35" s="159" t="s">
        <v>464</v>
      </c>
      <c r="B35" s="156">
        <f t="shared" si="3"/>
        <v>99</v>
      </c>
      <c r="C35" s="156">
        <v>6</v>
      </c>
      <c r="D35" s="156">
        <v>1</v>
      </c>
      <c r="E35" s="156">
        <v>92</v>
      </c>
      <c r="F35" s="156">
        <f t="shared" si="1"/>
        <v>6.0606060606060608E-2</v>
      </c>
      <c r="G35" s="156">
        <f t="shared" si="2"/>
        <v>1.0101010101010102E-2</v>
      </c>
      <c r="M35" s="157" t="s">
        <v>449</v>
      </c>
      <c r="N35" s="162" t="s">
        <v>446</v>
      </c>
    </row>
    <row r="36" spans="1:14">
      <c r="A36" s="159" t="s">
        <v>465</v>
      </c>
      <c r="B36" s="156">
        <f t="shared" si="3"/>
        <v>83</v>
      </c>
      <c r="C36" s="156">
        <v>4</v>
      </c>
      <c r="D36" s="156">
        <v>2</v>
      </c>
      <c r="E36" s="156">
        <v>77</v>
      </c>
      <c r="F36" s="156">
        <f t="shared" si="1"/>
        <v>4.8192771084337352E-2</v>
      </c>
      <c r="G36" s="156">
        <f t="shared" si="2"/>
        <v>2.4096385542168676E-2</v>
      </c>
    </row>
    <row r="37" spans="1:14">
      <c r="A37" s="159" t="s">
        <v>466</v>
      </c>
      <c r="B37" s="156">
        <f t="shared" si="3"/>
        <v>82</v>
      </c>
      <c r="C37" s="156">
        <v>3</v>
      </c>
      <c r="D37" s="156">
        <v>7</v>
      </c>
      <c r="E37" s="156">
        <v>72</v>
      </c>
      <c r="F37" s="156">
        <f t="shared" si="1"/>
        <v>3.6585365853658534E-2</v>
      </c>
      <c r="G37" s="156">
        <f t="shared" si="2"/>
        <v>8.5365853658536592E-2</v>
      </c>
    </row>
    <row r="38" spans="1:14">
      <c r="A38" s="159" t="s">
        <v>467</v>
      </c>
      <c r="B38" s="156">
        <f t="shared" si="3"/>
        <v>92</v>
      </c>
      <c r="C38" s="156">
        <v>9</v>
      </c>
      <c r="D38" s="156">
        <v>10</v>
      </c>
      <c r="E38" s="156">
        <v>73</v>
      </c>
      <c r="F38" s="156">
        <f t="shared" si="1"/>
        <v>9.7826086956521743E-2</v>
      </c>
      <c r="G38" s="156">
        <f t="shared" si="2"/>
        <v>0.10869565217391304</v>
      </c>
    </row>
    <row r="39" spans="1:14">
      <c r="A39" s="159" t="s">
        <v>468</v>
      </c>
      <c r="B39" s="156">
        <f t="shared" si="3"/>
        <v>113</v>
      </c>
      <c r="C39" s="156">
        <v>6</v>
      </c>
      <c r="D39" s="156">
        <v>1</v>
      </c>
      <c r="E39" s="156">
        <v>106</v>
      </c>
      <c r="F39" s="156">
        <f t="shared" si="1"/>
        <v>5.3097345132743362E-2</v>
      </c>
      <c r="G39" s="156">
        <f t="shared" si="2"/>
        <v>8.8495575221238937E-3</v>
      </c>
    </row>
    <row r="40" spans="1:14">
      <c r="A40" s="159" t="s">
        <v>469</v>
      </c>
      <c r="B40" s="156">
        <f t="shared" si="3"/>
        <v>96</v>
      </c>
      <c r="C40" s="156">
        <v>8</v>
      </c>
      <c r="D40" s="156">
        <v>6</v>
      </c>
      <c r="E40" s="156">
        <v>82</v>
      </c>
      <c r="F40" s="156">
        <f t="shared" si="1"/>
        <v>8.3333333333333329E-2</v>
      </c>
      <c r="G40" s="156">
        <f t="shared" si="2"/>
        <v>6.25E-2</v>
      </c>
    </row>
    <row r="41" spans="1:14">
      <c r="A41" s="159" t="s">
        <v>470</v>
      </c>
      <c r="B41" s="156">
        <f t="shared" si="3"/>
        <v>126</v>
      </c>
      <c r="C41" s="156">
        <v>7</v>
      </c>
      <c r="D41" s="156">
        <v>16</v>
      </c>
      <c r="E41" s="156">
        <v>103</v>
      </c>
      <c r="F41" s="156">
        <f t="shared" si="1"/>
        <v>5.5555555555555552E-2</v>
      </c>
      <c r="G41" s="156">
        <f t="shared" si="2"/>
        <v>0.12698412698412698</v>
      </c>
    </row>
    <row r="42" spans="1:14">
      <c r="A42" s="159" t="s">
        <v>471</v>
      </c>
      <c r="B42" s="156">
        <f t="shared" si="3"/>
        <v>134</v>
      </c>
      <c r="C42" s="156">
        <v>7</v>
      </c>
      <c r="D42" s="156">
        <v>6</v>
      </c>
      <c r="E42" s="156">
        <v>121</v>
      </c>
      <c r="F42" s="156">
        <f t="shared" si="1"/>
        <v>5.2238805970149252E-2</v>
      </c>
      <c r="G42" s="156">
        <f t="shared" si="2"/>
        <v>4.4776119402985072E-2</v>
      </c>
      <c r="H42" s="166"/>
      <c r="I42" s="161"/>
      <c r="J42" s="161"/>
      <c r="K42" s="161"/>
      <c r="L42" s="161"/>
      <c r="M42" s="161"/>
      <c r="N42" s="167"/>
    </row>
    <row r="43" spans="1:14">
      <c r="A43" s="159" t="s">
        <v>472</v>
      </c>
      <c r="B43" s="156">
        <f t="shared" si="3"/>
        <v>85</v>
      </c>
      <c r="C43" s="156">
        <v>8</v>
      </c>
      <c r="D43" s="156">
        <v>11</v>
      </c>
      <c r="E43" s="156">
        <v>66</v>
      </c>
      <c r="F43" s="156">
        <f t="shared" si="1"/>
        <v>9.4117647058823528E-2</v>
      </c>
      <c r="G43" s="156">
        <f t="shared" si="2"/>
        <v>0.12941176470588237</v>
      </c>
    </row>
    <row r="44" spans="1:14">
      <c r="A44" s="159" t="s">
        <v>473</v>
      </c>
      <c r="B44" s="156">
        <f t="shared" si="3"/>
        <v>96</v>
      </c>
      <c r="C44" s="156">
        <v>4</v>
      </c>
      <c r="D44" s="156">
        <v>3</v>
      </c>
      <c r="E44" s="156">
        <v>89</v>
      </c>
      <c r="F44" s="156">
        <f t="shared" si="1"/>
        <v>4.1666666666666664E-2</v>
      </c>
      <c r="G44" s="156">
        <f t="shared" si="2"/>
        <v>3.125E-2</v>
      </c>
    </row>
    <row r="45" spans="1:14">
      <c r="A45" s="159" t="s">
        <v>474</v>
      </c>
      <c r="B45" s="156">
        <f t="shared" si="3"/>
        <v>101</v>
      </c>
      <c r="C45" s="156">
        <v>9</v>
      </c>
      <c r="D45" s="156">
        <v>1</v>
      </c>
      <c r="E45" s="156">
        <v>91</v>
      </c>
      <c r="F45" s="156">
        <f t="shared" si="1"/>
        <v>8.9108910891089105E-2</v>
      </c>
      <c r="G45" s="156">
        <f t="shared" si="2"/>
        <v>9.9009900990099011E-3</v>
      </c>
    </row>
    <row r="46" spans="1:14">
      <c r="A46" s="159"/>
    </row>
    <row r="47" spans="1:14">
      <c r="A47" s="165" t="s">
        <v>475</v>
      </c>
      <c r="H47" s="166"/>
      <c r="I47" s="161"/>
      <c r="J47" s="161"/>
      <c r="K47" s="161"/>
      <c r="L47" s="161"/>
      <c r="M47" s="161"/>
      <c r="N47" s="166"/>
    </row>
    <row r="48" spans="1:14">
      <c r="A48" s="159" t="s">
        <v>476</v>
      </c>
      <c r="B48" s="156">
        <f t="shared" si="3"/>
        <v>100</v>
      </c>
      <c r="C48" s="156">
        <v>1</v>
      </c>
      <c r="D48" s="156">
        <v>1</v>
      </c>
      <c r="E48" s="156">
        <v>98</v>
      </c>
      <c r="F48" s="156">
        <f t="shared" si="1"/>
        <v>0.01</v>
      </c>
      <c r="G48" s="156">
        <f t="shared" si="2"/>
        <v>0.01</v>
      </c>
      <c r="H48" s="166"/>
      <c r="I48" s="157">
        <f>AVERAGE(F48:F58)</f>
        <v>1.2203678717984428E-2</v>
      </c>
      <c r="J48" s="157">
        <f>AVERAGE(G48:G58)</f>
        <v>6.3330786860198631E-3</v>
      </c>
      <c r="K48" s="157">
        <f>STDEV(F48:F58)</f>
        <v>9.8604059688284958E-3</v>
      </c>
      <c r="L48" s="157">
        <f>STDEV(G48:G58)</f>
        <v>1.3334218684829386E-2</v>
      </c>
      <c r="M48" s="157">
        <f>SUM(B48:B58)</f>
        <v>1310</v>
      </c>
      <c r="N48" s="167" t="s">
        <v>477</v>
      </c>
    </row>
    <row r="49" spans="1:14">
      <c r="A49" s="159" t="s">
        <v>478</v>
      </c>
      <c r="B49" s="156">
        <f t="shared" si="3"/>
        <v>70</v>
      </c>
      <c r="C49" s="156">
        <v>1</v>
      </c>
      <c r="D49" s="156">
        <v>3</v>
      </c>
      <c r="E49" s="156">
        <v>66</v>
      </c>
      <c r="F49" s="156">
        <f t="shared" si="1"/>
        <v>1.4285714285714285E-2</v>
      </c>
      <c r="G49" s="156">
        <f t="shared" si="2"/>
        <v>4.2857142857142858E-2</v>
      </c>
      <c r="H49" s="166"/>
      <c r="I49" s="161"/>
      <c r="J49" s="161"/>
      <c r="K49" s="161"/>
      <c r="L49" s="161"/>
      <c r="M49" s="161" t="s">
        <v>449</v>
      </c>
      <c r="N49" s="167"/>
    </row>
    <row r="50" spans="1:14">
      <c r="A50" s="159" t="s">
        <v>479</v>
      </c>
      <c r="B50" s="156">
        <f t="shared" si="3"/>
        <v>87</v>
      </c>
      <c r="C50" s="156">
        <v>3</v>
      </c>
      <c r="D50" s="156">
        <v>0</v>
      </c>
      <c r="E50" s="156">
        <v>84</v>
      </c>
      <c r="F50" s="156">
        <f t="shared" si="1"/>
        <v>3.4482758620689655E-2</v>
      </c>
      <c r="G50" s="156">
        <f t="shared" si="2"/>
        <v>0</v>
      </c>
      <c r="H50" s="166"/>
      <c r="I50" s="161"/>
      <c r="J50" s="161"/>
      <c r="K50" s="161"/>
      <c r="L50" s="161"/>
      <c r="M50" s="161"/>
      <c r="N50" s="167"/>
    </row>
    <row r="51" spans="1:14">
      <c r="A51" s="159" t="s">
        <v>480</v>
      </c>
      <c r="B51" s="156">
        <f t="shared" si="3"/>
        <v>124</v>
      </c>
      <c r="C51" s="156">
        <v>1</v>
      </c>
      <c r="D51" s="156">
        <v>0</v>
      </c>
      <c r="E51" s="156">
        <v>123</v>
      </c>
      <c r="F51" s="156">
        <f t="shared" si="1"/>
        <v>8.0645161290322578E-3</v>
      </c>
      <c r="G51" s="156">
        <f t="shared" si="2"/>
        <v>0</v>
      </c>
      <c r="H51" s="166"/>
      <c r="I51" s="161"/>
      <c r="J51" s="161"/>
      <c r="K51" s="161"/>
      <c r="L51" s="161"/>
      <c r="M51" s="161"/>
      <c r="N51" s="167"/>
    </row>
    <row r="52" spans="1:14">
      <c r="A52" s="159" t="s">
        <v>481</v>
      </c>
      <c r="B52" s="156">
        <f t="shared" si="3"/>
        <v>129</v>
      </c>
      <c r="C52" s="156">
        <v>0</v>
      </c>
      <c r="D52" s="156">
        <v>0</v>
      </c>
      <c r="E52" s="156">
        <v>129</v>
      </c>
      <c r="F52" s="156">
        <f t="shared" si="1"/>
        <v>0</v>
      </c>
      <c r="G52" s="156">
        <f t="shared" si="2"/>
        <v>0</v>
      </c>
      <c r="H52" s="166"/>
      <c r="I52" s="161"/>
      <c r="J52" s="161"/>
      <c r="K52" s="161"/>
      <c r="L52" s="161"/>
      <c r="M52" s="161"/>
      <c r="N52" s="167"/>
    </row>
    <row r="53" spans="1:14">
      <c r="A53" s="159" t="s">
        <v>482</v>
      </c>
      <c r="B53" s="156">
        <f t="shared" si="3"/>
        <v>141</v>
      </c>
      <c r="C53" s="156">
        <v>3</v>
      </c>
      <c r="D53" s="156">
        <v>0</v>
      </c>
      <c r="E53" s="156">
        <v>138</v>
      </c>
      <c r="F53" s="156">
        <f t="shared" si="1"/>
        <v>2.1276595744680851E-2</v>
      </c>
      <c r="G53" s="156">
        <f t="shared" si="2"/>
        <v>0</v>
      </c>
      <c r="H53" s="166"/>
      <c r="I53" s="161"/>
      <c r="J53" s="161"/>
      <c r="K53" s="161"/>
      <c r="L53" s="161"/>
      <c r="M53" s="161"/>
      <c r="N53" s="167"/>
    </row>
    <row r="54" spans="1:14">
      <c r="A54" s="159" t="s">
        <v>483</v>
      </c>
      <c r="B54" s="156">
        <f t="shared" si="3"/>
        <v>134</v>
      </c>
      <c r="C54" s="156">
        <v>0</v>
      </c>
      <c r="D54" s="156">
        <v>0</v>
      </c>
      <c r="E54" s="156">
        <v>134</v>
      </c>
      <c r="F54" s="156">
        <f t="shared" si="1"/>
        <v>0</v>
      </c>
      <c r="G54" s="156">
        <f t="shared" si="2"/>
        <v>0</v>
      </c>
    </row>
    <row r="55" spans="1:14">
      <c r="A55" s="159" t="s">
        <v>484</v>
      </c>
      <c r="B55" s="156">
        <f t="shared" si="3"/>
        <v>119</v>
      </c>
      <c r="C55" s="156">
        <v>2</v>
      </c>
      <c r="D55" s="156">
        <v>2</v>
      </c>
      <c r="E55" s="156">
        <v>115</v>
      </c>
      <c r="F55" s="156">
        <f t="shared" si="1"/>
        <v>1.680672268907563E-2</v>
      </c>
      <c r="G55" s="156">
        <f t="shared" si="2"/>
        <v>1.680672268907563E-2</v>
      </c>
    </row>
    <row r="56" spans="1:14">
      <c r="A56" s="159" t="s">
        <v>485</v>
      </c>
      <c r="B56" s="156">
        <f t="shared" si="3"/>
        <v>132</v>
      </c>
      <c r="C56" s="156">
        <v>1</v>
      </c>
      <c r="D56" s="156">
        <v>0</v>
      </c>
      <c r="E56" s="156">
        <v>131</v>
      </c>
      <c r="F56" s="156">
        <f t="shared" si="1"/>
        <v>7.575757575757576E-3</v>
      </c>
      <c r="G56" s="156">
        <f t="shared" si="2"/>
        <v>0</v>
      </c>
    </row>
    <row r="57" spans="1:14">
      <c r="A57" s="159" t="s">
        <v>486</v>
      </c>
      <c r="B57" s="156">
        <f t="shared" si="3"/>
        <v>134</v>
      </c>
      <c r="C57" s="156">
        <v>1</v>
      </c>
      <c r="D57" s="156">
        <v>0</v>
      </c>
      <c r="E57" s="156">
        <v>133</v>
      </c>
      <c r="F57" s="156">
        <f t="shared" si="1"/>
        <v>7.462686567164179E-3</v>
      </c>
      <c r="G57" s="156">
        <f t="shared" si="2"/>
        <v>0</v>
      </c>
    </row>
    <row r="58" spans="1:14">
      <c r="A58" s="159" t="s">
        <v>487</v>
      </c>
      <c r="B58" s="156">
        <f t="shared" si="3"/>
        <v>140</v>
      </c>
      <c r="C58" s="156">
        <v>2</v>
      </c>
      <c r="D58" s="156">
        <v>0</v>
      </c>
      <c r="E58" s="156">
        <v>138</v>
      </c>
      <c r="F58" s="156">
        <f t="shared" si="1"/>
        <v>1.4285714285714285E-2</v>
      </c>
      <c r="G58" s="156">
        <f t="shared" si="2"/>
        <v>0</v>
      </c>
    </row>
    <row r="59" spans="1:14">
      <c r="A59" s="165" t="s">
        <v>488</v>
      </c>
      <c r="H59" s="166"/>
      <c r="I59" s="161"/>
      <c r="J59" s="161"/>
      <c r="K59" s="161"/>
      <c r="L59" s="161"/>
      <c r="M59" s="161"/>
      <c r="N59" s="166"/>
    </row>
    <row r="60" spans="1:14">
      <c r="A60" s="159" t="s">
        <v>489</v>
      </c>
      <c r="B60" s="156">
        <f t="shared" si="3"/>
        <v>85</v>
      </c>
      <c r="C60" s="156">
        <v>0</v>
      </c>
      <c r="D60" s="156">
        <v>1</v>
      </c>
      <c r="E60" s="156">
        <v>84</v>
      </c>
      <c r="F60" s="156">
        <f t="shared" si="1"/>
        <v>0</v>
      </c>
      <c r="G60" s="156">
        <f t="shared" si="2"/>
        <v>1.1764705882352941E-2</v>
      </c>
      <c r="H60" s="166"/>
      <c r="I60" s="157">
        <f>AVERAGE(F60:F70)</f>
        <v>1.6508773427932947E-2</v>
      </c>
      <c r="J60" s="157">
        <f>AVERAGE(G60:G70)</f>
        <v>7.4051168775103159E-3</v>
      </c>
      <c r="K60" s="157">
        <f>STDEV(F60:F70)</f>
        <v>1.2660452203368576E-2</v>
      </c>
      <c r="L60" s="157">
        <f>STDEV(G60:G70)</f>
        <v>5.4438312993549537E-3</v>
      </c>
      <c r="M60" s="157">
        <f>SUM(B60:B70)</f>
        <v>1130</v>
      </c>
      <c r="N60" s="166" t="s">
        <v>490</v>
      </c>
    </row>
    <row r="61" spans="1:14">
      <c r="A61" s="159" t="s">
        <v>491</v>
      </c>
      <c r="B61" s="156">
        <f t="shared" si="3"/>
        <v>138</v>
      </c>
      <c r="C61" s="156">
        <v>6</v>
      </c>
      <c r="D61" s="156">
        <v>1</v>
      </c>
      <c r="E61" s="156">
        <v>131</v>
      </c>
      <c r="F61" s="156">
        <f t="shared" si="1"/>
        <v>4.3478260869565216E-2</v>
      </c>
      <c r="G61" s="156">
        <f t="shared" si="2"/>
        <v>7.246376811594203E-3</v>
      </c>
      <c r="H61" s="166"/>
      <c r="I61" s="161"/>
      <c r="J61" s="161"/>
      <c r="K61" s="161"/>
      <c r="L61" s="161"/>
      <c r="M61" s="161" t="s">
        <v>492</v>
      </c>
      <c r="N61" s="166"/>
    </row>
    <row r="62" spans="1:14">
      <c r="A62" s="159" t="s">
        <v>493</v>
      </c>
      <c r="B62" s="156">
        <f t="shared" si="3"/>
        <v>127</v>
      </c>
      <c r="C62" s="156">
        <v>4</v>
      </c>
      <c r="D62" s="156">
        <v>0</v>
      </c>
      <c r="E62" s="156">
        <v>123</v>
      </c>
      <c r="F62" s="156">
        <f t="shared" si="1"/>
        <v>3.1496062992125984E-2</v>
      </c>
      <c r="G62" s="156">
        <f t="shared" si="2"/>
        <v>0</v>
      </c>
      <c r="H62" s="166"/>
      <c r="I62" s="161"/>
      <c r="J62" s="161"/>
      <c r="K62" s="161"/>
      <c r="L62" s="161"/>
      <c r="M62" s="161"/>
      <c r="N62" s="166"/>
    </row>
    <row r="63" spans="1:14">
      <c r="A63" s="159" t="s">
        <v>494</v>
      </c>
      <c r="B63" s="156">
        <f t="shared" si="3"/>
        <v>95</v>
      </c>
      <c r="C63" s="156">
        <v>2</v>
      </c>
      <c r="D63" s="156">
        <v>1</v>
      </c>
      <c r="E63" s="156">
        <v>92</v>
      </c>
      <c r="F63" s="156">
        <f t="shared" si="1"/>
        <v>2.1052631578947368E-2</v>
      </c>
      <c r="G63" s="156">
        <f t="shared" si="2"/>
        <v>1.0526315789473684E-2</v>
      </c>
      <c r="H63" s="166"/>
      <c r="I63" s="161"/>
      <c r="J63" s="161"/>
      <c r="K63" s="161"/>
      <c r="L63" s="161"/>
      <c r="M63" s="161"/>
      <c r="N63" s="166"/>
    </row>
    <row r="64" spans="1:14">
      <c r="A64" s="159" t="s">
        <v>495</v>
      </c>
      <c r="B64" s="156">
        <f t="shared" si="3"/>
        <v>102</v>
      </c>
      <c r="C64" s="156">
        <v>1</v>
      </c>
      <c r="D64" s="156">
        <v>1</v>
      </c>
      <c r="E64" s="156">
        <v>100</v>
      </c>
      <c r="F64" s="156">
        <f t="shared" si="1"/>
        <v>9.8039215686274508E-3</v>
      </c>
      <c r="G64" s="156">
        <f t="shared" si="2"/>
        <v>9.8039215686274508E-3</v>
      </c>
      <c r="H64" s="166"/>
      <c r="I64" s="161"/>
      <c r="J64" s="161"/>
      <c r="K64" s="161"/>
      <c r="L64" s="161"/>
      <c r="M64" s="161"/>
      <c r="N64" s="166"/>
    </row>
    <row r="65" spans="1:14">
      <c r="A65" s="159" t="s">
        <v>496</v>
      </c>
      <c r="B65" s="156">
        <f t="shared" si="3"/>
        <v>84</v>
      </c>
      <c r="C65" s="156">
        <v>1</v>
      </c>
      <c r="D65" s="156">
        <v>1</v>
      </c>
      <c r="E65" s="156">
        <v>82</v>
      </c>
      <c r="F65" s="156">
        <f t="shared" si="1"/>
        <v>1.1904761904761904E-2</v>
      </c>
      <c r="G65" s="156">
        <f t="shared" si="2"/>
        <v>1.1904761904761904E-2</v>
      </c>
      <c r="H65" s="166"/>
      <c r="I65" s="161"/>
      <c r="J65" s="161"/>
      <c r="K65" s="161"/>
      <c r="L65" s="161"/>
      <c r="M65" s="161"/>
      <c r="N65" s="166"/>
    </row>
    <row r="66" spans="1:14">
      <c r="A66" s="159" t="s">
        <v>497</v>
      </c>
      <c r="B66" s="156">
        <f t="shared" si="3"/>
        <v>141</v>
      </c>
      <c r="C66" s="156">
        <v>2</v>
      </c>
      <c r="D66" s="156">
        <v>2</v>
      </c>
      <c r="E66" s="156">
        <v>137</v>
      </c>
      <c r="F66" s="156">
        <f t="shared" si="1"/>
        <v>1.4184397163120567E-2</v>
      </c>
      <c r="G66" s="156">
        <f t="shared" si="2"/>
        <v>1.4184397163120567E-2</v>
      </c>
      <c r="H66" s="166"/>
      <c r="I66" s="161"/>
      <c r="J66" s="161"/>
      <c r="K66" s="161"/>
      <c r="L66" s="161"/>
      <c r="M66" s="161"/>
      <c r="N66" s="167"/>
    </row>
    <row r="67" spans="1:14">
      <c r="A67" s="159" t="s">
        <v>498</v>
      </c>
      <c r="B67" s="156">
        <f t="shared" si="3"/>
        <v>117</v>
      </c>
      <c r="C67" s="156">
        <v>1</v>
      </c>
      <c r="D67" s="156">
        <v>0</v>
      </c>
      <c r="E67" s="156">
        <v>116</v>
      </c>
      <c r="F67" s="156">
        <f t="shared" si="1"/>
        <v>8.5470085470085479E-3</v>
      </c>
      <c r="G67" s="156">
        <f t="shared" si="2"/>
        <v>0</v>
      </c>
      <c r="H67" s="166"/>
      <c r="I67" s="161"/>
      <c r="J67" s="161"/>
      <c r="K67" s="161"/>
      <c r="L67" s="161"/>
      <c r="M67" s="161"/>
      <c r="N67" s="167"/>
    </row>
    <row r="68" spans="1:14">
      <c r="A68" s="159" t="s">
        <v>499</v>
      </c>
      <c r="B68" s="156">
        <f t="shared" si="3"/>
        <v>125</v>
      </c>
      <c r="C68" s="156">
        <v>2</v>
      </c>
      <c r="D68" s="156">
        <v>0</v>
      </c>
      <c r="E68" s="156">
        <v>123</v>
      </c>
      <c r="F68" s="156">
        <f t="shared" si="1"/>
        <v>1.6E-2</v>
      </c>
      <c r="G68" s="156">
        <f t="shared" si="2"/>
        <v>0</v>
      </c>
      <c r="H68" s="166"/>
      <c r="I68" s="161"/>
      <c r="J68" s="161"/>
      <c r="K68" s="161"/>
      <c r="L68" s="161"/>
      <c r="M68" s="161"/>
      <c r="N68" s="167"/>
    </row>
    <row r="69" spans="1:14">
      <c r="A69" s="159" t="s">
        <v>500</v>
      </c>
      <c r="B69" s="156">
        <f t="shared" si="3"/>
        <v>116</v>
      </c>
      <c r="C69" s="156">
        <v>1</v>
      </c>
      <c r="D69" s="156">
        <v>1</v>
      </c>
      <c r="E69" s="156">
        <v>114</v>
      </c>
      <c r="F69" s="156">
        <f t="shared" si="1"/>
        <v>8.6206896551724137E-3</v>
      </c>
      <c r="G69" s="156">
        <f t="shared" si="2"/>
        <v>8.6206896551724137E-3</v>
      </c>
      <c r="H69" s="166"/>
      <c r="I69" s="161"/>
      <c r="J69" s="161"/>
      <c r="K69" s="161"/>
      <c r="L69" s="161"/>
      <c r="M69" s="161"/>
      <c r="N69" s="167"/>
    </row>
    <row r="70" spans="1:14">
      <c r="A70" s="159"/>
      <c r="H70" s="166"/>
      <c r="I70" s="161"/>
      <c r="J70" s="161"/>
      <c r="K70" s="161"/>
      <c r="L70" s="161"/>
      <c r="M70" s="161"/>
      <c r="N70" s="167"/>
    </row>
    <row r="71" spans="1:14">
      <c r="A71" s="165" t="s">
        <v>501</v>
      </c>
      <c r="H71" s="166"/>
      <c r="I71" s="161"/>
      <c r="J71" s="161"/>
      <c r="K71" s="161"/>
      <c r="L71" s="161"/>
      <c r="M71" s="161"/>
      <c r="N71" s="167"/>
    </row>
    <row r="72" spans="1:14">
      <c r="A72" s="159">
        <v>1</v>
      </c>
      <c r="B72" s="156">
        <f t="shared" si="3"/>
        <v>120</v>
      </c>
      <c r="C72" s="156">
        <v>5</v>
      </c>
      <c r="D72" s="156">
        <v>23</v>
      </c>
      <c r="E72" s="156">
        <v>92</v>
      </c>
      <c r="F72" s="156">
        <f t="shared" si="1"/>
        <v>4.1666666666666664E-2</v>
      </c>
      <c r="G72" s="156">
        <f t="shared" si="2"/>
        <v>0.19166666666666668</v>
      </c>
      <c r="H72" s="166"/>
      <c r="I72" s="157">
        <f>AVERAGE(F72:F84)</f>
        <v>9.7468530140283935E-2</v>
      </c>
      <c r="J72" s="157">
        <f>AVERAGE(G72:G84)</f>
        <v>0.29855604515757389</v>
      </c>
      <c r="K72" s="157">
        <f>STDEV(F72:F84)</f>
        <v>4.2305626844507345E-2</v>
      </c>
      <c r="L72" s="157">
        <f>STDEV(G72:G84)</f>
        <v>8.2922368826248399E-2</v>
      </c>
      <c r="M72" s="157">
        <f>SUM(B72:B84)</f>
        <v>1075</v>
      </c>
      <c r="N72" s="167" t="s">
        <v>502</v>
      </c>
    </row>
    <row r="73" spans="1:14">
      <c r="A73" s="159">
        <v>3</v>
      </c>
      <c r="B73" s="156">
        <f t="shared" si="3"/>
        <v>126</v>
      </c>
      <c r="C73" s="156">
        <v>8</v>
      </c>
      <c r="D73" s="156">
        <v>24</v>
      </c>
      <c r="E73" s="156">
        <v>94</v>
      </c>
      <c r="F73" s="156">
        <f t="shared" si="1"/>
        <v>6.3492063492063489E-2</v>
      </c>
      <c r="G73" s="156">
        <f t="shared" si="2"/>
        <v>0.19047619047619047</v>
      </c>
      <c r="H73" s="166"/>
      <c r="I73" s="161"/>
      <c r="J73" s="161"/>
      <c r="K73" s="161"/>
      <c r="L73" s="161"/>
      <c r="M73" s="161" t="s">
        <v>503</v>
      </c>
      <c r="N73" s="167"/>
    </row>
    <row r="74" spans="1:14">
      <c r="A74" s="159">
        <v>1</v>
      </c>
      <c r="B74" s="156">
        <f t="shared" si="3"/>
        <v>102</v>
      </c>
      <c r="C74" s="156">
        <v>13</v>
      </c>
      <c r="D74" s="156">
        <v>37</v>
      </c>
      <c r="E74" s="156">
        <v>52</v>
      </c>
      <c r="F74" s="156">
        <f t="shared" si="1"/>
        <v>0.12745098039215685</v>
      </c>
      <c r="G74" s="156">
        <f t="shared" si="2"/>
        <v>0.36274509803921567</v>
      </c>
      <c r="H74" s="166"/>
      <c r="I74" s="161"/>
      <c r="J74" s="161"/>
      <c r="K74" s="161"/>
      <c r="L74" s="161"/>
      <c r="M74" s="161"/>
      <c r="N74" s="167"/>
    </row>
    <row r="75" spans="1:14">
      <c r="A75" s="159">
        <v>2</v>
      </c>
      <c r="B75" s="156">
        <f t="shared" si="3"/>
        <v>78</v>
      </c>
      <c r="C75" s="156">
        <v>7</v>
      </c>
      <c r="D75" s="156">
        <v>29</v>
      </c>
      <c r="E75" s="156">
        <v>42</v>
      </c>
      <c r="F75" s="156">
        <f t="shared" si="1"/>
        <v>8.9743589743589744E-2</v>
      </c>
      <c r="G75" s="156">
        <f t="shared" si="2"/>
        <v>0.37179487179487181</v>
      </c>
      <c r="H75" s="166"/>
      <c r="I75" s="161"/>
      <c r="J75" s="161"/>
      <c r="K75" s="161"/>
      <c r="L75" s="161"/>
      <c r="M75" s="161"/>
      <c r="N75" s="167"/>
    </row>
    <row r="76" spans="1:14">
      <c r="A76" s="159">
        <v>6</v>
      </c>
      <c r="B76" s="156">
        <f t="shared" si="3"/>
        <v>65</v>
      </c>
      <c r="C76" s="156">
        <v>3</v>
      </c>
      <c r="D76" s="156">
        <v>14</v>
      </c>
      <c r="E76" s="156">
        <v>48</v>
      </c>
      <c r="F76" s="156">
        <f t="shared" si="1"/>
        <v>4.6153846153846156E-2</v>
      </c>
      <c r="G76" s="156">
        <f t="shared" si="2"/>
        <v>0.2153846153846154</v>
      </c>
      <c r="H76" s="166"/>
      <c r="I76" s="161"/>
      <c r="J76" s="161"/>
      <c r="K76" s="161"/>
      <c r="L76" s="161"/>
      <c r="M76" s="161"/>
      <c r="N76" s="166"/>
    </row>
    <row r="77" spans="1:14">
      <c r="A77" s="159">
        <v>1</v>
      </c>
      <c r="B77" s="156">
        <f t="shared" si="3"/>
        <v>97</v>
      </c>
      <c r="C77" s="156">
        <v>12</v>
      </c>
      <c r="D77" s="156">
        <v>25</v>
      </c>
      <c r="E77" s="156">
        <v>60</v>
      </c>
      <c r="F77" s="156">
        <f t="shared" si="1"/>
        <v>0.12371134020618557</v>
      </c>
      <c r="G77" s="156">
        <f t="shared" si="2"/>
        <v>0.25773195876288657</v>
      </c>
      <c r="H77" s="166"/>
      <c r="I77" s="161"/>
      <c r="J77" s="161"/>
      <c r="K77" s="161"/>
      <c r="L77" s="161"/>
      <c r="M77" s="161"/>
      <c r="N77" s="166"/>
    </row>
    <row r="78" spans="1:14">
      <c r="A78" s="159">
        <v>5</v>
      </c>
      <c r="B78" s="156">
        <f t="shared" si="3"/>
        <v>71</v>
      </c>
      <c r="C78" s="156">
        <v>11</v>
      </c>
      <c r="D78" s="156">
        <v>24</v>
      </c>
      <c r="E78" s="156">
        <v>36</v>
      </c>
      <c r="F78" s="156">
        <f t="shared" si="1"/>
        <v>0.15492957746478872</v>
      </c>
      <c r="G78" s="156">
        <f t="shared" si="2"/>
        <v>0.3380281690140845</v>
      </c>
    </row>
    <row r="79" spans="1:14">
      <c r="A79" s="159">
        <v>6</v>
      </c>
      <c r="B79" s="156">
        <f t="shared" si="3"/>
        <v>80</v>
      </c>
      <c r="C79" s="156">
        <v>9</v>
      </c>
      <c r="D79" s="156">
        <v>27</v>
      </c>
      <c r="E79" s="156">
        <v>44</v>
      </c>
      <c r="F79" s="156">
        <f t="shared" si="1"/>
        <v>0.1125</v>
      </c>
      <c r="G79" s="156">
        <f t="shared" si="2"/>
        <v>0.33750000000000002</v>
      </c>
    </row>
    <row r="80" spans="1:14">
      <c r="A80" s="159">
        <v>7</v>
      </c>
      <c r="B80" s="156">
        <f t="shared" si="3"/>
        <v>68</v>
      </c>
      <c r="C80" s="156">
        <v>5</v>
      </c>
      <c r="D80" s="156">
        <v>14</v>
      </c>
      <c r="E80" s="156">
        <v>49</v>
      </c>
      <c r="F80" s="156">
        <f t="shared" si="1"/>
        <v>7.3529411764705885E-2</v>
      </c>
      <c r="G80" s="156">
        <f t="shared" si="2"/>
        <v>0.20588235294117646</v>
      </c>
      <c r="H80" s="166"/>
      <c r="I80" s="161"/>
      <c r="J80" s="161"/>
      <c r="K80" s="161"/>
      <c r="L80" s="161"/>
      <c r="M80" s="161"/>
      <c r="N80" s="166"/>
    </row>
    <row r="81" spans="1:14">
      <c r="A81" s="159">
        <v>1</v>
      </c>
      <c r="B81" s="156">
        <f t="shared" si="3"/>
        <v>105</v>
      </c>
      <c r="C81" s="156">
        <v>7</v>
      </c>
      <c r="D81" s="156">
        <v>34</v>
      </c>
      <c r="E81" s="156">
        <v>64</v>
      </c>
      <c r="F81" s="156">
        <f t="shared" si="1"/>
        <v>6.6666666666666666E-2</v>
      </c>
      <c r="G81" s="156">
        <f t="shared" si="2"/>
        <v>0.32380952380952382</v>
      </c>
      <c r="H81" s="166"/>
      <c r="I81" s="161"/>
      <c r="J81" s="161"/>
      <c r="K81" s="161"/>
      <c r="L81" s="161"/>
      <c r="M81" s="161"/>
      <c r="N81" s="166"/>
    </row>
    <row r="82" spans="1:14">
      <c r="A82" s="159">
        <v>2</v>
      </c>
      <c r="B82" s="156">
        <f t="shared" si="3"/>
        <v>106</v>
      </c>
      <c r="C82" s="156">
        <v>10</v>
      </c>
      <c r="D82" s="156">
        <v>37</v>
      </c>
      <c r="E82" s="156">
        <v>59</v>
      </c>
      <c r="F82" s="156">
        <f t="shared" si="1"/>
        <v>9.4339622641509441E-2</v>
      </c>
      <c r="G82" s="156">
        <f t="shared" si="2"/>
        <v>0.34905660377358488</v>
      </c>
      <c r="H82" s="166"/>
      <c r="I82" s="161"/>
      <c r="J82" s="161"/>
      <c r="K82" s="161"/>
      <c r="L82" s="161"/>
      <c r="M82" s="161"/>
      <c r="N82" s="166"/>
    </row>
    <row r="83" spans="1:14">
      <c r="A83" s="159">
        <v>3</v>
      </c>
      <c r="H83" s="166"/>
      <c r="I83" s="161"/>
      <c r="J83" s="161"/>
      <c r="K83" s="161"/>
      <c r="L83" s="161"/>
      <c r="M83" s="161"/>
      <c r="N83" s="166"/>
    </row>
    <row r="84" spans="1:14">
      <c r="A84" s="159">
        <v>4</v>
      </c>
      <c r="B84" s="156">
        <f t="shared" si="3"/>
        <v>57</v>
      </c>
      <c r="C84" s="156">
        <v>10</v>
      </c>
      <c r="D84" s="156">
        <v>25</v>
      </c>
      <c r="E84" s="156">
        <v>22</v>
      </c>
      <c r="F84" s="156">
        <f t="shared" si="1"/>
        <v>0.17543859649122806</v>
      </c>
      <c r="G84" s="156">
        <f t="shared" si="2"/>
        <v>0.43859649122807015</v>
      </c>
      <c r="H84" s="166"/>
      <c r="I84" s="161"/>
      <c r="J84" s="161"/>
      <c r="K84" s="161"/>
      <c r="L84" s="161"/>
      <c r="M84" s="161"/>
      <c r="N84" s="166"/>
    </row>
    <row r="85" spans="1:14" ht="34">
      <c r="A85" s="165"/>
      <c r="H85" s="166"/>
      <c r="I85" s="161"/>
      <c r="J85" s="161"/>
      <c r="K85" s="161"/>
      <c r="L85" s="161"/>
      <c r="M85" s="175"/>
      <c r="N85" s="176" t="s">
        <v>504</v>
      </c>
    </row>
    <row r="86" spans="1:14">
      <c r="A86" s="165"/>
      <c r="H86" s="166"/>
      <c r="I86" s="161"/>
      <c r="J86" s="161"/>
      <c r="K86" s="161"/>
      <c r="L86" s="161"/>
      <c r="M86" s="161"/>
      <c r="N86" s="166"/>
    </row>
    <row r="87" spans="1:14">
      <c r="A87" s="165"/>
      <c r="F87" s="177"/>
      <c r="H87" s="166"/>
      <c r="I87" s="161"/>
      <c r="J87" s="161"/>
      <c r="K87" s="161"/>
      <c r="L87" s="161"/>
      <c r="M87" s="161"/>
      <c r="N87" s="166"/>
    </row>
    <row r="88" spans="1:14">
      <c r="A88" s="159"/>
      <c r="H88" s="166"/>
      <c r="I88" s="161"/>
      <c r="J88" s="161"/>
      <c r="K88" s="161"/>
      <c r="L88" s="161"/>
      <c r="M88" s="161"/>
      <c r="N88" s="167"/>
    </row>
    <row r="89" spans="1:14" ht="34">
      <c r="A89" s="178" t="s">
        <v>505</v>
      </c>
      <c r="J89" s="161"/>
      <c r="L89" s="161"/>
      <c r="M89" s="161"/>
    </row>
    <row r="90" spans="1:14">
      <c r="A90" s="178"/>
      <c r="J90" s="161"/>
      <c r="L90" s="161"/>
      <c r="M90" s="161"/>
    </row>
    <row r="91" spans="1:14">
      <c r="A91" s="158"/>
      <c r="H91" s="166"/>
      <c r="I91" s="161"/>
      <c r="J91" s="161"/>
      <c r="K91" s="161"/>
      <c r="L91" s="161"/>
      <c r="M91" s="161"/>
      <c r="N91" s="166"/>
    </row>
    <row r="92" spans="1:14">
      <c r="H92" s="166"/>
      <c r="I92" s="161"/>
      <c r="J92" s="161"/>
      <c r="K92" s="161"/>
      <c r="L92" s="161"/>
      <c r="M92" s="161"/>
      <c r="N92" s="167"/>
    </row>
    <row r="93" spans="1:14">
      <c r="H93" s="166"/>
      <c r="I93" s="161"/>
      <c r="J93" s="161"/>
      <c r="K93" s="161"/>
      <c r="L93" s="161"/>
      <c r="M93" s="161"/>
    </row>
    <row r="94" spans="1:14">
      <c r="H94" s="166"/>
      <c r="I94" s="161"/>
      <c r="J94" s="161"/>
      <c r="K94" s="161"/>
      <c r="L94" s="161"/>
      <c r="M94" s="161"/>
    </row>
    <row r="95" spans="1:14">
      <c r="A95" s="179"/>
      <c r="B95" s="180"/>
      <c r="C95" s="180"/>
      <c r="D95" s="180"/>
      <c r="E95" s="180"/>
      <c r="H95" s="166"/>
      <c r="I95" s="161"/>
      <c r="J95" s="161"/>
      <c r="K95" s="161"/>
      <c r="L95" s="161"/>
      <c r="M95" s="161"/>
      <c r="N95" s="181"/>
    </row>
    <row r="96" spans="1:14">
      <c r="A96" s="180"/>
      <c r="B96" s="180"/>
      <c r="C96" s="180"/>
      <c r="D96" s="180"/>
      <c r="E96" s="180"/>
      <c r="H96" s="166"/>
      <c r="I96" s="161"/>
      <c r="J96" s="161"/>
      <c r="K96" s="161"/>
      <c r="L96" s="161"/>
      <c r="M96" s="161"/>
      <c r="N96" s="182"/>
    </row>
    <row r="97" spans="1:14">
      <c r="A97" s="180"/>
      <c r="B97" s="180"/>
      <c r="C97" s="180"/>
      <c r="D97" s="180"/>
      <c r="E97" s="180"/>
      <c r="H97" s="166"/>
      <c r="I97" s="161"/>
      <c r="J97" s="161"/>
      <c r="K97" s="161"/>
      <c r="L97" s="161"/>
      <c r="M97" s="161"/>
      <c r="N97" s="180"/>
    </row>
    <row r="98" spans="1:14">
      <c r="A98" s="180"/>
      <c r="B98" s="180"/>
      <c r="C98" s="180"/>
      <c r="D98" s="180"/>
      <c r="E98" s="180"/>
      <c r="H98" s="166"/>
      <c r="I98" s="161"/>
      <c r="J98" s="161"/>
      <c r="K98" s="161"/>
      <c r="L98" s="161"/>
      <c r="M98" s="161"/>
      <c r="N98" s="180"/>
    </row>
    <row r="99" spans="1:14">
      <c r="A99" s="179"/>
      <c r="B99" s="180"/>
      <c r="C99" s="180"/>
      <c r="D99" s="180"/>
      <c r="E99" s="180"/>
      <c r="H99" s="166"/>
      <c r="I99" s="161"/>
      <c r="J99" s="161"/>
      <c r="K99" s="161"/>
      <c r="L99" s="161"/>
      <c r="M99" s="161"/>
      <c r="N99" s="181"/>
    </row>
    <row r="100" spans="1:14">
      <c r="A100" s="180"/>
      <c r="B100" s="180"/>
      <c r="C100" s="180"/>
      <c r="D100" s="180"/>
      <c r="E100" s="180"/>
      <c r="H100" s="166"/>
      <c r="I100" s="161"/>
      <c r="J100" s="161"/>
      <c r="K100" s="161"/>
      <c r="L100" s="161"/>
      <c r="M100" s="161"/>
      <c r="N100" s="182"/>
    </row>
    <row r="101" spans="1:14">
      <c r="A101" s="180"/>
      <c r="B101" s="180"/>
      <c r="C101" s="180"/>
      <c r="D101" s="180"/>
      <c r="E101" s="180"/>
      <c r="H101" s="166"/>
      <c r="I101" s="161"/>
      <c r="J101" s="161"/>
      <c r="K101" s="161"/>
      <c r="L101" s="161"/>
      <c r="M101" s="161"/>
      <c r="N101" s="180"/>
    </row>
    <row r="102" spans="1:14">
      <c r="A102" s="180"/>
      <c r="B102" s="180"/>
      <c r="C102" s="180"/>
      <c r="D102" s="180"/>
      <c r="E102" s="180"/>
      <c r="H102" s="166"/>
      <c r="I102" s="161"/>
      <c r="J102" s="161"/>
      <c r="K102" s="161"/>
      <c r="L102" s="161"/>
      <c r="M102" s="161"/>
      <c r="N102" s="180"/>
    </row>
    <row r="103" spans="1:14">
      <c r="A103" s="179"/>
      <c r="B103" s="180"/>
      <c r="C103" s="180"/>
      <c r="D103" s="180"/>
      <c r="E103" s="180"/>
      <c r="H103" s="166"/>
      <c r="I103" s="161"/>
      <c r="J103" s="161"/>
      <c r="K103" s="161"/>
      <c r="L103" s="161"/>
      <c r="M103" s="161"/>
      <c r="N103" s="181"/>
    </row>
    <row r="104" spans="1:14">
      <c r="A104" s="180"/>
      <c r="B104" s="180"/>
      <c r="C104" s="180"/>
      <c r="D104" s="180"/>
      <c r="E104" s="180"/>
      <c r="H104" s="166"/>
      <c r="I104" s="161"/>
      <c r="J104" s="161"/>
      <c r="K104" s="161"/>
      <c r="L104" s="161"/>
      <c r="M104" s="161"/>
      <c r="N104" s="182"/>
    </row>
    <row r="105" spans="1:14">
      <c r="A105" s="180"/>
      <c r="B105" s="180"/>
      <c r="C105" s="180"/>
      <c r="D105" s="180"/>
      <c r="E105" s="180"/>
      <c r="H105" s="166"/>
      <c r="I105" s="161"/>
      <c r="J105" s="161"/>
      <c r="K105" s="161"/>
      <c r="L105" s="161"/>
      <c r="M105" s="161"/>
      <c r="N105" s="182"/>
    </row>
    <row r="106" spans="1:14">
      <c r="A106" s="180"/>
      <c r="B106" s="180"/>
      <c r="C106" s="180"/>
      <c r="D106" s="180"/>
      <c r="E106" s="180"/>
      <c r="H106" s="166"/>
      <c r="I106" s="161"/>
      <c r="J106" s="161"/>
      <c r="K106" s="161"/>
      <c r="L106" s="161"/>
      <c r="M106" s="161"/>
      <c r="N106" s="182"/>
    </row>
    <row r="107" spans="1:14">
      <c r="A107" s="179"/>
      <c r="B107" s="180"/>
      <c r="C107" s="180"/>
      <c r="D107" s="180"/>
      <c r="E107" s="180"/>
      <c r="H107" s="166"/>
      <c r="I107" s="161"/>
      <c r="J107" s="161"/>
      <c r="K107" s="161"/>
      <c r="L107" s="161"/>
      <c r="M107" s="161"/>
      <c r="N107" s="181"/>
    </row>
    <row r="108" spans="1:14">
      <c r="A108" s="180"/>
      <c r="B108" s="180"/>
      <c r="C108" s="180"/>
      <c r="D108" s="180"/>
      <c r="E108" s="180"/>
      <c r="H108" s="166"/>
      <c r="I108" s="161"/>
      <c r="J108" s="161"/>
      <c r="K108" s="161"/>
      <c r="L108" s="161"/>
      <c r="M108" s="161"/>
      <c r="N108" s="182"/>
    </row>
    <row r="109" spans="1:14">
      <c r="A109" s="180"/>
      <c r="B109" s="180"/>
      <c r="C109" s="180"/>
      <c r="D109" s="180"/>
      <c r="E109" s="180"/>
      <c r="H109" s="166"/>
      <c r="I109" s="161"/>
      <c r="J109" s="161"/>
      <c r="K109" s="161"/>
      <c r="L109" s="161"/>
      <c r="M109" s="161"/>
      <c r="N109" s="180"/>
    </row>
    <row r="110" spans="1:14">
      <c r="A110" s="180"/>
      <c r="B110" s="180"/>
      <c r="C110" s="180"/>
      <c r="D110" s="180"/>
      <c r="E110" s="180"/>
      <c r="H110" s="166"/>
      <c r="I110" s="161"/>
      <c r="J110" s="161"/>
      <c r="K110" s="161"/>
      <c r="L110" s="161"/>
      <c r="M110" s="161"/>
      <c r="N110" s="180"/>
    </row>
    <row r="111" spans="1:14">
      <c r="A111" s="179"/>
      <c r="B111" s="180"/>
      <c r="C111" s="180"/>
      <c r="D111" s="180"/>
      <c r="E111" s="180"/>
      <c r="H111" s="166"/>
      <c r="I111" s="161"/>
      <c r="J111" s="161"/>
      <c r="K111" s="161"/>
      <c r="L111" s="161"/>
      <c r="M111" s="161"/>
      <c r="N111" s="181"/>
    </row>
    <row r="112" spans="1:14">
      <c r="A112" s="180"/>
      <c r="B112" s="180"/>
      <c r="C112" s="180"/>
      <c r="D112" s="180"/>
      <c r="E112" s="180"/>
      <c r="H112" s="166"/>
      <c r="I112" s="161"/>
      <c r="J112" s="161"/>
      <c r="K112" s="161"/>
      <c r="L112" s="161"/>
      <c r="M112" s="161"/>
      <c r="N112" s="182"/>
    </row>
    <row r="113" spans="1:14">
      <c r="A113" s="179"/>
      <c r="B113" s="180"/>
      <c r="C113" s="180"/>
      <c r="D113" s="180"/>
      <c r="E113" s="180"/>
      <c r="H113" s="166"/>
      <c r="I113" s="161"/>
      <c r="J113" s="161"/>
      <c r="K113" s="161"/>
      <c r="L113" s="161"/>
      <c r="M113" s="161"/>
      <c r="N113" s="181"/>
    </row>
    <row r="114" spans="1:14">
      <c r="A114" s="180"/>
      <c r="B114" s="180"/>
      <c r="C114" s="180"/>
      <c r="D114" s="180"/>
      <c r="E114" s="180"/>
      <c r="H114" s="166"/>
      <c r="I114" s="161"/>
      <c r="J114" s="161"/>
      <c r="K114" s="161"/>
      <c r="L114" s="161"/>
      <c r="M114" s="161"/>
      <c r="N114" s="182"/>
    </row>
    <row r="115" spans="1:14">
      <c r="A115" s="180"/>
      <c r="B115" s="180"/>
      <c r="C115" s="180"/>
      <c r="D115" s="180"/>
      <c r="E115" s="180"/>
      <c r="H115" s="166"/>
      <c r="I115" s="161"/>
      <c r="J115" s="161"/>
      <c r="K115" s="161"/>
      <c r="L115" s="161"/>
      <c r="M115" s="161"/>
      <c r="N115" s="180"/>
    </row>
    <row r="116" spans="1:14">
      <c r="A116" s="180"/>
      <c r="C116" s="180"/>
      <c r="D116" s="180"/>
      <c r="E116" s="180"/>
      <c r="H116" s="166"/>
      <c r="I116" s="161"/>
      <c r="J116" s="161"/>
      <c r="K116" s="161"/>
      <c r="L116" s="161"/>
      <c r="M116" s="161"/>
      <c r="N116" s="180"/>
    </row>
    <row r="117" spans="1:14">
      <c r="A117" s="179"/>
      <c r="B117" s="180"/>
      <c r="C117" s="180"/>
      <c r="D117" s="180"/>
      <c r="E117" s="180"/>
      <c r="H117" s="166"/>
      <c r="I117" s="161"/>
      <c r="J117" s="161"/>
      <c r="K117" s="161"/>
      <c r="L117" s="161"/>
      <c r="M117" s="161"/>
      <c r="N117" s="181"/>
    </row>
    <row r="118" spans="1:14">
      <c r="A118" s="180"/>
      <c r="B118" s="180"/>
      <c r="C118" s="180"/>
      <c r="D118" s="180"/>
      <c r="E118" s="180"/>
      <c r="H118" s="166"/>
      <c r="I118" s="161"/>
      <c r="J118" s="161"/>
      <c r="K118" s="161"/>
      <c r="L118" s="161"/>
      <c r="M118" s="161"/>
      <c r="N118" s="182"/>
    </row>
    <row r="119" spans="1:14">
      <c r="A119" s="180"/>
      <c r="B119" s="180"/>
      <c r="C119" s="180"/>
      <c r="D119" s="180"/>
      <c r="E119" s="180"/>
      <c r="H119" s="166"/>
      <c r="I119" s="161"/>
      <c r="J119" s="161"/>
      <c r="K119" s="161"/>
      <c r="L119" s="161"/>
      <c r="M119" s="161"/>
      <c r="N119" s="180"/>
    </row>
    <row r="120" spans="1:14">
      <c r="A120" s="180"/>
      <c r="B120" s="180"/>
      <c r="C120" s="180"/>
      <c r="D120" s="180"/>
      <c r="E120" s="180"/>
      <c r="H120" s="166"/>
      <c r="I120" s="161"/>
      <c r="J120" s="161"/>
      <c r="K120" s="161"/>
      <c r="L120" s="161"/>
      <c r="M120" s="161"/>
      <c r="N120" s="180"/>
    </row>
    <row r="121" spans="1:14">
      <c r="A121" s="179"/>
      <c r="B121" s="180"/>
      <c r="C121" s="180"/>
      <c r="D121" s="180"/>
      <c r="E121" s="180"/>
      <c r="H121" s="166"/>
      <c r="I121" s="161"/>
      <c r="J121" s="161"/>
      <c r="K121" s="161"/>
      <c r="L121" s="161"/>
      <c r="M121" s="161"/>
      <c r="N121" s="181"/>
    </row>
    <row r="122" spans="1:14">
      <c r="A122" s="180"/>
      <c r="B122" s="180"/>
      <c r="C122" s="180"/>
      <c r="D122" s="180"/>
      <c r="E122" s="180"/>
      <c r="H122" s="166"/>
      <c r="I122" s="161"/>
      <c r="J122" s="161"/>
      <c r="K122" s="161"/>
      <c r="L122" s="161"/>
      <c r="M122" s="161"/>
      <c r="N122" s="182"/>
    </row>
    <row r="123" spans="1:14">
      <c r="A123" s="180"/>
      <c r="B123" s="180"/>
      <c r="C123" s="180"/>
      <c r="D123" s="180"/>
      <c r="E123" s="180"/>
      <c r="H123" s="166"/>
      <c r="I123" s="161"/>
      <c r="J123" s="161"/>
      <c r="K123" s="161"/>
      <c r="L123" s="161"/>
      <c r="M123" s="161"/>
      <c r="N123" s="180"/>
    </row>
    <row r="124" spans="1:14">
      <c r="A124" s="180"/>
      <c r="B124" s="180"/>
      <c r="C124" s="180"/>
      <c r="D124" s="180"/>
      <c r="E124" s="180"/>
      <c r="H124" s="166"/>
      <c r="I124" s="161"/>
      <c r="J124" s="183"/>
      <c r="K124" s="161"/>
      <c r="L124" s="161"/>
      <c r="M124" s="161"/>
      <c r="N124" s="180"/>
    </row>
    <row r="125" spans="1:14">
      <c r="A125" s="179"/>
      <c r="B125" s="180"/>
      <c r="C125" s="180"/>
      <c r="D125" s="180"/>
      <c r="E125" s="180"/>
      <c r="H125" s="166"/>
      <c r="I125" s="161"/>
      <c r="J125" s="184"/>
      <c r="K125" s="161"/>
      <c r="L125" s="161"/>
      <c r="M125" s="161"/>
      <c r="N125" s="181"/>
    </row>
    <row r="126" spans="1:14">
      <c r="A126" s="180"/>
      <c r="B126" s="180"/>
      <c r="C126" s="180"/>
      <c r="D126" s="180"/>
      <c r="E126" s="180"/>
      <c r="H126" s="166"/>
      <c r="I126" s="161"/>
      <c r="J126" s="184"/>
      <c r="K126" s="161"/>
      <c r="L126" s="161"/>
      <c r="M126" s="161"/>
      <c r="N126" s="182"/>
    </row>
    <row r="127" spans="1:14">
      <c r="A127" s="180"/>
      <c r="B127" s="180"/>
      <c r="C127" s="180"/>
      <c r="D127" s="180"/>
      <c r="E127" s="180"/>
      <c r="H127" s="180"/>
      <c r="I127" s="183"/>
      <c r="J127" s="183"/>
      <c r="K127" s="183"/>
      <c r="L127" s="183"/>
      <c r="M127" s="183"/>
      <c r="N127" s="180"/>
    </row>
    <row r="128" spans="1:14">
      <c r="A128" s="180"/>
      <c r="B128" s="180"/>
      <c r="C128" s="180"/>
      <c r="D128" s="180"/>
      <c r="E128" s="180"/>
      <c r="H128" s="180"/>
      <c r="I128" s="183"/>
      <c r="J128" s="183"/>
      <c r="K128" s="183"/>
      <c r="L128" s="183"/>
      <c r="M128" s="183"/>
      <c r="N128" s="180"/>
    </row>
  </sheetData>
  <pageMargins left="0.75" right="0.75" top="1" bottom="1" header="0.5" footer="0.5"/>
  <pageSetup scale="54" fitToHeight="2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AADE-843C-DF4E-8BA2-C8C92FDEB3B9}">
  <dimension ref="A1:V30"/>
  <sheetViews>
    <sheetView zoomScale="25" workbookViewId="0">
      <selection activeCell="O29" sqref="O29"/>
    </sheetView>
  </sheetViews>
  <sheetFormatPr baseColWidth="10" defaultRowHeight="16"/>
  <cols>
    <col min="1" max="1" width="25.1640625" style="75" customWidth="1"/>
    <col min="2" max="2" width="21.5" style="75" customWidth="1"/>
    <col min="3" max="3" width="9" style="75" customWidth="1"/>
    <col min="4" max="4" width="7.33203125" style="75" bestFit="1" customWidth="1"/>
    <col min="5" max="5" width="5.5" style="75" bestFit="1" customWidth="1"/>
    <col min="6" max="6" width="6.83203125" style="75" bestFit="1" customWidth="1"/>
    <col min="7" max="7" width="5.5" style="75" bestFit="1" customWidth="1"/>
    <col min="8" max="8" width="6.83203125" style="75" bestFit="1" customWidth="1"/>
    <col min="9" max="9" width="5.5" style="75" bestFit="1" customWidth="1"/>
    <col min="10" max="10" width="6.83203125" style="75" bestFit="1" customWidth="1"/>
    <col min="11" max="11" width="5.5" style="75" bestFit="1" customWidth="1"/>
    <col min="12" max="12" width="5.5" style="75" customWidth="1"/>
    <col min="13" max="13" width="14.5" style="75" bestFit="1" customWidth="1"/>
    <col min="14" max="17" width="8.6640625" style="75" bestFit="1" customWidth="1"/>
    <col min="18" max="18" width="9.1640625" style="79" bestFit="1" customWidth="1"/>
    <col min="19" max="19" width="8.6640625" style="185" bestFit="1" customWidth="1"/>
    <col min="20" max="20" width="20.33203125" style="185" customWidth="1"/>
    <col min="21" max="22" width="10.83203125" style="186"/>
  </cols>
  <sheetData>
    <row r="1" spans="1:20">
      <c r="A1" s="75" t="s">
        <v>506</v>
      </c>
      <c r="B1" s="75" t="s">
        <v>507</v>
      </c>
      <c r="D1" s="75" t="s">
        <v>508</v>
      </c>
    </row>
    <row r="2" spans="1:20" ht="51">
      <c r="A2" s="97" t="s">
        <v>509</v>
      </c>
      <c r="B2" s="75" t="s">
        <v>510</v>
      </c>
      <c r="M2" s="97"/>
      <c r="R2" s="79" t="s">
        <v>252</v>
      </c>
    </row>
    <row r="3" spans="1:20" ht="34">
      <c r="A3" s="122" t="s">
        <v>251</v>
      </c>
      <c r="B3" s="122" t="s">
        <v>511</v>
      </c>
      <c r="C3" s="112" t="s">
        <v>512</v>
      </c>
      <c r="M3" s="97" t="s">
        <v>513</v>
      </c>
      <c r="R3" s="79" t="s">
        <v>351</v>
      </c>
      <c r="S3" s="185" t="s">
        <v>352</v>
      </c>
      <c r="T3" s="185" t="s">
        <v>514</v>
      </c>
    </row>
    <row r="4" spans="1:20">
      <c r="A4" s="187" t="s">
        <v>302</v>
      </c>
      <c r="B4" s="188" t="s">
        <v>515</v>
      </c>
      <c r="D4" s="75" t="s">
        <v>516</v>
      </c>
      <c r="F4" s="75" t="s">
        <v>517</v>
      </c>
      <c r="H4" s="75" t="s">
        <v>518</v>
      </c>
      <c r="J4" s="75" t="s">
        <v>519</v>
      </c>
      <c r="L4" s="187" t="s">
        <v>3</v>
      </c>
      <c r="M4" s="75">
        <v>1</v>
      </c>
      <c r="N4" s="75">
        <v>2</v>
      </c>
      <c r="O4" s="75">
        <v>3</v>
      </c>
      <c r="P4" s="75">
        <v>4</v>
      </c>
      <c r="Q4" s="75">
        <v>5</v>
      </c>
    </row>
    <row r="5" spans="1:20" s="186" customFormat="1">
      <c r="A5" s="75"/>
      <c r="B5" s="75" t="s">
        <v>520</v>
      </c>
      <c r="C5" s="75" t="s">
        <v>249</v>
      </c>
      <c r="D5" s="89" t="s">
        <v>520</v>
      </c>
      <c r="E5" s="104" t="s">
        <v>249</v>
      </c>
      <c r="F5" s="89" t="s">
        <v>520</v>
      </c>
      <c r="G5" s="104" t="s">
        <v>249</v>
      </c>
      <c r="H5" s="89" t="s">
        <v>520</v>
      </c>
      <c r="I5" s="104" t="s">
        <v>249</v>
      </c>
      <c r="J5" s="89" t="s">
        <v>520</v>
      </c>
      <c r="K5" s="104" t="s">
        <v>249</v>
      </c>
      <c r="L5" s="189" t="s">
        <v>249</v>
      </c>
      <c r="M5" s="104"/>
      <c r="N5" s="104"/>
      <c r="O5" s="104"/>
      <c r="P5" s="104"/>
      <c r="Q5" s="104"/>
      <c r="R5" s="185"/>
      <c r="S5" s="185"/>
      <c r="T5" s="185" t="s">
        <v>521</v>
      </c>
    </row>
    <row r="6" spans="1:20" s="186" customFormat="1">
      <c r="A6" s="75"/>
      <c r="B6" s="75">
        <v>29</v>
      </c>
      <c r="C6" s="75">
        <v>77</v>
      </c>
      <c r="D6" s="75">
        <v>24</v>
      </c>
      <c r="E6" s="75">
        <v>73</v>
      </c>
      <c r="F6" s="75">
        <v>25</v>
      </c>
      <c r="G6" s="75">
        <v>78</v>
      </c>
      <c r="H6" s="75">
        <v>25</v>
      </c>
      <c r="I6" s="75">
        <v>70</v>
      </c>
      <c r="J6" s="75">
        <v>20</v>
      </c>
      <c r="K6" s="75">
        <v>80</v>
      </c>
      <c r="L6" s="75">
        <f>SUM(C6,E6,G6,I6,K6)</f>
        <v>378</v>
      </c>
      <c r="M6" s="190">
        <f>B6/C6</f>
        <v>0.37662337662337664</v>
      </c>
      <c r="N6" s="190">
        <f>D6/E6</f>
        <v>0.32876712328767121</v>
      </c>
      <c r="O6" s="190">
        <f>F6/G6</f>
        <v>0.32051282051282054</v>
      </c>
      <c r="P6" s="190">
        <f>H6/I6</f>
        <v>0.35714285714285715</v>
      </c>
      <c r="Q6" s="190">
        <f>J6/K6</f>
        <v>0.25</v>
      </c>
      <c r="R6" s="185">
        <f>AVERAGE(M6:Q6)</f>
        <v>0.32660923551334509</v>
      </c>
      <c r="S6" s="185">
        <f>STDEV(M6:Q6)</f>
        <v>4.833351343072631E-2</v>
      </c>
      <c r="T6" s="185"/>
    </row>
    <row r="7" spans="1:20" s="186" customFormat="1">
      <c r="A7" s="122" t="s">
        <v>251</v>
      </c>
      <c r="B7" s="122" t="s">
        <v>522</v>
      </c>
      <c r="C7" s="122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9"/>
      <c r="S7" s="185"/>
      <c r="T7" s="185"/>
    </row>
    <row r="8" spans="1:20" s="186" customFormat="1">
      <c r="A8" s="187" t="s">
        <v>302</v>
      </c>
      <c r="B8" s="75" t="s">
        <v>523</v>
      </c>
      <c r="C8" s="75"/>
      <c r="D8" s="75" t="s">
        <v>524</v>
      </c>
      <c r="E8" s="75"/>
      <c r="F8" s="75" t="s">
        <v>525</v>
      </c>
      <c r="G8" s="75"/>
      <c r="H8" s="75" t="s">
        <v>526</v>
      </c>
      <c r="I8" s="75"/>
      <c r="J8" s="75" t="s">
        <v>527</v>
      </c>
      <c r="K8" s="75"/>
      <c r="L8" s="75"/>
      <c r="M8" s="75" t="s">
        <v>523</v>
      </c>
      <c r="N8" s="75" t="s">
        <v>524</v>
      </c>
      <c r="O8" s="75" t="s">
        <v>525</v>
      </c>
      <c r="P8" s="75" t="s">
        <v>526</v>
      </c>
      <c r="Q8" s="75" t="s">
        <v>527</v>
      </c>
      <c r="R8" s="79"/>
      <c r="S8" s="185"/>
      <c r="T8" s="185"/>
    </row>
    <row r="9" spans="1:20" s="186" customFormat="1">
      <c r="A9" s="75"/>
      <c r="B9" s="75" t="s">
        <v>520</v>
      </c>
      <c r="C9" s="75" t="s">
        <v>249</v>
      </c>
      <c r="D9" s="89" t="s">
        <v>520</v>
      </c>
      <c r="E9" s="104" t="s">
        <v>249</v>
      </c>
      <c r="F9" s="89" t="s">
        <v>520</v>
      </c>
      <c r="G9" s="104" t="s">
        <v>249</v>
      </c>
      <c r="H9" s="89" t="s">
        <v>520</v>
      </c>
      <c r="I9" s="104" t="s">
        <v>249</v>
      </c>
      <c r="J9" s="89" t="s">
        <v>520</v>
      </c>
      <c r="K9" s="104" t="s">
        <v>249</v>
      </c>
      <c r="L9" s="75"/>
      <c r="M9" s="104"/>
      <c r="N9" s="104"/>
      <c r="O9" s="104"/>
      <c r="P9" s="104"/>
      <c r="Q9" s="104"/>
      <c r="R9" s="185"/>
      <c r="S9" s="185"/>
      <c r="T9" s="185" t="s">
        <v>463</v>
      </c>
    </row>
    <row r="10" spans="1:20" s="186" customFormat="1">
      <c r="A10" s="75"/>
      <c r="B10" s="75">
        <v>13</v>
      </c>
      <c r="C10" s="75">
        <v>64</v>
      </c>
      <c r="D10" s="75">
        <v>15</v>
      </c>
      <c r="E10" s="75">
        <v>64</v>
      </c>
      <c r="F10" s="75">
        <v>12</v>
      </c>
      <c r="G10" s="75">
        <v>64</v>
      </c>
      <c r="H10" s="75">
        <v>16</v>
      </c>
      <c r="I10" s="75">
        <v>62</v>
      </c>
      <c r="J10" s="75">
        <v>13</v>
      </c>
      <c r="K10" s="75">
        <v>63</v>
      </c>
      <c r="L10" s="75">
        <f>SUM(C10,E10,G10,I10,K10)</f>
        <v>317</v>
      </c>
      <c r="M10" s="190">
        <f>B10/C10</f>
        <v>0.203125</v>
      </c>
      <c r="N10" s="190">
        <f>D10/E10</f>
        <v>0.234375</v>
      </c>
      <c r="O10" s="190">
        <f>F10/G10</f>
        <v>0.1875</v>
      </c>
      <c r="P10" s="190">
        <f>H10/I10</f>
        <v>0.25806451612903225</v>
      </c>
      <c r="Q10" s="190">
        <f>J10/K10</f>
        <v>0.20634920634920634</v>
      </c>
      <c r="R10" s="185">
        <f>AVERAGE(M10:Q10)</f>
        <v>0.21788274449564771</v>
      </c>
      <c r="S10" s="185">
        <f>STDEV(M10:Q10)</f>
        <v>2.8109135308117983E-2</v>
      </c>
      <c r="T10" s="185"/>
    </row>
    <row r="11" spans="1:20" s="186" customFormat="1">
      <c r="A11" s="191" t="s">
        <v>251</v>
      </c>
      <c r="B11" s="191" t="s">
        <v>528</v>
      </c>
      <c r="C11" s="191"/>
      <c r="D11" s="89"/>
      <c r="E11" s="89"/>
      <c r="F11" s="89"/>
      <c r="G11" s="89"/>
      <c r="H11" s="89"/>
      <c r="I11" s="89"/>
      <c r="J11" s="89"/>
      <c r="K11" s="89"/>
      <c r="L11" s="75"/>
      <c r="M11" s="89"/>
      <c r="N11" s="89"/>
      <c r="O11" s="89"/>
      <c r="P11" s="89"/>
      <c r="Q11" s="89"/>
      <c r="R11" s="79"/>
      <c r="S11" s="185"/>
      <c r="T11" s="185"/>
    </row>
    <row r="12" spans="1:20" s="186" customFormat="1">
      <c r="A12" s="187" t="s">
        <v>302</v>
      </c>
      <c r="B12" s="89" t="s">
        <v>529</v>
      </c>
      <c r="C12" s="89"/>
      <c r="D12" s="89" t="s">
        <v>530</v>
      </c>
      <c r="E12" s="89"/>
      <c r="F12" s="89" t="s">
        <v>531</v>
      </c>
      <c r="G12" s="89"/>
      <c r="H12" s="89" t="s">
        <v>532</v>
      </c>
      <c r="I12" s="89"/>
      <c r="J12" s="89" t="s">
        <v>533</v>
      </c>
      <c r="K12" s="89"/>
      <c r="L12" s="75"/>
      <c r="M12" s="89" t="s">
        <v>529</v>
      </c>
      <c r="N12" s="89" t="s">
        <v>530</v>
      </c>
      <c r="O12" s="89" t="s">
        <v>531</v>
      </c>
      <c r="P12" s="89" t="s">
        <v>532</v>
      </c>
      <c r="Q12" s="89" t="s">
        <v>533</v>
      </c>
      <c r="R12" s="79"/>
      <c r="S12" s="185"/>
      <c r="T12" s="185"/>
    </row>
    <row r="13" spans="1:20" s="186" customFormat="1">
      <c r="A13" s="89"/>
      <c r="B13" s="75" t="s">
        <v>520</v>
      </c>
      <c r="C13" s="75" t="s">
        <v>249</v>
      </c>
      <c r="D13" s="89" t="s">
        <v>520</v>
      </c>
      <c r="E13" s="104" t="s">
        <v>249</v>
      </c>
      <c r="F13" s="89" t="s">
        <v>520</v>
      </c>
      <c r="G13" s="104" t="s">
        <v>249</v>
      </c>
      <c r="H13" s="89" t="s">
        <v>520</v>
      </c>
      <c r="I13" s="104" t="s">
        <v>249</v>
      </c>
      <c r="J13" s="89" t="s">
        <v>520</v>
      </c>
      <c r="K13" s="104" t="s">
        <v>249</v>
      </c>
      <c r="L13" s="75"/>
      <c r="M13" s="104"/>
      <c r="N13" s="104"/>
      <c r="O13" s="104"/>
      <c r="P13" s="104"/>
      <c r="Q13" s="104"/>
      <c r="R13" s="185"/>
      <c r="S13" s="185"/>
      <c r="T13" s="185" t="s">
        <v>502</v>
      </c>
    </row>
    <row r="14" spans="1:20" s="186" customFormat="1">
      <c r="A14" s="89"/>
      <c r="B14" s="89">
        <v>39</v>
      </c>
      <c r="C14" s="89">
        <v>76</v>
      </c>
      <c r="D14" s="89">
        <v>22</v>
      </c>
      <c r="E14" s="89">
        <v>70</v>
      </c>
      <c r="F14" s="89">
        <v>30</v>
      </c>
      <c r="G14" s="89">
        <v>75</v>
      </c>
      <c r="H14" s="89">
        <v>31</v>
      </c>
      <c r="I14" s="89">
        <v>75</v>
      </c>
      <c r="J14" s="89">
        <v>35</v>
      </c>
      <c r="K14" s="89">
        <v>77</v>
      </c>
      <c r="L14" s="75">
        <f t="shared" ref="L14:L22" si="0">SUM(C14,E14,G14,I14,K14)</f>
        <v>373</v>
      </c>
      <c r="M14" s="190">
        <f>B14/C14</f>
        <v>0.51315789473684215</v>
      </c>
      <c r="N14" s="190">
        <f>D14/E14</f>
        <v>0.31428571428571428</v>
      </c>
      <c r="O14" s="190">
        <f>F14/G14</f>
        <v>0.4</v>
      </c>
      <c r="P14" s="190">
        <f>H14/I14</f>
        <v>0.41333333333333333</v>
      </c>
      <c r="Q14" s="190">
        <f>J14/K14</f>
        <v>0.45454545454545453</v>
      </c>
      <c r="R14" s="185">
        <f>AVERAGE(M14:Q14)</f>
        <v>0.41906447938026881</v>
      </c>
      <c r="S14" s="185">
        <f>STDEV(M14:Q14)</f>
        <v>7.3292838046989855E-2</v>
      </c>
      <c r="T14" s="185"/>
    </row>
    <row r="15" spans="1:20" s="186" customFormat="1">
      <c r="A15" s="122" t="s">
        <v>251</v>
      </c>
      <c r="B15" s="122" t="s">
        <v>534</v>
      </c>
      <c r="C15" s="122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185"/>
      <c r="S15" s="185"/>
      <c r="T15" s="185"/>
    </row>
    <row r="16" spans="1:20" s="186" customFormat="1">
      <c r="A16" s="187" t="s">
        <v>302</v>
      </c>
      <c r="B16" s="75" t="s">
        <v>535</v>
      </c>
      <c r="C16" s="75"/>
      <c r="D16" s="75" t="s">
        <v>536</v>
      </c>
      <c r="E16" s="75"/>
      <c r="F16" s="75" t="s">
        <v>537</v>
      </c>
      <c r="G16" s="75"/>
      <c r="H16" s="75" t="s">
        <v>538</v>
      </c>
      <c r="I16" s="75"/>
      <c r="J16" s="75" t="s">
        <v>539</v>
      </c>
      <c r="K16" s="75"/>
      <c r="L16" s="75"/>
      <c r="M16" s="75"/>
      <c r="N16" s="75"/>
      <c r="O16" s="75"/>
      <c r="P16" s="75"/>
      <c r="Q16" s="75"/>
      <c r="R16" s="185"/>
      <c r="S16" s="185"/>
      <c r="T16" s="185"/>
    </row>
    <row r="17" spans="1:22" s="185" customFormat="1">
      <c r="A17" s="75"/>
      <c r="B17" s="75" t="s">
        <v>520</v>
      </c>
      <c r="C17" s="75" t="s">
        <v>249</v>
      </c>
      <c r="D17" s="89" t="s">
        <v>520</v>
      </c>
      <c r="E17" s="104" t="s">
        <v>249</v>
      </c>
      <c r="F17" s="89" t="s">
        <v>520</v>
      </c>
      <c r="G17" s="104" t="s">
        <v>249</v>
      </c>
      <c r="H17" s="89" t="s">
        <v>520</v>
      </c>
      <c r="I17" s="104" t="s">
        <v>249</v>
      </c>
      <c r="J17" s="89" t="s">
        <v>520</v>
      </c>
      <c r="K17" s="104" t="s">
        <v>249</v>
      </c>
      <c r="L17" s="75"/>
      <c r="M17" s="104"/>
      <c r="N17" s="104"/>
      <c r="O17" s="104"/>
      <c r="P17" s="104"/>
      <c r="Q17" s="104"/>
      <c r="T17" s="192" t="s">
        <v>463</v>
      </c>
      <c r="U17" s="186"/>
      <c r="V17" s="186"/>
    </row>
    <row r="18" spans="1:22" s="185" customFormat="1">
      <c r="A18" s="75"/>
      <c r="B18" s="75">
        <v>0</v>
      </c>
      <c r="C18" s="75">
        <v>44</v>
      </c>
      <c r="D18" s="75">
        <v>1</v>
      </c>
      <c r="E18" s="75">
        <v>54</v>
      </c>
      <c r="F18" s="75">
        <v>0</v>
      </c>
      <c r="G18" s="75">
        <v>46</v>
      </c>
      <c r="H18" s="75">
        <v>0</v>
      </c>
      <c r="I18" s="75">
        <v>54</v>
      </c>
      <c r="J18" s="75">
        <v>0</v>
      </c>
      <c r="K18" s="75">
        <v>48</v>
      </c>
      <c r="L18" s="75">
        <f t="shared" si="0"/>
        <v>246</v>
      </c>
      <c r="M18" s="190">
        <f>B18/C18</f>
        <v>0</v>
      </c>
      <c r="N18" s="190">
        <f>D18/E18</f>
        <v>1.8518518518518517E-2</v>
      </c>
      <c r="O18" s="190">
        <f>F18/G18</f>
        <v>0</v>
      </c>
      <c r="P18" s="190">
        <f>H18/I18</f>
        <v>0</v>
      </c>
      <c r="Q18" s="190">
        <f>J18/K18</f>
        <v>0</v>
      </c>
      <c r="R18" s="185">
        <f>AVERAGE(M18:Q18)</f>
        <v>3.7037037037037034E-3</v>
      </c>
      <c r="S18" s="185">
        <f>STDEV(M18:Q18)</f>
        <v>8.2817332499992204E-3</v>
      </c>
      <c r="U18" s="186"/>
      <c r="V18" s="186"/>
    </row>
    <row r="19" spans="1:22" s="185" customFormat="1">
      <c r="A19" s="122" t="s">
        <v>251</v>
      </c>
      <c r="B19" s="122" t="s">
        <v>540</v>
      </c>
      <c r="C19" s="122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U19" s="186"/>
      <c r="V19" s="186"/>
    </row>
    <row r="20" spans="1:22" s="185" customFormat="1">
      <c r="A20" s="187" t="s">
        <v>302</v>
      </c>
      <c r="B20" s="75" t="s">
        <v>541</v>
      </c>
      <c r="C20" s="75"/>
      <c r="D20" s="75" t="s">
        <v>542</v>
      </c>
      <c r="E20" s="75"/>
      <c r="F20" s="75" t="s">
        <v>543</v>
      </c>
      <c r="G20" s="75"/>
      <c r="H20" s="75" t="s">
        <v>544</v>
      </c>
      <c r="I20" s="75"/>
      <c r="J20" s="75" t="s">
        <v>545</v>
      </c>
      <c r="K20" s="75"/>
      <c r="L20" s="75"/>
      <c r="M20" s="75"/>
      <c r="N20" s="75"/>
      <c r="O20" s="75"/>
      <c r="P20" s="75"/>
      <c r="Q20" s="75"/>
      <c r="U20" s="186"/>
      <c r="V20" s="186"/>
    </row>
    <row r="21" spans="1:22" s="185" customFormat="1">
      <c r="A21" s="75"/>
      <c r="B21" s="75" t="s">
        <v>520</v>
      </c>
      <c r="C21" s="75" t="s">
        <v>249</v>
      </c>
      <c r="D21" s="89" t="s">
        <v>520</v>
      </c>
      <c r="E21" s="104" t="s">
        <v>249</v>
      </c>
      <c r="F21" s="89" t="s">
        <v>520</v>
      </c>
      <c r="G21" s="104" t="s">
        <v>249</v>
      </c>
      <c r="H21" s="89" t="s">
        <v>520</v>
      </c>
      <c r="I21" s="104" t="s">
        <v>249</v>
      </c>
      <c r="J21" s="89" t="s">
        <v>520</v>
      </c>
      <c r="K21" s="104" t="s">
        <v>249</v>
      </c>
      <c r="L21" s="75"/>
      <c r="M21" s="104"/>
      <c r="N21" s="104"/>
      <c r="O21" s="104"/>
      <c r="P21" s="104"/>
      <c r="Q21" s="104"/>
      <c r="T21" s="185" t="s">
        <v>502</v>
      </c>
      <c r="U21" s="186"/>
      <c r="V21" s="186"/>
    </row>
    <row r="22" spans="1:22" s="185" customFormat="1">
      <c r="A22" s="75"/>
      <c r="B22" s="75">
        <v>4</v>
      </c>
      <c r="C22" s="75">
        <v>71</v>
      </c>
      <c r="D22" s="75">
        <v>8</v>
      </c>
      <c r="E22" s="75">
        <v>76</v>
      </c>
      <c r="F22" s="75">
        <v>7</v>
      </c>
      <c r="G22" s="75">
        <v>69</v>
      </c>
      <c r="H22" s="75">
        <v>7</v>
      </c>
      <c r="I22" s="75">
        <v>74</v>
      </c>
      <c r="J22" s="75">
        <v>7</v>
      </c>
      <c r="K22" s="75">
        <v>70</v>
      </c>
      <c r="L22" s="75">
        <f t="shared" si="0"/>
        <v>360</v>
      </c>
      <c r="M22" s="190">
        <f>B22/C22</f>
        <v>5.6338028169014086E-2</v>
      </c>
      <c r="N22" s="190">
        <f>D22/E22</f>
        <v>0.10526315789473684</v>
      </c>
      <c r="O22" s="190">
        <f>F22/G22</f>
        <v>0.10144927536231885</v>
      </c>
      <c r="P22" s="190">
        <f>H22/I22</f>
        <v>9.45945945945946E-2</v>
      </c>
      <c r="Q22" s="190">
        <f>J22/K22</f>
        <v>0.1</v>
      </c>
      <c r="R22" s="185">
        <f>AVERAGE(M22:Q22)</f>
        <v>9.1529011204132885E-2</v>
      </c>
      <c r="S22" s="185">
        <f>STDEV(M22:Q22)</f>
        <v>2.0041202346471183E-2</v>
      </c>
      <c r="U22" s="186"/>
      <c r="V22" s="186"/>
    </row>
    <row r="23" spans="1:22" s="185" customForma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48"/>
      <c r="S23" s="48"/>
      <c r="U23" s="186"/>
      <c r="V23" s="186"/>
    </row>
    <row r="24" spans="1:22" s="185" customFormat="1">
      <c r="A24" s="74" t="s">
        <v>85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48"/>
      <c r="S24" s="48"/>
      <c r="U24" s="186"/>
      <c r="V24" s="186"/>
    </row>
    <row r="25" spans="1:22" s="185" customFormat="1">
      <c r="A25" s="193" t="s">
        <v>546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48"/>
      <c r="S25" s="48"/>
      <c r="U25" s="186"/>
      <c r="V25" s="186"/>
    </row>
    <row r="26" spans="1:22" s="185" customFormat="1">
      <c r="A26" s="191" t="s">
        <v>547</v>
      </c>
      <c r="B26" s="122" t="s">
        <v>548</v>
      </c>
      <c r="C26" s="194" t="s">
        <v>549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48"/>
      <c r="S26" s="48"/>
      <c r="U26" s="186"/>
      <c r="V26" s="186"/>
    </row>
    <row r="27" spans="1:22" s="185" customFormat="1" ht="34">
      <c r="A27" s="116" t="s">
        <v>550</v>
      </c>
      <c r="B27" s="122">
        <v>2.8999999999999998E-3</v>
      </c>
      <c r="C27" s="195" t="s">
        <v>551</v>
      </c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48"/>
      <c r="S27" s="48"/>
      <c r="U27" s="186"/>
      <c r="V27" s="186"/>
    </row>
    <row r="28" spans="1:22" s="185" customFormat="1">
      <c r="A28" s="122" t="s">
        <v>552</v>
      </c>
      <c r="B28" s="122">
        <v>4.7500000000000001E-2</v>
      </c>
      <c r="C28" s="195" t="s">
        <v>551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48"/>
      <c r="S28" s="48"/>
      <c r="U28" s="186"/>
      <c r="V28" s="186"/>
    </row>
    <row r="29" spans="1:22" s="185" customFormat="1">
      <c r="A29" s="130"/>
      <c r="B29" s="130"/>
      <c r="C29" s="13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48"/>
      <c r="S29" s="48"/>
      <c r="U29" s="186"/>
      <c r="V29" s="186"/>
    </row>
    <row r="30" spans="1:22" ht="34">
      <c r="A30" s="112" t="s">
        <v>553</v>
      </c>
      <c r="B30" s="130"/>
      <c r="C30" s="1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B19-ABEE-F447-89C9-658AC67D7DED}">
  <dimension ref="A1:N85"/>
  <sheetViews>
    <sheetView topLeftCell="A10" zoomScale="50" workbookViewId="0">
      <selection activeCell="Y23" sqref="Y23"/>
    </sheetView>
  </sheetViews>
  <sheetFormatPr baseColWidth="10" defaultRowHeight="16"/>
  <cols>
    <col min="1" max="1" width="9.83203125" style="202" customWidth="1"/>
    <col min="2" max="2" width="35.6640625" style="202" customWidth="1"/>
    <col min="3" max="3" width="20.6640625" style="198" customWidth="1"/>
    <col min="4" max="4" width="10.83203125" style="198"/>
    <col min="5" max="5" width="10.83203125" style="199"/>
    <col min="6" max="6" width="35.5" style="201" customWidth="1"/>
    <col min="7" max="8" width="11.83203125" style="200" bestFit="1" customWidth="1"/>
    <col min="9" max="9" width="10.83203125" style="201"/>
    <col min="10" max="10" width="10.83203125" style="202"/>
    <col min="11" max="14" width="10.83203125" style="203"/>
  </cols>
  <sheetData>
    <row r="1" spans="1:14" ht="48">
      <c r="A1" s="196">
        <v>72925</v>
      </c>
      <c r="B1" s="197" t="s">
        <v>554</v>
      </c>
      <c r="C1" s="198" t="s">
        <v>555</v>
      </c>
      <c r="F1" s="198" t="s">
        <v>556</v>
      </c>
    </row>
    <row r="2" spans="1:14" ht="64">
      <c r="A2" s="204" t="s">
        <v>557</v>
      </c>
      <c r="B2" s="198" t="s">
        <v>558</v>
      </c>
      <c r="C2" s="198" t="s">
        <v>559</v>
      </c>
    </row>
    <row r="4" spans="1:14" s="213" customFormat="1" ht="32">
      <c r="A4" s="205" t="s">
        <v>560</v>
      </c>
      <c r="B4" s="205" t="s">
        <v>251</v>
      </c>
      <c r="C4" s="206" t="s">
        <v>561</v>
      </c>
      <c r="D4" s="206" t="s">
        <v>562</v>
      </c>
      <c r="E4" s="207" t="s">
        <v>563</v>
      </c>
      <c r="F4" s="208" t="s">
        <v>251</v>
      </c>
      <c r="G4" s="209" t="s">
        <v>564</v>
      </c>
      <c r="H4" s="209" t="s">
        <v>565</v>
      </c>
      <c r="I4" s="210" t="s">
        <v>562</v>
      </c>
      <c r="J4" s="211"/>
      <c r="K4" s="212"/>
      <c r="L4" s="212"/>
      <c r="M4" s="212"/>
      <c r="N4" s="212"/>
    </row>
    <row r="5" spans="1:14">
      <c r="A5" s="214">
        <v>21</v>
      </c>
      <c r="B5" s="215" t="s">
        <v>566</v>
      </c>
      <c r="C5" s="206">
        <v>15</v>
      </c>
      <c r="D5" s="206">
        <v>15</v>
      </c>
      <c r="E5" s="207">
        <f>C5/D5</f>
        <v>1</v>
      </c>
      <c r="F5" s="216" t="s">
        <v>566</v>
      </c>
      <c r="G5" s="200">
        <f>(E5+E9+E13+E17)/4</f>
        <v>1</v>
      </c>
      <c r="H5" s="200">
        <f>STDEV(E5,E9,E13,E17)</f>
        <v>0</v>
      </c>
      <c r="I5" s="217">
        <f>SUM(D5,D9,D13,D17)</f>
        <v>40</v>
      </c>
    </row>
    <row r="6" spans="1:14">
      <c r="A6" s="214">
        <v>21</v>
      </c>
      <c r="B6" s="215" t="s">
        <v>567</v>
      </c>
      <c r="C6" s="206">
        <v>4</v>
      </c>
      <c r="D6" s="206">
        <v>10</v>
      </c>
      <c r="E6" s="207">
        <f t="shared" ref="E6:E26" si="0">C6/D6</f>
        <v>0.4</v>
      </c>
      <c r="F6" s="216" t="s">
        <v>567</v>
      </c>
      <c r="G6" s="200">
        <f t="shared" ref="G6:G8" si="1">(E6+E10+E14+E18)/4</f>
        <v>0.47121212121212119</v>
      </c>
      <c r="H6" s="200">
        <f t="shared" ref="H6:H8" si="2">STDEV(E6,E10,E14,E18)</f>
        <v>0.35856309502366207</v>
      </c>
      <c r="I6" s="217">
        <f t="shared" ref="I6:I8" si="3">SUM(D6,D10,D14,D18)</f>
        <v>24</v>
      </c>
    </row>
    <row r="7" spans="1:14">
      <c r="A7" s="214">
        <v>21</v>
      </c>
      <c r="B7" s="215" t="s">
        <v>568</v>
      </c>
      <c r="C7" s="206">
        <v>0</v>
      </c>
      <c r="D7" s="206">
        <v>21</v>
      </c>
      <c r="E7" s="207">
        <f t="shared" si="0"/>
        <v>0</v>
      </c>
      <c r="F7" s="216" t="s">
        <v>568</v>
      </c>
      <c r="G7" s="200">
        <f t="shared" si="1"/>
        <v>6.25E-2</v>
      </c>
      <c r="H7" s="200">
        <f t="shared" si="2"/>
        <v>0.125</v>
      </c>
      <c r="I7" s="217">
        <f t="shared" si="3"/>
        <v>27</v>
      </c>
    </row>
    <row r="8" spans="1:14">
      <c r="A8" s="214">
        <v>21</v>
      </c>
      <c r="B8" s="215" t="s">
        <v>569</v>
      </c>
      <c r="C8" s="206">
        <v>6</v>
      </c>
      <c r="D8" s="206">
        <v>14</v>
      </c>
      <c r="E8" s="207">
        <f t="shared" si="0"/>
        <v>0.42857142857142855</v>
      </c>
      <c r="F8" s="216" t="s">
        <v>569</v>
      </c>
      <c r="G8" s="200">
        <f t="shared" si="1"/>
        <v>0.40535714285714286</v>
      </c>
      <c r="H8" s="200">
        <f t="shared" si="2"/>
        <v>0.25776215108237327</v>
      </c>
      <c r="I8" s="217">
        <f t="shared" si="3"/>
        <v>35</v>
      </c>
    </row>
    <row r="9" spans="1:14">
      <c r="A9" s="218">
        <v>41</v>
      </c>
      <c r="B9" s="216" t="s">
        <v>566</v>
      </c>
      <c r="C9" s="198">
        <v>12</v>
      </c>
      <c r="D9" s="198">
        <v>12</v>
      </c>
      <c r="E9" s="199">
        <f t="shared" si="0"/>
        <v>1</v>
      </c>
      <c r="I9" s="217"/>
    </row>
    <row r="10" spans="1:14">
      <c r="A10" s="218">
        <v>41</v>
      </c>
      <c r="B10" s="216" t="s">
        <v>567</v>
      </c>
      <c r="D10" s="198">
        <v>0</v>
      </c>
      <c r="E10" s="199">
        <v>0</v>
      </c>
      <c r="F10" s="216" t="s">
        <v>570</v>
      </c>
      <c r="G10" s="200">
        <f>(E21+E25+E29+E33)/4</f>
        <v>0.984375</v>
      </c>
      <c r="H10" s="200">
        <f>STDEV(E21,E25,E29,E33)</f>
        <v>3.125E-2</v>
      </c>
      <c r="I10" s="217">
        <f>SUM(D21,D25,D29,D33)</f>
        <v>78</v>
      </c>
    </row>
    <row r="11" spans="1:14">
      <c r="A11" s="218">
        <v>41</v>
      </c>
      <c r="B11" s="216" t="s">
        <v>568</v>
      </c>
      <c r="C11" s="198">
        <v>1</v>
      </c>
      <c r="D11" s="198">
        <v>4</v>
      </c>
      <c r="E11" s="199">
        <f t="shared" si="0"/>
        <v>0.25</v>
      </c>
      <c r="F11" s="216" t="s">
        <v>567</v>
      </c>
      <c r="G11" s="200">
        <f t="shared" ref="G11:G13" si="4">(E22+E26+E30+E34)/4</f>
        <v>0.6</v>
      </c>
      <c r="H11" s="200">
        <f t="shared" ref="H11:H13" si="5">STDEV(E22,E26,E30,E34)</f>
        <v>0.27080128015453214</v>
      </c>
      <c r="I11" s="217">
        <f t="shared" ref="I11:I13" si="6">SUM(D22,D26,D30,D34)</f>
        <v>28</v>
      </c>
    </row>
    <row r="12" spans="1:14">
      <c r="A12" s="218">
        <v>41</v>
      </c>
      <c r="B12" s="216" t="s">
        <v>569</v>
      </c>
      <c r="C12" s="198">
        <v>1</v>
      </c>
      <c r="D12" s="198">
        <v>7</v>
      </c>
      <c r="E12" s="199">
        <f t="shared" si="0"/>
        <v>0.14285714285714285</v>
      </c>
      <c r="F12" s="216" t="s">
        <v>571</v>
      </c>
      <c r="G12" s="200">
        <f t="shared" si="4"/>
        <v>0</v>
      </c>
      <c r="H12" s="200">
        <f t="shared" si="5"/>
        <v>0</v>
      </c>
      <c r="I12" s="217">
        <f t="shared" si="6"/>
        <v>24</v>
      </c>
    </row>
    <row r="13" spans="1:14">
      <c r="A13" s="214">
        <v>56</v>
      </c>
      <c r="B13" s="215" t="s">
        <v>566</v>
      </c>
      <c r="C13" s="206">
        <v>9</v>
      </c>
      <c r="D13" s="206">
        <v>9</v>
      </c>
      <c r="E13" s="207">
        <f t="shared" si="0"/>
        <v>1</v>
      </c>
      <c r="F13" s="216" t="s">
        <v>572</v>
      </c>
      <c r="G13" s="200">
        <f t="shared" si="4"/>
        <v>0.29103535353535354</v>
      </c>
      <c r="H13" s="200">
        <f t="shared" si="5"/>
        <v>0.13029544453684622</v>
      </c>
      <c r="I13" s="217">
        <f t="shared" si="6"/>
        <v>62</v>
      </c>
    </row>
    <row r="14" spans="1:14">
      <c r="A14" s="214">
        <v>56</v>
      </c>
      <c r="B14" s="215" t="s">
        <v>567</v>
      </c>
      <c r="C14" s="206">
        <v>9</v>
      </c>
      <c r="D14" s="206">
        <v>11</v>
      </c>
      <c r="E14" s="207">
        <f t="shared" si="0"/>
        <v>0.81818181818181823</v>
      </c>
    </row>
    <row r="15" spans="1:14">
      <c r="A15" s="214">
        <v>56</v>
      </c>
      <c r="B15" s="215" t="s">
        <v>568</v>
      </c>
      <c r="C15" s="206">
        <v>0</v>
      </c>
      <c r="D15" s="206">
        <v>2</v>
      </c>
      <c r="E15" s="207">
        <f t="shared" si="0"/>
        <v>0</v>
      </c>
      <c r="F15" s="216" t="s">
        <v>573</v>
      </c>
      <c r="G15" s="200">
        <v>1</v>
      </c>
      <c r="I15" s="198">
        <v>27</v>
      </c>
    </row>
    <row r="16" spans="1:14">
      <c r="A16" s="214">
        <v>56</v>
      </c>
      <c r="B16" s="215" t="s">
        <v>569</v>
      </c>
      <c r="C16" s="206">
        <v>3</v>
      </c>
      <c r="D16" s="206">
        <v>4</v>
      </c>
      <c r="E16" s="207">
        <f t="shared" si="0"/>
        <v>0.75</v>
      </c>
      <c r="F16" s="216" t="s">
        <v>574</v>
      </c>
      <c r="G16" s="200">
        <v>0.2857142857142857</v>
      </c>
      <c r="I16" s="198">
        <v>28</v>
      </c>
    </row>
    <row r="17" spans="1:9">
      <c r="A17" s="218">
        <v>42</v>
      </c>
      <c r="B17" s="216" t="s">
        <v>566</v>
      </c>
      <c r="C17" s="198">
        <v>4</v>
      </c>
      <c r="D17" s="198">
        <v>4</v>
      </c>
      <c r="E17" s="199">
        <f t="shared" si="0"/>
        <v>1</v>
      </c>
      <c r="F17" s="216" t="s">
        <v>575</v>
      </c>
      <c r="G17" s="200">
        <v>0</v>
      </c>
      <c r="I17" s="198">
        <v>14</v>
      </c>
    </row>
    <row r="18" spans="1:9">
      <c r="A18" s="218">
        <v>42</v>
      </c>
      <c r="B18" s="216" t="s">
        <v>567</v>
      </c>
      <c r="C18" s="198">
        <v>2</v>
      </c>
      <c r="D18" s="198">
        <v>3</v>
      </c>
      <c r="E18" s="199">
        <f t="shared" si="0"/>
        <v>0.66666666666666663</v>
      </c>
      <c r="F18" s="216" t="s">
        <v>569</v>
      </c>
      <c r="G18" s="200">
        <v>0.30434782608695654</v>
      </c>
      <c r="I18" s="198">
        <v>23</v>
      </c>
    </row>
    <row r="19" spans="1:9">
      <c r="A19" s="218">
        <v>42</v>
      </c>
      <c r="B19" s="216" t="s">
        <v>568</v>
      </c>
      <c r="D19" s="198">
        <v>0</v>
      </c>
      <c r="E19" s="199">
        <v>0</v>
      </c>
    </row>
    <row r="20" spans="1:9">
      <c r="A20" s="218">
        <v>42</v>
      </c>
      <c r="B20" s="216" t="s">
        <v>569</v>
      </c>
      <c r="C20" s="198">
        <v>3</v>
      </c>
      <c r="D20" s="198">
        <v>10</v>
      </c>
      <c r="E20" s="199">
        <f t="shared" si="0"/>
        <v>0.3</v>
      </c>
      <c r="F20" s="216" t="s">
        <v>576</v>
      </c>
      <c r="G20" s="200">
        <f>(E41+E45)/2</f>
        <v>0.52854122621564481</v>
      </c>
      <c r="H20" s="200">
        <f>STDEV(E41,E45)</f>
        <v>2.3919045452399028E-2</v>
      </c>
      <c r="I20" s="198">
        <f>SUM(D41,D45)</f>
        <v>54</v>
      </c>
    </row>
    <row r="21" spans="1:9">
      <c r="A21" s="214">
        <v>22</v>
      </c>
      <c r="B21" s="215" t="s">
        <v>570</v>
      </c>
      <c r="C21" s="206">
        <v>7</v>
      </c>
      <c r="D21" s="206">
        <v>7</v>
      </c>
      <c r="E21" s="207">
        <f t="shared" si="0"/>
        <v>1</v>
      </c>
      <c r="F21" s="216" t="s">
        <v>574</v>
      </c>
      <c r="G21" s="200">
        <f t="shared" ref="G21:G23" si="7">(E42+E46)/2</f>
        <v>0</v>
      </c>
      <c r="H21" s="200">
        <f t="shared" ref="H21:H23" si="8">STDEV(E42,E46)</f>
        <v>0</v>
      </c>
      <c r="I21" s="198">
        <f t="shared" ref="I21:I22" si="9">SUM(D42,D46)</f>
        <v>30</v>
      </c>
    </row>
    <row r="22" spans="1:9">
      <c r="A22" s="214">
        <v>22</v>
      </c>
      <c r="B22" s="215" t="s">
        <v>567</v>
      </c>
      <c r="C22" s="206">
        <v>2</v>
      </c>
      <c r="D22" s="206">
        <v>5</v>
      </c>
      <c r="E22" s="207">
        <f t="shared" si="0"/>
        <v>0.4</v>
      </c>
      <c r="F22" s="216" t="s">
        <v>577</v>
      </c>
      <c r="G22" s="200">
        <f t="shared" si="7"/>
        <v>0</v>
      </c>
      <c r="H22" s="200">
        <f t="shared" si="8"/>
        <v>0</v>
      </c>
      <c r="I22" s="198">
        <f t="shared" si="9"/>
        <v>35</v>
      </c>
    </row>
    <row r="23" spans="1:9">
      <c r="A23" s="214">
        <v>22</v>
      </c>
      <c r="B23" s="215" t="s">
        <v>571</v>
      </c>
      <c r="C23" s="206">
        <v>0</v>
      </c>
      <c r="D23" s="206">
        <v>4</v>
      </c>
      <c r="E23" s="207">
        <f t="shared" si="0"/>
        <v>0</v>
      </c>
      <c r="F23" s="216" t="s">
        <v>572</v>
      </c>
      <c r="G23" s="200">
        <f t="shared" si="7"/>
        <v>0.5</v>
      </c>
      <c r="H23" s="200">
        <f t="shared" si="8"/>
        <v>0.70710678118654757</v>
      </c>
      <c r="I23" s="198">
        <v>2</v>
      </c>
    </row>
    <row r="24" spans="1:9">
      <c r="A24" s="214">
        <v>22</v>
      </c>
      <c r="B24" s="215" t="s">
        <v>572</v>
      </c>
      <c r="C24" s="206">
        <v>2</v>
      </c>
      <c r="D24" s="206">
        <v>6</v>
      </c>
      <c r="E24" s="207">
        <f t="shared" si="0"/>
        <v>0.33333333333333331</v>
      </c>
      <c r="G24" s="219"/>
    </row>
    <row r="25" spans="1:9">
      <c r="A25" s="218">
        <v>43</v>
      </c>
      <c r="B25" s="216" t="s">
        <v>570</v>
      </c>
      <c r="C25" s="198">
        <v>15</v>
      </c>
      <c r="D25" s="198">
        <v>16</v>
      </c>
      <c r="E25" s="199">
        <f t="shared" si="0"/>
        <v>0.9375</v>
      </c>
      <c r="F25" s="216" t="s">
        <v>578</v>
      </c>
      <c r="G25" s="219">
        <f>(E50+E54)/2</f>
        <v>0.58333333333333326</v>
      </c>
      <c r="H25" s="200">
        <f>STDEV(E50,E54)</f>
        <v>0.11785113019775866</v>
      </c>
      <c r="I25" s="198">
        <v>15</v>
      </c>
    </row>
    <row r="26" spans="1:9">
      <c r="A26" s="218">
        <v>43</v>
      </c>
      <c r="B26" s="216" t="s">
        <v>567</v>
      </c>
      <c r="C26" s="198">
        <v>5</v>
      </c>
      <c r="D26" s="198">
        <v>10</v>
      </c>
      <c r="E26" s="199">
        <f t="shared" si="0"/>
        <v>0.5</v>
      </c>
      <c r="F26" s="216" t="s">
        <v>579</v>
      </c>
      <c r="G26" s="219">
        <f t="shared" ref="G26:G28" si="10">(E51+E55)/2</f>
        <v>0</v>
      </c>
      <c r="H26" s="200">
        <f>STDEV(E51,E55)</f>
        <v>0</v>
      </c>
      <c r="I26" s="198">
        <v>16</v>
      </c>
    </row>
    <row r="27" spans="1:9">
      <c r="A27" s="218">
        <v>43</v>
      </c>
      <c r="B27" s="216" t="s">
        <v>571</v>
      </c>
      <c r="D27" s="198">
        <v>0</v>
      </c>
      <c r="E27" s="199">
        <v>0</v>
      </c>
      <c r="F27" s="216" t="s">
        <v>580</v>
      </c>
      <c r="G27" s="219">
        <f t="shared" si="10"/>
        <v>0</v>
      </c>
      <c r="H27" s="200">
        <f>STDEV(E52,E56)</f>
        <v>0</v>
      </c>
      <c r="I27" s="198">
        <v>16</v>
      </c>
    </row>
    <row r="28" spans="1:9">
      <c r="A28" s="218">
        <v>43</v>
      </c>
      <c r="B28" s="216" t="s">
        <v>572</v>
      </c>
      <c r="C28" s="198">
        <v>3</v>
      </c>
      <c r="D28" s="198">
        <v>22</v>
      </c>
      <c r="E28" s="199">
        <f t="shared" ref="E28:E85" si="11">C28/D28</f>
        <v>0.13636363636363635</v>
      </c>
      <c r="F28" s="216" t="s">
        <v>569</v>
      </c>
      <c r="G28" s="219">
        <f t="shared" si="10"/>
        <v>0.3611111111111111</v>
      </c>
      <c r="H28" s="200">
        <f>STDEV(E53,E57)</f>
        <v>3.9283710065919325E-2</v>
      </c>
      <c r="I28" s="198">
        <v>18</v>
      </c>
    </row>
    <row r="29" spans="1:9">
      <c r="A29" s="214">
        <v>54</v>
      </c>
      <c r="B29" s="215" t="s">
        <v>570</v>
      </c>
      <c r="C29" s="206">
        <v>19</v>
      </c>
      <c r="D29" s="206">
        <v>19</v>
      </c>
      <c r="E29" s="207">
        <f t="shared" si="11"/>
        <v>1</v>
      </c>
      <c r="G29" s="219"/>
    </row>
    <row r="30" spans="1:9">
      <c r="A30" s="214">
        <v>54</v>
      </c>
      <c r="B30" s="215" t="s">
        <v>567</v>
      </c>
      <c r="C30" s="206">
        <v>7</v>
      </c>
      <c r="D30" s="206">
        <v>7</v>
      </c>
      <c r="E30" s="207">
        <f t="shared" si="11"/>
        <v>1</v>
      </c>
      <c r="F30" s="220" t="s">
        <v>581</v>
      </c>
      <c r="G30" s="198">
        <v>0.92857142857142905</v>
      </c>
      <c r="H30" s="198"/>
      <c r="I30" s="221">
        <v>14</v>
      </c>
    </row>
    <row r="31" spans="1:9">
      <c r="A31" s="214">
        <v>54</v>
      </c>
      <c r="B31" s="215" t="s">
        <v>571</v>
      </c>
      <c r="C31" s="206">
        <v>0</v>
      </c>
      <c r="D31" s="206">
        <v>6</v>
      </c>
      <c r="E31" s="207">
        <f t="shared" si="11"/>
        <v>0</v>
      </c>
      <c r="F31" s="220" t="s">
        <v>579</v>
      </c>
      <c r="G31" s="198">
        <v>8.3333333333333329E-2</v>
      </c>
      <c r="H31" s="198"/>
      <c r="I31" s="221">
        <v>12</v>
      </c>
    </row>
    <row r="32" spans="1:9">
      <c r="A32" s="214">
        <v>54</v>
      </c>
      <c r="B32" s="215" t="s">
        <v>572</v>
      </c>
      <c r="C32" s="206">
        <v>8</v>
      </c>
      <c r="D32" s="206">
        <v>18</v>
      </c>
      <c r="E32" s="207">
        <f t="shared" si="11"/>
        <v>0.44444444444444442</v>
      </c>
      <c r="F32" s="220" t="s">
        <v>582</v>
      </c>
      <c r="G32" s="198">
        <v>0</v>
      </c>
      <c r="H32" s="198"/>
      <c r="I32" s="221">
        <v>18</v>
      </c>
    </row>
    <row r="33" spans="1:10">
      <c r="A33" s="218">
        <v>55</v>
      </c>
      <c r="B33" s="216" t="s">
        <v>570</v>
      </c>
      <c r="C33" s="198">
        <v>36</v>
      </c>
      <c r="D33" s="198">
        <v>36</v>
      </c>
      <c r="E33" s="199">
        <f t="shared" si="11"/>
        <v>1</v>
      </c>
      <c r="F33" s="220" t="s">
        <v>572</v>
      </c>
      <c r="G33" s="198">
        <v>0.1111111111111111</v>
      </c>
      <c r="H33" s="198"/>
      <c r="I33" s="221">
        <v>18</v>
      </c>
    </row>
    <row r="34" spans="1:10">
      <c r="A34" s="218">
        <v>55</v>
      </c>
      <c r="B34" s="216" t="s">
        <v>567</v>
      </c>
      <c r="C34" s="198">
        <v>3</v>
      </c>
      <c r="D34" s="198">
        <v>6</v>
      </c>
      <c r="E34" s="199">
        <f t="shared" si="11"/>
        <v>0.5</v>
      </c>
      <c r="F34" s="222"/>
    </row>
    <row r="35" spans="1:10">
      <c r="A35" s="218">
        <v>55</v>
      </c>
      <c r="B35" s="216" t="s">
        <v>571</v>
      </c>
      <c r="C35" s="198">
        <v>0</v>
      </c>
      <c r="D35" s="198">
        <v>14</v>
      </c>
      <c r="E35" s="199">
        <f t="shared" si="11"/>
        <v>0</v>
      </c>
      <c r="F35" s="223" t="s">
        <v>583</v>
      </c>
      <c r="G35" s="200">
        <f>(E62+E66+E70+E74)/4</f>
        <v>0.34336007130124779</v>
      </c>
      <c r="H35" s="200">
        <f>STDEV(E62,E66,E70,E74)</f>
        <v>0.13279034895391509</v>
      </c>
      <c r="I35" s="198">
        <f>SUM(D62,D66)</f>
        <v>35</v>
      </c>
    </row>
    <row r="36" spans="1:10">
      <c r="A36" s="218">
        <v>55</v>
      </c>
      <c r="B36" s="216" t="s">
        <v>572</v>
      </c>
      <c r="C36" s="198">
        <v>4</v>
      </c>
      <c r="D36" s="198">
        <v>16</v>
      </c>
      <c r="E36" s="199">
        <f t="shared" si="11"/>
        <v>0.25</v>
      </c>
      <c r="F36" s="223" t="s">
        <v>584</v>
      </c>
      <c r="G36" s="200">
        <f t="shared" ref="G36:G38" si="12">(E63+E67+E71+E75)/4</f>
        <v>0.11285714285714286</v>
      </c>
      <c r="H36" s="200">
        <f t="shared" ref="H36:H38" si="13">STDEV(E63,E67,E71,E75)</f>
        <v>0.12981410046783096</v>
      </c>
      <c r="I36" s="198">
        <f>SUM(D63,D67)</f>
        <v>24</v>
      </c>
    </row>
    <row r="37" spans="1:10">
      <c r="A37" s="214">
        <v>38</v>
      </c>
      <c r="B37" s="215" t="s">
        <v>573</v>
      </c>
      <c r="C37" s="206">
        <v>27</v>
      </c>
      <c r="D37" s="206">
        <v>27</v>
      </c>
      <c r="E37" s="207">
        <f>C37/D37</f>
        <v>1</v>
      </c>
      <c r="F37" s="223" t="s">
        <v>585</v>
      </c>
      <c r="G37" s="200">
        <f t="shared" si="12"/>
        <v>0</v>
      </c>
      <c r="H37" s="200">
        <f t="shared" si="13"/>
        <v>0</v>
      </c>
      <c r="I37" s="198">
        <f>SUM(D64,D68)</f>
        <v>2</v>
      </c>
    </row>
    <row r="38" spans="1:10">
      <c r="A38" s="214">
        <v>38</v>
      </c>
      <c r="B38" s="215" t="s">
        <v>574</v>
      </c>
      <c r="C38" s="206">
        <v>8</v>
      </c>
      <c r="D38" s="206">
        <v>28</v>
      </c>
      <c r="E38" s="207">
        <f t="shared" si="11"/>
        <v>0.2857142857142857</v>
      </c>
      <c r="F38" s="223" t="s">
        <v>569</v>
      </c>
      <c r="G38" s="200">
        <f t="shared" si="12"/>
        <v>0</v>
      </c>
      <c r="H38" s="200">
        <f t="shared" si="13"/>
        <v>0</v>
      </c>
      <c r="I38" s="198">
        <f>SUM(D65,D69)</f>
        <v>10</v>
      </c>
    </row>
    <row r="39" spans="1:10">
      <c r="A39" s="214">
        <v>38</v>
      </c>
      <c r="B39" s="215" t="s">
        <v>575</v>
      </c>
      <c r="C39" s="206">
        <v>0</v>
      </c>
      <c r="D39" s="206">
        <v>14</v>
      </c>
      <c r="E39" s="207">
        <f t="shared" si="11"/>
        <v>0</v>
      </c>
      <c r="F39" s="222"/>
    </row>
    <row r="40" spans="1:10">
      <c r="A40" s="214">
        <v>38</v>
      </c>
      <c r="B40" s="215" t="s">
        <v>569</v>
      </c>
      <c r="C40" s="206">
        <v>7</v>
      </c>
      <c r="D40" s="206">
        <v>23</v>
      </c>
      <c r="E40" s="207">
        <f t="shared" si="11"/>
        <v>0.30434782608695654</v>
      </c>
      <c r="F40" s="216" t="s">
        <v>586</v>
      </c>
      <c r="G40" s="200">
        <f>(E78+E82)/2</f>
        <v>0.59722222222222221</v>
      </c>
      <c r="H40" s="200">
        <f>STDEV(E78,E82)</f>
        <v>0.21606040536255636</v>
      </c>
      <c r="I40" s="198">
        <f>D78+D82</f>
        <v>22</v>
      </c>
    </row>
    <row r="41" spans="1:10">
      <c r="A41" s="218">
        <v>40</v>
      </c>
      <c r="B41" s="216" t="s">
        <v>576</v>
      </c>
      <c r="C41" s="198">
        <v>22</v>
      </c>
      <c r="D41" s="198">
        <v>43</v>
      </c>
      <c r="E41" s="199">
        <f>C41/D41</f>
        <v>0.51162790697674421</v>
      </c>
      <c r="F41" s="216" t="s">
        <v>587</v>
      </c>
      <c r="G41" s="200">
        <f t="shared" ref="G41:G43" si="14">(E79+E83)/2</f>
        <v>8.3333333333333329E-2</v>
      </c>
      <c r="H41" s="200">
        <f t="shared" ref="H41:H43" si="15">STDEV(E79,E83)</f>
        <v>0.11785113019775792</v>
      </c>
      <c r="I41" s="198">
        <f t="shared" ref="I41:I43" si="16">D79+D83</f>
        <v>8</v>
      </c>
    </row>
    <row r="42" spans="1:10">
      <c r="A42" s="218">
        <v>40</v>
      </c>
      <c r="B42" s="216" t="s">
        <v>574</v>
      </c>
      <c r="C42" s="198">
        <v>0</v>
      </c>
      <c r="D42" s="198">
        <v>18</v>
      </c>
      <c r="E42" s="199">
        <f t="shared" si="11"/>
        <v>0</v>
      </c>
      <c r="F42" s="216" t="s">
        <v>588</v>
      </c>
      <c r="G42" s="200">
        <f t="shared" si="14"/>
        <v>0</v>
      </c>
      <c r="H42" s="200">
        <f t="shared" si="15"/>
        <v>0</v>
      </c>
      <c r="I42" s="198">
        <f t="shared" si="16"/>
        <v>24</v>
      </c>
    </row>
    <row r="43" spans="1:10">
      <c r="A43" s="218">
        <v>40</v>
      </c>
      <c r="B43" s="216" t="s">
        <v>577</v>
      </c>
      <c r="C43" s="198">
        <v>0</v>
      </c>
      <c r="D43" s="198">
        <v>24</v>
      </c>
      <c r="E43" s="199">
        <f t="shared" si="11"/>
        <v>0</v>
      </c>
      <c r="F43" s="216" t="s">
        <v>572</v>
      </c>
      <c r="G43" s="200">
        <f t="shared" si="14"/>
        <v>0.23809523809523808</v>
      </c>
      <c r="H43" s="200">
        <f t="shared" si="15"/>
        <v>0.13468700594029476</v>
      </c>
      <c r="I43" s="198">
        <f t="shared" si="16"/>
        <v>20</v>
      </c>
    </row>
    <row r="44" spans="1:10">
      <c r="A44" s="218">
        <v>40</v>
      </c>
      <c r="B44" s="216" t="s">
        <v>572</v>
      </c>
      <c r="D44" s="198">
        <v>0</v>
      </c>
      <c r="E44" s="199">
        <v>0</v>
      </c>
    </row>
    <row r="45" spans="1:10">
      <c r="A45" s="214">
        <v>48</v>
      </c>
      <c r="B45" s="215" t="s">
        <v>576</v>
      </c>
      <c r="C45" s="206">
        <v>6</v>
      </c>
      <c r="D45" s="206">
        <v>11</v>
      </c>
      <c r="E45" s="207">
        <f t="shared" si="11"/>
        <v>0.54545454545454541</v>
      </c>
      <c r="F45" s="224" t="s">
        <v>589</v>
      </c>
    </row>
    <row r="46" spans="1:10" ht="32">
      <c r="A46" s="214">
        <v>48</v>
      </c>
      <c r="B46" s="215" t="s">
        <v>574</v>
      </c>
      <c r="C46" s="206">
        <v>0</v>
      </c>
      <c r="D46" s="206">
        <v>12</v>
      </c>
      <c r="E46" s="207">
        <f t="shared" si="11"/>
        <v>0</v>
      </c>
      <c r="F46" s="225" t="s">
        <v>590</v>
      </c>
      <c r="G46" s="209" t="s">
        <v>591</v>
      </c>
      <c r="H46" s="209" t="s">
        <v>592</v>
      </c>
      <c r="I46" s="226" t="s">
        <v>593</v>
      </c>
      <c r="J46" s="227"/>
    </row>
    <row r="47" spans="1:10">
      <c r="A47" s="214">
        <v>48</v>
      </c>
      <c r="B47" s="215" t="s">
        <v>577</v>
      </c>
      <c r="C47" s="206">
        <v>0</v>
      </c>
      <c r="D47" s="206">
        <v>11</v>
      </c>
      <c r="E47" s="207">
        <f t="shared" si="11"/>
        <v>0</v>
      </c>
      <c r="F47" s="228" t="s">
        <v>594</v>
      </c>
      <c r="G47" s="209" t="s">
        <v>595</v>
      </c>
      <c r="H47" s="209" t="s">
        <v>551</v>
      </c>
      <c r="I47" s="209" t="s">
        <v>551</v>
      </c>
      <c r="J47" s="227"/>
    </row>
    <row r="48" spans="1:10">
      <c r="A48" s="214">
        <v>48</v>
      </c>
      <c r="B48" s="215" t="s">
        <v>572</v>
      </c>
      <c r="C48" s="206">
        <v>2</v>
      </c>
      <c r="D48" s="206">
        <v>2</v>
      </c>
      <c r="E48" s="207">
        <f>C48/D48</f>
        <v>1</v>
      </c>
      <c r="F48" s="228" t="s">
        <v>596</v>
      </c>
      <c r="G48" s="209" t="s">
        <v>595</v>
      </c>
      <c r="H48" s="209" t="s">
        <v>551</v>
      </c>
      <c r="I48" s="209" t="s">
        <v>551</v>
      </c>
      <c r="J48" s="227"/>
    </row>
    <row r="49" spans="1:10" ht="32">
      <c r="A49" s="205" t="s">
        <v>560</v>
      </c>
      <c r="B49" s="205" t="s">
        <v>251</v>
      </c>
      <c r="C49" s="206" t="s">
        <v>561</v>
      </c>
      <c r="D49" s="206" t="s">
        <v>562</v>
      </c>
      <c r="E49" s="207" t="s">
        <v>563</v>
      </c>
      <c r="F49" s="225"/>
      <c r="G49" s="229" t="s">
        <v>597</v>
      </c>
      <c r="H49" s="229" t="s">
        <v>598</v>
      </c>
      <c r="I49" s="229" t="s">
        <v>599</v>
      </c>
      <c r="J49" s="229" t="s">
        <v>600</v>
      </c>
    </row>
    <row r="50" spans="1:10">
      <c r="A50" s="218">
        <v>29</v>
      </c>
      <c r="B50" s="216" t="s">
        <v>578</v>
      </c>
      <c r="C50" s="198">
        <v>10</v>
      </c>
      <c r="D50" s="198">
        <v>15</v>
      </c>
      <c r="E50" s="199">
        <f t="shared" si="11"/>
        <v>0.66666666666666663</v>
      </c>
      <c r="F50" s="228" t="s">
        <v>601</v>
      </c>
      <c r="G50" s="209" t="s">
        <v>595</v>
      </c>
      <c r="H50" s="209" t="s">
        <v>595</v>
      </c>
      <c r="I50" s="209" t="s">
        <v>595</v>
      </c>
      <c r="J50" s="209" t="s">
        <v>595</v>
      </c>
    </row>
    <row r="51" spans="1:10">
      <c r="A51" s="218">
        <v>29</v>
      </c>
      <c r="B51" s="216" t="s">
        <v>579</v>
      </c>
      <c r="C51" s="198">
        <v>0</v>
      </c>
      <c r="D51" s="198">
        <v>16</v>
      </c>
      <c r="E51" s="199">
        <f t="shared" si="11"/>
        <v>0</v>
      </c>
    </row>
    <row r="52" spans="1:10">
      <c r="A52" s="218">
        <v>29</v>
      </c>
      <c r="B52" s="216" t="s">
        <v>580</v>
      </c>
      <c r="C52" s="198">
        <v>0</v>
      </c>
      <c r="D52" s="198">
        <v>16</v>
      </c>
      <c r="E52" s="199">
        <f t="shared" si="11"/>
        <v>0</v>
      </c>
      <c r="F52" s="224" t="s">
        <v>602</v>
      </c>
    </row>
    <row r="53" spans="1:10" s="203" customFormat="1" ht="32">
      <c r="A53" s="218">
        <v>29</v>
      </c>
      <c r="B53" s="216" t="s">
        <v>569</v>
      </c>
      <c r="C53" s="198">
        <v>7</v>
      </c>
      <c r="D53" s="198">
        <v>18</v>
      </c>
      <c r="E53" s="199">
        <f t="shared" si="11"/>
        <v>0.3888888888888889</v>
      </c>
      <c r="F53" s="225" t="s">
        <v>590</v>
      </c>
      <c r="G53" s="229" t="s">
        <v>603</v>
      </c>
      <c r="H53" s="229" t="s">
        <v>604</v>
      </c>
      <c r="I53" s="226" t="s">
        <v>605</v>
      </c>
      <c r="J53" s="227"/>
    </row>
    <row r="54" spans="1:10" s="203" customFormat="1">
      <c r="A54" s="230" t="s">
        <v>606</v>
      </c>
      <c r="B54" s="231" t="s">
        <v>578</v>
      </c>
      <c r="C54" s="232">
        <v>1</v>
      </c>
      <c r="D54" s="232">
        <v>2</v>
      </c>
      <c r="E54" s="233">
        <f t="shared" si="11"/>
        <v>0.5</v>
      </c>
      <c r="F54" s="228" t="s">
        <v>607</v>
      </c>
      <c r="G54" s="209" t="s">
        <v>608</v>
      </c>
      <c r="H54" s="209" t="s">
        <v>608</v>
      </c>
      <c r="I54" s="209" t="s">
        <v>608</v>
      </c>
      <c r="J54" s="227" t="s">
        <v>609</v>
      </c>
    </row>
    <row r="55" spans="1:10" s="203" customFormat="1">
      <c r="A55" s="230" t="s">
        <v>606</v>
      </c>
      <c r="B55" s="231" t="s">
        <v>579</v>
      </c>
      <c r="C55" s="232">
        <v>0</v>
      </c>
      <c r="D55" s="232">
        <v>0</v>
      </c>
      <c r="E55" s="233">
        <v>0</v>
      </c>
      <c r="F55" s="228" t="s">
        <v>610</v>
      </c>
      <c r="G55" s="209" t="s">
        <v>595</v>
      </c>
      <c r="H55" s="209" t="s">
        <v>595</v>
      </c>
      <c r="I55" s="209" t="s">
        <v>595</v>
      </c>
      <c r="J55" s="227"/>
    </row>
    <row r="56" spans="1:10" s="203" customFormat="1" ht="15">
      <c r="A56" s="230" t="s">
        <v>606</v>
      </c>
      <c r="B56" s="231" t="s">
        <v>580</v>
      </c>
      <c r="C56" s="232">
        <v>0</v>
      </c>
      <c r="D56" s="232">
        <v>17</v>
      </c>
      <c r="E56" s="233">
        <f t="shared" ref="E56:E61" si="17">C56/D56</f>
        <v>0</v>
      </c>
      <c r="F56" s="201"/>
      <c r="G56" s="200"/>
      <c r="H56" s="200"/>
      <c r="I56" s="201"/>
      <c r="J56" s="202"/>
    </row>
    <row r="57" spans="1:10" s="203" customFormat="1">
      <c r="A57" s="230" t="s">
        <v>606</v>
      </c>
      <c r="B57" s="231" t="s">
        <v>569</v>
      </c>
      <c r="C57" s="232">
        <v>1</v>
      </c>
      <c r="D57" s="232">
        <v>3</v>
      </c>
      <c r="E57" s="233">
        <f t="shared" si="17"/>
        <v>0.33333333333333331</v>
      </c>
      <c r="F57" s="224" t="s">
        <v>611</v>
      </c>
      <c r="G57" s="200"/>
      <c r="H57" s="200"/>
      <c r="I57" s="201"/>
      <c r="J57" s="202"/>
    </row>
    <row r="58" spans="1:10" s="203" customFormat="1" ht="32">
      <c r="A58" s="234">
        <v>14</v>
      </c>
      <c r="B58" s="220" t="s">
        <v>581</v>
      </c>
      <c r="C58" s="235">
        <v>13</v>
      </c>
      <c r="D58" s="235">
        <v>14</v>
      </c>
      <c r="E58" s="236">
        <f t="shared" si="17"/>
        <v>0.9285714285714286</v>
      </c>
      <c r="F58" s="225" t="s">
        <v>590</v>
      </c>
      <c r="G58" s="229" t="s">
        <v>603</v>
      </c>
      <c r="H58" s="229" t="s">
        <v>612</v>
      </c>
      <c r="I58" s="226" t="s">
        <v>613</v>
      </c>
      <c r="J58" s="227"/>
    </row>
    <row r="59" spans="1:10" s="203" customFormat="1">
      <c r="A59" s="234">
        <v>14</v>
      </c>
      <c r="B59" s="220" t="s">
        <v>579</v>
      </c>
      <c r="C59" s="235">
        <v>1</v>
      </c>
      <c r="D59" s="235">
        <v>12</v>
      </c>
      <c r="E59" s="236">
        <f t="shared" si="17"/>
        <v>8.3333333333333329E-2</v>
      </c>
      <c r="F59" s="226" t="s">
        <v>614</v>
      </c>
      <c r="G59" s="209" t="s">
        <v>595</v>
      </c>
      <c r="H59" s="209" t="s">
        <v>595</v>
      </c>
      <c r="I59" s="209" t="s">
        <v>595</v>
      </c>
      <c r="J59" s="227"/>
    </row>
    <row r="60" spans="1:10" s="203" customFormat="1">
      <c r="A60" s="234">
        <v>14</v>
      </c>
      <c r="B60" s="220" t="s">
        <v>582</v>
      </c>
      <c r="C60" s="235">
        <v>0</v>
      </c>
      <c r="D60" s="235">
        <v>18</v>
      </c>
      <c r="E60" s="236">
        <f t="shared" si="17"/>
        <v>0</v>
      </c>
      <c r="F60" s="228" t="s">
        <v>615</v>
      </c>
      <c r="G60" s="209" t="s">
        <v>595</v>
      </c>
      <c r="H60" s="209" t="s">
        <v>595</v>
      </c>
      <c r="I60" s="209" t="s">
        <v>595</v>
      </c>
      <c r="J60" s="227"/>
    </row>
    <row r="61" spans="1:10" s="203" customFormat="1" ht="48">
      <c r="A61" s="234">
        <v>14</v>
      </c>
      <c r="B61" s="220" t="s">
        <v>572</v>
      </c>
      <c r="C61" s="235">
        <v>2</v>
      </c>
      <c r="D61" s="235">
        <v>18</v>
      </c>
      <c r="E61" s="236">
        <f t="shared" si="17"/>
        <v>0.1111111111111111</v>
      </c>
      <c r="F61" s="228"/>
      <c r="G61" s="226" t="s">
        <v>616</v>
      </c>
      <c r="H61" s="226" t="s">
        <v>617</v>
      </c>
      <c r="I61" s="226" t="s">
        <v>618</v>
      </c>
      <c r="J61" s="226"/>
    </row>
    <row r="62" spans="1:10" s="203" customFormat="1" ht="32">
      <c r="A62" s="218">
        <v>23</v>
      </c>
      <c r="B62" s="216" t="s">
        <v>583</v>
      </c>
      <c r="C62" s="198">
        <v>3</v>
      </c>
      <c r="D62" s="198">
        <v>17</v>
      </c>
      <c r="E62" s="199">
        <f t="shared" si="11"/>
        <v>0.17647058823529413</v>
      </c>
      <c r="F62" s="228" t="s">
        <v>619</v>
      </c>
      <c r="G62" s="209" t="s">
        <v>608</v>
      </c>
      <c r="H62" s="209" t="s">
        <v>608</v>
      </c>
      <c r="I62" s="209" t="s">
        <v>608</v>
      </c>
      <c r="J62" s="227" t="s">
        <v>609</v>
      </c>
    </row>
    <row r="63" spans="1:10" s="203" customFormat="1">
      <c r="A63" s="218">
        <v>23</v>
      </c>
      <c r="B63" s="216" t="s">
        <v>584</v>
      </c>
      <c r="C63" s="198">
        <v>1</v>
      </c>
      <c r="D63" s="198">
        <v>14</v>
      </c>
      <c r="E63" s="199">
        <f t="shared" si="11"/>
        <v>7.1428571428571425E-2</v>
      </c>
      <c r="F63" s="237"/>
      <c r="G63" s="200"/>
      <c r="H63" s="200"/>
      <c r="I63" s="201"/>
      <c r="J63" s="202"/>
    </row>
    <row r="64" spans="1:10" s="203" customFormat="1" ht="15">
      <c r="A64" s="218">
        <v>23</v>
      </c>
      <c r="B64" s="216" t="s">
        <v>585</v>
      </c>
      <c r="C64" s="198">
        <v>0</v>
      </c>
      <c r="D64" s="198">
        <v>1</v>
      </c>
      <c r="E64" s="199">
        <v>0</v>
      </c>
      <c r="F64" s="201"/>
      <c r="G64" s="200"/>
      <c r="H64" s="200"/>
      <c r="I64" s="201"/>
      <c r="J64" s="202"/>
    </row>
    <row r="65" spans="1:14" s="203" customFormat="1" ht="15">
      <c r="A65" s="218">
        <v>23</v>
      </c>
      <c r="B65" s="216" t="s">
        <v>569</v>
      </c>
      <c r="C65" s="198">
        <v>0</v>
      </c>
      <c r="D65" s="198">
        <v>0</v>
      </c>
      <c r="E65" s="199">
        <v>0</v>
      </c>
      <c r="F65" s="201"/>
      <c r="G65" s="200"/>
      <c r="H65" s="200"/>
      <c r="I65" s="201"/>
      <c r="J65" s="202"/>
    </row>
    <row r="66" spans="1:14" s="203" customFormat="1" ht="15">
      <c r="A66" s="238">
        <v>24</v>
      </c>
      <c r="B66" s="215" t="s">
        <v>583</v>
      </c>
      <c r="C66" s="206">
        <v>6</v>
      </c>
      <c r="D66" s="206">
        <v>18</v>
      </c>
      <c r="E66" s="207">
        <f t="shared" si="11"/>
        <v>0.33333333333333331</v>
      </c>
      <c r="F66" s="201"/>
      <c r="G66" s="200"/>
      <c r="H66" s="200"/>
      <c r="I66" s="201"/>
      <c r="J66" s="202"/>
    </row>
    <row r="67" spans="1:14" s="203" customFormat="1" ht="15">
      <c r="A67" s="238">
        <v>24</v>
      </c>
      <c r="B67" s="215" t="s">
        <v>584</v>
      </c>
      <c r="C67" s="206">
        <v>3</v>
      </c>
      <c r="D67" s="206">
        <v>10</v>
      </c>
      <c r="E67" s="207">
        <f t="shared" si="11"/>
        <v>0.3</v>
      </c>
      <c r="F67" s="201"/>
      <c r="G67" s="200"/>
      <c r="H67" s="200"/>
      <c r="I67" s="201"/>
      <c r="J67" s="202"/>
    </row>
    <row r="68" spans="1:14" s="203" customFormat="1" ht="15">
      <c r="A68" s="238">
        <v>24</v>
      </c>
      <c r="B68" s="215" t="s">
        <v>585</v>
      </c>
      <c r="C68" s="206"/>
      <c r="D68" s="206">
        <v>1</v>
      </c>
      <c r="E68" s="207">
        <v>0</v>
      </c>
      <c r="F68" s="201"/>
      <c r="G68" s="200"/>
      <c r="H68" s="200"/>
      <c r="I68" s="201"/>
      <c r="J68" s="202"/>
    </row>
    <row r="69" spans="1:14" s="203" customFormat="1" ht="15">
      <c r="A69" s="238">
        <v>24</v>
      </c>
      <c r="B69" s="215" t="s">
        <v>569</v>
      </c>
      <c r="C69" s="206">
        <v>0</v>
      </c>
      <c r="D69" s="206">
        <v>10</v>
      </c>
      <c r="E69" s="207">
        <v>0</v>
      </c>
      <c r="F69" s="201"/>
      <c r="G69" s="200"/>
      <c r="H69" s="200"/>
      <c r="I69" s="201"/>
      <c r="J69" s="202"/>
    </row>
    <row r="70" spans="1:14" s="203" customFormat="1" ht="15">
      <c r="A70" s="239">
        <v>44</v>
      </c>
      <c r="B70" s="216" t="s">
        <v>583</v>
      </c>
      <c r="C70" s="198">
        <v>8</v>
      </c>
      <c r="D70" s="198">
        <v>22</v>
      </c>
      <c r="E70" s="199">
        <f t="shared" si="11"/>
        <v>0.36363636363636365</v>
      </c>
      <c r="F70" s="201"/>
      <c r="G70" s="200"/>
      <c r="H70" s="200"/>
      <c r="I70" s="201"/>
      <c r="J70" s="202"/>
    </row>
    <row r="71" spans="1:14" s="203" customFormat="1" ht="15">
      <c r="A71" s="239">
        <v>44</v>
      </c>
      <c r="B71" s="216" t="s">
        <v>584</v>
      </c>
      <c r="C71" s="198">
        <v>2</v>
      </c>
      <c r="D71" s="198">
        <v>25</v>
      </c>
      <c r="E71" s="199">
        <f t="shared" si="11"/>
        <v>0.08</v>
      </c>
      <c r="F71" s="201"/>
      <c r="G71" s="200"/>
      <c r="H71" s="200"/>
      <c r="I71" s="201"/>
      <c r="J71" s="202"/>
    </row>
    <row r="72" spans="1:14" s="203" customFormat="1" ht="15">
      <c r="A72" s="239">
        <v>44</v>
      </c>
      <c r="B72" s="216" t="s">
        <v>585</v>
      </c>
      <c r="C72" s="198">
        <v>0</v>
      </c>
      <c r="D72" s="198">
        <v>17</v>
      </c>
      <c r="E72" s="199">
        <f t="shared" si="11"/>
        <v>0</v>
      </c>
      <c r="F72" s="201"/>
      <c r="G72" s="200"/>
      <c r="H72" s="200"/>
      <c r="I72" s="201"/>
      <c r="J72" s="202"/>
    </row>
    <row r="73" spans="1:14" s="240" customFormat="1" ht="15">
      <c r="A73" s="239">
        <v>44</v>
      </c>
      <c r="B73" s="216" t="s">
        <v>569</v>
      </c>
      <c r="C73" s="198">
        <v>0</v>
      </c>
      <c r="D73" s="198">
        <v>0</v>
      </c>
      <c r="E73" s="199">
        <v>0</v>
      </c>
      <c r="F73" s="201"/>
      <c r="G73" s="200"/>
      <c r="H73" s="200"/>
      <c r="I73" s="201"/>
      <c r="J73" s="202"/>
      <c r="K73" s="203"/>
      <c r="L73" s="203"/>
      <c r="M73" s="203"/>
      <c r="N73" s="203"/>
    </row>
    <row r="74" spans="1:14" s="240" customFormat="1" ht="15">
      <c r="A74" s="241" t="s">
        <v>620</v>
      </c>
      <c r="B74" s="215" t="s">
        <v>621</v>
      </c>
      <c r="C74" s="206">
        <v>6</v>
      </c>
      <c r="D74" s="206">
        <v>12</v>
      </c>
      <c r="E74" s="207">
        <f t="shared" si="11"/>
        <v>0.5</v>
      </c>
      <c r="F74" s="201"/>
      <c r="G74" s="200"/>
      <c r="H74" s="200"/>
      <c r="I74" s="201"/>
      <c r="J74" s="202"/>
      <c r="K74" s="203"/>
      <c r="L74" s="203"/>
      <c r="M74" s="203"/>
      <c r="N74" s="203"/>
    </row>
    <row r="75" spans="1:14" s="240" customFormat="1" ht="15">
      <c r="A75" s="241" t="s">
        <v>620</v>
      </c>
      <c r="B75" s="215" t="s">
        <v>587</v>
      </c>
      <c r="C75" s="206">
        <v>0</v>
      </c>
      <c r="D75" s="206">
        <v>4</v>
      </c>
      <c r="E75" s="207">
        <f t="shared" si="11"/>
        <v>0</v>
      </c>
      <c r="F75" s="201"/>
      <c r="G75" s="200"/>
      <c r="H75" s="200"/>
      <c r="I75" s="201"/>
      <c r="J75" s="202"/>
      <c r="K75" s="203"/>
      <c r="L75" s="203"/>
      <c r="M75" s="203"/>
      <c r="N75" s="203"/>
    </row>
    <row r="76" spans="1:14" s="240" customFormat="1" ht="15">
      <c r="A76" s="241" t="s">
        <v>620</v>
      </c>
      <c r="B76" s="215" t="s">
        <v>622</v>
      </c>
      <c r="C76" s="206">
        <v>0</v>
      </c>
      <c r="D76" s="206">
        <v>11</v>
      </c>
      <c r="E76" s="207">
        <f t="shared" si="11"/>
        <v>0</v>
      </c>
      <c r="F76" s="201"/>
      <c r="G76" s="200"/>
      <c r="H76" s="200"/>
      <c r="I76" s="201"/>
      <c r="J76" s="202"/>
      <c r="K76" s="203"/>
      <c r="L76" s="203"/>
      <c r="M76" s="203"/>
      <c r="N76" s="203"/>
    </row>
    <row r="77" spans="1:14" s="240" customFormat="1" ht="15">
      <c r="A77" s="241" t="s">
        <v>620</v>
      </c>
      <c r="B77" s="215" t="s">
        <v>569</v>
      </c>
      <c r="C77" s="206">
        <v>0</v>
      </c>
      <c r="D77" s="206">
        <v>12</v>
      </c>
      <c r="E77" s="207">
        <f t="shared" si="11"/>
        <v>0</v>
      </c>
      <c r="F77" s="201"/>
      <c r="G77" s="200"/>
      <c r="H77" s="200"/>
      <c r="I77" s="201"/>
      <c r="J77" s="202"/>
      <c r="K77" s="203"/>
      <c r="L77" s="203"/>
      <c r="M77" s="203"/>
      <c r="N77" s="203"/>
    </row>
    <row r="78" spans="1:14" s="240" customFormat="1">
      <c r="A78" s="242">
        <v>5</v>
      </c>
      <c r="B78" s="243" t="s">
        <v>586</v>
      </c>
      <c r="C78" s="244">
        <v>8</v>
      </c>
      <c r="D78" s="244">
        <v>18</v>
      </c>
      <c r="E78" s="245">
        <f t="shared" si="11"/>
        <v>0.44444444444444442</v>
      </c>
      <c r="F78" s="237"/>
      <c r="G78" s="200"/>
      <c r="H78" s="200"/>
      <c r="I78" s="201"/>
      <c r="J78" s="202"/>
      <c r="K78" s="203"/>
      <c r="L78" s="203"/>
      <c r="M78" s="203"/>
      <c r="N78" s="203"/>
    </row>
    <row r="79" spans="1:14">
      <c r="A79" s="242">
        <v>5</v>
      </c>
      <c r="B79" s="243" t="s">
        <v>587</v>
      </c>
      <c r="C79" s="244">
        <v>0</v>
      </c>
      <c r="D79" s="244">
        <v>2</v>
      </c>
      <c r="E79" s="245">
        <f t="shared" si="11"/>
        <v>0</v>
      </c>
    </row>
    <row r="80" spans="1:14">
      <c r="A80" s="242">
        <v>5</v>
      </c>
      <c r="B80" s="243" t="s">
        <v>588</v>
      </c>
      <c r="C80" s="244">
        <v>0</v>
      </c>
      <c r="D80" s="244">
        <v>14</v>
      </c>
      <c r="E80" s="245">
        <f t="shared" si="11"/>
        <v>0</v>
      </c>
    </row>
    <row r="81" spans="1:5">
      <c r="A81" s="242">
        <v>5</v>
      </c>
      <c r="B81" s="243" t="s">
        <v>623</v>
      </c>
      <c r="C81" s="244">
        <v>2</v>
      </c>
      <c r="D81" s="244">
        <v>14</v>
      </c>
      <c r="E81" s="245">
        <f t="shared" si="11"/>
        <v>0.14285714285714285</v>
      </c>
    </row>
    <row r="82" spans="1:5">
      <c r="A82" s="230">
        <v>6</v>
      </c>
      <c r="B82" s="231" t="s">
        <v>586</v>
      </c>
      <c r="C82" s="232">
        <v>3</v>
      </c>
      <c r="D82" s="232">
        <v>4</v>
      </c>
      <c r="E82" s="233">
        <f t="shared" si="11"/>
        <v>0.75</v>
      </c>
    </row>
    <row r="83" spans="1:5">
      <c r="A83" s="230">
        <v>6</v>
      </c>
      <c r="B83" s="231" t="s">
        <v>587</v>
      </c>
      <c r="C83" s="232">
        <v>1</v>
      </c>
      <c r="D83" s="232">
        <v>6</v>
      </c>
      <c r="E83" s="233">
        <f t="shared" si="11"/>
        <v>0.16666666666666666</v>
      </c>
    </row>
    <row r="84" spans="1:5">
      <c r="A84" s="230">
        <v>6</v>
      </c>
      <c r="B84" s="231" t="s">
        <v>588</v>
      </c>
      <c r="C84" s="232">
        <v>0</v>
      </c>
      <c r="D84" s="232">
        <v>10</v>
      </c>
      <c r="E84" s="233">
        <f t="shared" si="11"/>
        <v>0</v>
      </c>
    </row>
    <row r="85" spans="1:5">
      <c r="A85" s="230">
        <v>6</v>
      </c>
      <c r="B85" s="231" t="s">
        <v>572</v>
      </c>
      <c r="C85" s="232">
        <v>2</v>
      </c>
      <c r="D85" s="232">
        <v>6</v>
      </c>
      <c r="E85" s="233">
        <f t="shared" si="11"/>
        <v>0.33333333333333331</v>
      </c>
    </row>
  </sheetData>
  <pageMargins left="0.7" right="0.7" top="0.75" bottom="0.75" header="0.3" footer="0.3"/>
  <pageSetup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B94F-EF3C-2746-9580-2E2FFF0EE98C}">
  <sheetPr>
    <pageSetUpPr fitToPage="1"/>
  </sheetPr>
  <dimension ref="A1:BU143"/>
  <sheetViews>
    <sheetView topLeftCell="A55" zoomScale="84" workbookViewId="0">
      <selection activeCell="G131" sqref="G131:I131"/>
    </sheetView>
  </sheetViews>
  <sheetFormatPr baseColWidth="10" defaultRowHeight="16"/>
  <cols>
    <col min="1" max="1" width="9.33203125" style="255" customWidth="1"/>
    <col min="2" max="2" width="31.5" style="202" customWidth="1"/>
    <col min="3" max="3" width="17" style="198" customWidth="1"/>
    <col min="4" max="4" width="10.83203125" style="198"/>
    <col min="5" max="5" width="10.83203125" style="199"/>
    <col min="6" max="6" width="32.33203125" style="201" customWidth="1"/>
    <col min="7" max="8" width="11.83203125" style="200" bestFit="1" customWidth="1"/>
    <col min="9" max="9" width="11.6640625" style="217" customWidth="1"/>
    <col min="10" max="10" width="32.5" style="202" customWidth="1"/>
    <col min="11" max="14" width="10.83203125" style="203"/>
  </cols>
  <sheetData>
    <row r="1" spans="1:73" ht="40" customHeight="1">
      <c r="A1" s="196">
        <v>111025</v>
      </c>
      <c r="B1" s="197" t="s">
        <v>624</v>
      </c>
      <c r="C1" s="198" t="s">
        <v>625</v>
      </c>
      <c r="F1" s="246" t="s">
        <v>626</v>
      </c>
    </row>
    <row r="2" spans="1:73" s="203" customFormat="1" ht="32">
      <c r="A2" s="247" t="s">
        <v>560</v>
      </c>
      <c r="B2" s="248" t="s">
        <v>627</v>
      </c>
      <c r="C2" s="249" t="s">
        <v>561</v>
      </c>
      <c r="D2" s="249" t="s">
        <v>562</v>
      </c>
      <c r="E2" s="250" t="s">
        <v>563</v>
      </c>
      <c r="F2" s="248" t="s">
        <v>251</v>
      </c>
      <c r="G2" s="251" t="s">
        <v>564</v>
      </c>
      <c r="H2" s="251" t="s">
        <v>565</v>
      </c>
      <c r="I2" s="249" t="s">
        <v>562</v>
      </c>
      <c r="J2" s="202"/>
    </row>
    <row r="3" spans="1:73" s="203" customFormat="1" ht="15">
      <c r="A3" s="252" t="s">
        <v>628</v>
      </c>
      <c r="B3" s="216" t="s">
        <v>629</v>
      </c>
      <c r="C3" s="198">
        <v>0</v>
      </c>
      <c r="D3" s="198">
        <v>12</v>
      </c>
      <c r="E3" s="199">
        <f>C3/D3</f>
        <v>0</v>
      </c>
      <c r="F3" s="253" t="s">
        <v>630</v>
      </c>
      <c r="G3" s="202">
        <v>0</v>
      </c>
      <c r="H3" s="202">
        <v>0</v>
      </c>
      <c r="I3" s="202">
        <v>38</v>
      </c>
      <c r="J3" s="202"/>
    </row>
    <row r="4" spans="1:73" s="203" customFormat="1" ht="15">
      <c r="A4" s="252" t="s">
        <v>628</v>
      </c>
      <c r="B4" s="216" t="s">
        <v>631</v>
      </c>
      <c r="C4" s="198">
        <v>0</v>
      </c>
      <c r="D4" s="198">
        <v>14</v>
      </c>
      <c r="E4" s="199">
        <f t="shared" ref="E4:E29" si="0">C4/D4</f>
        <v>0</v>
      </c>
      <c r="F4" s="253" t="s">
        <v>632</v>
      </c>
      <c r="G4" s="202">
        <v>0</v>
      </c>
      <c r="H4" s="202">
        <v>0</v>
      </c>
      <c r="I4" s="202">
        <v>27</v>
      </c>
      <c r="J4" s="202"/>
    </row>
    <row r="5" spans="1:73" s="240" customFormat="1" ht="15">
      <c r="A5" s="252" t="s">
        <v>628</v>
      </c>
      <c r="B5" s="216" t="s">
        <v>633</v>
      </c>
      <c r="C5" s="198">
        <v>0</v>
      </c>
      <c r="D5" s="198">
        <v>16</v>
      </c>
      <c r="E5" s="199">
        <f t="shared" si="0"/>
        <v>0</v>
      </c>
      <c r="F5" s="253" t="s">
        <v>633</v>
      </c>
      <c r="G5" s="202">
        <v>0</v>
      </c>
      <c r="H5" s="202">
        <v>0</v>
      </c>
      <c r="I5" s="202">
        <v>6</v>
      </c>
      <c r="J5" s="202"/>
      <c r="K5" s="203"/>
      <c r="L5" s="203"/>
      <c r="M5" s="203"/>
      <c r="N5" s="203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4"/>
      <c r="BE5" s="254"/>
      <c r="BF5" s="254"/>
      <c r="BG5" s="254"/>
      <c r="BH5" s="254"/>
      <c r="BI5" s="254"/>
      <c r="BJ5" s="254"/>
      <c r="BK5" s="254"/>
      <c r="BL5" s="254"/>
      <c r="BM5" s="254"/>
      <c r="BN5" s="254"/>
      <c r="BO5" s="254"/>
      <c r="BP5" s="254"/>
      <c r="BQ5" s="254"/>
      <c r="BR5" s="254"/>
      <c r="BS5" s="254"/>
      <c r="BT5" s="254"/>
      <c r="BU5" s="254"/>
    </row>
    <row r="6" spans="1:73" s="240" customFormat="1" ht="15">
      <c r="A6" s="252" t="s">
        <v>628</v>
      </c>
      <c r="B6" s="216" t="s">
        <v>634</v>
      </c>
      <c r="C6" s="198">
        <v>0</v>
      </c>
      <c r="D6" s="198">
        <v>14</v>
      </c>
      <c r="E6" s="199">
        <f t="shared" si="0"/>
        <v>0</v>
      </c>
      <c r="F6" s="253" t="s">
        <v>635</v>
      </c>
      <c r="G6" s="202">
        <v>0</v>
      </c>
      <c r="H6" s="202">
        <v>0</v>
      </c>
      <c r="I6" s="202">
        <v>39</v>
      </c>
      <c r="J6" s="202"/>
      <c r="K6" s="203"/>
      <c r="L6" s="203"/>
      <c r="M6" s="203"/>
      <c r="N6" s="203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/>
      <c r="BL6" s="254"/>
      <c r="BM6" s="254"/>
      <c r="BN6" s="254"/>
      <c r="BO6" s="254"/>
      <c r="BP6" s="254"/>
      <c r="BQ6" s="254"/>
      <c r="BR6" s="254"/>
      <c r="BS6" s="254"/>
      <c r="BT6" s="254"/>
      <c r="BU6" s="254"/>
    </row>
    <row r="7" spans="1:73" s="240" customFormat="1" ht="15">
      <c r="A7" s="230" t="s">
        <v>636</v>
      </c>
      <c r="B7" s="231" t="s">
        <v>629</v>
      </c>
      <c r="C7" s="198">
        <v>0</v>
      </c>
      <c r="D7" s="232">
        <v>4</v>
      </c>
      <c r="E7" s="199">
        <f t="shared" si="0"/>
        <v>0</v>
      </c>
      <c r="F7" s="253"/>
      <c r="G7" s="202"/>
      <c r="H7" s="202"/>
      <c r="I7" s="202"/>
      <c r="J7" s="202"/>
      <c r="K7" s="203"/>
      <c r="L7" s="203"/>
      <c r="M7" s="203"/>
      <c r="N7" s="203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  <c r="AQ7" s="254"/>
      <c r="AR7" s="254"/>
      <c r="AS7" s="254"/>
      <c r="AT7" s="254"/>
      <c r="AU7" s="254"/>
      <c r="AV7" s="254"/>
      <c r="AW7" s="254"/>
      <c r="AX7" s="254"/>
      <c r="AY7" s="254"/>
      <c r="AZ7" s="254"/>
      <c r="BA7" s="254"/>
      <c r="BB7" s="254"/>
      <c r="BC7" s="254"/>
      <c r="BD7" s="254"/>
      <c r="BE7" s="254"/>
      <c r="BF7" s="254"/>
      <c r="BG7" s="254"/>
      <c r="BH7" s="254"/>
      <c r="BI7" s="254"/>
      <c r="BJ7" s="254"/>
      <c r="BK7" s="254"/>
      <c r="BL7" s="254"/>
      <c r="BM7" s="254"/>
      <c r="BN7" s="254"/>
      <c r="BO7" s="254"/>
      <c r="BP7" s="254"/>
      <c r="BQ7" s="254"/>
      <c r="BR7" s="254"/>
      <c r="BS7" s="254"/>
      <c r="BT7" s="254"/>
      <c r="BU7" s="254"/>
    </row>
    <row r="8" spans="1:73" s="240" customFormat="1" ht="15">
      <c r="A8" s="230" t="s">
        <v>636</v>
      </c>
      <c r="B8" s="231" t="s">
        <v>631</v>
      </c>
      <c r="C8" s="198">
        <v>0</v>
      </c>
      <c r="D8" s="232">
        <v>10</v>
      </c>
      <c r="E8" s="199">
        <f t="shared" si="0"/>
        <v>0</v>
      </c>
      <c r="F8" s="253" t="s">
        <v>629</v>
      </c>
      <c r="G8" s="202">
        <v>0</v>
      </c>
      <c r="H8" s="202">
        <v>0</v>
      </c>
      <c r="I8" s="202">
        <v>16</v>
      </c>
      <c r="J8" s="202"/>
      <c r="K8" s="203"/>
      <c r="L8" s="203"/>
      <c r="M8" s="203"/>
      <c r="N8" s="203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  <c r="AQ8" s="254"/>
      <c r="AR8" s="254"/>
      <c r="AS8" s="254"/>
      <c r="AT8" s="254"/>
      <c r="AU8" s="254"/>
      <c r="AV8" s="254"/>
      <c r="AW8" s="254"/>
      <c r="AX8" s="254"/>
      <c r="AY8" s="254"/>
      <c r="AZ8" s="254"/>
      <c r="BA8" s="254"/>
      <c r="BB8" s="254"/>
      <c r="BC8" s="254"/>
      <c r="BD8" s="254"/>
      <c r="BE8" s="254"/>
      <c r="BF8" s="254"/>
      <c r="BG8" s="254"/>
      <c r="BH8" s="254"/>
      <c r="BI8" s="254"/>
      <c r="BJ8" s="254"/>
      <c r="BK8" s="254"/>
      <c r="BL8" s="254"/>
      <c r="BM8" s="254"/>
      <c r="BN8" s="254"/>
      <c r="BO8" s="254"/>
      <c r="BP8" s="254"/>
      <c r="BQ8" s="254"/>
      <c r="BR8" s="254"/>
      <c r="BS8" s="254"/>
      <c r="BT8" s="254"/>
      <c r="BU8" s="254"/>
    </row>
    <row r="9" spans="1:73" s="240" customFormat="1" ht="15">
      <c r="A9" s="230" t="s">
        <v>636</v>
      </c>
      <c r="B9" s="231" t="s">
        <v>633</v>
      </c>
      <c r="C9" s="198">
        <v>1</v>
      </c>
      <c r="D9" s="232">
        <v>6</v>
      </c>
      <c r="E9" s="199">
        <f t="shared" si="0"/>
        <v>0.16666666666666666</v>
      </c>
      <c r="F9" s="253" t="s">
        <v>631</v>
      </c>
      <c r="G9" s="202">
        <v>0</v>
      </c>
      <c r="H9" s="202">
        <v>0</v>
      </c>
      <c r="I9" s="202">
        <v>24</v>
      </c>
      <c r="J9" s="202"/>
      <c r="K9" s="203"/>
      <c r="L9" s="203"/>
      <c r="M9" s="203"/>
      <c r="N9" s="203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  <c r="AQ9" s="254"/>
      <c r="AR9" s="254"/>
      <c r="AS9" s="254"/>
      <c r="AT9" s="254"/>
      <c r="AU9" s="254"/>
      <c r="AV9" s="254"/>
      <c r="AW9" s="254"/>
      <c r="AX9" s="254"/>
      <c r="AY9" s="254"/>
      <c r="AZ9" s="254"/>
      <c r="BA9" s="254"/>
      <c r="BB9" s="254"/>
      <c r="BC9" s="254"/>
      <c r="BD9" s="254"/>
      <c r="BE9" s="254"/>
      <c r="BF9" s="254"/>
      <c r="BG9" s="254"/>
      <c r="BH9" s="254"/>
      <c r="BI9" s="254"/>
      <c r="BJ9" s="254"/>
      <c r="BK9" s="254"/>
      <c r="BL9" s="254"/>
      <c r="BM9" s="254"/>
      <c r="BN9" s="254"/>
      <c r="BO9" s="254"/>
      <c r="BP9" s="254"/>
      <c r="BQ9" s="254"/>
      <c r="BR9" s="254"/>
      <c r="BS9" s="254"/>
      <c r="BT9" s="254"/>
      <c r="BU9" s="254"/>
    </row>
    <row r="10" spans="1:73" s="240" customFormat="1" ht="15">
      <c r="A10" s="230" t="s">
        <v>636</v>
      </c>
      <c r="B10" s="231" t="s">
        <v>634</v>
      </c>
      <c r="C10" s="198">
        <v>0</v>
      </c>
      <c r="D10" s="232">
        <v>15</v>
      </c>
      <c r="E10" s="199">
        <f t="shared" si="0"/>
        <v>0</v>
      </c>
      <c r="F10" s="253" t="s">
        <v>633</v>
      </c>
      <c r="G10" s="202">
        <v>8.3333333333333329E-2</v>
      </c>
      <c r="H10" s="202">
        <v>0.11785113019775792</v>
      </c>
      <c r="I10" s="202">
        <v>22</v>
      </c>
      <c r="J10" s="202"/>
      <c r="K10" s="203"/>
      <c r="L10" s="203"/>
      <c r="M10" s="203"/>
      <c r="N10" s="203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4"/>
      <c r="BB10" s="254"/>
      <c r="BC10" s="254"/>
      <c r="BD10" s="254"/>
      <c r="BE10" s="254"/>
      <c r="BF10" s="254"/>
      <c r="BG10" s="254"/>
      <c r="BH10" s="254"/>
      <c r="BI10" s="254"/>
      <c r="BJ10" s="254"/>
      <c r="BK10" s="254"/>
      <c r="BL10" s="254"/>
      <c r="BM10" s="254"/>
      <c r="BN10" s="254"/>
      <c r="BO10" s="254"/>
      <c r="BP10" s="254"/>
      <c r="BQ10" s="254"/>
      <c r="BR10" s="254"/>
      <c r="BS10" s="254"/>
      <c r="BT10" s="254"/>
      <c r="BU10" s="254"/>
    </row>
    <row r="11" spans="1:73" s="240" customFormat="1" ht="15">
      <c r="A11" s="252">
        <v>11</v>
      </c>
      <c r="B11" s="216" t="s">
        <v>637</v>
      </c>
      <c r="C11" s="198">
        <v>0</v>
      </c>
      <c r="D11" s="198">
        <v>22</v>
      </c>
      <c r="E11" s="199">
        <f t="shared" si="0"/>
        <v>0</v>
      </c>
      <c r="F11" s="253" t="s">
        <v>634</v>
      </c>
      <c r="G11" s="202">
        <v>0</v>
      </c>
      <c r="H11" s="202">
        <v>0</v>
      </c>
      <c r="I11" s="202">
        <v>29</v>
      </c>
      <c r="J11" s="202"/>
      <c r="K11" s="203"/>
      <c r="L11" s="203"/>
      <c r="M11" s="203"/>
      <c r="N11" s="203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  <c r="AQ11" s="254"/>
      <c r="AR11" s="254"/>
      <c r="AS11" s="254"/>
      <c r="AT11" s="254"/>
      <c r="AU11" s="254"/>
      <c r="AV11" s="254"/>
      <c r="AW11" s="254"/>
      <c r="AX11" s="254"/>
      <c r="AY11" s="254"/>
      <c r="AZ11" s="254"/>
      <c r="BA11" s="254"/>
      <c r="BB11" s="254"/>
      <c r="BC11" s="254"/>
      <c r="BD11" s="254"/>
      <c r="BE11" s="254"/>
      <c r="BF11" s="254"/>
      <c r="BG11" s="254"/>
      <c r="BH11" s="254"/>
      <c r="BI11" s="254"/>
      <c r="BJ11" s="254"/>
      <c r="BK11" s="254"/>
      <c r="BL11" s="254"/>
      <c r="BM11" s="254"/>
      <c r="BN11" s="254"/>
      <c r="BO11" s="254"/>
      <c r="BP11" s="254"/>
      <c r="BQ11" s="254"/>
      <c r="BR11" s="254"/>
      <c r="BS11" s="254"/>
      <c r="BT11" s="254"/>
      <c r="BU11" s="254"/>
    </row>
    <row r="12" spans="1:73" s="240" customFormat="1" ht="15">
      <c r="A12" s="252">
        <v>11</v>
      </c>
      <c r="B12" s="216" t="s">
        <v>631</v>
      </c>
      <c r="C12" s="198">
        <v>0</v>
      </c>
      <c r="D12" s="198">
        <v>16</v>
      </c>
      <c r="E12" s="199">
        <f t="shared" si="0"/>
        <v>0</v>
      </c>
      <c r="F12" s="253"/>
      <c r="G12" s="202"/>
      <c r="H12" s="202"/>
      <c r="I12" s="202"/>
      <c r="J12" s="202"/>
      <c r="K12" s="203"/>
      <c r="L12" s="203"/>
      <c r="M12" s="203"/>
      <c r="N12" s="203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  <c r="AR12" s="254"/>
      <c r="AS12" s="254"/>
      <c r="AT12" s="254"/>
      <c r="AU12" s="254"/>
      <c r="AV12" s="254"/>
      <c r="AW12" s="254"/>
      <c r="AX12" s="254"/>
      <c r="AY12" s="254"/>
      <c r="AZ12" s="254"/>
      <c r="BA12" s="254"/>
      <c r="BB12" s="254"/>
      <c r="BC12" s="254"/>
      <c r="BD12" s="254"/>
      <c r="BE12" s="254"/>
      <c r="BF12" s="254"/>
      <c r="BG12" s="254"/>
      <c r="BH12" s="254"/>
      <c r="BI12" s="254"/>
      <c r="BJ12" s="254"/>
      <c r="BK12" s="254"/>
      <c r="BL12" s="254"/>
      <c r="BM12" s="254"/>
      <c r="BN12" s="254"/>
      <c r="BO12" s="254"/>
      <c r="BP12" s="254"/>
      <c r="BQ12" s="254"/>
      <c r="BR12" s="254"/>
      <c r="BS12" s="254"/>
      <c r="BT12" s="254"/>
      <c r="BU12" s="254"/>
    </row>
    <row r="13" spans="1:73" s="240" customFormat="1" ht="15">
      <c r="A13" s="252">
        <v>11</v>
      </c>
      <c r="B13" s="216" t="s">
        <v>638</v>
      </c>
      <c r="C13" s="198">
        <v>0</v>
      </c>
      <c r="D13" s="198">
        <v>12</v>
      </c>
      <c r="E13" s="199">
        <f t="shared" si="0"/>
        <v>0</v>
      </c>
      <c r="F13" s="253" t="s">
        <v>639</v>
      </c>
      <c r="G13" s="202">
        <v>0</v>
      </c>
      <c r="H13" s="202"/>
      <c r="I13" s="202">
        <v>6</v>
      </c>
      <c r="J13" s="202"/>
      <c r="K13" s="203"/>
      <c r="L13" s="203"/>
      <c r="M13" s="203"/>
      <c r="N13" s="203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  <c r="AQ13" s="254"/>
      <c r="AR13" s="254"/>
      <c r="AS13" s="254"/>
      <c r="AT13" s="254"/>
      <c r="AU13" s="254"/>
      <c r="AV13" s="254"/>
      <c r="AW13" s="254"/>
      <c r="AX13" s="254"/>
      <c r="AY13" s="254"/>
      <c r="AZ13" s="254"/>
      <c r="BA13" s="254"/>
      <c r="BB13" s="254"/>
      <c r="BC13" s="254"/>
      <c r="BD13" s="254"/>
      <c r="BE13" s="254"/>
      <c r="BF13" s="254"/>
      <c r="BG13" s="254"/>
      <c r="BH13" s="254"/>
      <c r="BI13" s="254"/>
      <c r="BJ13" s="254"/>
      <c r="BK13" s="254"/>
      <c r="BL13" s="254"/>
      <c r="BM13" s="254"/>
      <c r="BN13" s="254"/>
      <c r="BO13" s="254"/>
      <c r="BP13" s="254"/>
      <c r="BQ13" s="254"/>
      <c r="BR13" s="254"/>
      <c r="BS13" s="254"/>
      <c r="BT13" s="254"/>
      <c r="BU13" s="254"/>
    </row>
    <row r="14" spans="1:73" s="240" customFormat="1" ht="15">
      <c r="A14" s="252">
        <v>11</v>
      </c>
      <c r="B14" s="216" t="s">
        <v>640</v>
      </c>
      <c r="C14" s="198">
        <v>0</v>
      </c>
      <c r="D14" s="198">
        <v>18</v>
      </c>
      <c r="E14" s="199">
        <f t="shared" si="0"/>
        <v>0</v>
      </c>
      <c r="F14" s="253" t="s">
        <v>632</v>
      </c>
      <c r="G14" s="202">
        <v>0</v>
      </c>
      <c r="H14" s="202"/>
      <c r="I14" s="202">
        <v>16</v>
      </c>
      <c r="J14" s="202"/>
      <c r="K14" s="203"/>
      <c r="L14" s="203"/>
      <c r="M14" s="203"/>
      <c r="N14" s="203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  <c r="AQ14" s="254"/>
      <c r="AR14" s="254"/>
      <c r="AS14" s="254"/>
      <c r="AT14" s="254"/>
      <c r="AU14" s="254"/>
      <c r="AV14" s="254"/>
      <c r="AW14" s="254"/>
      <c r="AX14" s="254"/>
      <c r="AY14" s="254"/>
      <c r="AZ14" s="254"/>
      <c r="BA14" s="254"/>
      <c r="BB14" s="254"/>
      <c r="BC14" s="254"/>
      <c r="BD14" s="254"/>
      <c r="BE14" s="254"/>
      <c r="BF14" s="254"/>
      <c r="BG14" s="254"/>
      <c r="BH14" s="254"/>
      <c r="BI14" s="254"/>
      <c r="BJ14" s="254"/>
      <c r="BK14" s="254"/>
      <c r="BL14" s="254"/>
      <c r="BM14" s="254"/>
      <c r="BN14" s="254"/>
      <c r="BO14" s="254"/>
      <c r="BP14" s="254"/>
      <c r="BQ14" s="254"/>
      <c r="BR14" s="254"/>
      <c r="BS14" s="254"/>
      <c r="BT14" s="254"/>
      <c r="BU14" s="254"/>
    </row>
    <row r="15" spans="1:73" s="240" customFormat="1" ht="15">
      <c r="A15" s="230" t="s">
        <v>641</v>
      </c>
      <c r="B15" s="231" t="s">
        <v>637</v>
      </c>
      <c r="C15" s="198">
        <v>0</v>
      </c>
      <c r="D15" s="232">
        <v>14</v>
      </c>
      <c r="E15" s="199">
        <f t="shared" si="0"/>
        <v>0</v>
      </c>
      <c r="F15" s="253" t="s">
        <v>638</v>
      </c>
      <c r="G15" s="202">
        <v>0</v>
      </c>
      <c r="H15" s="202"/>
      <c r="I15" s="202">
        <v>6</v>
      </c>
      <c r="J15" s="202"/>
      <c r="K15" s="203"/>
      <c r="L15" s="203"/>
      <c r="M15" s="203"/>
      <c r="N15" s="203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  <c r="AQ15" s="254"/>
      <c r="AR15" s="254"/>
      <c r="AS15" s="254"/>
      <c r="AT15" s="254"/>
      <c r="AU15" s="254"/>
      <c r="AV15" s="254"/>
      <c r="AW15" s="254"/>
      <c r="AX15" s="254"/>
      <c r="AY15" s="254"/>
      <c r="AZ15" s="254"/>
      <c r="BA15" s="254"/>
      <c r="BB15" s="254"/>
      <c r="BC15" s="254"/>
      <c r="BD15" s="254"/>
      <c r="BE15" s="254"/>
      <c r="BF15" s="254"/>
      <c r="BG15" s="254"/>
      <c r="BH15" s="254"/>
      <c r="BI15" s="254"/>
      <c r="BJ15" s="254"/>
      <c r="BK15" s="254"/>
      <c r="BL15" s="254"/>
      <c r="BM15" s="254"/>
      <c r="BN15" s="254"/>
      <c r="BO15" s="254"/>
      <c r="BP15" s="254"/>
      <c r="BQ15" s="254"/>
      <c r="BR15" s="254"/>
      <c r="BS15" s="254"/>
      <c r="BT15" s="254"/>
      <c r="BU15" s="254"/>
    </row>
    <row r="16" spans="1:73" s="240" customFormat="1" ht="15">
      <c r="A16" s="230" t="s">
        <v>641</v>
      </c>
      <c r="B16" s="231" t="s">
        <v>631</v>
      </c>
      <c r="C16" s="198">
        <v>0</v>
      </c>
      <c r="D16" s="232">
        <v>17</v>
      </c>
      <c r="E16" s="199">
        <f t="shared" si="0"/>
        <v>0</v>
      </c>
      <c r="F16" s="253" t="s">
        <v>642</v>
      </c>
      <c r="G16" s="202">
        <v>0</v>
      </c>
      <c r="H16" s="202"/>
      <c r="I16" s="202">
        <v>8</v>
      </c>
      <c r="J16" s="202"/>
      <c r="K16" s="203"/>
      <c r="L16" s="203"/>
      <c r="M16" s="203"/>
      <c r="N16" s="203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4"/>
      <c r="BB16" s="254"/>
      <c r="BC16" s="254"/>
      <c r="BD16" s="254"/>
      <c r="BE16" s="254"/>
      <c r="BF16" s="254"/>
      <c r="BG16" s="254"/>
      <c r="BH16" s="254"/>
      <c r="BI16" s="254"/>
      <c r="BJ16" s="254"/>
      <c r="BK16" s="254"/>
      <c r="BL16" s="254"/>
      <c r="BM16" s="254"/>
      <c r="BN16" s="254"/>
      <c r="BO16" s="254"/>
      <c r="BP16" s="254"/>
      <c r="BQ16" s="254"/>
      <c r="BR16" s="254"/>
      <c r="BS16" s="254"/>
      <c r="BT16" s="254"/>
      <c r="BU16" s="254"/>
    </row>
    <row r="17" spans="1:73" s="240" customFormat="1" ht="15">
      <c r="A17" s="230" t="s">
        <v>641</v>
      </c>
      <c r="B17" s="231" t="s">
        <v>638</v>
      </c>
      <c r="C17" s="198">
        <v>0</v>
      </c>
      <c r="D17" s="232">
        <v>20</v>
      </c>
      <c r="E17" s="199">
        <f t="shared" si="0"/>
        <v>0</v>
      </c>
      <c r="F17" s="253"/>
      <c r="G17" s="202"/>
      <c r="H17" s="202"/>
      <c r="I17" s="202"/>
      <c r="J17" s="202"/>
      <c r="K17" s="203"/>
      <c r="L17" s="203"/>
      <c r="M17" s="203"/>
      <c r="N17" s="203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</row>
    <row r="18" spans="1:73" s="240" customFormat="1" ht="15">
      <c r="A18" s="230" t="s">
        <v>641</v>
      </c>
      <c r="B18" s="231" t="s">
        <v>640</v>
      </c>
      <c r="C18" s="198">
        <v>0</v>
      </c>
      <c r="D18" s="232">
        <v>15</v>
      </c>
      <c r="E18" s="199">
        <f t="shared" si="0"/>
        <v>0</v>
      </c>
      <c r="F18" s="253" t="s">
        <v>637</v>
      </c>
      <c r="G18" s="202">
        <v>0</v>
      </c>
      <c r="H18" s="202">
        <v>0</v>
      </c>
      <c r="I18" s="202">
        <v>36</v>
      </c>
      <c r="J18" s="202"/>
      <c r="K18" s="203"/>
      <c r="L18" s="203"/>
      <c r="M18" s="203"/>
      <c r="N18" s="203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  <c r="AQ18" s="254"/>
      <c r="AR18" s="254"/>
      <c r="AS18" s="254"/>
      <c r="AT18" s="254"/>
      <c r="AU18" s="254"/>
      <c r="AV18" s="254"/>
      <c r="AW18" s="254"/>
      <c r="AX18" s="254"/>
      <c r="AY18" s="254"/>
      <c r="AZ18" s="254"/>
      <c r="BA18" s="254"/>
      <c r="BB18" s="254"/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54"/>
      <c r="BN18" s="254"/>
      <c r="BO18" s="254"/>
      <c r="BP18" s="254"/>
      <c r="BQ18" s="254"/>
      <c r="BR18" s="254"/>
      <c r="BS18" s="254"/>
      <c r="BT18" s="254"/>
      <c r="BU18" s="254"/>
    </row>
    <row r="19" spans="1:73" s="240" customFormat="1" ht="15">
      <c r="A19" s="255" t="s">
        <v>643</v>
      </c>
      <c r="B19" s="216" t="s">
        <v>630</v>
      </c>
      <c r="C19" s="198">
        <v>0</v>
      </c>
      <c r="D19" s="198">
        <v>17</v>
      </c>
      <c r="E19" s="199">
        <f t="shared" si="0"/>
        <v>0</v>
      </c>
      <c r="F19" s="253" t="s">
        <v>631</v>
      </c>
      <c r="G19" s="202">
        <v>0</v>
      </c>
      <c r="H19" s="202">
        <v>0</v>
      </c>
      <c r="I19" s="202">
        <v>33</v>
      </c>
      <c r="J19" s="202"/>
      <c r="K19" s="203"/>
      <c r="L19" s="203"/>
      <c r="M19" s="203"/>
      <c r="N19" s="203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4"/>
      <c r="AV19" s="254"/>
      <c r="AW19" s="254"/>
      <c r="AX19" s="254"/>
      <c r="AY19" s="254"/>
      <c r="AZ19" s="254"/>
      <c r="BA19" s="254"/>
      <c r="BB19" s="254"/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54"/>
      <c r="BN19" s="254"/>
      <c r="BO19" s="254"/>
      <c r="BP19" s="254"/>
      <c r="BQ19" s="254"/>
      <c r="BR19" s="254"/>
      <c r="BS19" s="254"/>
      <c r="BT19" s="254"/>
      <c r="BU19" s="254"/>
    </row>
    <row r="20" spans="1:73" s="240" customFormat="1" ht="15">
      <c r="A20" s="255" t="s">
        <v>643</v>
      </c>
      <c r="B20" s="216" t="s">
        <v>632</v>
      </c>
      <c r="C20" s="198">
        <v>0</v>
      </c>
      <c r="D20" s="198">
        <v>16</v>
      </c>
      <c r="E20" s="199">
        <f t="shared" si="0"/>
        <v>0</v>
      </c>
      <c r="F20" s="253" t="s">
        <v>638</v>
      </c>
      <c r="G20" s="202">
        <v>0</v>
      </c>
      <c r="H20" s="202">
        <v>0</v>
      </c>
      <c r="I20" s="202">
        <v>32</v>
      </c>
      <c r="J20" s="202"/>
      <c r="K20" s="203"/>
      <c r="L20" s="203"/>
      <c r="M20" s="203"/>
      <c r="N20" s="203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54"/>
      <c r="AW20" s="254"/>
      <c r="AX20" s="254"/>
      <c r="AY20" s="254"/>
      <c r="AZ20" s="254"/>
      <c r="BA20" s="254"/>
      <c r="BB20" s="254"/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54"/>
      <c r="BN20" s="254"/>
      <c r="BO20" s="254"/>
      <c r="BP20" s="254"/>
      <c r="BQ20" s="254"/>
      <c r="BR20" s="254"/>
      <c r="BS20" s="254"/>
      <c r="BT20" s="254"/>
      <c r="BU20" s="254"/>
    </row>
    <row r="21" spans="1:73" s="240" customFormat="1" ht="15">
      <c r="A21" s="255" t="s">
        <v>643</v>
      </c>
      <c r="B21" s="216" t="s">
        <v>633</v>
      </c>
      <c r="C21" s="198">
        <v>0</v>
      </c>
      <c r="D21" s="198">
        <v>6</v>
      </c>
      <c r="E21" s="199">
        <f t="shared" si="0"/>
        <v>0</v>
      </c>
      <c r="F21" s="253" t="s">
        <v>640</v>
      </c>
      <c r="G21" s="202">
        <v>0</v>
      </c>
      <c r="H21" s="202">
        <v>0</v>
      </c>
      <c r="I21" s="202">
        <v>33</v>
      </c>
      <c r="J21" s="202"/>
      <c r="K21" s="203"/>
      <c r="L21" s="203"/>
      <c r="M21" s="203"/>
      <c r="N21" s="203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54"/>
      <c r="AW21" s="254"/>
      <c r="AX21" s="254"/>
      <c r="AY21" s="254"/>
      <c r="AZ21" s="254"/>
      <c r="BA21" s="254"/>
      <c r="BB21" s="254"/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54"/>
      <c r="BN21" s="254"/>
      <c r="BO21" s="254"/>
      <c r="BP21" s="254"/>
      <c r="BQ21" s="254"/>
      <c r="BR21" s="254"/>
      <c r="BS21" s="254"/>
      <c r="BT21" s="254"/>
      <c r="BU21" s="254"/>
    </row>
    <row r="22" spans="1:73" s="240" customFormat="1">
      <c r="A22" s="255" t="s">
        <v>643</v>
      </c>
      <c r="B22" s="216" t="s">
        <v>635</v>
      </c>
      <c r="C22" s="198">
        <v>0</v>
      </c>
      <c r="D22" s="198">
        <v>20</v>
      </c>
      <c r="E22" s="199">
        <f t="shared" si="0"/>
        <v>0</v>
      </c>
      <c r="F22" s="237"/>
      <c r="G22" s="200"/>
      <c r="H22" s="200"/>
      <c r="I22" s="217"/>
      <c r="J22" s="202"/>
      <c r="K22" s="203"/>
      <c r="L22" s="203"/>
      <c r="M22" s="203"/>
      <c r="N22" s="203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  <c r="AQ22" s="254"/>
      <c r="AR22" s="254"/>
      <c r="AS22" s="254"/>
      <c r="AT22" s="254"/>
      <c r="AU22" s="254"/>
      <c r="AV22" s="254"/>
      <c r="AW22" s="254"/>
      <c r="AX22" s="254"/>
      <c r="AY22" s="254"/>
      <c r="AZ22" s="254"/>
      <c r="BA22" s="254"/>
      <c r="BB22" s="254"/>
      <c r="BC22" s="254"/>
      <c r="BD22" s="254"/>
      <c r="BE22" s="254"/>
      <c r="BF22" s="254"/>
      <c r="BG22" s="254"/>
      <c r="BH22" s="254"/>
      <c r="BI22" s="254"/>
      <c r="BJ22" s="254"/>
      <c r="BK22" s="254"/>
      <c r="BL22" s="254"/>
      <c r="BM22" s="254"/>
      <c r="BN22" s="254"/>
      <c r="BO22" s="254"/>
      <c r="BP22" s="254"/>
      <c r="BQ22" s="254"/>
      <c r="BR22" s="254"/>
      <c r="BS22" s="254"/>
      <c r="BT22" s="254"/>
      <c r="BU22" s="254"/>
    </row>
    <row r="23" spans="1:73" ht="32">
      <c r="A23" s="256" t="s">
        <v>644</v>
      </c>
      <c r="B23" s="231" t="s">
        <v>630</v>
      </c>
      <c r="C23" s="198">
        <v>0</v>
      </c>
      <c r="D23" s="232">
        <v>21</v>
      </c>
      <c r="E23" s="199">
        <f t="shared" si="0"/>
        <v>0</v>
      </c>
      <c r="F23" s="257" t="s">
        <v>645</v>
      </c>
      <c r="G23" s="209" t="s">
        <v>646</v>
      </c>
      <c r="H23" s="209" t="s">
        <v>647</v>
      </c>
      <c r="I23" s="210" t="s">
        <v>648</v>
      </c>
      <c r="J23" s="227" t="s">
        <v>649</v>
      </c>
    </row>
    <row r="24" spans="1:73">
      <c r="A24" s="256" t="s">
        <v>644</v>
      </c>
      <c r="B24" s="231" t="s">
        <v>632</v>
      </c>
      <c r="C24" s="198">
        <v>0</v>
      </c>
      <c r="D24" s="232">
        <v>11</v>
      </c>
      <c r="E24" s="199">
        <f t="shared" si="0"/>
        <v>0</v>
      </c>
      <c r="F24" s="228" t="s">
        <v>650</v>
      </c>
      <c r="G24" s="209" t="s">
        <v>608</v>
      </c>
      <c r="H24" s="209">
        <f xml:space="preserve"> 0.0078</f>
        <v>7.7999999999999996E-3</v>
      </c>
      <c r="I24" s="209" t="s">
        <v>608</v>
      </c>
      <c r="J24" s="227" t="s">
        <v>651</v>
      </c>
    </row>
    <row r="25" spans="1:73" ht="32">
      <c r="A25" s="256" t="s">
        <v>644</v>
      </c>
      <c r="B25" s="231" t="s">
        <v>633</v>
      </c>
      <c r="C25" s="198">
        <v>0</v>
      </c>
      <c r="D25" s="232">
        <v>0</v>
      </c>
      <c r="F25" s="258"/>
      <c r="G25" s="229" t="s">
        <v>646</v>
      </c>
      <c r="H25" s="229" t="s">
        <v>647</v>
      </c>
      <c r="I25" s="226" t="s">
        <v>648</v>
      </c>
      <c r="J25" s="227"/>
    </row>
    <row r="26" spans="1:73">
      <c r="A26" s="256" t="s">
        <v>644</v>
      </c>
      <c r="B26" s="231" t="s">
        <v>635</v>
      </c>
      <c r="C26" s="198">
        <v>0</v>
      </c>
      <c r="D26" s="232">
        <v>19</v>
      </c>
      <c r="E26" s="199">
        <f t="shared" si="0"/>
        <v>0</v>
      </c>
      <c r="F26" s="228" t="s">
        <v>652</v>
      </c>
      <c r="G26" s="209" t="s">
        <v>608</v>
      </c>
      <c r="H26" s="209" t="s">
        <v>608</v>
      </c>
      <c r="I26" s="209" t="s">
        <v>608</v>
      </c>
      <c r="J26" s="227" t="s">
        <v>653</v>
      </c>
    </row>
    <row r="27" spans="1:73">
      <c r="A27" s="255" t="s">
        <v>654</v>
      </c>
      <c r="B27" s="216" t="s">
        <v>639</v>
      </c>
      <c r="C27" s="198">
        <v>0</v>
      </c>
      <c r="D27" s="198">
        <v>6</v>
      </c>
      <c r="E27" s="199">
        <f t="shared" si="0"/>
        <v>0</v>
      </c>
      <c r="F27" s="258"/>
      <c r="G27" s="209"/>
      <c r="H27" s="209"/>
      <c r="I27" s="259"/>
      <c r="J27" s="227"/>
    </row>
    <row r="28" spans="1:73">
      <c r="A28" s="255" t="s">
        <v>654</v>
      </c>
      <c r="B28" s="216" t="s">
        <v>632</v>
      </c>
      <c r="C28" s="198">
        <v>0</v>
      </c>
      <c r="D28" s="198">
        <v>16</v>
      </c>
      <c r="E28" s="199">
        <f t="shared" si="0"/>
        <v>0</v>
      </c>
      <c r="F28" s="228"/>
      <c r="G28" s="209"/>
      <c r="H28" s="209"/>
      <c r="I28" s="259"/>
      <c r="J28" s="227"/>
    </row>
    <row r="29" spans="1:73">
      <c r="A29" s="255" t="s">
        <v>654</v>
      </c>
      <c r="B29" s="216" t="s">
        <v>638</v>
      </c>
      <c r="C29" s="198">
        <v>0</v>
      </c>
      <c r="D29" s="198">
        <v>6</v>
      </c>
      <c r="E29" s="199">
        <f t="shared" si="0"/>
        <v>0</v>
      </c>
      <c r="F29" s="228"/>
      <c r="G29" s="209"/>
      <c r="H29" s="209"/>
      <c r="I29" s="259"/>
      <c r="J29" s="227"/>
    </row>
    <row r="30" spans="1:73">
      <c r="A30" s="255" t="s">
        <v>654</v>
      </c>
      <c r="B30" s="216" t="s">
        <v>642</v>
      </c>
      <c r="C30" s="198">
        <v>0</v>
      </c>
      <c r="D30" s="198">
        <v>8</v>
      </c>
      <c r="E30" s="199">
        <f>C30/D30</f>
        <v>0</v>
      </c>
      <c r="F30" s="228" t="s">
        <v>655</v>
      </c>
      <c r="G30" s="209" t="s">
        <v>608</v>
      </c>
      <c r="H30" s="209" t="s">
        <v>608</v>
      </c>
      <c r="I30" s="209" t="s">
        <v>608</v>
      </c>
      <c r="J30" s="227" t="s">
        <v>653</v>
      </c>
    </row>
    <row r="31" spans="1:73">
      <c r="B31" s="216"/>
      <c r="F31" s="228"/>
      <c r="G31" s="209"/>
      <c r="H31" s="209"/>
      <c r="I31" s="259"/>
      <c r="J31" s="227"/>
    </row>
    <row r="32" spans="1:73" ht="32">
      <c r="B32" s="216"/>
      <c r="F32" s="228" t="s">
        <v>656</v>
      </c>
      <c r="G32" s="209" t="s">
        <v>608</v>
      </c>
      <c r="H32" s="209" t="s">
        <v>608</v>
      </c>
      <c r="I32" s="209" t="s">
        <v>608</v>
      </c>
      <c r="J32" s="260" t="s">
        <v>657</v>
      </c>
    </row>
    <row r="33" spans="1:10">
      <c r="B33" s="216"/>
    </row>
    <row r="34" spans="1:10">
      <c r="B34" s="216"/>
      <c r="F34" s="223"/>
    </row>
    <row r="35" spans="1:10">
      <c r="B35" s="216"/>
      <c r="F35" s="223"/>
    </row>
    <row r="36" spans="1:10" ht="32">
      <c r="A36" s="247" t="s">
        <v>560</v>
      </c>
      <c r="B36" s="248" t="s">
        <v>658</v>
      </c>
      <c r="C36" s="249" t="s">
        <v>561</v>
      </c>
      <c r="D36" s="249" t="s">
        <v>562</v>
      </c>
      <c r="E36" s="250" t="s">
        <v>563</v>
      </c>
      <c r="F36" s="248" t="s">
        <v>251</v>
      </c>
      <c r="G36" s="251" t="s">
        <v>564</v>
      </c>
      <c r="H36" s="251" t="s">
        <v>565</v>
      </c>
      <c r="I36" s="249" t="s">
        <v>562</v>
      </c>
    </row>
    <row r="37" spans="1:10">
      <c r="A37" s="255">
        <v>2</v>
      </c>
      <c r="B37" s="216" t="s">
        <v>659</v>
      </c>
      <c r="C37" s="198">
        <v>3</v>
      </c>
      <c r="D37" s="198">
        <v>17</v>
      </c>
      <c r="E37" s="199">
        <f>C37/D37</f>
        <v>0.17647058823529413</v>
      </c>
      <c r="F37" s="216" t="s">
        <v>659</v>
      </c>
      <c r="G37" s="200">
        <f>(E37+E41)/2</f>
        <v>0.16718266253869968</v>
      </c>
      <c r="H37" s="200">
        <f>STDEV(E37,E41)</f>
        <v>1.313511048643743E-2</v>
      </c>
      <c r="I37" s="217">
        <f>SUM(D37+D41)</f>
        <v>36</v>
      </c>
    </row>
    <row r="38" spans="1:10">
      <c r="A38" s="255">
        <v>2</v>
      </c>
      <c r="B38" s="216" t="s">
        <v>633</v>
      </c>
      <c r="C38" s="198">
        <v>0</v>
      </c>
      <c r="D38" s="198">
        <v>19</v>
      </c>
      <c r="E38" s="199">
        <f t="shared" ref="E38:E68" si="1">C38/D38</f>
        <v>0</v>
      </c>
      <c r="F38" s="216" t="s">
        <v>633</v>
      </c>
      <c r="G38" s="200">
        <f t="shared" ref="G38:G40" si="2">(E38+E42)/2</f>
        <v>0</v>
      </c>
      <c r="H38" s="200">
        <f t="shared" ref="H38:H40" si="3">STDEV(E38,E42)</f>
        <v>0</v>
      </c>
      <c r="I38" s="217">
        <f t="shared" ref="I38:I40" si="4">SUM(D38+D42)</f>
        <v>33</v>
      </c>
    </row>
    <row r="39" spans="1:10">
      <c r="A39" s="255">
        <v>2</v>
      </c>
      <c r="B39" s="216" t="s">
        <v>660</v>
      </c>
      <c r="C39" s="198">
        <v>0</v>
      </c>
      <c r="D39" s="198">
        <v>15</v>
      </c>
      <c r="E39" s="199">
        <f t="shared" si="1"/>
        <v>0</v>
      </c>
      <c r="F39" s="216" t="s">
        <v>660</v>
      </c>
      <c r="G39" s="200">
        <f t="shared" si="2"/>
        <v>0</v>
      </c>
      <c r="H39" s="200">
        <f t="shared" si="3"/>
        <v>0</v>
      </c>
      <c r="I39" s="217">
        <f t="shared" si="4"/>
        <v>31</v>
      </c>
    </row>
    <row r="40" spans="1:10">
      <c r="A40" s="255">
        <v>2</v>
      </c>
      <c r="B40" s="216" t="s">
        <v>661</v>
      </c>
      <c r="C40" s="198">
        <v>5</v>
      </c>
      <c r="D40" s="198">
        <v>17</v>
      </c>
      <c r="E40" s="199">
        <f t="shared" si="1"/>
        <v>0.29411764705882354</v>
      </c>
      <c r="F40" s="216" t="s">
        <v>661</v>
      </c>
      <c r="G40" s="200">
        <f t="shared" si="2"/>
        <v>0.32887700534759357</v>
      </c>
      <c r="H40" s="200">
        <f t="shared" si="3"/>
        <v>4.9157155911364422E-2</v>
      </c>
      <c r="I40" s="217">
        <f t="shared" si="4"/>
        <v>28</v>
      </c>
    </row>
    <row r="41" spans="1:10">
      <c r="A41" s="256">
        <v>3</v>
      </c>
      <c r="B41" s="231" t="s">
        <v>659</v>
      </c>
      <c r="C41" s="198">
        <v>3</v>
      </c>
      <c r="D41" s="232">
        <v>19</v>
      </c>
      <c r="E41" s="199">
        <f t="shared" si="1"/>
        <v>0.15789473684210525</v>
      </c>
    </row>
    <row r="42" spans="1:10">
      <c r="A42" s="256">
        <v>3</v>
      </c>
      <c r="B42" s="231" t="s">
        <v>633</v>
      </c>
      <c r="C42" s="198">
        <v>0</v>
      </c>
      <c r="D42" s="232">
        <v>14</v>
      </c>
      <c r="E42" s="199">
        <f t="shared" si="1"/>
        <v>0</v>
      </c>
      <c r="F42" s="216" t="s">
        <v>662</v>
      </c>
      <c r="G42" s="200">
        <f>(E45+E49)/2</f>
        <v>7.2619047619047611E-2</v>
      </c>
      <c r="H42" s="200">
        <f>STDEV(E45,E49)</f>
        <v>3.1988163910820031E-2</v>
      </c>
      <c r="I42" s="217">
        <f>SUM(D45+D49)</f>
        <v>41</v>
      </c>
    </row>
    <row r="43" spans="1:10" s="203" customFormat="1" ht="15">
      <c r="A43" s="256">
        <v>3</v>
      </c>
      <c r="B43" s="231" t="s">
        <v>660</v>
      </c>
      <c r="C43" s="198">
        <v>0</v>
      </c>
      <c r="D43" s="232">
        <v>16</v>
      </c>
      <c r="E43" s="199">
        <f t="shared" si="1"/>
        <v>0</v>
      </c>
      <c r="F43" s="216" t="s">
        <v>633</v>
      </c>
      <c r="G43" s="200">
        <f t="shared" ref="G43:G45" si="5">(E46+E50)/2</f>
        <v>0</v>
      </c>
      <c r="H43" s="200">
        <f t="shared" ref="H43:H45" si="6">STDEV(E46,E50)</f>
        <v>0</v>
      </c>
      <c r="I43" s="217">
        <f t="shared" ref="I43:I45" si="7">SUM(D46+D50)</f>
        <v>31</v>
      </c>
      <c r="J43" s="202"/>
    </row>
    <row r="44" spans="1:10" s="203" customFormat="1" ht="15">
      <c r="A44" s="256">
        <v>3</v>
      </c>
      <c r="B44" s="231" t="s">
        <v>661</v>
      </c>
      <c r="C44" s="198">
        <v>4</v>
      </c>
      <c r="D44" s="232">
        <v>11</v>
      </c>
      <c r="E44" s="199">
        <f t="shared" si="1"/>
        <v>0.36363636363636365</v>
      </c>
      <c r="F44" s="216" t="s">
        <v>663</v>
      </c>
      <c r="G44" s="200">
        <f t="shared" si="5"/>
        <v>0</v>
      </c>
      <c r="H44" s="200">
        <f t="shared" si="6"/>
        <v>0</v>
      </c>
      <c r="I44" s="217">
        <f t="shared" si="7"/>
        <v>31</v>
      </c>
      <c r="J44" s="202"/>
    </row>
    <row r="45" spans="1:10" s="203" customFormat="1" ht="15">
      <c r="A45" s="255">
        <v>7</v>
      </c>
      <c r="B45" s="216" t="s">
        <v>662</v>
      </c>
      <c r="C45" s="198">
        <v>1</v>
      </c>
      <c r="D45" s="198">
        <v>20</v>
      </c>
      <c r="E45" s="199">
        <f t="shared" si="1"/>
        <v>0.05</v>
      </c>
      <c r="F45" s="216" t="s">
        <v>664</v>
      </c>
      <c r="G45" s="200">
        <f t="shared" si="5"/>
        <v>0.26794258373205737</v>
      </c>
      <c r="H45" s="200">
        <f t="shared" si="6"/>
        <v>6.7665720687707862E-3</v>
      </c>
      <c r="I45" s="217">
        <f t="shared" si="7"/>
        <v>30</v>
      </c>
      <c r="J45" s="202"/>
    </row>
    <row r="46" spans="1:10" s="203" customFormat="1" ht="15">
      <c r="A46" s="255">
        <v>7</v>
      </c>
      <c r="B46" s="216" t="s">
        <v>633</v>
      </c>
      <c r="C46" s="198">
        <v>0</v>
      </c>
      <c r="D46" s="198">
        <v>17</v>
      </c>
      <c r="E46" s="199">
        <f t="shared" si="1"/>
        <v>0</v>
      </c>
      <c r="F46" s="201"/>
      <c r="G46" s="200"/>
      <c r="H46" s="200"/>
      <c r="I46" s="217"/>
      <c r="J46" s="202"/>
    </row>
    <row r="47" spans="1:10" s="203" customFormat="1" ht="15">
      <c r="A47" s="255">
        <v>7</v>
      </c>
      <c r="B47" s="216" t="s">
        <v>663</v>
      </c>
      <c r="C47" s="198">
        <v>0</v>
      </c>
      <c r="D47" s="198">
        <v>16</v>
      </c>
      <c r="E47" s="199">
        <f t="shared" si="1"/>
        <v>0</v>
      </c>
      <c r="F47" s="216" t="s">
        <v>665</v>
      </c>
      <c r="G47" s="200">
        <f>(E53+E57)/2</f>
        <v>0</v>
      </c>
      <c r="H47" s="200">
        <f>STDEV(E53,E57)</f>
        <v>0</v>
      </c>
      <c r="I47" s="217">
        <f>SUM(D53+D57)</f>
        <v>39</v>
      </c>
      <c r="J47" s="202"/>
    </row>
    <row r="48" spans="1:10" s="203" customFormat="1" ht="15">
      <c r="A48" s="255">
        <v>7</v>
      </c>
      <c r="B48" s="216" t="s">
        <v>664</v>
      </c>
      <c r="C48" s="198">
        <v>3</v>
      </c>
      <c r="D48" s="198">
        <v>11</v>
      </c>
      <c r="E48" s="199">
        <f t="shared" si="1"/>
        <v>0.27272727272727271</v>
      </c>
      <c r="F48" s="216" t="s">
        <v>638</v>
      </c>
      <c r="G48" s="200">
        <f t="shared" ref="G48:G50" si="8">(E54+E58)/2</f>
        <v>0</v>
      </c>
      <c r="H48" s="200">
        <f t="shared" ref="H48:H50" si="9">STDEV(E54,E58)</f>
        <v>0</v>
      </c>
      <c r="I48" s="217">
        <f t="shared" ref="I48:I50" si="10">SUM(D54+D58)</f>
        <v>28</v>
      </c>
      <c r="J48" s="202"/>
    </row>
    <row r="49" spans="1:10" s="203" customFormat="1" ht="15">
      <c r="A49" s="256">
        <v>8</v>
      </c>
      <c r="B49" s="231" t="s">
        <v>662</v>
      </c>
      <c r="C49" s="198">
        <v>2</v>
      </c>
      <c r="D49" s="232">
        <v>21</v>
      </c>
      <c r="E49" s="199">
        <f t="shared" si="1"/>
        <v>9.5238095238095233E-2</v>
      </c>
      <c r="F49" s="216" t="s">
        <v>660</v>
      </c>
      <c r="G49" s="200">
        <f t="shared" si="8"/>
        <v>0</v>
      </c>
      <c r="H49" s="200">
        <f t="shared" si="9"/>
        <v>0</v>
      </c>
      <c r="I49" s="217">
        <f t="shared" si="10"/>
        <v>34</v>
      </c>
      <c r="J49" s="202"/>
    </row>
    <row r="50" spans="1:10" s="203" customFormat="1" ht="15">
      <c r="A50" s="256">
        <v>8</v>
      </c>
      <c r="B50" s="231" t="s">
        <v>633</v>
      </c>
      <c r="C50" s="198">
        <v>0</v>
      </c>
      <c r="D50" s="232">
        <v>14</v>
      </c>
      <c r="E50" s="199">
        <f t="shared" si="1"/>
        <v>0</v>
      </c>
      <c r="F50" s="216" t="s">
        <v>666</v>
      </c>
      <c r="G50" s="200">
        <f t="shared" si="8"/>
        <v>0</v>
      </c>
      <c r="H50" s="200">
        <f t="shared" si="9"/>
        <v>0</v>
      </c>
      <c r="I50" s="217">
        <f t="shared" si="10"/>
        <v>32</v>
      </c>
      <c r="J50" s="202"/>
    </row>
    <row r="51" spans="1:10" s="203" customFormat="1" ht="15">
      <c r="A51" s="256">
        <v>8</v>
      </c>
      <c r="B51" s="231" t="s">
        <v>663</v>
      </c>
      <c r="C51" s="198">
        <v>0</v>
      </c>
      <c r="D51" s="232">
        <v>15</v>
      </c>
      <c r="E51" s="199">
        <f t="shared" si="1"/>
        <v>0</v>
      </c>
      <c r="F51" s="201"/>
      <c r="G51" s="200"/>
      <c r="H51" s="200"/>
      <c r="I51" s="217"/>
      <c r="J51" s="202"/>
    </row>
    <row r="52" spans="1:10" s="203" customFormat="1" ht="15">
      <c r="A52" s="256">
        <v>8</v>
      </c>
      <c r="B52" s="231" t="s">
        <v>664</v>
      </c>
      <c r="C52" s="198">
        <v>5</v>
      </c>
      <c r="D52" s="232">
        <v>19</v>
      </c>
      <c r="E52" s="199">
        <f t="shared" si="1"/>
        <v>0.26315789473684209</v>
      </c>
      <c r="F52" s="216" t="s">
        <v>667</v>
      </c>
      <c r="G52" s="200">
        <f>(E61+E65)/2</f>
        <v>0</v>
      </c>
      <c r="H52" s="200">
        <f>STDEV(E61,E65)</f>
        <v>0</v>
      </c>
      <c r="I52" s="217">
        <f>SUM(D61+D65)</f>
        <v>30</v>
      </c>
      <c r="J52" s="202"/>
    </row>
    <row r="53" spans="1:10" s="203" customFormat="1" ht="15">
      <c r="A53" s="255">
        <v>11</v>
      </c>
      <c r="B53" s="216" t="s">
        <v>665</v>
      </c>
      <c r="C53" s="198">
        <v>0</v>
      </c>
      <c r="D53" s="198">
        <v>21</v>
      </c>
      <c r="E53" s="199">
        <f t="shared" si="1"/>
        <v>0</v>
      </c>
      <c r="F53" s="216" t="s">
        <v>638</v>
      </c>
      <c r="G53" s="200">
        <f t="shared" ref="G53:G55" si="11">(E62+E66)/2</f>
        <v>0</v>
      </c>
      <c r="H53" s="200">
        <f t="shared" ref="H53:H55" si="12">STDEV(E62,E66)</f>
        <v>0</v>
      </c>
      <c r="I53" s="217">
        <f t="shared" ref="I53:I55" si="13">SUM(D62+D66)</f>
        <v>28</v>
      </c>
      <c r="J53" s="202"/>
    </row>
    <row r="54" spans="1:10" s="203" customFormat="1" ht="15">
      <c r="A54" s="255">
        <v>11</v>
      </c>
      <c r="B54" s="216" t="s">
        <v>638</v>
      </c>
      <c r="C54" s="198">
        <v>0</v>
      </c>
      <c r="D54" s="198">
        <v>14</v>
      </c>
      <c r="E54" s="199">
        <f t="shared" si="1"/>
        <v>0</v>
      </c>
      <c r="F54" s="216" t="s">
        <v>663</v>
      </c>
      <c r="G54" s="200">
        <f t="shared" si="11"/>
        <v>0</v>
      </c>
      <c r="H54" s="200">
        <f t="shared" si="12"/>
        <v>0</v>
      </c>
      <c r="I54" s="217">
        <f t="shared" si="13"/>
        <v>27</v>
      </c>
      <c r="J54" s="202"/>
    </row>
    <row r="55" spans="1:10" s="203" customFormat="1" ht="15">
      <c r="A55" s="255">
        <v>11</v>
      </c>
      <c r="B55" s="216" t="s">
        <v>660</v>
      </c>
      <c r="C55" s="198">
        <v>0</v>
      </c>
      <c r="D55" s="198">
        <v>17</v>
      </c>
      <c r="E55" s="199">
        <f t="shared" si="1"/>
        <v>0</v>
      </c>
      <c r="F55" s="216" t="s">
        <v>668</v>
      </c>
      <c r="G55" s="200">
        <f t="shared" si="11"/>
        <v>0</v>
      </c>
      <c r="H55" s="200">
        <f t="shared" si="12"/>
        <v>0</v>
      </c>
      <c r="I55" s="217">
        <f t="shared" si="13"/>
        <v>32</v>
      </c>
      <c r="J55" s="202"/>
    </row>
    <row r="56" spans="1:10" s="203" customFormat="1" ht="15">
      <c r="A56" s="255">
        <v>11</v>
      </c>
      <c r="B56" s="216" t="s">
        <v>666</v>
      </c>
      <c r="C56" s="198">
        <v>0</v>
      </c>
      <c r="D56" s="198">
        <v>16</v>
      </c>
      <c r="E56" s="199">
        <f t="shared" si="1"/>
        <v>0</v>
      </c>
      <c r="F56" s="201"/>
      <c r="G56" s="200"/>
      <c r="H56" s="200"/>
      <c r="I56" s="217"/>
      <c r="J56" s="202"/>
    </row>
    <row r="57" spans="1:10" s="203" customFormat="1" ht="32">
      <c r="A57" s="256">
        <v>12</v>
      </c>
      <c r="B57" s="231" t="s">
        <v>665</v>
      </c>
      <c r="C57" s="198">
        <v>0</v>
      </c>
      <c r="D57" s="232">
        <v>18</v>
      </c>
      <c r="E57" s="199">
        <f t="shared" si="1"/>
        <v>0</v>
      </c>
      <c r="F57" s="257" t="s">
        <v>669</v>
      </c>
      <c r="G57" s="229" t="s">
        <v>670</v>
      </c>
      <c r="H57" s="229" t="s">
        <v>671</v>
      </c>
      <c r="I57" s="226" t="s">
        <v>672</v>
      </c>
      <c r="J57" s="227"/>
    </row>
    <row r="58" spans="1:10" s="203" customFormat="1">
      <c r="A58" s="256">
        <v>12</v>
      </c>
      <c r="B58" s="231" t="s">
        <v>638</v>
      </c>
      <c r="C58" s="198">
        <v>0</v>
      </c>
      <c r="D58" s="232">
        <v>14</v>
      </c>
      <c r="E58" s="199">
        <f t="shared" si="1"/>
        <v>0</v>
      </c>
      <c r="F58" s="215" t="s">
        <v>659</v>
      </c>
      <c r="G58" s="209" t="s">
        <v>551</v>
      </c>
      <c r="H58" s="209" t="s">
        <v>551</v>
      </c>
      <c r="I58" s="209" t="s">
        <v>551</v>
      </c>
      <c r="J58" s="261" t="s">
        <v>673</v>
      </c>
    </row>
    <row r="59" spans="1:10" s="203" customFormat="1" ht="32">
      <c r="A59" s="256">
        <v>12</v>
      </c>
      <c r="B59" s="231" t="s">
        <v>660</v>
      </c>
      <c r="C59" s="198">
        <v>0</v>
      </c>
      <c r="D59" s="232">
        <v>17</v>
      </c>
      <c r="E59" s="199">
        <f t="shared" si="1"/>
        <v>0</v>
      </c>
      <c r="F59" s="258"/>
      <c r="G59" s="229" t="s">
        <v>670</v>
      </c>
      <c r="H59" s="229" t="s">
        <v>674</v>
      </c>
      <c r="I59" s="226" t="s">
        <v>675</v>
      </c>
      <c r="J59" s="227"/>
    </row>
    <row r="60" spans="1:10" s="203" customFormat="1">
      <c r="A60" s="256">
        <v>12</v>
      </c>
      <c r="B60" s="231" t="s">
        <v>666</v>
      </c>
      <c r="C60" s="198">
        <v>0</v>
      </c>
      <c r="D60" s="232">
        <v>16</v>
      </c>
      <c r="E60" s="199">
        <f t="shared" si="1"/>
        <v>0</v>
      </c>
      <c r="F60" s="215" t="s">
        <v>662</v>
      </c>
      <c r="G60" s="209" t="s">
        <v>551</v>
      </c>
      <c r="H60" s="209" t="s">
        <v>551</v>
      </c>
      <c r="I60" s="209" t="s">
        <v>551</v>
      </c>
      <c r="J60" s="261" t="s">
        <v>673</v>
      </c>
    </row>
    <row r="61" spans="1:10" s="203" customFormat="1" ht="32">
      <c r="A61" s="255">
        <v>17</v>
      </c>
      <c r="B61" s="216" t="s">
        <v>667</v>
      </c>
      <c r="C61" s="198">
        <v>0</v>
      </c>
      <c r="D61" s="198">
        <v>14</v>
      </c>
      <c r="E61" s="199">
        <f t="shared" si="1"/>
        <v>0</v>
      </c>
      <c r="F61" s="258"/>
      <c r="G61" s="229" t="s">
        <v>647</v>
      </c>
      <c r="H61" s="229" t="s">
        <v>671</v>
      </c>
      <c r="I61" s="226" t="s">
        <v>676</v>
      </c>
      <c r="J61" s="227"/>
    </row>
    <row r="62" spans="1:10" s="203" customFormat="1">
      <c r="A62" s="255">
        <v>17</v>
      </c>
      <c r="B62" s="216" t="s">
        <v>638</v>
      </c>
      <c r="C62" s="198">
        <v>0</v>
      </c>
      <c r="D62" s="198">
        <v>18</v>
      </c>
      <c r="E62" s="199">
        <f t="shared" si="1"/>
        <v>0</v>
      </c>
      <c r="F62" s="215" t="s">
        <v>665</v>
      </c>
      <c r="G62" s="209" t="s">
        <v>608</v>
      </c>
      <c r="H62" s="209" t="s">
        <v>608</v>
      </c>
      <c r="I62" s="209" t="s">
        <v>608</v>
      </c>
      <c r="J62" s="227" t="s">
        <v>651</v>
      </c>
    </row>
    <row r="63" spans="1:10" s="203" customFormat="1" ht="32">
      <c r="A63" s="255">
        <v>17</v>
      </c>
      <c r="B63" s="216" t="s">
        <v>663</v>
      </c>
      <c r="C63" s="198">
        <v>0</v>
      </c>
      <c r="D63" s="198">
        <v>16</v>
      </c>
      <c r="E63" s="199">
        <f t="shared" si="1"/>
        <v>0</v>
      </c>
      <c r="F63" s="258"/>
      <c r="G63" s="229" t="s">
        <v>647</v>
      </c>
      <c r="H63" s="229" t="s">
        <v>674</v>
      </c>
      <c r="I63" s="226" t="s">
        <v>677</v>
      </c>
      <c r="J63" s="227"/>
    </row>
    <row r="64" spans="1:10" s="203" customFormat="1">
      <c r="A64" s="255">
        <v>17</v>
      </c>
      <c r="B64" s="216" t="s">
        <v>668</v>
      </c>
      <c r="C64" s="198">
        <v>0</v>
      </c>
      <c r="D64" s="198">
        <v>16</v>
      </c>
      <c r="E64" s="199">
        <f t="shared" si="1"/>
        <v>0</v>
      </c>
      <c r="F64" s="215" t="s">
        <v>667</v>
      </c>
      <c r="G64" s="209" t="s">
        <v>608</v>
      </c>
      <c r="H64" s="209" t="s">
        <v>608</v>
      </c>
      <c r="I64" s="209" t="s">
        <v>608</v>
      </c>
      <c r="J64" s="227" t="s">
        <v>651</v>
      </c>
    </row>
    <row r="65" spans="1:10" s="203" customFormat="1" ht="15">
      <c r="A65" s="256">
        <v>18</v>
      </c>
      <c r="B65" s="231" t="s">
        <v>667</v>
      </c>
      <c r="C65" s="198">
        <v>0</v>
      </c>
      <c r="D65" s="232">
        <v>16</v>
      </c>
      <c r="E65" s="199">
        <f t="shared" si="1"/>
        <v>0</v>
      </c>
      <c r="F65" s="201"/>
      <c r="G65" s="200"/>
      <c r="H65" s="200"/>
      <c r="I65" s="217"/>
      <c r="J65" s="202"/>
    </row>
    <row r="66" spans="1:10" s="203" customFormat="1" ht="15">
      <c r="A66" s="256">
        <v>18</v>
      </c>
      <c r="B66" s="231" t="s">
        <v>638</v>
      </c>
      <c r="C66" s="198">
        <v>0</v>
      </c>
      <c r="D66" s="232">
        <v>10</v>
      </c>
      <c r="E66" s="199">
        <f t="shared" si="1"/>
        <v>0</v>
      </c>
      <c r="F66" s="201"/>
      <c r="G66" s="200"/>
      <c r="H66" s="200"/>
      <c r="I66" s="217"/>
      <c r="J66" s="202"/>
    </row>
    <row r="67" spans="1:10" s="203" customFormat="1" ht="15">
      <c r="A67" s="256">
        <v>18</v>
      </c>
      <c r="B67" s="231" t="s">
        <v>663</v>
      </c>
      <c r="C67" s="198">
        <v>0</v>
      </c>
      <c r="D67" s="232">
        <v>11</v>
      </c>
      <c r="E67" s="199">
        <f t="shared" si="1"/>
        <v>0</v>
      </c>
      <c r="F67" s="201"/>
      <c r="G67" s="200"/>
      <c r="H67" s="200"/>
      <c r="I67" s="217"/>
      <c r="J67" s="202"/>
    </row>
    <row r="68" spans="1:10" s="203" customFormat="1" ht="15">
      <c r="A68" s="256">
        <v>18</v>
      </c>
      <c r="B68" s="231" t="s">
        <v>668</v>
      </c>
      <c r="C68" s="198">
        <v>0</v>
      </c>
      <c r="D68" s="232">
        <v>16</v>
      </c>
      <c r="E68" s="199">
        <f t="shared" si="1"/>
        <v>0</v>
      </c>
      <c r="F68" s="201"/>
      <c r="G68" s="200"/>
      <c r="H68" s="200"/>
      <c r="I68" s="217"/>
      <c r="J68" s="202"/>
    </row>
    <row r="69" spans="1:10" s="203" customFormat="1" ht="32">
      <c r="A69" s="247" t="s">
        <v>560</v>
      </c>
      <c r="B69" s="248" t="s">
        <v>678</v>
      </c>
      <c r="C69" s="249" t="s">
        <v>561</v>
      </c>
      <c r="D69" s="249" t="s">
        <v>562</v>
      </c>
      <c r="E69" s="250" t="s">
        <v>563</v>
      </c>
      <c r="F69" s="248" t="s">
        <v>251</v>
      </c>
      <c r="G69" s="251" t="s">
        <v>564</v>
      </c>
      <c r="H69" s="251" t="s">
        <v>565</v>
      </c>
      <c r="I69" s="249" t="s">
        <v>562</v>
      </c>
      <c r="J69" s="202"/>
    </row>
    <row r="70" spans="1:10" s="203" customFormat="1" ht="15">
      <c r="A70" s="255">
        <v>1</v>
      </c>
      <c r="B70" s="216" t="s">
        <v>679</v>
      </c>
      <c r="C70" s="198">
        <v>19</v>
      </c>
      <c r="D70" s="198">
        <v>19</v>
      </c>
      <c r="E70" s="199">
        <f t="shared" ref="E70:E108" si="14">C70/D70</f>
        <v>1</v>
      </c>
      <c r="F70" s="216" t="s">
        <v>679</v>
      </c>
      <c r="G70" s="200">
        <f>(E70+E75)/2</f>
        <v>1</v>
      </c>
      <c r="H70" s="200">
        <f>STDEV(E70,E75)</f>
        <v>0</v>
      </c>
      <c r="I70" s="217">
        <f>SUM(D70+D75)</f>
        <v>35</v>
      </c>
      <c r="J70" s="202"/>
    </row>
    <row r="71" spans="1:10" s="203" customFormat="1" ht="15">
      <c r="A71" s="255">
        <v>1</v>
      </c>
      <c r="B71" s="216" t="s">
        <v>680</v>
      </c>
      <c r="C71" s="198">
        <v>12</v>
      </c>
      <c r="D71" s="198">
        <v>12</v>
      </c>
      <c r="E71" s="199">
        <f t="shared" si="14"/>
        <v>1</v>
      </c>
      <c r="F71" s="216" t="s">
        <v>680</v>
      </c>
      <c r="G71" s="200">
        <f t="shared" ref="G71:G74" si="15">(E71+E76)/2</f>
        <v>1</v>
      </c>
      <c r="H71" s="200">
        <f t="shared" ref="H71:H74" si="16">STDEV(E71,E76)</f>
        <v>0</v>
      </c>
      <c r="I71" s="217">
        <f t="shared" ref="I71:I73" si="17">SUM(D71+D76)</f>
        <v>26</v>
      </c>
      <c r="J71" s="202"/>
    </row>
    <row r="72" spans="1:10" s="203" customFormat="1" ht="15">
      <c r="A72" s="255">
        <v>1</v>
      </c>
      <c r="B72" s="216" t="s">
        <v>681</v>
      </c>
      <c r="C72" s="198">
        <v>0</v>
      </c>
      <c r="D72" s="198">
        <v>14</v>
      </c>
      <c r="E72" s="199">
        <f t="shared" si="14"/>
        <v>0</v>
      </c>
      <c r="F72" s="216" t="s">
        <v>681</v>
      </c>
      <c r="G72" s="200">
        <f t="shared" si="15"/>
        <v>6.25E-2</v>
      </c>
      <c r="H72" s="200">
        <f t="shared" si="16"/>
        <v>8.8388347648318447E-2</v>
      </c>
      <c r="I72" s="217">
        <f t="shared" si="17"/>
        <v>22</v>
      </c>
      <c r="J72" s="202"/>
    </row>
    <row r="73" spans="1:10" s="203" customFormat="1" ht="15">
      <c r="A73" s="255">
        <v>1</v>
      </c>
      <c r="B73" s="216" t="s">
        <v>661</v>
      </c>
      <c r="C73" s="198">
        <v>10</v>
      </c>
      <c r="D73" s="198">
        <v>16</v>
      </c>
      <c r="E73" s="199">
        <f t="shared" si="14"/>
        <v>0.625</v>
      </c>
      <c r="F73" s="216" t="s">
        <v>661</v>
      </c>
      <c r="G73" s="200">
        <f t="shared" si="15"/>
        <v>0.61250000000000004</v>
      </c>
      <c r="H73" s="200">
        <f t="shared" si="16"/>
        <v>1.7677669529663705E-2</v>
      </c>
      <c r="I73" s="217">
        <f t="shared" si="17"/>
        <v>36</v>
      </c>
      <c r="J73" s="202"/>
    </row>
    <row r="74" spans="1:10" s="203" customFormat="1" ht="15">
      <c r="A74" s="255">
        <v>1</v>
      </c>
      <c r="B74" s="253" t="s">
        <v>682</v>
      </c>
      <c r="C74" s="198">
        <v>1</v>
      </c>
      <c r="D74" s="198">
        <v>16</v>
      </c>
      <c r="E74" s="199">
        <f t="shared" si="14"/>
        <v>6.25E-2</v>
      </c>
      <c r="F74" s="253" t="s">
        <v>682</v>
      </c>
      <c r="G74" s="200">
        <f t="shared" si="15"/>
        <v>3.125E-2</v>
      </c>
      <c r="H74" s="200">
        <f t="shared" si="16"/>
        <v>4.4194173824159223E-2</v>
      </c>
      <c r="I74" s="217">
        <f>SUM(D74+D79)</f>
        <v>26</v>
      </c>
      <c r="J74" s="202"/>
    </row>
    <row r="75" spans="1:10" s="203" customFormat="1">
      <c r="A75" s="256">
        <v>2</v>
      </c>
      <c r="B75" s="231" t="s">
        <v>679</v>
      </c>
      <c r="C75" s="232">
        <v>16</v>
      </c>
      <c r="D75" s="232">
        <v>16</v>
      </c>
      <c r="E75" s="233">
        <f t="shared" si="14"/>
        <v>1</v>
      </c>
      <c r="F75" s="262" t="s">
        <v>683</v>
      </c>
      <c r="G75" s="200"/>
      <c r="H75" s="200"/>
      <c r="I75" s="217"/>
      <c r="J75" s="263" t="s">
        <v>684</v>
      </c>
    </row>
    <row r="76" spans="1:10" s="203" customFormat="1" ht="15">
      <c r="A76" s="256">
        <v>2</v>
      </c>
      <c r="B76" s="231" t="s">
        <v>680</v>
      </c>
      <c r="C76" s="232">
        <v>14</v>
      </c>
      <c r="D76" s="232">
        <v>14</v>
      </c>
      <c r="E76" s="233">
        <f t="shared" si="14"/>
        <v>1</v>
      </c>
      <c r="F76" s="264" t="s">
        <v>685</v>
      </c>
      <c r="G76" s="265">
        <f>(E80+E85)/2</f>
        <v>0.46923076923076923</v>
      </c>
      <c r="H76" s="265">
        <f>STDEV(E80,E85)</f>
        <v>9.7907092779675922E-2</v>
      </c>
      <c r="I76" s="266">
        <f>SUM(D80+D85)</f>
        <v>28</v>
      </c>
      <c r="J76" s="202"/>
    </row>
    <row r="77" spans="1:10" s="203" customFormat="1" ht="15">
      <c r="A77" s="256">
        <v>2</v>
      </c>
      <c r="B77" s="231" t="s">
        <v>681</v>
      </c>
      <c r="C77" s="232">
        <v>1</v>
      </c>
      <c r="D77" s="232">
        <v>8</v>
      </c>
      <c r="E77" s="233">
        <f t="shared" si="14"/>
        <v>0.125</v>
      </c>
      <c r="F77" s="264" t="s">
        <v>680</v>
      </c>
      <c r="G77" s="265">
        <f>(E81+E86)/2</f>
        <v>3.5714285714285712E-2</v>
      </c>
      <c r="H77" s="265">
        <f t="shared" ref="H77:H80" si="18">STDEV(E81,E86)</f>
        <v>5.0507627227610534E-2</v>
      </c>
      <c r="I77" s="266">
        <f t="shared" ref="I77:I80" si="19">SUM(D81+D86)</f>
        <v>29</v>
      </c>
      <c r="J77" s="202"/>
    </row>
    <row r="78" spans="1:10" s="203" customFormat="1" ht="15">
      <c r="A78" s="256">
        <v>2</v>
      </c>
      <c r="B78" s="231" t="s">
        <v>661</v>
      </c>
      <c r="C78" s="232">
        <v>12</v>
      </c>
      <c r="D78" s="232">
        <v>20</v>
      </c>
      <c r="E78" s="233">
        <f t="shared" si="14"/>
        <v>0.6</v>
      </c>
      <c r="F78" s="264" t="s">
        <v>686</v>
      </c>
      <c r="G78" s="265">
        <f t="shared" ref="G78:G80" si="20">(E82+E87)/2</f>
        <v>6.25E-2</v>
      </c>
      <c r="H78" s="265">
        <f t="shared" si="18"/>
        <v>8.8388347648318447E-2</v>
      </c>
      <c r="I78" s="266">
        <f t="shared" si="19"/>
        <v>24</v>
      </c>
      <c r="J78" s="202"/>
    </row>
    <row r="79" spans="1:10" s="203" customFormat="1" ht="15">
      <c r="A79" s="256">
        <v>2</v>
      </c>
      <c r="B79" s="267" t="s">
        <v>682</v>
      </c>
      <c r="C79" s="232">
        <v>0</v>
      </c>
      <c r="D79" s="232">
        <v>10</v>
      </c>
      <c r="E79" s="233">
        <f t="shared" si="14"/>
        <v>0</v>
      </c>
      <c r="F79" s="264" t="s">
        <v>664</v>
      </c>
      <c r="G79" s="265">
        <f t="shared" si="20"/>
        <v>0.44097222222222221</v>
      </c>
      <c r="H79" s="265">
        <f t="shared" si="18"/>
        <v>4.9104637582398957E-3</v>
      </c>
      <c r="I79" s="266">
        <f t="shared" si="19"/>
        <v>34</v>
      </c>
      <c r="J79" s="202"/>
    </row>
    <row r="80" spans="1:10" s="203" customFormat="1" ht="15">
      <c r="A80" s="255">
        <v>4</v>
      </c>
      <c r="B80" s="216" t="s">
        <v>685</v>
      </c>
      <c r="C80" s="198">
        <v>7</v>
      </c>
      <c r="D80" s="198">
        <v>13</v>
      </c>
      <c r="E80" s="199">
        <f t="shared" si="14"/>
        <v>0.53846153846153844</v>
      </c>
      <c r="F80" s="268" t="s">
        <v>682</v>
      </c>
      <c r="G80" s="265">
        <f t="shared" si="20"/>
        <v>0</v>
      </c>
      <c r="H80" s="265">
        <f t="shared" si="18"/>
        <v>0</v>
      </c>
      <c r="I80" s="266">
        <f t="shared" si="19"/>
        <v>12</v>
      </c>
      <c r="J80" s="202"/>
    </row>
    <row r="81" spans="1:12" s="203" customFormat="1" ht="15">
      <c r="A81" s="255">
        <v>4</v>
      </c>
      <c r="B81" s="216" t="s">
        <v>680</v>
      </c>
      <c r="C81" s="198">
        <v>1</v>
      </c>
      <c r="D81" s="198">
        <v>14</v>
      </c>
      <c r="E81" s="199">
        <f t="shared" si="14"/>
        <v>7.1428571428571425E-2</v>
      </c>
      <c r="F81" s="201"/>
      <c r="G81" s="200"/>
      <c r="H81" s="200"/>
      <c r="I81" s="217"/>
      <c r="J81" s="202"/>
    </row>
    <row r="82" spans="1:12" s="203" customFormat="1" ht="15">
      <c r="A82" s="255">
        <v>4</v>
      </c>
      <c r="B82" s="216" t="s">
        <v>686</v>
      </c>
      <c r="C82" s="198">
        <v>2</v>
      </c>
      <c r="D82" s="198">
        <v>16</v>
      </c>
      <c r="E82" s="199">
        <f t="shared" si="14"/>
        <v>0.125</v>
      </c>
      <c r="F82" s="216" t="s">
        <v>687</v>
      </c>
      <c r="G82" s="200">
        <f>(E90+E95)/2</f>
        <v>0.15625</v>
      </c>
      <c r="H82" s="200">
        <f>STDEV(E90,E95)</f>
        <v>0.22097086912079611</v>
      </c>
      <c r="I82" s="217">
        <f>SUM(D90+D95)</f>
        <v>33</v>
      </c>
      <c r="J82" s="202"/>
    </row>
    <row r="83" spans="1:12" s="203" customFormat="1" ht="15">
      <c r="A83" s="255">
        <v>4</v>
      </c>
      <c r="B83" s="216" t="s">
        <v>664</v>
      </c>
      <c r="C83" s="198">
        <v>8</v>
      </c>
      <c r="D83" s="198">
        <v>18</v>
      </c>
      <c r="E83" s="199">
        <f t="shared" si="14"/>
        <v>0.44444444444444442</v>
      </c>
      <c r="F83" s="216" t="s">
        <v>688</v>
      </c>
      <c r="G83" s="200">
        <f t="shared" ref="G83:G85" si="21">(E91+E96)/2</f>
        <v>0</v>
      </c>
      <c r="H83" s="200">
        <f t="shared" ref="H83:H85" si="22">STDEV(E91,E96)</f>
        <v>0</v>
      </c>
      <c r="I83" s="217">
        <f t="shared" ref="I83:I86" si="23">SUM(D91+D96)</f>
        <v>20</v>
      </c>
      <c r="J83" s="202"/>
    </row>
    <row r="84" spans="1:12" s="203" customFormat="1" ht="15">
      <c r="A84" s="255">
        <v>4</v>
      </c>
      <c r="B84" s="253" t="s">
        <v>682</v>
      </c>
      <c r="C84" s="198">
        <v>0</v>
      </c>
      <c r="D84" s="198">
        <v>4</v>
      </c>
      <c r="E84" s="199">
        <f t="shared" si="14"/>
        <v>0</v>
      </c>
      <c r="F84" s="216" t="s">
        <v>681</v>
      </c>
      <c r="G84" s="200">
        <f t="shared" si="21"/>
        <v>0</v>
      </c>
      <c r="H84" s="200">
        <f t="shared" si="22"/>
        <v>0</v>
      </c>
      <c r="I84" s="217">
        <f t="shared" si="23"/>
        <v>25</v>
      </c>
      <c r="J84" s="202"/>
    </row>
    <row r="85" spans="1:12" s="203" customFormat="1" ht="15">
      <c r="A85" s="256">
        <v>5</v>
      </c>
      <c r="B85" s="231" t="s">
        <v>685</v>
      </c>
      <c r="C85" s="232">
        <v>6</v>
      </c>
      <c r="D85" s="232">
        <v>15</v>
      </c>
      <c r="E85" s="233">
        <f t="shared" si="14"/>
        <v>0.4</v>
      </c>
      <c r="F85" s="216" t="s">
        <v>666</v>
      </c>
      <c r="G85" s="200">
        <f t="shared" si="21"/>
        <v>0</v>
      </c>
      <c r="H85" s="200">
        <f t="shared" si="22"/>
        <v>0</v>
      </c>
      <c r="I85" s="217">
        <f t="shared" si="23"/>
        <v>16</v>
      </c>
      <c r="J85" s="202"/>
    </row>
    <row r="86" spans="1:12" s="203" customFormat="1" ht="15">
      <c r="A86" s="256">
        <v>5</v>
      </c>
      <c r="B86" s="231" t="s">
        <v>680</v>
      </c>
      <c r="C86" s="232">
        <v>0</v>
      </c>
      <c r="D86" s="232">
        <v>15</v>
      </c>
      <c r="E86" s="233">
        <f t="shared" si="14"/>
        <v>0</v>
      </c>
      <c r="F86" s="253" t="s">
        <v>682</v>
      </c>
      <c r="G86" s="200">
        <v>0</v>
      </c>
      <c r="H86" s="200">
        <v>0</v>
      </c>
      <c r="I86" s="217">
        <f t="shared" si="23"/>
        <v>11</v>
      </c>
      <c r="J86" s="202"/>
    </row>
    <row r="87" spans="1:12" s="203" customFormat="1" ht="15">
      <c r="A87" s="256">
        <v>5</v>
      </c>
      <c r="B87" s="231" t="s">
        <v>686</v>
      </c>
      <c r="C87" s="232">
        <v>0</v>
      </c>
      <c r="D87" s="232">
        <v>8</v>
      </c>
      <c r="E87" s="233">
        <f t="shared" si="14"/>
        <v>0</v>
      </c>
      <c r="F87" s="201"/>
      <c r="G87" s="200"/>
      <c r="H87" s="200"/>
      <c r="I87" s="217"/>
      <c r="J87" s="202"/>
    </row>
    <row r="88" spans="1:12" s="203" customFormat="1" ht="15">
      <c r="A88" s="256">
        <v>5</v>
      </c>
      <c r="B88" s="231" t="s">
        <v>664</v>
      </c>
      <c r="C88" s="232">
        <v>7</v>
      </c>
      <c r="D88" s="232">
        <v>16</v>
      </c>
      <c r="E88" s="233">
        <f t="shared" si="14"/>
        <v>0.4375</v>
      </c>
      <c r="F88" s="269" t="s">
        <v>689</v>
      </c>
      <c r="G88" s="200">
        <f>(E100+E105)/2</f>
        <v>7.4999999999999997E-2</v>
      </c>
      <c r="H88" s="200">
        <f>STDEV(E100,E105)</f>
        <v>0.10606601717798213</v>
      </c>
      <c r="I88" s="217">
        <f>SUM(D100+D105)</f>
        <v>34</v>
      </c>
      <c r="J88" s="202"/>
    </row>
    <row r="89" spans="1:12" s="203" customFormat="1" ht="15">
      <c r="A89" s="256">
        <v>5</v>
      </c>
      <c r="B89" s="267" t="s">
        <v>682</v>
      </c>
      <c r="C89" s="232">
        <v>0</v>
      </c>
      <c r="D89" s="232">
        <v>8</v>
      </c>
      <c r="E89" s="233">
        <f t="shared" si="14"/>
        <v>0</v>
      </c>
      <c r="F89" s="216" t="s">
        <v>688</v>
      </c>
      <c r="G89" s="200">
        <f t="shared" ref="G89:G92" si="24">(E101+E106)/2</f>
        <v>0</v>
      </c>
      <c r="H89" s="200">
        <f t="shared" ref="H89:H92" si="25">STDEV(E101,E106)</f>
        <v>0</v>
      </c>
      <c r="I89" s="217">
        <f t="shared" ref="I89:I92" si="26">SUM(D101+D106)</f>
        <v>40</v>
      </c>
      <c r="J89" s="202"/>
    </row>
    <row r="90" spans="1:12" s="203" customFormat="1" ht="15">
      <c r="A90" s="255">
        <v>8</v>
      </c>
      <c r="B90" s="216" t="s">
        <v>687</v>
      </c>
      <c r="C90" s="198">
        <v>5</v>
      </c>
      <c r="D90" s="198">
        <v>16</v>
      </c>
      <c r="E90" s="199">
        <f t="shared" si="14"/>
        <v>0.3125</v>
      </c>
      <c r="F90" s="216" t="s">
        <v>686</v>
      </c>
      <c r="G90" s="200">
        <f t="shared" si="24"/>
        <v>0</v>
      </c>
      <c r="H90" s="200">
        <f t="shared" si="25"/>
        <v>0</v>
      </c>
      <c r="I90" s="217">
        <f t="shared" si="26"/>
        <v>17</v>
      </c>
      <c r="J90" s="202"/>
    </row>
    <row r="91" spans="1:12" s="203" customFormat="1" ht="15">
      <c r="A91" s="255">
        <v>8</v>
      </c>
      <c r="B91" s="216" t="s">
        <v>688</v>
      </c>
      <c r="C91" s="198">
        <v>0</v>
      </c>
      <c r="D91" s="198">
        <v>14</v>
      </c>
      <c r="E91" s="199">
        <f t="shared" si="14"/>
        <v>0</v>
      </c>
      <c r="F91" s="216" t="s">
        <v>668</v>
      </c>
      <c r="G91" s="200">
        <f t="shared" si="24"/>
        <v>0</v>
      </c>
      <c r="H91" s="200">
        <f t="shared" si="25"/>
        <v>0</v>
      </c>
      <c r="I91" s="217">
        <f t="shared" si="26"/>
        <v>28</v>
      </c>
      <c r="J91" s="202"/>
    </row>
    <row r="92" spans="1:12" s="203" customFormat="1" ht="15">
      <c r="A92" s="255">
        <v>8</v>
      </c>
      <c r="B92" s="216" t="s">
        <v>681</v>
      </c>
      <c r="C92" s="198">
        <v>0</v>
      </c>
      <c r="D92" s="198">
        <v>12</v>
      </c>
      <c r="E92" s="199">
        <f t="shared" si="14"/>
        <v>0</v>
      </c>
      <c r="F92" s="253" t="s">
        <v>682</v>
      </c>
      <c r="G92" s="200">
        <f t="shared" si="24"/>
        <v>0.14583333333333331</v>
      </c>
      <c r="H92" s="200">
        <f t="shared" si="25"/>
        <v>2.9462782549439664E-2</v>
      </c>
      <c r="I92" s="217">
        <f t="shared" si="26"/>
        <v>14</v>
      </c>
      <c r="J92" s="202"/>
    </row>
    <row r="93" spans="1:12" s="203" customFormat="1" ht="15">
      <c r="A93" s="255">
        <v>8</v>
      </c>
      <c r="B93" s="216" t="s">
        <v>666</v>
      </c>
      <c r="C93" s="198">
        <v>0</v>
      </c>
      <c r="D93" s="198">
        <v>9</v>
      </c>
      <c r="E93" s="199">
        <f t="shared" si="14"/>
        <v>0</v>
      </c>
      <c r="F93" s="201"/>
      <c r="G93" s="200"/>
      <c r="H93" s="200"/>
      <c r="I93" s="217"/>
      <c r="J93" s="202"/>
    </row>
    <row r="94" spans="1:12" s="203" customFormat="1" ht="32">
      <c r="A94" s="255">
        <v>8</v>
      </c>
      <c r="B94" s="253" t="s">
        <v>682</v>
      </c>
      <c r="C94" s="198">
        <v>0</v>
      </c>
      <c r="D94" s="198">
        <v>11</v>
      </c>
      <c r="E94" s="199">
        <f t="shared" si="14"/>
        <v>0</v>
      </c>
      <c r="F94" s="257" t="s">
        <v>690</v>
      </c>
      <c r="G94" s="209" t="s">
        <v>691</v>
      </c>
      <c r="H94" s="209" t="s">
        <v>692</v>
      </c>
      <c r="I94" s="210" t="s">
        <v>692</v>
      </c>
      <c r="J94" s="270" t="s">
        <v>693</v>
      </c>
      <c r="K94" s="271"/>
      <c r="L94" s="271"/>
    </row>
    <row r="95" spans="1:12" s="203" customFormat="1">
      <c r="A95" s="256">
        <v>9</v>
      </c>
      <c r="B95" s="231" t="s">
        <v>687</v>
      </c>
      <c r="C95" s="232">
        <v>0</v>
      </c>
      <c r="D95" s="232">
        <v>17</v>
      </c>
      <c r="E95" s="233">
        <f t="shared" si="14"/>
        <v>0</v>
      </c>
      <c r="F95" s="215" t="s">
        <v>679</v>
      </c>
      <c r="G95" s="209" t="s">
        <v>608</v>
      </c>
      <c r="H95" s="209" t="s">
        <v>608</v>
      </c>
      <c r="I95" s="209" t="s">
        <v>608</v>
      </c>
      <c r="J95" s="209" t="s">
        <v>608</v>
      </c>
      <c r="K95" s="271" t="s">
        <v>694</v>
      </c>
      <c r="L95" s="271"/>
    </row>
    <row r="96" spans="1:12" s="203" customFormat="1">
      <c r="A96" s="256">
        <v>9</v>
      </c>
      <c r="B96" s="231" t="s">
        <v>688</v>
      </c>
      <c r="C96" s="232">
        <v>0</v>
      </c>
      <c r="D96" s="232">
        <v>6</v>
      </c>
      <c r="E96" s="233">
        <f t="shared" si="14"/>
        <v>0</v>
      </c>
      <c r="F96" s="229" t="s">
        <v>680</v>
      </c>
      <c r="G96" s="209" t="s">
        <v>608</v>
      </c>
      <c r="H96" s="209" t="s">
        <v>551</v>
      </c>
      <c r="I96" s="209" t="s">
        <v>551</v>
      </c>
      <c r="J96" s="209" t="s">
        <v>551</v>
      </c>
      <c r="K96" s="271"/>
      <c r="L96" s="271"/>
    </row>
    <row r="97" spans="1:12" s="203" customFormat="1" ht="32">
      <c r="A97" s="256">
        <v>9</v>
      </c>
      <c r="B97" s="231" t="s">
        <v>681</v>
      </c>
      <c r="C97" s="232">
        <v>0</v>
      </c>
      <c r="D97" s="232">
        <v>13</v>
      </c>
      <c r="E97" s="233">
        <f t="shared" si="14"/>
        <v>0</v>
      </c>
      <c r="F97" s="258"/>
      <c r="G97" s="209" t="s">
        <v>691</v>
      </c>
      <c r="H97" s="209" t="s">
        <v>695</v>
      </c>
      <c r="I97" s="210" t="s">
        <v>675</v>
      </c>
      <c r="J97" s="270" t="s">
        <v>693</v>
      </c>
      <c r="K97" s="271"/>
      <c r="L97" s="271"/>
    </row>
    <row r="98" spans="1:12" s="203" customFormat="1">
      <c r="A98" s="256">
        <v>9</v>
      </c>
      <c r="B98" s="231" t="s">
        <v>666</v>
      </c>
      <c r="C98" s="232">
        <v>0</v>
      </c>
      <c r="D98" s="232">
        <v>7</v>
      </c>
      <c r="E98" s="233">
        <f t="shared" si="14"/>
        <v>0</v>
      </c>
      <c r="F98" s="215" t="s">
        <v>696</v>
      </c>
      <c r="G98" s="209" t="s">
        <v>551</v>
      </c>
      <c r="H98" s="209" t="s">
        <v>551</v>
      </c>
      <c r="I98" s="272">
        <v>9.7500000000000003E-2</v>
      </c>
      <c r="J98" s="209" t="s">
        <v>551</v>
      </c>
      <c r="K98" s="271" t="s">
        <v>694</v>
      </c>
      <c r="L98" s="271"/>
    </row>
    <row r="99" spans="1:12" s="203" customFormat="1">
      <c r="A99" s="256">
        <v>9</v>
      </c>
      <c r="B99" s="267" t="s">
        <v>682</v>
      </c>
      <c r="C99" s="232">
        <v>0</v>
      </c>
      <c r="D99" s="232">
        <v>0</v>
      </c>
      <c r="E99" s="233">
        <v>0</v>
      </c>
      <c r="F99" s="229"/>
      <c r="G99" s="273"/>
      <c r="H99" s="209"/>
      <c r="I99" s="210"/>
      <c r="J99" s="270"/>
      <c r="K99" s="271"/>
      <c r="L99" s="271"/>
    </row>
    <row r="100" spans="1:12" s="203" customFormat="1" ht="32">
      <c r="A100" s="255">
        <v>10</v>
      </c>
      <c r="B100" s="216" t="s">
        <v>689</v>
      </c>
      <c r="C100" s="198">
        <v>0</v>
      </c>
      <c r="D100" s="198">
        <v>14</v>
      </c>
      <c r="E100" s="199">
        <f t="shared" si="14"/>
        <v>0</v>
      </c>
      <c r="F100" s="258"/>
      <c r="G100" s="209" t="s">
        <v>647</v>
      </c>
      <c r="H100" s="209" t="s">
        <v>671</v>
      </c>
      <c r="I100" s="210" t="s">
        <v>676</v>
      </c>
      <c r="J100" s="270" t="s">
        <v>693</v>
      </c>
      <c r="K100" s="271"/>
      <c r="L100" s="271"/>
    </row>
    <row r="101" spans="1:12" s="203" customFormat="1">
      <c r="A101" s="255">
        <v>10</v>
      </c>
      <c r="B101" s="216" t="s">
        <v>688</v>
      </c>
      <c r="C101" s="198">
        <v>0</v>
      </c>
      <c r="D101" s="198">
        <v>21</v>
      </c>
      <c r="E101" s="199">
        <f t="shared" si="14"/>
        <v>0</v>
      </c>
      <c r="F101" s="215" t="s">
        <v>697</v>
      </c>
      <c r="G101" s="272">
        <v>2.7000000000000001E-3</v>
      </c>
      <c r="H101" s="272">
        <v>8.0000000000000004E-4</v>
      </c>
      <c r="I101" s="272">
        <v>7.1000000000000004E-3</v>
      </c>
      <c r="J101" s="274">
        <v>2.4899999999999999E-2</v>
      </c>
      <c r="K101" s="271"/>
      <c r="L101" s="271"/>
    </row>
    <row r="102" spans="1:12" s="203" customFormat="1" ht="15">
      <c r="A102" s="255">
        <v>10</v>
      </c>
      <c r="B102" s="216" t="s">
        <v>686</v>
      </c>
      <c r="C102" s="198">
        <v>0</v>
      </c>
      <c r="D102" s="198">
        <v>11</v>
      </c>
      <c r="E102" s="199">
        <f t="shared" si="14"/>
        <v>0</v>
      </c>
      <c r="F102" s="258"/>
      <c r="G102" s="209"/>
      <c r="H102" s="209"/>
      <c r="I102" s="210"/>
      <c r="J102" s="270"/>
      <c r="K102" s="271"/>
      <c r="L102" s="271"/>
    </row>
    <row r="103" spans="1:12" s="203" customFormat="1" ht="32">
      <c r="A103" s="255">
        <v>10</v>
      </c>
      <c r="B103" s="216" t="s">
        <v>668</v>
      </c>
      <c r="C103" s="198">
        <v>0</v>
      </c>
      <c r="D103" s="198">
        <v>8</v>
      </c>
      <c r="E103" s="199">
        <f t="shared" si="14"/>
        <v>0</v>
      </c>
      <c r="F103" s="258"/>
      <c r="G103" s="209" t="s">
        <v>698</v>
      </c>
      <c r="H103" s="209" t="s">
        <v>695</v>
      </c>
      <c r="I103" s="210" t="s">
        <v>677</v>
      </c>
      <c r="J103" s="270" t="s">
        <v>693</v>
      </c>
      <c r="K103" s="271"/>
      <c r="L103" s="271"/>
    </row>
    <row r="104" spans="1:12" s="203" customFormat="1">
      <c r="A104" s="255">
        <v>10</v>
      </c>
      <c r="B104" s="253" t="s">
        <v>682</v>
      </c>
      <c r="C104" s="198">
        <v>1</v>
      </c>
      <c r="D104" s="198">
        <v>6</v>
      </c>
      <c r="E104" s="199">
        <f t="shared" si="14"/>
        <v>0.16666666666666666</v>
      </c>
      <c r="F104" s="215" t="s">
        <v>699</v>
      </c>
      <c r="G104" s="209" t="s">
        <v>551</v>
      </c>
      <c r="H104" s="272">
        <v>5.5999999999999999E-3</v>
      </c>
      <c r="I104" s="272">
        <v>4.0000000000000002E-4</v>
      </c>
      <c r="J104" s="272">
        <v>1.83E-2</v>
      </c>
      <c r="K104" s="271" t="s">
        <v>424</v>
      </c>
      <c r="L104" s="271"/>
    </row>
    <row r="105" spans="1:12" s="203" customFormat="1" ht="15">
      <c r="A105" s="256">
        <v>11</v>
      </c>
      <c r="B105" s="231" t="s">
        <v>689</v>
      </c>
      <c r="C105" s="232">
        <v>3</v>
      </c>
      <c r="D105" s="232">
        <v>20</v>
      </c>
      <c r="E105" s="233">
        <f t="shared" si="14"/>
        <v>0.15</v>
      </c>
      <c r="F105" s="201"/>
      <c r="G105" s="200"/>
      <c r="H105" s="200"/>
      <c r="I105" s="217"/>
      <c r="J105" s="202"/>
    </row>
    <row r="106" spans="1:12" s="203" customFormat="1" ht="15">
      <c r="A106" s="256">
        <v>11</v>
      </c>
      <c r="B106" s="231" t="s">
        <v>688</v>
      </c>
      <c r="C106" s="232">
        <v>0</v>
      </c>
      <c r="D106" s="232">
        <v>19</v>
      </c>
      <c r="E106" s="233">
        <f t="shared" si="14"/>
        <v>0</v>
      </c>
      <c r="F106" s="201"/>
      <c r="G106" s="200"/>
      <c r="H106" s="200"/>
      <c r="I106" s="217"/>
      <c r="J106" s="202"/>
    </row>
    <row r="107" spans="1:12" s="203" customFormat="1" ht="15">
      <c r="A107" s="256">
        <v>11</v>
      </c>
      <c r="B107" s="231" t="s">
        <v>686</v>
      </c>
      <c r="C107" s="232">
        <v>0</v>
      </c>
      <c r="D107" s="232">
        <v>6</v>
      </c>
      <c r="E107" s="233">
        <f t="shared" si="14"/>
        <v>0</v>
      </c>
      <c r="F107" s="201"/>
      <c r="G107" s="200"/>
      <c r="H107" s="200"/>
      <c r="I107" s="217"/>
      <c r="J107" s="202"/>
    </row>
    <row r="108" spans="1:12" s="203" customFormat="1" ht="15">
      <c r="A108" s="256">
        <v>11</v>
      </c>
      <c r="B108" s="231" t="s">
        <v>668</v>
      </c>
      <c r="C108" s="232">
        <v>0</v>
      </c>
      <c r="D108" s="232">
        <v>20</v>
      </c>
      <c r="E108" s="233">
        <f t="shared" si="14"/>
        <v>0</v>
      </c>
      <c r="F108" s="201"/>
      <c r="G108" s="200"/>
      <c r="H108" s="200"/>
      <c r="I108" s="217"/>
      <c r="J108" s="202"/>
    </row>
    <row r="109" spans="1:12" s="203" customFormat="1" ht="15">
      <c r="A109" s="256">
        <v>11</v>
      </c>
      <c r="B109" s="267" t="s">
        <v>682</v>
      </c>
      <c r="C109" s="232">
        <v>1</v>
      </c>
      <c r="D109" s="232">
        <v>8</v>
      </c>
      <c r="E109" s="233">
        <f>C109/D109</f>
        <v>0.125</v>
      </c>
      <c r="F109" s="201"/>
      <c r="G109" s="200"/>
      <c r="H109" s="200"/>
      <c r="I109" s="217"/>
      <c r="J109" s="202"/>
    </row>
    <row r="110" spans="1:12" s="203" customFormat="1" ht="32">
      <c r="A110" s="275" t="s">
        <v>560</v>
      </c>
      <c r="B110" s="276" t="s">
        <v>700</v>
      </c>
      <c r="C110" s="277" t="s">
        <v>561</v>
      </c>
      <c r="D110" s="277" t="s">
        <v>562</v>
      </c>
      <c r="E110" s="278" t="s">
        <v>563</v>
      </c>
      <c r="F110" s="276" t="s">
        <v>251</v>
      </c>
      <c r="G110" s="279" t="s">
        <v>564</v>
      </c>
      <c r="H110" s="279" t="s">
        <v>565</v>
      </c>
      <c r="I110" s="277" t="s">
        <v>562</v>
      </c>
      <c r="J110" s="202"/>
    </row>
    <row r="111" spans="1:12" s="203" customFormat="1" ht="15">
      <c r="A111" s="255">
        <v>1315</v>
      </c>
      <c r="B111" s="216" t="s">
        <v>701</v>
      </c>
      <c r="C111" s="198">
        <v>16</v>
      </c>
      <c r="D111" s="198">
        <v>16</v>
      </c>
      <c r="E111" s="199">
        <f>C111/D111</f>
        <v>1</v>
      </c>
      <c r="F111" s="216" t="s">
        <v>701</v>
      </c>
      <c r="G111" s="200">
        <f>(E111+E115)/2</f>
        <v>1</v>
      </c>
      <c r="H111" s="200">
        <f>STDEV(E111,E115)</f>
        <v>0</v>
      </c>
      <c r="I111" s="217">
        <f>SUM(D111+D115)</f>
        <v>33</v>
      </c>
      <c r="J111" s="202"/>
    </row>
    <row r="112" spans="1:12" s="203" customFormat="1" ht="15">
      <c r="A112" s="255">
        <v>1315</v>
      </c>
      <c r="B112" s="216" t="s">
        <v>702</v>
      </c>
      <c r="C112" s="198">
        <v>6</v>
      </c>
      <c r="D112" s="198">
        <v>6</v>
      </c>
      <c r="E112" s="199">
        <f t="shared" ref="E112:E142" si="27">C112/D112</f>
        <v>1</v>
      </c>
      <c r="F112" s="269" t="s">
        <v>702</v>
      </c>
      <c r="G112" s="200">
        <f t="shared" ref="G112:G114" si="28">(E112+E116)/2</f>
        <v>1</v>
      </c>
      <c r="H112" s="200">
        <f t="shared" ref="H112:H114" si="29">STDEV(E112,E116)</f>
        <v>0</v>
      </c>
      <c r="I112" s="217">
        <f t="shared" ref="I112:I114" si="30">SUM(D112+D116)</f>
        <v>25</v>
      </c>
      <c r="J112" s="202"/>
    </row>
    <row r="113" spans="1:10" s="203" customFormat="1" ht="15">
      <c r="A113" s="255">
        <v>1315</v>
      </c>
      <c r="B113" s="216" t="s">
        <v>703</v>
      </c>
      <c r="C113" s="198">
        <v>0</v>
      </c>
      <c r="D113" s="198">
        <v>13</v>
      </c>
      <c r="E113" s="199">
        <f t="shared" si="27"/>
        <v>0</v>
      </c>
      <c r="F113" s="216" t="s">
        <v>703</v>
      </c>
      <c r="G113" s="200">
        <f t="shared" si="28"/>
        <v>0</v>
      </c>
      <c r="H113" s="200">
        <f t="shared" si="29"/>
        <v>0</v>
      </c>
      <c r="I113" s="217">
        <f t="shared" si="30"/>
        <v>23</v>
      </c>
      <c r="J113" s="202"/>
    </row>
    <row r="114" spans="1:10" s="203" customFormat="1" ht="15">
      <c r="A114" s="255">
        <v>1315</v>
      </c>
      <c r="B114" s="216" t="s">
        <v>661</v>
      </c>
      <c r="C114" s="198">
        <v>0</v>
      </c>
      <c r="D114" s="198">
        <v>4</v>
      </c>
      <c r="E114" s="199">
        <f t="shared" si="27"/>
        <v>0</v>
      </c>
      <c r="F114" s="216" t="s">
        <v>661</v>
      </c>
      <c r="G114" s="200">
        <f t="shared" si="28"/>
        <v>0.21875</v>
      </c>
      <c r="H114" s="200">
        <f t="shared" si="29"/>
        <v>0.30935921676911454</v>
      </c>
      <c r="I114" s="217">
        <f t="shared" si="30"/>
        <v>20</v>
      </c>
      <c r="J114" s="202"/>
    </row>
    <row r="115" spans="1:10" s="203" customFormat="1" ht="15">
      <c r="A115" s="256">
        <v>14</v>
      </c>
      <c r="B115" s="231" t="s">
        <v>701</v>
      </c>
      <c r="C115" s="232">
        <v>17</v>
      </c>
      <c r="D115" s="232">
        <v>17</v>
      </c>
      <c r="E115" s="233">
        <f t="shared" si="27"/>
        <v>1</v>
      </c>
      <c r="F115" s="201"/>
      <c r="G115" s="200"/>
      <c r="H115" s="200"/>
      <c r="I115" s="217"/>
      <c r="J115" s="202"/>
    </row>
    <row r="116" spans="1:10" s="203" customFormat="1" ht="15">
      <c r="A116" s="280">
        <v>14</v>
      </c>
      <c r="B116" s="231" t="s">
        <v>702</v>
      </c>
      <c r="C116" s="232">
        <v>19</v>
      </c>
      <c r="D116" s="232">
        <v>19</v>
      </c>
      <c r="E116" s="233">
        <f t="shared" si="27"/>
        <v>1</v>
      </c>
      <c r="F116" s="216" t="s">
        <v>704</v>
      </c>
      <c r="G116" s="200">
        <f>(E119+E123)/2</f>
        <v>1</v>
      </c>
      <c r="H116" s="200">
        <f>STDEV(E119,E123)</f>
        <v>0</v>
      </c>
      <c r="I116" s="217">
        <f>SUM(D119+D123)</f>
        <v>32</v>
      </c>
      <c r="J116" s="202"/>
    </row>
    <row r="117" spans="1:10" s="203" customFormat="1" ht="15">
      <c r="A117" s="256">
        <v>14</v>
      </c>
      <c r="B117" s="231" t="s">
        <v>703</v>
      </c>
      <c r="C117" s="232">
        <v>0</v>
      </c>
      <c r="D117" s="232">
        <v>10</v>
      </c>
      <c r="E117" s="233">
        <f t="shared" si="27"/>
        <v>0</v>
      </c>
      <c r="F117" s="216" t="s">
        <v>702</v>
      </c>
      <c r="G117" s="200">
        <f t="shared" ref="G117:G119" si="31">(E120+E124)/2</f>
        <v>1</v>
      </c>
      <c r="H117" s="200">
        <f t="shared" ref="H117:H119" si="32">STDEV(E120,E124)</f>
        <v>0</v>
      </c>
      <c r="I117" s="217">
        <f t="shared" ref="I117:I119" si="33">SUM(D120+D124)</f>
        <v>29</v>
      </c>
      <c r="J117" s="202"/>
    </row>
    <row r="118" spans="1:10" s="203" customFormat="1" ht="15">
      <c r="A118" s="256">
        <v>14</v>
      </c>
      <c r="B118" s="231" t="s">
        <v>661</v>
      </c>
      <c r="C118" s="232">
        <v>7</v>
      </c>
      <c r="D118" s="232">
        <v>16</v>
      </c>
      <c r="E118" s="233">
        <f t="shared" si="27"/>
        <v>0.4375</v>
      </c>
      <c r="F118" s="216" t="s">
        <v>705</v>
      </c>
      <c r="G118" s="200">
        <f t="shared" si="31"/>
        <v>0</v>
      </c>
      <c r="H118" s="200">
        <f t="shared" si="32"/>
        <v>0</v>
      </c>
      <c r="I118" s="217">
        <f t="shared" si="33"/>
        <v>21</v>
      </c>
      <c r="J118" s="202"/>
    </row>
    <row r="119" spans="1:10" s="203" customFormat="1" ht="15">
      <c r="A119" s="255">
        <v>16</v>
      </c>
      <c r="B119" s="216" t="s">
        <v>704</v>
      </c>
      <c r="C119" s="198">
        <v>16</v>
      </c>
      <c r="D119" s="198">
        <v>16</v>
      </c>
      <c r="E119" s="199">
        <f t="shared" si="27"/>
        <v>1</v>
      </c>
      <c r="F119" s="216" t="s">
        <v>664</v>
      </c>
      <c r="G119" s="200">
        <f t="shared" si="31"/>
        <v>0.3907563025210084</v>
      </c>
      <c r="H119" s="200">
        <f t="shared" si="32"/>
        <v>5.3478664123352303E-2</v>
      </c>
      <c r="I119" s="217">
        <f t="shared" si="33"/>
        <v>31</v>
      </c>
      <c r="J119" s="202"/>
    </row>
    <row r="120" spans="1:10" s="203" customFormat="1" ht="15">
      <c r="A120" s="255">
        <v>16</v>
      </c>
      <c r="B120" s="216" t="s">
        <v>702</v>
      </c>
      <c r="C120" s="198">
        <v>15</v>
      </c>
      <c r="D120" s="198">
        <v>15</v>
      </c>
      <c r="E120" s="199">
        <f t="shared" si="27"/>
        <v>1</v>
      </c>
      <c r="F120" s="201"/>
      <c r="G120" s="200"/>
      <c r="H120" s="200"/>
      <c r="I120" s="217"/>
      <c r="J120" s="202"/>
    </row>
    <row r="121" spans="1:10" s="203" customFormat="1" ht="15">
      <c r="A121" s="255">
        <v>16</v>
      </c>
      <c r="B121" s="216" t="s">
        <v>705</v>
      </c>
      <c r="C121" s="198">
        <v>0</v>
      </c>
      <c r="D121" s="198">
        <v>16</v>
      </c>
      <c r="E121" s="199">
        <f t="shared" si="27"/>
        <v>0</v>
      </c>
      <c r="F121" s="269" t="s">
        <v>706</v>
      </c>
      <c r="G121" s="200">
        <f>(E127+E131)/2</f>
        <v>0</v>
      </c>
      <c r="H121" s="200">
        <f>STDEV(E127,E131)</f>
        <v>0</v>
      </c>
      <c r="I121" s="217">
        <f>SUM(D127+D131)</f>
        <v>29</v>
      </c>
      <c r="J121" s="202"/>
    </row>
    <row r="122" spans="1:10" s="203" customFormat="1" ht="15">
      <c r="A122" s="255">
        <v>16</v>
      </c>
      <c r="B122" s="216" t="s">
        <v>664</v>
      </c>
      <c r="C122" s="198">
        <v>6</v>
      </c>
      <c r="D122" s="198">
        <v>17</v>
      </c>
      <c r="E122" s="199">
        <f t="shared" si="27"/>
        <v>0.35294117647058826</v>
      </c>
      <c r="F122" s="216" t="s">
        <v>707</v>
      </c>
      <c r="G122" s="200">
        <f t="shared" ref="G122:G124" si="34">(E128+E132)/2</f>
        <v>0</v>
      </c>
      <c r="H122" s="200">
        <f t="shared" ref="H122:H124" si="35">STDEV(E128,E132)</f>
        <v>0</v>
      </c>
      <c r="I122" s="217">
        <f t="shared" ref="I122:I124" si="36">SUM(D128+D132)</f>
        <v>18</v>
      </c>
      <c r="J122" s="202"/>
    </row>
    <row r="123" spans="1:10" s="203" customFormat="1" ht="15">
      <c r="A123" s="256">
        <v>17</v>
      </c>
      <c r="B123" s="231" t="s">
        <v>704</v>
      </c>
      <c r="C123" s="232">
        <v>16</v>
      </c>
      <c r="D123" s="232">
        <v>16</v>
      </c>
      <c r="E123" s="233">
        <f t="shared" si="27"/>
        <v>1</v>
      </c>
      <c r="F123" s="216" t="s">
        <v>703</v>
      </c>
      <c r="G123" s="200">
        <f t="shared" si="34"/>
        <v>0</v>
      </c>
      <c r="H123" s="200">
        <f t="shared" si="35"/>
        <v>0</v>
      </c>
      <c r="I123" s="217">
        <f t="shared" si="36"/>
        <v>15</v>
      </c>
      <c r="J123" s="202"/>
    </row>
    <row r="124" spans="1:10" s="203" customFormat="1" ht="15">
      <c r="A124" s="256">
        <v>17</v>
      </c>
      <c r="B124" s="231" t="s">
        <v>702</v>
      </c>
      <c r="C124" s="232">
        <v>14</v>
      </c>
      <c r="D124" s="232">
        <v>14</v>
      </c>
      <c r="E124" s="233">
        <f t="shared" si="27"/>
        <v>1</v>
      </c>
      <c r="F124" s="216" t="s">
        <v>666</v>
      </c>
      <c r="G124" s="200">
        <f t="shared" si="34"/>
        <v>0</v>
      </c>
      <c r="H124" s="200">
        <f t="shared" si="35"/>
        <v>0</v>
      </c>
      <c r="I124" s="217">
        <f t="shared" si="36"/>
        <v>29</v>
      </c>
      <c r="J124" s="202"/>
    </row>
    <row r="125" spans="1:10" s="203" customFormat="1" ht="15">
      <c r="A125" s="256">
        <v>17</v>
      </c>
      <c r="B125" s="231" t="s">
        <v>705</v>
      </c>
      <c r="C125" s="232">
        <v>0</v>
      </c>
      <c r="D125" s="232">
        <v>5</v>
      </c>
      <c r="E125" s="233">
        <f t="shared" si="27"/>
        <v>0</v>
      </c>
      <c r="F125" s="201"/>
      <c r="G125" s="200"/>
      <c r="H125" s="200"/>
      <c r="I125" s="217"/>
      <c r="J125" s="202"/>
    </row>
    <row r="126" spans="1:10" s="203" customFormat="1" ht="15">
      <c r="A126" s="256">
        <v>17</v>
      </c>
      <c r="B126" s="231" t="s">
        <v>664</v>
      </c>
      <c r="C126" s="232">
        <v>6</v>
      </c>
      <c r="D126" s="232">
        <v>14</v>
      </c>
      <c r="E126" s="233">
        <f t="shared" si="27"/>
        <v>0.42857142857142855</v>
      </c>
      <c r="F126" s="216" t="s">
        <v>708</v>
      </c>
      <c r="G126" s="200">
        <f>(E135+E139)/2</f>
        <v>0</v>
      </c>
      <c r="H126" s="200">
        <f>STDEV(E135,E139)</f>
        <v>0</v>
      </c>
      <c r="I126" s="217">
        <f>SUM(D135+D139)</f>
        <v>26</v>
      </c>
      <c r="J126" s="202"/>
    </row>
    <row r="127" spans="1:10" s="203" customFormat="1" ht="15">
      <c r="A127" s="255">
        <v>19</v>
      </c>
      <c r="B127" s="216" t="s">
        <v>706</v>
      </c>
      <c r="C127" s="198">
        <v>0</v>
      </c>
      <c r="D127" s="198">
        <v>12</v>
      </c>
      <c r="E127" s="199">
        <f t="shared" si="27"/>
        <v>0</v>
      </c>
      <c r="F127" s="216" t="s">
        <v>707</v>
      </c>
      <c r="G127" s="200">
        <f t="shared" ref="G127:G129" si="37">(E136+E140)/2</f>
        <v>0</v>
      </c>
      <c r="H127" s="200">
        <f t="shared" ref="H127:H129" si="38">STDEV(E136,E140)</f>
        <v>0</v>
      </c>
      <c r="I127" s="217">
        <f t="shared" ref="I127:I129" si="39">SUM(D136+D140)</f>
        <v>26</v>
      </c>
      <c r="J127" s="202"/>
    </row>
    <row r="128" spans="1:10" s="203" customFormat="1" ht="15">
      <c r="A128" s="255">
        <v>19</v>
      </c>
      <c r="B128" s="216" t="s">
        <v>707</v>
      </c>
      <c r="C128" s="198">
        <v>0</v>
      </c>
      <c r="D128" s="198">
        <v>2</v>
      </c>
      <c r="E128" s="199">
        <f t="shared" si="27"/>
        <v>0</v>
      </c>
      <c r="F128" s="216" t="s">
        <v>705</v>
      </c>
      <c r="G128" s="200">
        <f t="shared" si="37"/>
        <v>0</v>
      </c>
      <c r="H128" s="200">
        <f t="shared" si="38"/>
        <v>0</v>
      </c>
      <c r="I128" s="217">
        <f t="shared" si="39"/>
        <v>16</v>
      </c>
      <c r="J128" s="202"/>
    </row>
    <row r="129" spans="1:10" s="203" customFormat="1" ht="15">
      <c r="A129" s="255">
        <v>19</v>
      </c>
      <c r="B129" s="216" t="s">
        <v>703</v>
      </c>
      <c r="C129" s="198">
        <v>0</v>
      </c>
      <c r="D129" s="198">
        <v>4</v>
      </c>
      <c r="E129" s="199">
        <f t="shared" si="27"/>
        <v>0</v>
      </c>
      <c r="F129" s="216" t="s">
        <v>668</v>
      </c>
      <c r="G129" s="200">
        <f t="shared" si="37"/>
        <v>0</v>
      </c>
      <c r="H129" s="200">
        <f t="shared" si="38"/>
        <v>0</v>
      </c>
      <c r="I129" s="217">
        <f t="shared" si="39"/>
        <v>20</v>
      </c>
      <c r="J129" s="202"/>
    </row>
    <row r="130" spans="1:10" s="203" customFormat="1" ht="15">
      <c r="A130" s="255">
        <v>19</v>
      </c>
      <c r="B130" s="216" t="s">
        <v>666</v>
      </c>
      <c r="C130" s="198">
        <v>0</v>
      </c>
      <c r="D130" s="198">
        <v>17</v>
      </c>
      <c r="E130" s="199">
        <f t="shared" si="27"/>
        <v>0</v>
      </c>
      <c r="F130" s="201"/>
      <c r="G130" s="200"/>
      <c r="H130" s="200"/>
      <c r="I130" s="217"/>
      <c r="J130" s="202"/>
    </row>
    <row r="131" spans="1:10" s="203" customFormat="1" ht="32">
      <c r="A131" s="256">
        <v>2021</v>
      </c>
      <c r="B131" s="231" t="s">
        <v>706</v>
      </c>
      <c r="C131" s="232">
        <v>0</v>
      </c>
      <c r="D131" s="232">
        <v>17</v>
      </c>
      <c r="E131" s="233">
        <f t="shared" si="27"/>
        <v>0</v>
      </c>
      <c r="F131" s="257" t="s">
        <v>709</v>
      </c>
      <c r="G131" s="229" t="s">
        <v>710</v>
      </c>
      <c r="H131" s="229" t="s">
        <v>711</v>
      </c>
      <c r="I131" s="226" t="s">
        <v>672</v>
      </c>
      <c r="J131" s="202"/>
    </row>
    <row r="132" spans="1:10" s="203" customFormat="1">
      <c r="A132" s="256">
        <v>2021</v>
      </c>
      <c r="B132" s="231" t="s">
        <v>707</v>
      </c>
      <c r="C132" s="232">
        <v>0</v>
      </c>
      <c r="D132" s="232">
        <v>16</v>
      </c>
      <c r="E132" s="233">
        <f t="shared" si="27"/>
        <v>0</v>
      </c>
      <c r="F132" s="215" t="s">
        <v>701</v>
      </c>
      <c r="G132" s="209" t="s">
        <v>608</v>
      </c>
      <c r="H132" s="209" t="s">
        <v>608</v>
      </c>
      <c r="I132" s="209" t="s">
        <v>608</v>
      </c>
      <c r="J132" s="227" t="s">
        <v>694</v>
      </c>
    </row>
    <row r="133" spans="1:10" s="203" customFormat="1">
      <c r="A133" s="256">
        <v>2021</v>
      </c>
      <c r="B133" s="231" t="s">
        <v>703</v>
      </c>
      <c r="C133" s="232">
        <v>0</v>
      </c>
      <c r="D133" s="232">
        <v>11</v>
      </c>
      <c r="E133" s="233">
        <f t="shared" si="27"/>
        <v>0</v>
      </c>
      <c r="F133" s="229" t="s">
        <v>710</v>
      </c>
      <c r="G133" s="209" t="s">
        <v>608</v>
      </c>
      <c r="H133" s="209" t="s">
        <v>712</v>
      </c>
      <c r="I133" s="272" t="s">
        <v>551</v>
      </c>
      <c r="J133" s="227" t="s">
        <v>713</v>
      </c>
    </row>
    <row r="134" spans="1:10" s="203" customFormat="1" ht="32">
      <c r="A134" s="256">
        <v>2021</v>
      </c>
      <c r="B134" s="231" t="s">
        <v>666</v>
      </c>
      <c r="C134" s="232">
        <v>0</v>
      </c>
      <c r="D134" s="232">
        <v>12</v>
      </c>
      <c r="E134" s="233">
        <f t="shared" si="27"/>
        <v>0</v>
      </c>
      <c r="F134" s="258"/>
      <c r="G134" s="229" t="s">
        <v>710</v>
      </c>
      <c r="H134" s="229" t="s">
        <v>714</v>
      </c>
      <c r="I134" s="226" t="s">
        <v>675</v>
      </c>
      <c r="J134" s="227"/>
    </row>
    <row r="135" spans="1:10" s="203" customFormat="1">
      <c r="A135" s="255">
        <v>22</v>
      </c>
      <c r="B135" s="216" t="s">
        <v>708</v>
      </c>
      <c r="C135" s="198">
        <v>0</v>
      </c>
      <c r="D135" s="198">
        <v>11</v>
      </c>
      <c r="E135" s="199">
        <f t="shared" si="27"/>
        <v>0</v>
      </c>
      <c r="F135" s="215" t="s">
        <v>704</v>
      </c>
      <c r="G135" s="209" t="s">
        <v>608</v>
      </c>
      <c r="H135" s="209" t="s">
        <v>608</v>
      </c>
      <c r="I135" s="209" t="s">
        <v>608</v>
      </c>
      <c r="J135" s="227" t="s">
        <v>694</v>
      </c>
    </row>
    <row r="136" spans="1:10" s="203" customFormat="1" ht="64">
      <c r="A136" s="255">
        <v>22</v>
      </c>
      <c r="B136" s="216" t="s">
        <v>707</v>
      </c>
      <c r="C136" s="198">
        <v>0</v>
      </c>
      <c r="D136" s="198">
        <v>13</v>
      </c>
      <c r="E136" s="199">
        <f t="shared" si="27"/>
        <v>0</v>
      </c>
      <c r="F136" s="229" t="s">
        <v>702</v>
      </c>
      <c r="G136" s="209" t="s">
        <v>608</v>
      </c>
      <c r="H136" s="229" t="s">
        <v>715</v>
      </c>
      <c r="I136" s="272" t="s">
        <v>551</v>
      </c>
      <c r="J136" s="227"/>
    </row>
    <row r="137" spans="1:10" s="203" customFormat="1" ht="32">
      <c r="A137" s="255">
        <v>22</v>
      </c>
      <c r="B137" s="216" t="s">
        <v>705</v>
      </c>
      <c r="C137" s="198">
        <v>0</v>
      </c>
      <c r="D137" s="198">
        <v>12</v>
      </c>
      <c r="E137" s="199">
        <f t="shared" si="27"/>
        <v>0</v>
      </c>
      <c r="F137" s="215"/>
      <c r="G137" s="229" t="s">
        <v>716</v>
      </c>
      <c r="H137" s="229" t="s">
        <v>711</v>
      </c>
      <c r="I137" s="226" t="s">
        <v>676</v>
      </c>
      <c r="J137" s="227"/>
    </row>
    <row r="138" spans="1:10" s="203" customFormat="1">
      <c r="A138" s="255">
        <v>22</v>
      </c>
      <c r="B138" s="216" t="s">
        <v>668</v>
      </c>
      <c r="C138" s="198">
        <v>0</v>
      </c>
      <c r="D138" s="198">
        <v>10</v>
      </c>
      <c r="E138" s="199">
        <f t="shared" si="27"/>
        <v>0</v>
      </c>
      <c r="F138" s="215" t="s">
        <v>706</v>
      </c>
      <c r="G138" s="209" t="s">
        <v>608</v>
      </c>
      <c r="H138" s="209" t="s">
        <v>608</v>
      </c>
      <c r="I138" s="209" t="s">
        <v>608</v>
      </c>
      <c r="J138" s="227" t="s">
        <v>717</v>
      </c>
    </row>
    <row r="139" spans="1:10" s="203" customFormat="1" ht="15">
      <c r="A139" s="256">
        <v>24</v>
      </c>
      <c r="B139" s="231" t="s">
        <v>708</v>
      </c>
      <c r="C139" s="232">
        <v>0</v>
      </c>
      <c r="D139" s="232">
        <v>15</v>
      </c>
      <c r="E139" s="233">
        <f t="shared" si="27"/>
        <v>0</v>
      </c>
      <c r="F139" s="258"/>
      <c r="G139" s="229"/>
      <c r="H139" s="229"/>
      <c r="I139" s="226"/>
      <c r="J139" s="227"/>
    </row>
    <row r="140" spans="1:10" s="203" customFormat="1" ht="32">
      <c r="A140" s="256">
        <v>24</v>
      </c>
      <c r="B140" s="231" t="s">
        <v>707</v>
      </c>
      <c r="C140" s="232">
        <v>0</v>
      </c>
      <c r="D140" s="232">
        <v>13</v>
      </c>
      <c r="E140" s="233">
        <f t="shared" si="27"/>
        <v>0</v>
      </c>
      <c r="F140" s="258"/>
      <c r="G140" s="229" t="s">
        <v>716</v>
      </c>
      <c r="H140" s="229" t="s">
        <v>714</v>
      </c>
      <c r="I140" s="226" t="s">
        <v>677</v>
      </c>
      <c r="J140" s="227"/>
    </row>
    <row r="141" spans="1:10" s="203" customFormat="1">
      <c r="A141" s="256">
        <v>24</v>
      </c>
      <c r="B141" s="231" t="s">
        <v>705</v>
      </c>
      <c r="C141" s="232">
        <v>0</v>
      </c>
      <c r="D141" s="232">
        <v>4</v>
      </c>
      <c r="E141" s="233">
        <f t="shared" si="27"/>
        <v>0</v>
      </c>
      <c r="F141" s="215" t="s">
        <v>708</v>
      </c>
      <c r="G141" s="209" t="s">
        <v>608</v>
      </c>
      <c r="H141" s="209" t="s">
        <v>608</v>
      </c>
      <c r="I141" s="209" t="s">
        <v>608</v>
      </c>
      <c r="J141" s="227" t="s">
        <v>717</v>
      </c>
    </row>
    <row r="142" spans="1:10" s="203" customFormat="1" ht="15">
      <c r="A142" s="256">
        <v>24</v>
      </c>
      <c r="B142" s="231" t="s">
        <v>668</v>
      </c>
      <c r="C142" s="232">
        <v>0</v>
      </c>
      <c r="D142" s="232">
        <v>10</v>
      </c>
      <c r="E142" s="233">
        <f t="shared" si="27"/>
        <v>0</v>
      </c>
      <c r="F142" s="201"/>
      <c r="G142" s="200"/>
      <c r="H142" s="200"/>
      <c r="I142" s="217"/>
      <c r="J142" s="202"/>
    </row>
    <row r="143" spans="1:10" s="203" customFormat="1" ht="15">
      <c r="A143" s="255"/>
      <c r="B143" s="216"/>
      <c r="C143" s="198"/>
      <c r="D143" s="198"/>
      <c r="E143" s="199"/>
      <c r="F143" s="201"/>
      <c r="G143" s="200"/>
      <c r="H143" s="200"/>
      <c r="I143" s="217"/>
      <c r="J143" s="202"/>
    </row>
  </sheetData>
  <pageMargins left="0.7" right="0.7" top="0.75" bottom="0.75" header="0.3" footer="0.3"/>
  <pageSetup scale="20" orientation="landscape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8C41D-D8ED-C34A-A438-380002CD4354}">
  <dimension ref="A1:P16"/>
  <sheetViews>
    <sheetView zoomScale="93" workbookViewId="0">
      <selection activeCell="I1" sqref="I1"/>
    </sheetView>
  </sheetViews>
  <sheetFormatPr baseColWidth="10" defaultRowHeight="16"/>
  <cols>
    <col min="1" max="1" width="18.33203125" style="79" customWidth="1"/>
    <col min="2" max="2" width="16.6640625" style="79" customWidth="1"/>
    <col min="3" max="3" width="13.6640625" style="79" customWidth="1"/>
    <col min="4" max="4" width="12.5" style="79" customWidth="1"/>
    <col min="5" max="5" width="14.5" style="68" customWidth="1"/>
    <col min="6" max="6" width="18.5" style="79" customWidth="1"/>
    <col min="7" max="9" width="12.83203125" style="79" customWidth="1"/>
    <col min="10" max="10" width="13.6640625" style="285" customWidth="1"/>
    <col min="11" max="13" width="10.83203125" style="282"/>
    <col min="14" max="16" width="10.83203125" style="68"/>
  </cols>
  <sheetData>
    <row r="1" spans="1:13" ht="34">
      <c r="A1" s="100" t="s">
        <v>718</v>
      </c>
      <c r="E1" s="281" t="s">
        <v>719</v>
      </c>
      <c r="F1" s="282"/>
      <c r="G1" s="282"/>
      <c r="H1" s="282"/>
      <c r="J1" s="281"/>
    </row>
    <row r="2" spans="1:13" ht="34">
      <c r="A2" s="283" t="s">
        <v>720</v>
      </c>
      <c r="E2" s="284">
        <v>45680</v>
      </c>
      <c r="F2" s="282"/>
      <c r="G2" s="284">
        <v>45664</v>
      </c>
      <c r="H2" s="282"/>
    </row>
    <row r="3" spans="1:13" s="287" customFormat="1" ht="34">
      <c r="A3" s="122" t="s">
        <v>721</v>
      </c>
      <c r="B3" s="112" t="s">
        <v>722</v>
      </c>
      <c r="C3" s="112" t="s">
        <v>723</v>
      </c>
      <c r="D3" s="112" t="s">
        <v>724</v>
      </c>
      <c r="E3" s="286" t="s">
        <v>722</v>
      </c>
      <c r="F3" s="286" t="s">
        <v>723</v>
      </c>
      <c r="G3" s="286" t="s">
        <v>722</v>
      </c>
      <c r="H3" s="286" t="s">
        <v>723</v>
      </c>
      <c r="I3" s="112"/>
      <c r="J3" s="286"/>
      <c r="K3" s="286"/>
      <c r="L3" s="286"/>
      <c r="M3" s="286"/>
    </row>
    <row r="4" spans="1:13">
      <c r="A4" s="107" t="s">
        <v>12</v>
      </c>
      <c r="B4" s="75">
        <f>E4+G4</f>
        <v>39</v>
      </c>
      <c r="C4" s="75">
        <f>F4+H4</f>
        <v>26</v>
      </c>
      <c r="D4" s="288">
        <f>C4/B4</f>
        <v>0.66666666666666663</v>
      </c>
      <c r="E4" s="285">
        <v>11</v>
      </c>
      <c r="F4" s="285">
        <v>5</v>
      </c>
      <c r="G4" s="285">
        <v>28</v>
      </c>
      <c r="H4" s="285">
        <v>21</v>
      </c>
      <c r="I4" s="288"/>
      <c r="K4" s="285"/>
      <c r="L4" s="285"/>
      <c r="M4" s="285"/>
    </row>
    <row r="5" spans="1:13">
      <c r="A5" s="107" t="s">
        <v>25</v>
      </c>
      <c r="B5" s="75">
        <f t="shared" ref="B5:C13" si="0">E5+G5</f>
        <v>35</v>
      </c>
      <c r="C5" s="75">
        <f>F5+H5</f>
        <v>4</v>
      </c>
      <c r="D5" s="288">
        <f t="shared" ref="D5:D13" si="1">C5/B5</f>
        <v>0.11428571428571428</v>
      </c>
      <c r="E5" s="285">
        <v>10</v>
      </c>
      <c r="F5" s="285">
        <v>3</v>
      </c>
      <c r="G5" s="285">
        <v>25</v>
      </c>
      <c r="H5" s="285">
        <v>1</v>
      </c>
      <c r="I5" s="288"/>
      <c r="K5" s="285"/>
      <c r="L5" s="285"/>
      <c r="M5" s="285"/>
    </row>
    <row r="6" spans="1:13">
      <c r="A6" s="107" t="s">
        <v>725</v>
      </c>
      <c r="B6" s="75">
        <f t="shared" si="0"/>
        <v>71</v>
      </c>
      <c r="C6" s="75">
        <f t="shared" si="0"/>
        <v>1</v>
      </c>
      <c r="D6" s="288">
        <f t="shared" si="1"/>
        <v>1.4084507042253521E-2</v>
      </c>
      <c r="E6" s="285">
        <v>62</v>
      </c>
      <c r="F6" s="285">
        <v>1</v>
      </c>
      <c r="G6" s="285">
        <v>9</v>
      </c>
      <c r="H6" s="285">
        <v>0</v>
      </c>
      <c r="I6" s="288"/>
      <c r="K6" s="285"/>
      <c r="L6" s="285"/>
      <c r="M6" s="285"/>
    </row>
    <row r="7" spans="1:13">
      <c r="A7" s="107" t="s">
        <v>726</v>
      </c>
      <c r="B7" s="75">
        <f t="shared" si="0"/>
        <v>82</v>
      </c>
      <c r="C7" s="75">
        <f t="shared" si="0"/>
        <v>7</v>
      </c>
      <c r="D7" s="288">
        <f t="shared" si="1"/>
        <v>8.5365853658536592E-2</v>
      </c>
      <c r="E7" s="285">
        <v>69</v>
      </c>
      <c r="F7" s="285">
        <v>1</v>
      </c>
      <c r="G7" s="285">
        <v>13</v>
      </c>
      <c r="H7" s="285">
        <v>6</v>
      </c>
      <c r="I7" s="288"/>
      <c r="K7" s="285"/>
      <c r="L7" s="285"/>
      <c r="M7" s="285"/>
    </row>
    <row r="8" spans="1:13">
      <c r="A8" s="107" t="s">
        <v>248</v>
      </c>
      <c r="B8" s="75">
        <f t="shared" si="0"/>
        <v>65</v>
      </c>
      <c r="C8" s="75">
        <f t="shared" si="0"/>
        <v>31</v>
      </c>
      <c r="D8" s="288">
        <f t="shared" si="1"/>
        <v>0.47692307692307695</v>
      </c>
      <c r="E8" s="285">
        <v>30</v>
      </c>
      <c r="F8" s="285">
        <v>16</v>
      </c>
      <c r="G8" s="285">
        <v>35</v>
      </c>
      <c r="H8" s="285">
        <v>15</v>
      </c>
      <c r="I8" s="288"/>
      <c r="K8" s="285"/>
      <c r="L8" s="285"/>
      <c r="M8" s="285"/>
    </row>
    <row r="9" spans="1:13">
      <c r="A9" s="107" t="s">
        <v>727</v>
      </c>
      <c r="B9" s="75">
        <f t="shared" si="0"/>
        <v>23</v>
      </c>
      <c r="C9" s="75">
        <f t="shared" si="0"/>
        <v>10</v>
      </c>
      <c r="D9" s="288">
        <f t="shared" si="1"/>
        <v>0.43478260869565216</v>
      </c>
      <c r="E9" s="285">
        <v>8</v>
      </c>
      <c r="F9" s="285">
        <v>3</v>
      </c>
      <c r="G9" s="285">
        <v>15</v>
      </c>
      <c r="H9" s="285">
        <v>7</v>
      </c>
      <c r="I9" s="288"/>
      <c r="K9" s="285"/>
      <c r="L9" s="285"/>
      <c r="M9" s="285"/>
    </row>
    <row r="10" spans="1:13">
      <c r="A10" s="107" t="s">
        <v>728</v>
      </c>
      <c r="B10" s="75">
        <f t="shared" si="0"/>
        <v>26</v>
      </c>
      <c r="C10" s="75">
        <f t="shared" si="0"/>
        <v>15</v>
      </c>
      <c r="D10" s="288">
        <f t="shared" si="1"/>
        <v>0.57692307692307687</v>
      </c>
      <c r="E10" s="285">
        <v>20</v>
      </c>
      <c r="F10" s="285">
        <v>12</v>
      </c>
      <c r="G10" s="285">
        <v>6</v>
      </c>
      <c r="H10" s="285">
        <v>3</v>
      </c>
      <c r="I10" s="288"/>
      <c r="K10" s="285"/>
      <c r="L10" s="285"/>
      <c r="M10" s="285"/>
    </row>
    <row r="11" spans="1:13" s="68" customFormat="1">
      <c r="A11" s="107" t="s">
        <v>729</v>
      </c>
      <c r="B11" s="75">
        <f t="shared" si="0"/>
        <v>35</v>
      </c>
      <c r="C11" s="75">
        <f t="shared" si="0"/>
        <v>6</v>
      </c>
      <c r="D11" s="288">
        <f t="shared" si="1"/>
        <v>0.17142857142857143</v>
      </c>
      <c r="E11" s="285">
        <v>14</v>
      </c>
      <c r="F11" s="285">
        <v>4</v>
      </c>
      <c r="G11" s="285">
        <v>21</v>
      </c>
      <c r="H11" s="285">
        <v>2</v>
      </c>
      <c r="I11" s="288"/>
      <c r="J11" s="285"/>
      <c r="K11" s="285"/>
      <c r="L11" s="285"/>
      <c r="M11" s="285"/>
    </row>
    <row r="12" spans="1:13" s="68" customFormat="1">
      <c r="A12" s="107" t="s">
        <v>730</v>
      </c>
      <c r="B12" s="75">
        <f t="shared" si="0"/>
        <v>22</v>
      </c>
      <c r="C12" s="75">
        <f t="shared" si="0"/>
        <v>1</v>
      </c>
      <c r="D12" s="288">
        <f t="shared" si="1"/>
        <v>4.5454545454545456E-2</v>
      </c>
      <c r="E12" s="285">
        <v>5</v>
      </c>
      <c r="F12" s="285">
        <v>1</v>
      </c>
      <c r="G12" s="285">
        <v>17</v>
      </c>
      <c r="H12" s="285">
        <v>0</v>
      </c>
      <c r="I12" s="288"/>
      <c r="J12" s="285"/>
      <c r="K12" s="285"/>
      <c r="L12" s="285"/>
      <c r="M12" s="285"/>
    </row>
    <row r="13" spans="1:13" s="68" customFormat="1">
      <c r="A13" s="107" t="s">
        <v>731</v>
      </c>
      <c r="B13" s="75">
        <f t="shared" si="0"/>
        <v>47</v>
      </c>
      <c r="C13" s="75">
        <f t="shared" si="0"/>
        <v>3</v>
      </c>
      <c r="D13" s="288">
        <f t="shared" si="1"/>
        <v>6.3829787234042548E-2</v>
      </c>
      <c r="E13" s="285">
        <v>1</v>
      </c>
      <c r="F13" s="285">
        <v>0</v>
      </c>
      <c r="G13" s="285">
        <v>46</v>
      </c>
      <c r="H13" s="285">
        <v>3</v>
      </c>
      <c r="I13" s="288"/>
      <c r="J13" s="285"/>
      <c r="K13" s="285"/>
      <c r="L13" s="285"/>
      <c r="M13" s="285"/>
    </row>
    <row r="14" spans="1:13">
      <c r="A14" s="107"/>
    </row>
    <row r="15" spans="1:13" s="68" customFormat="1" ht="67" customHeight="1">
      <c r="A15" s="289" t="s">
        <v>732</v>
      </c>
      <c r="B15" s="79"/>
      <c r="C15" s="79"/>
      <c r="D15" s="79"/>
      <c r="F15" s="79"/>
      <c r="G15" s="79"/>
      <c r="H15" s="79"/>
      <c r="I15" s="79"/>
      <c r="J15" s="285"/>
      <c r="K15" s="282"/>
      <c r="L15" s="282"/>
      <c r="M15" s="282"/>
    </row>
    <row r="16" spans="1:13" s="68" customFormat="1" ht="55" customHeight="1">
      <c r="A16" s="283" t="s">
        <v>733</v>
      </c>
      <c r="B16" s="79"/>
      <c r="C16" s="79"/>
      <c r="D16" s="79"/>
      <c r="F16" s="79"/>
      <c r="G16" s="79"/>
      <c r="H16" s="79"/>
      <c r="I16" s="79"/>
      <c r="J16" s="285"/>
      <c r="K16" s="282"/>
      <c r="L16" s="282"/>
      <c r="M16" s="282"/>
    </row>
  </sheetData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4BD1-3380-B04B-A73A-661091381DFE}">
  <dimension ref="A1:P12"/>
  <sheetViews>
    <sheetView zoomScale="105" workbookViewId="0">
      <selection activeCell="J3" sqref="J3"/>
    </sheetView>
  </sheetViews>
  <sheetFormatPr baseColWidth="10" defaultRowHeight="16"/>
  <cols>
    <col min="1" max="1" width="24.33203125" style="79" customWidth="1"/>
    <col min="2" max="2" width="16.6640625" style="79" customWidth="1"/>
    <col min="3" max="3" width="13.6640625" style="79" customWidth="1"/>
    <col min="4" max="4" width="12.5" style="79" customWidth="1"/>
    <col min="5" max="5" width="20.83203125" style="79" customWidth="1"/>
    <col min="6" max="7" width="12.83203125" style="79" customWidth="1"/>
    <col min="8" max="16" width="10.83203125" style="68"/>
  </cols>
  <sheetData>
    <row r="1" spans="1:8">
      <c r="A1" s="79" t="s">
        <v>734</v>
      </c>
    </row>
    <row r="2" spans="1:8">
      <c r="A2" s="290" t="s">
        <v>735</v>
      </c>
      <c r="E2" s="79" t="s">
        <v>736</v>
      </c>
      <c r="G2" s="79" t="s">
        <v>86</v>
      </c>
      <c r="H2" s="68" t="s">
        <v>87</v>
      </c>
    </row>
    <row r="3" spans="1:8" s="287" customFormat="1" ht="30" customHeight="1">
      <c r="A3" s="291" t="s">
        <v>440</v>
      </c>
      <c r="B3" s="292" t="s">
        <v>737</v>
      </c>
      <c r="C3" s="291" t="s">
        <v>738</v>
      </c>
      <c r="D3" s="293" t="s">
        <v>739</v>
      </c>
      <c r="E3" s="122" t="s">
        <v>721</v>
      </c>
      <c r="F3" s="112" t="s">
        <v>740</v>
      </c>
      <c r="G3" s="112" t="s">
        <v>741</v>
      </c>
      <c r="H3" s="112"/>
    </row>
    <row r="4" spans="1:8">
      <c r="A4" s="107" t="s">
        <v>742</v>
      </c>
      <c r="B4" s="75">
        <v>5</v>
      </c>
      <c r="C4" s="75">
        <v>10</v>
      </c>
      <c r="D4" s="288">
        <f>C4/(B4+C4)</f>
        <v>0.66666666666666663</v>
      </c>
      <c r="E4" s="294" t="s">
        <v>743</v>
      </c>
      <c r="F4" s="76">
        <f>SUM(B4:C5)</f>
        <v>29</v>
      </c>
      <c r="G4" s="295">
        <f>SUM(C4:C5)/SUM(B4:C5)</f>
        <v>0.58620689655172409</v>
      </c>
      <c r="H4" s="295">
        <f>STDEV(D4:D5)</f>
        <v>0.11785113019775866</v>
      </c>
    </row>
    <row r="5" spans="1:8">
      <c r="A5" s="107" t="s">
        <v>744</v>
      </c>
      <c r="B5" s="75">
        <v>7</v>
      </c>
      <c r="C5" s="75">
        <v>7</v>
      </c>
      <c r="D5" s="288">
        <f t="shared" ref="D5:D9" si="0">C5/(B5+C5)</f>
        <v>0.5</v>
      </c>
      <c r="E5" s="294" t="s">
        <v>745</v>
      </c>
      <c r="F5" s="76">
        <f>SUM(B6:C9)</f>
        <v>71</v>
      </c>
      <c r="G5" s="295">
        <f>SUM(C6:C9)/SUM(B6:C9)</f>
        <v>7.0422535211267609E-2</v>
      </c>
      <c r="H5" s="295">
        <f>STDEV(D6:D9)</f>
        <v>5.7168428058384346E-2</v>
      </c>
    </row>
    <row r="6" spans="1:8" ht="34">
      <c r="A6" s="107" t="s">
        <v>746</v>
      </c>
      <c r="B6" s="75">
        <v>18</v>
      </c>
      <c r="C6" s="75">
        <v>2</v>
      </c>
      <c r="D6" s="288">
        <f t="shared" si="0"/>
        <v>0.1</v>
      </c>
      <c r="E6" s="296" t="s">
        <v>747</v>
      </c>
    </row>
    <row r="7" spans="1:8">
      <c r="A7" s="107" t="s">
        <v>748</v>
      </c>
      <c r="B7" s="75">
        <v>20</v>
      </c>
      <c r="C7" s="75">
        <v>0</v>
      </c>
      <c r="D7" s="288">
        <f t="shared" si="0"/>
        <v>0</v>
      </c>
    </row>
    <row r="8" spans="1:8">
      <c r="A8" s="107" t="s">
        <v>749</v>
      </c>
      <c r="B8" s="75">
        <v>13</v>
      </c>
      <c r="C8" s="75">
        <v>2</v>
      </c>
      <c r="D8" s="288">
        <f t="shared" si="0"/>
        <v>0.13333333333333333</v>
      </c>
    </row>
    <row r="9" spans="1:8">
      <c r="A9" s="107" t="s">
        <v>750</v>
      </c>
      <c r="B9" s="75">
        <v>15</v>
      </c>
      <c r="C9" s="75">
        <v>1</v>
      </c>
      <c r="D9" s="288">
        <f t="shared" si="0"/>
        <v>6.25E-2</v>
      </c>
    </row>
    <row r="10" spans="1:8">
      <c r="A10" s="107"/>
      <c r="B10" s="75"/>
      <c r="C10" s="75"/>
      <c r="D10" s="288"/>
    </row>
    <row r="11" spans="1:8" s="68" customFormat="1" ht="50" customHeight="1">
      <c r="A11" s="289" t="s">
        <v>751</v>
      </c>
      <c r="B11" s="79"/>
      <c r="C11" s="79"/>
      <c r="D11" s="79"/>
      <c r="E11" s="79"/>
      <c r="F11" s="79"/>
      <c r="G11" s="79"/>
    </row>
    <row r="12" spans="1:8" s="68" customFormat="1" ht="55" customHeight="1">
      <c r="A12" s="297"/>
      <c r="B12" s="79"/>
      <c r="C12" s="79"/>
      <c r="D12" s="79"/>
      <c r="E12" s="79"/>
      <c r="F12" s="79"/>
      <c r="G12" s="7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E06AF-A63A-E440-84B0-B9DABBF5CC43}">
  <dimension ref="A1:BD39"/>
  <sheetViews>
    <sheetView zoomScale="50" workbookViewId="0">
      <selection activeCell="P2" sqref="P2"/>
    </sheetView>
  </sheetViews>
  <sheetFormatPr baseColWidth="10" defaultRowHeight="16"/>
  <cols>
    <col min="1" max="1" width="21.83203125" style="61" customWidth="1"/>
    <col min="2" max="6" width="7.83203125" style="43" customWidth="1"/>
    <col min="7" max="7" width="10" style="43" bestFit="1" customWidth="1"/>
    <col min="8" max="25" width="10" style="44" bestFit="1" customWidth="1"/>
    <col min="26" max="26" width="10.83203125" style="44" customWidth="1"/>
    <col min="27" max="32" width="7.83203125" style="45" customWidth="1"/>
    <col min="33" max="38" width="7.83203125" style="46" customWidth="1"/>
    <col min="39" max="39" width="8" style="47" customWidth="1"/>
    <col min="40" max="48" width="10.83203125" style="48"/>
    <col min="49" max="49" width="10.83203125" style="49"/>
    <col min="50" max="50" width="10.83203125" style="48"/>
  </cols>
  <sheetData>
    <row r="1" spans="1:56">
      <c r="A1" s="42" t="s">
        <v>752</v>
      </c>
    </row>
    <row r="2" spans="1:56" ht="51">
      <c r="A2" s="50" t="s">
        <v>753</v>
      </c>
      <c r="B2" s="43" t="s">
        <v>43</v>
      </c>
      <c r="Z2" s="51" t="s">
        <v>49</v>
      </c>
    </row>
    <row r="3" spans="1:56" s="55" customFormat="1" ht="57" customHeight="1">
      <c r="A3" s="52" t="s">
        <v>754</v>
      </c>
      <c r="B3" s="51" t="s">
        <v>755</v>
      </c>
      <c r="C3" s="51" t="s">
        <v>756</v>
      </c>
      <c r="D3" s="53" t="s">
        <v>757</v>
      </c>
      <c r="E3" s="53" t="s">
        <v>758</v>
      </c>
      <c r="F3" s="53" t="s">
        <v>759</v>
      </c>
      <c r="G3" s="53" t="s">
        <v>760</v>
      </c>
      <c r="H3" s="51" t="s">
        <v>761</v>
      </c>
      <c r="I3" s="51" t="s">
        <v>762</v>
      </c>
      <c r="J3" s="51" t="s">
        <v>763</v>
      </c>
      <c r="K3" s="51" t="s">
        <v>764</v>
      </c>
      <c r="L3" s="51" t="s">
        <v>765</v>
      </c>
      <c r="M3" s="51" t="s">
        <v>766</v>
      </c>
      <c r="N3" s="51" t="s">
        <v>767</v>
      </c>
      <c r="O3" s="298" t="s">
        <v>768</v>
      </c>
      <c r="P3" s="298" t="s">
        <v>769</v>
      </c>
      <c r="Q3" s="298" t="s">
        <v>770</v>
      </c>
      <c r="R3" s="298" t="s">
        <v>771</v>
      </c>
      <c r="S3" s="298" t="s">
        <v>772</v>
      </c>
      <c r="T3" s="298" t="s">
        <v>773</v>
      </c>
      <c r="U3" s="298" t="s">
        <v>774</v>
      </c>
      <c r="V3" s="298" t="s">
        <v>775</v>
      </c>
      <c r="W3" s="298" t="s">
        <v>776</v>
      </c>
      <c r="X3" s="298" t="s">
        <v>777</v>
      </c>
      <c r="Y3" s="298" t="s">
        <v>778</v>
      </c>
      <c r="Z3" s="54"/>
      <c r="AA3" s="51" t="s">
        <v>755</v>
      </c>
      <c r="AB3" s="51" t="s">
        <v>756</v>
      </c>
      <c r="AC3" s="53" t="s">
        <v>757</v>
      </c>
      <c r="AD3" s="53" t="s">
        <v>758</v>
      </c>
      <c r="AE3" s="53" t="s">
        <v>759</v>
      </c>
      <c r="AF3" s="53" t="s">
        <v>760</v>
      </c>
      <c r="AG3" s="51" t="s">
        <v>761</v>
      </c>
      <c r="AH3" s="51" t="s">
        <v>762</v>
      </c>
      <c r="AI3" s="51" t="s">
        <v>763</v>
      </c>
      <c r="AJ3" s="51" t="s">
        <v>764</v>
      </c>
      <c r="AK3" s="51" t="s">
        <v>765</v>
      </c>
      <c r="AL3" s="51" t="s">
        <v>766</v>
      </c>
      <c r="AM3" s="299" t="s">
        <v>767</v>
      </c>
      <c r="AN3" s="298" t="s">
        <v>768</v>
      </c>
      <c r="AO3" s="298" t="s">
        <v>769</v>
      </c>
      <c r="AP3" s="298" t="s">
        <v>770</v>
      </c>
      <c r="AQ3" s="298" t="s">
        <v>771</v>
      </c>
      <c r="AR3" s="298" t="s">
        <v>772</v>
      </c>
      <c r="AS3" s="298" t="s">
        <v>773</v>
      </c>
      <c r="AT3" s="298" t="s">
        <v>774</v>
      </c>
      <c r="AU3" s="298" t="s">
        <v>775</v>
      </c>
      <c r="AV3" s="298" t="s">
        <v>776</v>
      </c>
      <c r="AW3" s="300" t="s">
        <v>777</v>
      </c>
      <c r="AX3" s="301" t="s">
        <v>778</v>
      </c>
    </row>
    <row r="4" spans="1:56" ht="17">
      <c r="A4" s="50" t="s">
        <v>75</v>
      </c>
      <c r="B4" s="44">
        <v>45.5</v>
      </c>
      <c r="C4" s="44">
        <v>32.700000000000003</v>
      </c>
      <c r="D4" s="44">
        <v>33</v>
      </c>
      <c r="E4" s="44">
        <v>33.5</v>
      </c>
      <c r="F4" s="44">
        <v>33.799999999999997</v>
      </c>
      <c r="G4" s="44">
        <v>31.6</v>
      </c>
      <c r="H4" s="44">
        <v>40.700000000000003</v>
      </c>
      <c r="I4" s="44">
        <v>22.7</v>
      </c>
      <c r="J4" s="44">
        <v>50.8</v>
      </c>
      <c r="K4" s="44">
        <v>48.2</v>
      </c>
      <c r="L4" s="45">
        <v>43.6</v>
      </c>
      <c r="M4" s="45">
        <v>30.9</v>
      </c>
      <c r="N4" s="45">
        <v>32.200000000000003</v>
      </c>
      <c r="O4" s="43">
        <v>21.7</v>
      </c>
      <c r="P4" s="43">
        <v>24.4</v>
      </c>
      <c r="Q4" s="43">
        <v>35.299999999999997</v>
      </c>
      <c r="R4" s="43">
        <v>27.1</v>
      </c>
      <c r="S4" s="43">
        <v>21.5</v>
      </c>
      <c r="T4" s="43">
        <v>23.6</v>
      </c>
      <c r="U4" s="43">
        <v>18.2</v>
      </c>
      <c r="V4" s="43">
        <v>12.2</v>
      </c>
      <c r="W4" s="43">
        <v>14.9</v>
      </c>
      <c r="X4" s="43">
        <v>34.1</v>
      </c>
      <c r="Y4" s="43">
        <v>16.600000000000001</v>
      </c>
      <c r="Z4" s="50" t="s">
        <v>76</v>
      </c>
      <c r="AA4" s="57">
        <f t="shared" ref="AA4:AP6" si="0">B4/B7</f>
        <v>0.38139145012573344</v>
      </c>
      <c r="AB4" s="57">
        <f t="shared" si="0"/>
        <v>0.25173210161662818</v>
      </c>
      <c r="AC4" s="57">
        <f t="shared" si="0"/>
        <v>0.24390243902439021</v>
      </c>
      <c r="AD4" s="57">
        <f t="shared" si="0"/>
        <v>0.25131282820705175</v>
      </c>
      <c r="AE4" s="57">
        <f t="shared" si="0"/>
        <v>0.26825396825396824</v>
      </c>
      <c r="AF4" s="57">
        <f t="shared" si="0"/>
        <v>0.24439288476411444</v>
      </c>
      <c r="AG4" s="57">
        <f t="shared" si="0"/>
        <v>0.27972508591065293</v>
      </c>
      <c r="AH4" s="57">
        <f t="shared" si="0"/>
        <v>0.303475935828877</v>
      </c>
      <c r="AI4" s="57">
        <f t="shared" si="0"/>
        <v>0.35425383542538352</v>
      </c>
      <c r="AJ4" s="57">
        <f t="shared" si="0"/>
        <v>0.34354953670705629</v>
      </c>
      <c r="AK4" s="57">
        <f t="shared" si="0"/>
        <v>0.36638655462184877</v>
      </c>
      <c r="AL4" s="57">
        <f t="shared" si="0"/>
        <v>0.25537190082644629</v>
      </c>
      <c r="AM4" s="58">
        <f t="shared" si="0"/>
        <v>0.22967189728958634</v>
      </c>
      <c r="AN4" s="58">
        <f t="shared" si="0"/>
        <v>0.33695652173913038</v>
      </c>
      <c r="AO4" s="58">
        <f t="shared" si="0"/>
        <v>0.26991150442477874</v>
      </c>
      <c r="AP4" s="58">
        <f t="shared" si="0"/>
        <v>0.34540117416829741</v>
      </c>
      <c r="AQ4" s="58">
        <f t="shared" ref="AQ4:AX6" si="1">R4/R7</f>
        <v>0.32650602409638557</v>
      </c>
      <c r="AR4" s="58">
        <f t="shared" si="1"/>
        <v>0.27599486521180999</v>
      </c>
      <c r="AS4" s="58">
        <f t="shared" si="1"/>
        <v>0.33762517882689558</v>
      </c>
      <c r="AT4" s="58">
        <f t="shared" si="1"/>
        <v>0.29166666666666669</v>
      </c>
      <c r="AU4" s="58">
        <f t="shared" si="1"/>
        <v>0.16781292984869325</v>
      </c>
      <c r="AV4" s="58">
        <f t="shared" si="1"/>
        <v>0.2264437689969605</v>
      </c>
      <c r="AW4" s="58">
        <f t="shared" si="1"/>
        <v>0.2736757624398074</v>
      </c>
      <c r="AX4" s="59">
        <f t="shared" si="1"/>
        <v>0.2656</v>
      </c>
    </row>
    <row r="5" spans="1:56" ht="17">
      <c r="A5" s="50" t="s">
        <v>779</v>
      </c>
      <c r="B5" s="44">
        <v>71.599999999999994</v>
      </c>
      <c r="C5" s="44">
        <v>66.3</v>
      </c>
      <c r="D5" s="44">
        <v>70.5</v>
      </c>
      <c r="E5" s="44">
        <v>56.4</v>
      </c>
      <c r="F5" s="44">
        <v>55.9</v>
      </c>
      <c r="G5" s="44">
        <v>59.8</v>
      </c>
      <c r="H5" s="44">
        <v>72.5</v>
      </c>
      <c r="I5" s="44">
        <v>40.1</v>
      </c>
      <c r="J5" s="44">
        <v>86.7</v>
      </c>
      <c r="K5" s="44">
        <v>84.6</v>
      </c>
      <c r="L5" s="45">
        <v>61.8</v>
      </c>
      <c r="M5" s="45">
        <v>62.9</v>
      </c>
      <c r="N5" s="45">
        <v>72.099999999999994</v>
      </c>
      <c r="O5" s="43">
        <v>44</v>
      </c>
      <c r="P5" s="43">
        <v>22.7</v>
      </c>
      <c r="Q5" s="43">
        <v>32.299999999999997</v>
      </c>
      <c r="R5" s="43">
        <v>20.399999999999999</v>
      </c>
      <c r="S5" s="43">
        <v>35.5</v>
      </c>
      <c r="T5" s="43">
        <v>35.6</v>
      </c>
      <c r="U5" s="43">
        <v>29.1</v>
      </c>
      <c r="V5" s="43">
        <v>34.700000000000003</v>
      </c>
      <c r="W5" s="43">
        <v>40.9</v>
      </c>
      <c r="X5" s="43">
        <v>44.1</v>
      </c>
      <c r="Y5" s="43">
        <v>30.3</v>
      </c>
      <c r="Z5" s="50" t="s">
        <v>780</v>
      </c>
      <c r="AA5" s="57">
        <f t="shared" si="0"/>
        <v>0.80539932508436429</v>
      </c>
      <c r="AB5" s="57">
        <f t="shared" si="0"/>
        <v>0.69278996865203757</v>
      </c>
      <c r="AC5" s="57">
        <f t="shared" si="0"/>
        <v>0.72680412371134018</v>
      </c>
      <c r="AD5" s="57">
        <f t="shared" si="0"/>
        <v>0.72680412371134029</v>
      </c>
      <c r="AE5" s="57">
        <f t="shared" si="0"/>
        <v>0.72976501305483032</v>
      </c>
      <c r="AF5" s="57">
        <f t="shared" si="0"/>
        <v>0.8125</v>
      </c>
      <c r="AG5" s="57">
        <f t="shared" si="0"/>
        <v>0.71148184494602551</v>
      </c>
      <c r="AH5" s="57">
        <f t="shared" si="0"/>
        <v>0.68430034129692829</v>
      </c>
      <c r="AI5" s="57">
        <f t="shared" si="0"/>
        <v>0.94961664841182925</v>
      </c>
      <c r="AJ5" s="57">
        <f t="shared" si="0"/>
        <v>0.98257839721254359</v>
      </c>
      <c r="AK5" s="57">
        <f t="shared" si="0"/>
        <v>0.8328840970350404</v>
      </c>
      <c r="AL5" s="57">
        <f t="shared" si="0"/>
        <v>0.80848329048843193</v>
      </c>
      <c r="AM5" s="58">
        <f t="shared" si="0"/>
        <v>0.87712895377128941</v>
      </c>
      <c r="AN5" s="58">
        <f t="shared" si="0"/>
        <v>0.72968490878938641</v>
      </c>
      <c r="AO5" s="58">
        <f t="shared" si="0"/>
        <v>0.61517615176151763</v>
      </c>
      <c r="AP5" s="58">
        <f t="shared" si="0"/>
        <v>0.78780487804878041</v>
      </c>
      <c r="AQ5" s="58">
        <f t="shared" si="1"/>
        <v>0.63949843260188088</v>
      </c>
      <c r="AR5" s="58">
        <f t="shared" si="1"/>
        <v>0.71717171717171713</v>
      </c>
      <c r="AS5" s="58">
        <f t="shared" si="1"/>
        <v>0.71342685370741488</v>
      </c>
      <c r="AT5" s="58">
        <f t="shared" si="1"/>
        <v>0.7114914425427874</v>
      </c>
      <c r="AU5" s="58">
        <f t="shared" si="1"/>
        <v>0.59930915371329885</v>
      </c>
      <c r="AV5" s="58">
        <f t="shared" si="1"/>
        <v>0.66288492706645052</v>
      </c>
      <c r="AW5" s="58">
        <f t="shared" si="1"/>
        <v>0.61420612813370479</v>
      </c>
      <c r="AX5" s="59">
        <f t="shared" si="1"/>
        <v>0.74264705882352944</v>
      </c>
    </row>
    <row r="6" spans="1:56" ht="17">
      <c r="A6" s="50" t="s">
        <v>79</v>
      </c>
      <c r="B6" s="44">
        <v>65.099999999999994</v>
      </c>
      <c r="C6" s="44">
        <v>85.8</v>
      </c>
      <c r="D6" s="44">
        <v>89</v>
      </c>
      <c r="E6" s="44">
        <v>73.7</v>
      </c>
      <c r="F6" s="44">
        <v>68.8</v>
      </c>
      <c r="G6" s="44">
        <v>73.900000000000006</v>
      </c>
      <c r="H6" s="44">
        <v>61</v>
      </c>
      <c r="I6" s="44">
        <v>43.3</v>
      </c>
      <c r="J6" s="44">
        <v>63.3</v>
      </c>
      <c r="K6" s="44">
        <v>76.7</v>
      </c>
      <c r="L6" s="45">
        <v>42.7</v>
      </c>
      <c r="M6" s="45">
        <v>41.8</v>
      </c>
      <c r="N6" s="45">
        <v>44.1</v>
      </c>
      <c r="O6" s="43">
        <v>34.299999999999997</v>
      </c>
      <c r="P6" s="43">
        <v>29.8</v>
      </c>
      <c r="Q6" s="43">
        <v>46.6</v>
      </c>
      <c r="R6" s="43">
        <v>35.200000000000003</v>
      </c>
      <c r="S6" s="43">
        <v>36.700000000000003</v>
      </c>
      <c r="T6" s="43">
        <v>18.3</v>
      </c>
      <c r="U6" s="43">
        <v>15.7</v>
      </c>
      <c r="V6" s="43">
        <v>16.7</v>
      </c>
      <c r="W6" s="43">
        <v>21.8</v>
      </c>
      <c r="X6" s="43">
        <v>29</v>
      </c>
      <c r="Y6" s="43">
        <v>22.2</v>
      </c>
      <c r="Z6" s="50" t="s">
        <v>80</v>
      </c>
      <c r="AA6" s="57">
        <f t="shared" si="0"/>
        <v>0.85770750988142275</v>
      </c>
      <c r="AB6" s="57">
        <f t="shared" si="0"/>
        <v>1.0631970260223047</v>
      </c>
      <c r="AC6" s="57">
        <f t="shared" si="0"/>
        <v>1.135204081632653</v>
      </c>
      <c r="AD6" s="57">
        <f t="shared" si="0"/>
        <v>0.98793565683646123</v>
      </c>
      <c r="AE6" s="57">
        <f t="shared" si="0"/>
        <v>1.0058479532163742</v>
      </c>
      <c r="AF6" s="57">
        <f t="shared" si="0"/>
        <v>1.2154605263157896</v>
      </c>
      <c r="AG6" s="57">
        <f t="shared" si="0"/>
        <v>0.88662790697674421</v>
      </c>
      <c r="AH6" s="57">
        <f t="shared" si="0"/>
        <v>0.97085201793721965</v>
      </c>
      <c r="AI6" s="57">
        <f t="shared" si="0"/>
        <v>1.0063593004769475</v>
      </c>
      <c r="AJ6" s="57">
        <f t="shared" si="0"/>
        <v>1.1464872944693572</v>
      </c>
      <c r="AK6" s="57">
        <f t="shared" si="0"/>
        <v>0.9907192575406033</v>
      </c>
      <c r="AL6" s="57">
        <f t="shared" si="0"/>
        <v>0.94356659142212185</v>
      </c>
      <c r="AM6" s="58">
        <f t="shared" si="0"/>
        <v>0.96498905908096277</v>
      </c>
      <c r="AN6" s="58">
        <f t="shared" si="0"/>
        <v>1.102893890675241</v>
      </c>
      <c r="AO6" s="58">
        <f t="shared" si="0"/>
        <v>1.0275862068965518</v>
      </c>
      <c r="AP6" s="58">
        <f t="shared" si="0"/>
        <v>1.346820809248555</v>
      </c>
      <c r="AQ6" s="58">
        <f t="shared" si="1"/>
        <v>1.2096219931271479</v>
      </c>
      <c r="AR6" s="58">
        <f t="shared" si="1"/>
        <v>0.97089947089947104</v>
      </c>
      <c r="AS6" s="58">
        <f t="shared" si="1"/>
        <v>0.97860962566844922</v>
      </c>
      <c r="AT6" s="58">
        <f t="shared" si="1"/>
        <v>0.98742138364779863</v>
      </c>
      <c r="AU6" s="58">
        <f t="shared" si="1"/>
        <v>0.95428571428571429</v>
      </c>
      <c r="AV6" s="58">
        <f t="shared" si="1"/>
        <v>1.0900000000000001</v>
      </c>
      <c r="AW6" s="58">
        <f t="shared" si="1"/>
        <v>1</v>
      </c>
      <c r="AX6" s="59">
        <f t="shared" si="1"/>
        <v>0.88800000000000001</v>
      </c>
    </row>
    <row r="7" spans="1:56" ht="17">
      <c r="A7" s="50" t="s">
        <v>81</v>
      </c>
      <c r="B7" s="44">
        <v>119.3</v>
      </c>
      <c r="C7" s="44">
        <v>129.9</v>
      </c>
      <c r="D7" s="44">
        <v>135.30000000000001</v>
      </c>
      <c r="E7" s="44">
        <v>133.30000000000001</v>
      </c>
      <c r="F7" s="44">
        <v>126</v>
      </c>
      <c r="G7" s="44">
        <v>129.30000000000001</v>
      </c>
      <c r="H7" s="44">
        <v>145.5</v>
      </c>
      <c r="I7" s="44">
        <v>74.8</v>
      </c>
      <c r="J7" s="44">
        <v>143.4</v>
      </c>
      <c r="K7" s="44">
        <v>140.30000000000001</v>
      </c>
      <c r="L7" s="45">
        <v>119</v>
      </c>
      <c r="M7" s="45">
        <v>121</v>
      </c>
      <c r="N7" s="45">
        <v>140.19999999999999</v>
      </c>
      <c r="O7" s="43">
        <v>64.400000000000006</v>
      </c>
      <c r="P7" s="43">
        <v>90.4</v>
      </c>
      <c r="Q7" s="43">
        <v>102.2</v>
      </c>
      <c r="R7" s="43">
        <v>83</v>
      </c>
      <c r="S7" s="43">
        <v>77.900000000000006</v>
      </c>
      <c r="T7" s="43">
        <v>69.900000000000006</v>
      </c>
      <c r="U7" s="43">
        <v>62.4</v>
      </c>
      <c r="V7" s="43">
        <v>72.7</v>
      </c>
      <c r="W7" s="43">
        <v>65.8</v>
      </c>
      <c r="X7" s="43">
        <v>124.6</v>
      </c>
      <c r="Y7" s="43">
        <v>62.5</v>
      </c>
      <c r="Z7" s="50"/>
    </row>
    <row r="8" spans="1:56" ht="17">
      <c r="A8" s="50" t="s">
        <v>781</v>
      </c>
      <c r="B8" s="44">
        <v>88.9</v>
      </c>
      <c r="C8" s="44">
        <v>95.7</v>
      </c>
      <c r="D8" s="44">
        <v>97</v>
      </c>
      <c r="E8" s="44">
        <v>77.599999999999994</v>
      </c>
      <c r="F8" s="44">
        <v>76.599999999999994</v>
      </c>
      <c r="G8" s="44">
        <v>73.599999999999994</v>
      </c>
      <c r="H8" s="44">
        <v>101.9</v>
      </c>
      <c r="I8" s="44">
        <v>58.6</v>
      </c>
      <c r="J8" s="44">
        <v>91.3</v>
      </c>
      <c r="K8" s="44">
        <v>86.1</v>
      </c>
      <c r="L8" s="45">
        <v>74.2</v>
      </c>
      <c r="M8" s="45">
        <v>77.8</v>
      </c>
      <c r="N8" s="45">
        <v>82.2</v>
      </c>
      <c r="O8" s="43">
        <v>60.3</v>
      </c>
      <c r="P8" s="43">
        <v>36.9</v>
      </c>
      <c r="Q8" s="43">
        <v>41</v>
      </c>
      <c r="R8" s="43">
        <v>31.9</v>
      </c>
      <c r="S8" s="43">
        <v>49.5</v>
      </c>
      <c r="T8" s="43">
        <v>49.9</v>
      </c>
      <c r="U8" s="43">
        <v>40.9</v>
      </c>
      <c r="V8" s="43">
        <v>57.9</v>
      </c>
      <c r="W8" s="43">
        <v>61.7</v>
      </c>
      <c r="X8" s="43">
        <v>71.8</v>
      </c>
      <c r="Y8" s="43">
        <v>40.799999999999997</v>
      </c>
      <c r="Z8" s="50"/>
    </row>
    <row r="9" spans="1:56" ht="17">
      <c r="A9" s="50" t="s">
        <v>83</v>
      </c>
      <c r="B9" s="44">
        <v>75.900000000000006</v>
      </c>
      <c r="C9" s="44">
        <v>80.7</v>
      </c>
      <c r="D9" s="44">
        <v>78.400000000000006</v>
      </c>
      <c r="E9" s="44">
        <v>74.599999999999994</v>
      </c>
      <c r="F9" s="44">
        <v>68.400000000000006</v>
      </c>
      <c r="G9" s="44">
        <v>60.8</v>
      </c>
      <c r="H9" s="44">
        <v>68.8</v>
      </c>
      <c r="I9" s="44">
        <v>44.6</v>
      </c>
      <c r="J9" s="44">
        <v>62.9</v>
      </c>
      <c r="K9" s="44">
        <v>66.900000000000006</v>
      </c>
      <c r="L9" s="45">
        <v>43.1</v>
      </c>
      <c r="M9" s="45">
        <v>44.3</v>
      </c>
      <c r="N9" s="45">
        <v>45.7</v>
      </c>
      <c r="O9" s="43">
        <v>31.1</v>
      </c>
      <c r="P9" s="43">
        <v>29</v>
      </c>
      <c r="Q9" s="43">
        <v>34.6</v>
      </c>
      <c r="R9" s="43">
        <v>29.1</v>
      </c>
      <c r="S9" s="43">
        <v>37.799999999999997</v>
      </c>
      <c r="T9" s="43">
        <v>18.7</v>
      </c>
      <c r="U9" s="43">
        <v>15.9</v>
      </c>
      <c r="V9" s="43">
        <v>17.5</v>
      </c>
      <c r="W9" s="43">
        <v>20</v>
      </c>
      <c r="X9" s="43">
        <v>29</v>
      </c>
      <c r="Y9" s="43">
        <v>25</v>
      </c>
      <c r="Z9" s="50"/>
    </row>
    <row r="10" spans="1:56">
      <c r="A10" s="61" t="s">
        <v>84</v>
      </c>
      <c r="B10" s="44">
        <v>13040</v>
      </c>
      <c r="C10" s="44">
        <v>13040</v>
      </c>
      <c r="D10" s="44">
        <v>13040</v>
      </c>
      <c r="E10" s="44">
        <v>13040</v>
      </c>
      <c r="F10" s="44">
        <v>13040</v>
      </c>
      <c r="G10" s="44">
        <v>13040</v>
      </c>
      <c r="H10" s="44">
        <v>13040</v>
      </c>
      <c r="I10" s="44">
        <v>13040</v>
      </c>
      <c r="J10" s="44">
        <v>13040</v>
      </c>
      <c r="K10" s="44">
        <v>13040</v>
      </c>
      <c r="L10" s="44">
        <v>13040</v>
      </c>
      <c r="M10" s="44">
        <v>13040</v>
      </c>
      <c r="N10" s="44">
        <v>13040</v>
      </c>
      <c r="O10" s="63">
        <v>8.6080000000000004E-2</v>
      </c>
      <c r="P10" s="63">
        <v>8.6080000000000004E-2</v>
      </c>
      <c r="Q10" s="63">
        <v>8.6080000000000004E-2</v>
      </c>
      <c r="R10" s="62">
        <v>8.5400000000000004E-2</v>
      </c>
      <c r="S10" s="62">
        <v>8.5400000000000004E-2</v>
      </c>
      <c r="T10" s="62">
        <v>8.5400000000000004E-2</v>
      </c>
      <c r="U10" s="62">
        <v>8.5400000000000004E-2</v>
      </c>
      <c r="V10" s="62">
        <v>8.7489999999999998E-2</v>
      </c>
      <c r="W10" s="62">
        <v>8.7489999999999998E-2</v>
      </c>
      <c r="X10" s="62">
        <v>8.7489999999999998E-2</v>
      </c>
      <c r="Y10" s="62">
        <v>8.7489999999999998E-2</v>
      </c>
    </row>
    <row r="11" spans="1:56">
      <c r="Z11" s="44" t="s">
        <v>351</v>
      </c>
      <c r="AB11" s="45" t="s">
        <v>782</v>
      </c>
      <c r="AZ11" s="68"/>
      <c r="BA11" s="68"/>
      <c r="BB11" s="68"/>
      <c r="BC11" s="68"/>
      <c r="BD11" s="68"/>
    </row>
    <row r="12" spans="1:56" ht="34">
      <c r="B12" s="43" t="s">
        <v>783</v>
      </c>
      <c r="C12" s="43" t="s">
        <v>125</v>
      </c>
      <c r="Z12" s="50" t="s">
        <v>76</v>
      </c>
      <c r="AA12" s="69">
        <f>AVERAGE(AA4:AX4)</f>
        <v>0.28712561729254843</v>
      </c>
      <c r="AB12" s="69">
        <f>STDEV(AA4:AX4)</f>
        <v>5.2360926188067529E-2</v>
      </c>
      <c r="AZ12" s="68" t="s">
        <v>92</v>
      </c>
      <c r="BA12" s="68"/>
      <c r="BC12" s="68" t="s">
        <v>93</v>
      </c>
    </row>
    <row r="13" spans="1:56" ht="17">
      <c r="Z13" s="50" t="s">
        <v>780</v>
      </c>
      <c r="AA13" s="69">
        <f>AVERAGE(AA5:AX5)</f>
        <v>0.74474324082235288</v>
      </c>
      <c r="AB13" s="69">
        <f t="shared" ref="AB13:AB14" si="2">STDEV(AA5:AX5)</f>
        <v>9.828554400144815E-2</v>
      </c>
    </row>
    <row r="14" spans="1:56" ht="17">
      <c r="Z14" s="50" t="s">
        <v>80</v>
      </c>
      <c r="AA14" s="69">
        <f>AVERAGE(AA6:AX6)</f>
        <v>1.0304622198440789</v>
      </c>
      <c r="AB14" s="69">
        <f t="shared" si="2"/>
        <v>0.11540523417025363</v>
      </c>
    </row>
    <row r="16" spans="1:56" ht="77" customHeight="1">
      <c r="A16" s="52" t="s">
        <v>784</v>
      </c>
      <c r="B16" s="51" t="s">
        <v>785</v>
      </c>
      <c r="C16" s="51" t="s">
        <v>786</v>
      </c>
      <c r="D16" s="51" t="s">
        <v>787</v>
      </c>
      <c r="E16" s="51" t="s">
        <v>788</v>
      </c>
      <c r="F16" s="51" t="s">
        <v>789</v>
      </c>
      <c r="G16" s="298" t="s">
        <v>790</v>
      </c>
      <c r="H16" s="298" t="s">
        <v>791</v>
      </c>
      <c r="I16" s="298" t="s">
        <v>792</v>
      </c>
      <c r="J16" s="298" t="s">
        <v>793</v>
      </c>
      <c r="K16" s="298" t="s">
        <v>794</v>
      </c>
      <c r="L16" s="298" t="s">
        <v>795</v>
      </c>
      <c r="M16" s="298" t="s">
        <v>796</v>
      </c>
      <c r="N16" s="298" t="s">
        <v>797</v>
      </c>
      <c r="O16" s="298" t="s">
        <v>798</v>
      </c>
      <c r="P16" s="298" t="s">
        <v>799</v>
      </c>
      <c r="Q16" s="298" t="s">
        <v>800</v>
      </c>
      <c r="R16" s="298" t="s">
        <v>801</v>
      </c>
      <c r="S16" s="298" t="s">
        <v>802</v>
      </c>
      <c r="T16" s="298" t="s">
        <v>803</v>
      </c>
      <c r="U16" s="298" t="s">
        <v>804</v>
      </c>
      <c r="V16" s="298" t="s">
        <v>805</v>
      </c>
      <c r="W16" s="298" t="s">
        <v>806</v>
      </c>
      <c r="X16" s="298" t="s">
        <v>807</v>
      </c>
      <c r="Y16" s="298" t="s">
        <v>808</v>
      </c>
      <c r="Z16" s="54"/>
      <c r="AA16" s="51" t="s">
        <v>785</v>
      </c>
      <c r="AB16" s="51" t="s">
        <v>786</v>
      </c>
      <c r="AC16" s="51" t="s">
        <v>787</v>
      </c>
      <c r="AD16" s="51" t="s">
        <v>788</v>
      </c>
      <c r="AE16" s="51" t="s">
        <v>789</v>
      </c>
      <c r="AF16" s="298" t="s">
        <v>790</v>
      </c>
      <c r="AG16" s="298" t="s">
        <v>791</v>
      </c>
      <c r="AH16" s="298" t="s">
        <v>792</v>
      </c>
      <c r="AI16" s="298" t="s">
        <v>793</v>
      </c>
      <c r="AJ16" s="298" t="s">
        <v>794</v>
      </c>
      <c r="AK16" s="302" t="s">
        <v>794</v>
      </c>
      <c r="AL16" s="298" t="s">
        <v>796</v>
      </c>
      <c r="AM16" s="300" t="s">
        <v>797</v>
      </c>
      <c r="AN16" s="301" t="s">
        <v>798</v>
      </c>
      <c r="AO16" s="298" t="s">
        <v>799</v>
      </c>
      <c r="AP16" s="298" t="s">
        <v>800</v>
      </c>
      <c r="AQ16" s="302" t="s">
        <v>799</v>
      </c>
      <c r="AR16" s="298" t="s">
        <v>802</v>
      </c>
      <c r="AS16" s="298" t="s">
        <v>803</v>
      </c>
      <c r="AT16" s="298" t="s">
        <v>804</v>
      </c>
      <c r="AU16" s="298" t="s">
        <v>805</v>
      </c>
      <c r="AV16" s="298" t="s">
        <v>806</v>
      </c>
      <c r="AW16" s="298" t="s">
        <v>807</v>
      </c>
      <c r="AX16" s="298" t="s">
        <v>808</v>
      </c>
    </row>
    <row r="17" spans="1:50" ht="17">
      <c r="A17" s="50" t="s">
        <v>75</v>
      </c>
      <c r="B17" s="303">
        <v>28.3</v>
      </c>
      <c r="C17" s="303">
        <v>29.7</v>
      </c>
      <c r="D17" s="44">
        <v>41.4</v>
      </c>
      <c r="E17" s="44">
        <v>22.7</v>
      </c>
      <c r="F17" s="44">
        <v>20.9</v>
      </c>
      <c r="G17" s="43">
        <v>10.5</v>
      </c>
      <c r="H17" s="43">
        <v>13.3</v>
      </c>
      <c r="I17" s="43">
        <v>9.5</v>
      </c>
      <c r="J17" s="43">
        <v>13.6</v>
      </c>
      <c r="K17" s="43">
        <v>14.4</v>
      </c>
      <c r="L17" s="43">
        <v>12.9</v>
      </c>
      <c r="M17" s="43">
        <v>15.3</v>
      </c>
      <c r="N17" s="43">
        <v>6.5</v>
      </c>
      <c r="O17" s="43">
        <v>10.199999999999999</v>
      </c>
      <c r="P17" s="43">
        <v>12.3</v>
      </c>
      <c r="Q17" s="43">
        <v>10.199999999999999</v>
      </c>
      <c r="R17" s="43">
        <v>11.9</v>
      </c>
      <c r="S17" s="43">
        <v>11</v>
      </c>
      <c r="T17" s="43">
        <v>11</v>
      </c>
      <c r="U17" s="43">
        <v>18.399999999999999</v>
      </c>
      <c r="V17" s="43">
        <v>18.399999999999999</v>
      </c>
      <c r="W17" s="43">
        <v>13.8</v>
      </c>
      <c r="X17" s="43">
        <v>16.399999999999999</v>
      </c>
      <c r="Y17" s="43">
        <v>15.7</v>
      </c>
      <c r="Z17" s="50" t="s">
        <v>76</v>
      </c>
      <c r="AA17" s="57">
        <f t="shared" ref="AA17:AP19" si="3">B17/B20</f>
        <v>0.23962743437764608</v>
      </c>
      <c r="AB17" s="57">
        <f t="shared" si="3"/>
        <v>0.22776073619631901</v>
      </c>
      <c r="AC17" s="57">
        <f t="shared" si="3"/>
        <v>0.3390663390663391</v>
      </c>
      <c r="AD17" s="57">
        <f t="shared" si="3"/>
        <v>0.34550989345509892</v>
      </c>
      <c r="AE17" s="57">
        <f t="shared" si="3"/>
        <v>0.30289855072463767</v>
      </c>
      <c r="AF17" s="57">
        <f t="shared" si="3"/>
        <v>0.14726507713884993</v>
      </c>
      <c r="AG17" s="57">
        <f t="shared" si="3"/>
        <v>0.11092577147623019</v>
      </c>
      <c r="AH17" s="57">
        <f t="shared" si="3"/>
        <v>0.12101910828025478</v>
      </c>
      <c r="AI17" s="57">
        <f t="shared" si="3"/>
        <v>0.1384928716904277</v>
      </c>
      <c r="AJ17" s="57">
        <f t="shared" si="3"/>
        <v>0.12510860121633363</v>
      </c>
      <c r="AK17" s="57">
        <f t="shared" si="3"/>
        <v>0.16287878787878787</v>
      </c>
      <c r="AL17" s="57">
        <f t="shared" si="3"/>
        <v>0.26516464471403811</v>
      </c>
      <c r="AM17" s="58">
        <f t="shared" si="3"/>
        <v>0.13513513513513514</v>
      </c>
      <c r="AN17" s="59">
        <f t="shared" si="3"/>
        <v>0.18246869409660108</v>
      </c>
      <c r="AO17" s="59">
        <f t="shared" si="3"/>
        <v>0.19838709677419356</v>
      </c>
      <c r="AP17" s="59">
        <f t="shared" si="3"/>
        <v>0.16999999999999998</v>
      </c>
      <c r="AQ17" s="59">
        <f t="shared" ref="AQ17:AX19" si="4">R17/R20</f>
        <v>0.21099290780141844</v>
      </c>
      <c r="AR17" s="59">
        <f t="shared" si="4"/>
        <v>0.21113243761996162</v>
      </c>
      <c r="AS17" s="59">
        <f t="shared" si="4"/>
        <v>0.24336283185840707</v>
      </c>
      <c r="AT17" s="59">
        <f t="shared" si="4"/>
        <v>0.26705370101596515</v>
      </c>
      <c r="AU17" s="59">
        <f t="shared" si="4"/>
        <v>0.33034111310592457</v>
      </c>
      <c r="AV17" s="59">
        <f t="shared" si="4"/>
        <v>0.15148188803512624</v>
      </c>
      <c r="AW17" s="59">
        <f t="shared" si="4"/>
        <v>0.16237623762376235</v>
      </c>
      <c r="AX17" s="59">
        <f t="shared" si="4"/>
        <v>0.21477428180574556</v>
      </c>
    </row>
    <row r="18" spans="1:50" ht="17">
      <c r="A18" s="50" t="s">
        <v>779</v>
      </c>
      <c r="B18" s="303">
        <v>36.200000000000003</v>
      </c>
      <c r="C18" s="303">
        <v>41.1</v>
      </c>
      <c r="D18" s="44">
        <v>36.200000000000003</v>
      </c>
      <c r="E18" s="44">
        <v>58.1</v>
      </c>
      <c r="F18" s="44">
        <v>62.3</v>
      </c>
      <c r="G18" s="43">
        <v>28.6</v>
      </c>
      <c r="H18" s="43">
        <v>26.3</v>
      </c>
      <c r="I18" s="43">
        <v>22.9</v>
      </c>
      <c r="J18" s="43">
        <v>25.3</v>
      </c>
      <c r="K18" s="43">
        <v>29.6</v>
      </c>
      <c r="L18" s="43">
        <v>29.7</v>
      </c>
      <c r="M18" s="43">
        <v>34</v>
      </c>
      <c r="N18" s="43">
        <v>13.2</v>
      </c>
      <c r="O18" s="43">
        <v>23.2</v>
      </c>
      <c r="P18" s="43">
        <v>31.5</v>
      </c>
      <c r="Q18" s="43">
        <v>23.7</v>
      </c>
      <c r="R18" s="43">
        <v>14.6</v>
      </c>
      <c r="S18" s="43">
        <v>18.899999999999999</v>
      </c>
      <c r="T18" s="43">
        <v>17.100000000000001</v>
      </c>
      <c r="U18" s="43">
        <v>35.4</v>
      </c>
      <c r="V18" s="43">
        <v>36.9</v>
      </c>
      <c r="W18" s="43">
        <v>30.3</v>
      </c>
      <c r="X18" s="43">
        <v>28</v>
      </c>
      <c r="Y18" s="43">
        <v>33.799999999999997</v>
      </c>
      <c r="Z18" s="50" t="s">
        <v>780</v>
      </c>
      <c r="AA18" s="57">
        <f t="shared" si="3"/>
        <v>0.57369255150554677</v>
      </c>
      <c r="AB18" s="57">
        <f t="shared" si="3"/>
        <v>0.54946524064171132</v>
      </c>
      <c r="AC18" s="57">
        <f t="shared" si="3"/>
        <v>0.5276967930029155</v>
      </c>
      <c r="AD18" s="57">
        <f t="shared" si="3"/>
        <v>0.73358585858585856</v>
      </c>
      <c r="AE18" s="57">
        <f t="shared" si="3"/>
        <v>0.8154450261780104</v>
      </c>
      <c r="AF18" s="57">
        <f t="shared" si="3"/>
        <v>0.60337552742616041</v>
      </c>
      <c r="AG18" s="57">
        <f t="shared" si="3"/>
        <v>0.33935483870967742</v>
      </c>
      <c r="AH18" s="57">
        <f t="shared" si="3"/>
        <v>0.46544715447154467</v>
      </c>
      <c r="AI18" s="57">
        <f t="shared" si="3"/>
        <v>0.41818181818181821</v>
      </c>
      <c r="AJ18" s="57">
        <f t="shared" si="3"/>
        <v>0.38896189224704342</v>
      </c>
      <c r="AK18" s="57">
        <f t="shared" si="3"/>
        <v>0.43421052631578944</v>
      </c>
      <c r="AL18" s="57">
        <f t="shared" si="3"/>
        <v>0.68825910931174095</v>
      </c>
      <c r="AM18" s="58">
        <f t="shared" si="3"/>
        <v>0.36464088397790051</v>
      </c>
      <c r="AN18" s="59">
        <f t="shared" si="3"/>
        <v>0.55903614457831319</v>
      </c>
      <c r="AO18" s="59">
        <f t="shared" si="3"/>
        <v>0.7078651685393258</v>
      </c>
      <c r="AP18" s="59">
        <f t="shared" si="3"/>
        <v>0.55116279069767438</v>
      </c>
      <c r="AQ18" s="59">
        <f t="shared" si="4"/>
        <v>0.51048951048951041</v>
      </c>
      <c r="AR18" s="59">
        <f t="shared" si="4"/>
        <v>0.60576923076923073</v>
      </c>
      <c r="AS18" s="59">
        <f t="shared" si="4"/>
        <v>0.57966101694915262</v>
      </c>
      <c r="AT18" s="59">
        <f t="shared" si="4"/>
        <v>0.76623376623376616</v>
      </c>
      <c r="AU18" s="59">
        <f t="shared" si="4"/>
        <v>0.80392156862745101</v>
      </c>
      <c r="AV18" s="59">
        <f t="shared" si="4"/>
        <v>0.48557692307692307</v>
      </c>
      <c r="AW18" s="59">
        <f t="shared" si="4"/>
        <v>0.44303797468354428</v>
      </c>
      <c r="AX18" s="59">
        <f t="shared" si="4"/>
        <v>0.61121157323688968</v>
      </c>
    </row>
    <row r="19" spans="1:50" ht="17">
      <c r="A19" s="50" t="s">
        <v>79</v>
      </c>
      <c r="B19" s="303">
        <v>79.8</v>
      </c>
      <c r="C19" s="303">
        <v>87.7</v>
      </c>
      <c r="D19" s="44">
        <v>68.8</v>
      </c>
      <c r="E19" s="44">
        <v>96.2</v>
      </c>
      <c r="F19" s="44">
        <v>109.4</v>
      </c>
      <c r="G19" s="43">
        <v>19</v>
      </c>
      <c r="H19" s="43">
        <v>21.7</v>
      </c>
      <c r="I19" s="43">
        <v>20.3</v>
      </c>
      <c r="J19" s="43">
        <v>29.9</v>
      </c>
      <c r="K19" s="43">
        <v>23.1</v>
      </c>
      <c r="L19" s="43">
        <v>29.2</v>
      </c>
      <c r="M19" s="43">
        <v>34.6</v>
      </c>
      <c r="N19" s="43">
        <v>28.8</v>
      </c>
      <c r="O19" s="43">
        <v>35</v>
      </c>
      <c r="P19" s="43">
        <v>35.1</v>
      </c>
      <c r="Q19" s="43">
        <v>30.7</v>
      </c>
      <c r="R19" s="43">
        <v>37.1</v>
      </c>
      <c r="S19" s="43">
        <v>49.9</v>
      </c>
      <c r="T19" s="43">
        <v>43.6</v>
      </c>
      <c r="U19" s="43">
        <v>30.7</v>
      </c>
      <c r="V19" s="43">
        <v>28.1</v>
      </c>
      <c r="W19" s="43">
        <v>30</v>
      </c>
      <c r="X19" s="43">
        <v>35.1</v>
      </c>
      <c r="Y19" s="43">
        <v>31.1</v>
      </c>
      <c r="Z19" s="50" t="s">
        <v>80</v>
      </c>
      <c r="AA19" s="57">
        <f t="shared" si="3"/>
        <v>0.76878612716763006</v>
      </c>
      <c r="AB19" s="57">
        <f t="shared" si="3"/>
        <v>0.8142989786443825</v>
      </c>
      <c r="AC19" s="57">
        <f t="shared" si="3"/>
        <v>0.72573839662447259</v>
      </c>
      <c r="AD19" s="57">
        <f t="shared" si="3"/>
        <v>0.83797909407665505</v>
      </c>
      <c r="AE19" s="57">
        <f t="shared" si="3"/>
        <v>0.8967213114754099</v>
      </c>
      <c r="AF19" s="57">
        <f t="shared" si="3"/>
        <v>0.90476190476190477</v>
      </c>
      <c r="AG19" s="57">
        <f t="shared" si="3"/>
        <v>0.53846153846153844</v>
      </c>
      <c r="AH19" s="57">
        <f t="shared" si="3"/>
        <v>0.82520325203252032</v>
      </c>
      <c r="AI19" s="57">
        <f t="shared" si="3"/>
        <v>0.86666666666666659</v>
      </c>
      <c r="AJ19" s="57">
        <f t="shared" si="3"/>
        <v>0.63114754098360659</v>
      </c>
      <c r="AK19" s="57">
        <f t="shared" si="3"/>
        <v>0.70531400966183577</v>
      </c>
      <c r="AL19" s="57">
        <f t="shared" si="3"/>
        <v>0.69200000000000006</v>
      </c>
      <c r="AM19" s="58">
        <f t="shared" si="3"/>
        <v>0.63157894736842102</v>
      </c>
      <c r="AN19" s="59">
        <f t="shared" si="3"/>
        <v>0.68226120857699812</v>
      </c>
      <c r="AO19" s="59">
        <f t="shared" si="3"/>
        <v>0.91644908616188003</v>
      </c>
      <c r="AP19" s="59">
        <f t="shared" si="3"/>
        <v>0.8164893617021276</v>
      </c>
      <c r="AQ19" s="59">
        <f t="shared" si="4"/>
        <v>0.66014234875444844</v>
      </c>
      <c r="AR19" s="59">
        <f t="shared" si="4"/>
        <v>0.819376026272578</v>
      </c>
      <c r="AS19" s="59">
        <f t="shared" si="4"/>
        <v>0.8226415094339623</v>
      </c>
      <c r="AT19" s="59">
        <f t="shared" si="4"/>
        <v>0.84109589041095889</v>
      </c>
      <c r="AU19" s="59">
        <f t="shared" si="4"/>
        <v>0.69554455445544561</v>
      </c>
      <c r="AV19" s="59">
        <f t="shared" si="4"/>
        <v>0.75757575757575757</v>
      </c>
      <c r="AW19" s="59">
        <f t="shared" si="4"/>
        <v>0.93600000000000005</v>
      </c>
      <c r="AX19" s="59">
        <f t="shared" si="4"/>
        <v>0.77556109725685785</v>
      </c>
    </row>
    <row r="20" spans="1:50" ht="17">
      <c r="A20" s="50" t="s">
        <v>81</v>
      </c>
      <c r="B20" s="303">
        <v>118.1</v>
      </c>
      <c r="C20" s="303">
        <v>130.4</v>
      </c>
      <c r="D20" s="44">
        <v>122.1</v>
      </c>
      <c r="E20" s="44">
        <v>65.7</v>
      </c>
      <c r="F20" s="44">
        <v>69</v>
      </c>
      <c r="G20" s="43">
        <v>71.3</v>
      </c>
      <c r="H20" s="43">
        <v>119.9</v>
      </c>
      <c r="I20" s="43">
        <v>78.5</v>
      </c>
      <c r="J20" s="43">
        <v>98.2</v>
      </c>
      <c r="K20" s="43">
        <v>115.1</v>
      </c>
      <c r="L20" s="43">
        <v>79.2</v>
      </c>
      <c r="M20" s="43">
        <v>57.7</v>
      </c>
      <c r="N20" s="43">
        <v>48.1</v>
      </c>
      <c r="O20" s="43">
        <v>55.9</v>
      </c>
      <c r="P20" s="43">
        <v>62</v>
      </c>
      <c r="Q20" s="43">
        <v>60</v>
      </c>
      <c r="R20" s="43">
        <v>56.4</v>
      </c>
      <c r="S20" s="43">
        <v>52.1</v>
      </c>
      <c r="T20" s="43">
        <v>45.2</v>
      </c>
      <c r="U20" s="43">
        <v>68.900000000000006</v>
      </c>
      <c r="V20" s="43">
        <v>55.7</v>
      </c>
      <c r="W20" s="43">
        <v>91.1</v>
      </c>
      <c r="X20" s="43">
        <v>101</v>
      </c>
      <c r="Y20" s="43">
        <v>73.099999999999994</v>
      </c>
      <c r="Z20" s="50"/>
      <c r="AS20"/>
    </row>
    <row r="21" spans="1:50" ht="17">
      <c r="A21" s="50" t="s">
        <v>781</v>
      </c>
      <c r="B21" s="303">
        <v>63.1</v>
      </c>
      <c r="C21" s="303">
        <v>74.8</v>
      </c>
      <c r="D21" s="44">
        <v>68.599999999999994</v>
      </c>
      <c r="E21" s="44">
        <v>79.2</v>
      </c>
      <c r="F21" s="44">
        <v>76.400000000000006</v>
      </c>
      <c r="G21" s="43">
        <v>47.4</v>
      </c>
      <c r="H21" s="43">
        <v>77.5</v>
      </c>
      <c r="I21" s="43">
        <v>49.2</v>
      </c>
      <c r="J21" s="43">
        <v>60.5</v>
      </c>
      <c r="K21" s="43">
        <v>76.099999999999994</v>
      </c>
      <c r="L21" s="43">
        <v>68.400000000000006</v>
      </c>
      <c r="M21" s="43">
        <v>49.4</v>
      </c>
      <c r="N21" s="43">
        <v>36.200000000000003</v>
      </c>
      <c r="O21" s="43">
        <v>41.5</v>
      </c>
      <c r="P21" s="43">
        <v>44.5</v>
      </c>
      <c r="Q21" s="43">
        <v>43</v>
      </c>
      <c r="R21" s="43">
        <v>28.6</v>
      </c>
      <c r="S21" s="43">
        <v>31.2</v>
      </c>
      <c r="T21" s="43">
        <v>29.5</v>
      </c>
      <c r="U21" s="43">
        <v>46.2</v>
      </c>
      <c r="V21" s="43">
        <v>45.9</v>
      </c>
      <c r="W21" s="43">
        <v>62.4</v>
      </c>
      <c r="X21" s="43">
        <v>63.2</v>
      </c>
      <c r="Y21" s="43">
        <v>55.3</v>
      </c>
      <c r="Z21" s="50"/>
    </row>
    <row r="22" spans="1:50" ht="17">
      <c r="A22" s="50" t="s">
        <v>83</v>
      </c>
      <c r="B22" s="303">
        <v>103.8</v>
      </c>
      <c r="C22" s="303">
        <v>107.7</v>
      </c>
      <c r="D22" s="44">
        <v>94.8</v>
      </c>
      <c r="E22" s="44">
        <v>114.8</v>
      </c>
      <c r="F22" s="44">
        <v>122</v>
      </c>
      <c r="G22" s="43">
        <v>21</v>
      </c>
      <c r="H22" s="43">
        <v>40.299999999999997</v>
      </c>
      <c r="I22" s="43">
        <v>24.6</v>
      </c>
      <c r="J22" s="43">
        <v>34.5</v>
      </c>
      <c r="K22" s="43">
        <v>36.6</v>
      </c>
      <c r="L22" s="43">
        <v>41.4</v>
      </c>
      <c r="M22" s="43">
        <v>50</v>
      </c>
      <c r="N22" s="43">
        <v>45.6</v>
      </c>
      <c r="O22" s="43">
        <v>51.3</v>
      </c>
      <c r="P22" s="43">
        <v>38.299999999999997</v>
      </c>
      <c r="Q22" s="43">
        <v>37.6</v>
      </c>
      <c r="R22" s="43">
        <v>56.2</v>
      </c>
      <c r="S22" s="43">
        <v>60.9</v>
      </c>
      <c r="T22" s="43">
        <v>53</v>
      </c>
      <c r="U22" s="43">
        <v>36.5</v>
      </c>
      <c r="V22" s="43">
        <v>40.4</v>
      </c>
      <c r="W22" s="43">
        <v>39.6</v>
      </c>
      <c r="X22" s="43">
        <v>37.5</v>
      </c>
      <c r="Y22" s="43">
        <v>40.1</v>
      </c>
      <c r="Z22" s="50"/>
    </row>
    <row r="23" spans="1:50">
      <c r="A23" s="61" t="s">
        <v>84</v>
      </c>
      <c r="B23" s="44">
        <v>13040</v>
      </c>
      <c r="C23" s="44">
        <v>13040</v>
      </c>
      <c r="D23" s="44">
        <v>13040</v>
      </c>
      <c r="E23" s="44">
        <v>13040</v>
      </c>
      <c r="F23" s="44">
        <v>13040</v>
      </c>
      <c r="G23" s="63">
        <v>8.6080000000000004E-2</v>
      </c>
      <c r="H23" s="63">
        <v>8.6080000000000004E-2</v>
      </c>
      <c r="I23" s="63">
        <v>8.6080000000000004E-2</v>
      </c>
      <c r="J23" s="63">
        <v>8.6080000000000004E-2</v>
      </c>
      <c r="K23" s="63">
        <v>8.6080000000000004E-2</v>
      </c>
      <c r="L23" s="63">
        <v>8.6080000000000004E-2</v>
      </c>
      <c r="M23" s="63">
        <v>8.6080000000000004E-2</v>
      </c>
      <c r="N23" s="63">
        <v>8.6080000000000004E-2</v>
      </c>
      <c r="O23" s="63">
        <v>8.6080000000000004E-2</v>
      </c>
      <c r="P23" s="63">
        <v>8.6080000000000004E-2</v>
      </c>
      <c r="Q23" s="63">
        <v>8.6080000000000004E-2</v>
      </c>
      <c r="R23" s="63">
        <v>8.6080000000000004E-2</v>
      </c>
      <c r="S23" s="63">
        <v>8.6080000000000004E-2</v>
      </c>
      <c r="T23" s="63">
        <v>8.6080000000000004E-2</v>
      </c>
      <c r="U23" s="62">
        <v>8.7489999999999998E-2</v>
      </c>
      <c r="V23" s="62">
        <v>8.7489999999999998E-2</v>
      </c>
      <c r="W23" s="62">
        <v>8.7489999999999998E-2</v>
      </c>
      <c r="X23" s="62">
        <v>8.7489999999999998E-2</v>
      </c>
      <c r="Y23" s="62">
        <v>8.7489999999999998E-2</v>
      </c>
    </row>
    <row r="24" spans="1:50" ht="77" customHeight="1">
      <c r="Z24" s="43" t="s">
        <v>85</v>
      </c>
      <c r="AA24" s="66" t="s">
        <v>86</v>
      </c>
      <c r="AB24" s="66" t="s">
        <v>87</v>
      </c>
      <c r="AC24" s="66"/>
      <c r="AD24" s="66"/>
      <c r="AE24" s="66" t="s">
        <v>546</v>
      </c>
      <c r="AF24" s="71" t="s">
        <v>809</v>
      </c>
      <c r="AG24" s="73" t="s">
        <v>810</v>
      </c>
    </row>
    <row r="25" spans="1:50" ht="38" customHeight="1">
      <c r="B25" s="43" t="s">
        <v>17</v>
      </c>
      <c r="C25" s="43" t="s">
        <v>125</v>
      </c>
      <c r="Z25" s="50" t="s">
        <v>76</v>
      </c>
      <c r="AA25" s="69">
        <f>AVERAGE(AA17:AX17)</f>
        <v>0.2084676725453001</v>
      </c>
      <c r="AB25" s="69">
        <f>STDEV(AA17:AX17)</f>
        <v>7.123312224788246E-2</v>
      </c>
      <c r="AF25" s="71" t="s">
        <v>595</v>
      </c>
      <c r="AG25" s="71" t="s">
        <v>551</v>
      </c>
      <c r="AH25" s="71"/>
      <c r="AI25" s="71"/>
    </row>
    <row r="26" spans="1:50" ht="17">
      <c r="Z26" s="50" t="s">
        <v>780</v>
      </c>
      <c r="AA26" s="69">
        <f t="shared" ref="AA26:AA27" si="5">AVERAGE(AA18:AX18)</f>
        <v>0.56359512035156245</v>
      </c>
      <c r="AB26" s="69">
        <f>STDEV(AA18:AX18)</f>
        <v>0.13617035075792605</v>
      </c>
    </row>
    <row r="27" spans="1:50" ht="17">
      <c r="D27" s="62"/>
      <c r="F27" s="62"/>
      <c r="Z27" s="50" t="s">
        <v>80</v>
      </c>
      <c r="AA27" s="69">
        <f t="shared" si="5"/>
        <v>0.77340810868858589</v>
      </c>
      <c r="AB27" s="69">
        <f t="shared" ref="AB27" si="6">STDEV(AA19:AX19)</f>
        <v>0.10302364260638608</v>
      </c>
    </row>
    <row r="28" spans="1:50">
      <c r="C28" s="62"/>
      <c r="D28" s="62"/>
      <c r="F28" s="62"/>
    </row>
    <row r="29" spans="1:50">
      <c r="C29" s="62"/>
      <c r="D29" s="62"/>
      <c r="F29" s="62"/>
    </row>
    <row r="30" spans="1:50">
      <c r="C30" s="62"/>
      <c r="D30" s="62"/>
      <c r="F30" s="62"/>
    </row>
    <row r="31" spans="1:50">
      <c r="C31" s="62"/>
      <c r="D31" s="62"/>
      <c r="F31" s="62"/>
    </row>
    <row r="32" spans="1:50">
      <c r="C32" s="62"/>
      <c r="D32" s="62"/>
      <c r="F32" s="62"/>
    </row>
    <row r="33" spans="1:6">
      <c r="C33" s="62"/>
      <c r="D33" s="62"/>
      <c r="F33" s="62"/>
    </row>
    <row r="34" spans="1:6">
      <c r="A34" s="50"/>
      <c r="C34" s="62"/>
      <c r="D34" s="62"/>
      <c r="F34" s="62"/>
    </row>
    <row r="35" spans="1:6">
      <c r="C35" s="62"/>
      <c r="D35" s="62"/>
      <c r="F35" s="62"/>
    </row>
    <row r="36" spans="1:6">
      <c r="C36" s="62"/>
      <c r="D36" s="62"/>
      <c r="F36" s="62"/>
    </row>
    <row r="37" spans="1:6">
      <c r="C37" s="62"/>
      <c r="D37" s="62"/>
      <c r="F37" s="62"/>
    </row>
    <row r="38" spans="1:6">
      <c r="C38" s="62"/>
      <c r="D38" s="62"/>
      <c r="F38" s="62"/>
    </row>
    <row r="39" spans="1:6">
      <c r="C39" s="6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9405-33C0-2E43-B42D-7565D552C983}">
  <dimension ref="B2:L39"/>
  <sheetViews>
    <sheetView tabSelected="1" topLeftCell="A10" workbookViewId="0">
      <selection activeCell="Q17" sqref="Q17"/>
    </sheetView>
  </sheetViews>
  <sheetFormatPr baseColWidth="10" defaultRowHeight="16"/>
  <sheetData>
    <row r="2" spans="2:12" ht="17" thickBot="1"/>
    <row r="3" spans="2:12">
      <c r="B3" s="427" t="s">
        <v>811</v>
      </c>
      <c r="C3" s="428"/>
      <c r="D3" s="428"/>
      <c r="E3" s="428"/>
      <c r="F3" s="428"/>
      <c r="G3" s="428"/>
      <c r="H3" s="428"/>
      <c r="I3" s="428"/>
      <c r="J3" s="428"/>
      <c r="K3" s="428"/>
      <c r="L3" s="429"/>
    </row>
    <row r="4" spans="2:12">
      <c r="B4" s="430" t="s">
        <v>1112</v>
      </c>
      <c r="E4" t="s">
        <v>1113</v>
      </c>
      <c r="H4" t="s">
        <v>1114</v>
      </c>
      <c r="K4" t="s">
        <v>1115</v>
      </c>
      <c r="L4" s="431"/>
    </row>
    <row r="5" spans="2:12">
      <c r="B5" s="430" t="s">
        <v>812</v>
      </c>
      <c r="C5" t="s">
        <v>134</v>
      </c>
      <c r="E5" t="s">
        <v>812</v>
      </c>
      <c r="F5" t="s">
        <v>134</v>
      </c>
      <c r="H5" t="s">
        <v>812</v>
      </c>
      <c r="I5" t="s">
        <v>134</v>
      </c>
      <c r="K5" t="s">
        <v>812</v>
      </c>
      <c r="L5" s="431" t="s">
        <v>134</v>
      </c>
    </row>
    <row r="6" spans="2:12">
      <c r="B6" s="430">
        <v>-90</v>
      </c>
      <c r="C6">
        <v>14</v>
      </c>
      <c r="E6">
        <v>-90</v>
      </c>
      <c r="F6">
        <v>8</v>
      </c>
      <c r="H6">
        <v>-90</v>
      </c>
      <c r="I6">
        <v>2</v>
      </c>
      <c r="K6">
        <v>-90</v>
      </c>
      <c r="L6" s="431">
        <v>5</v>
      </c>
    </row>
    <row r="7" spans="2:12">
      <c r="B7" s="430">
        <v>-72</v>
      </c>
      <c r="C7">
        <v>34</v>
      </c>
      <c r="E7">
        <v>-72</v>
      </c>
      <c r="F7">
        <v>15</v>
      </c>
      <c r="H7">
        <v>-72</v>
      </c>
      <c r="I7">
        <v>8</v>
      </c>
      <c r="K7">
        <v>-72</v>
      </c>
      <c r="L7" s="431">
        <v>19</v>
      </c>
    </row>
    <row r="8" spans="2:12">
      <c r="B8" s="430">
        <v>-54</v>
      </c>
      <c r="C8">
        <v>41</v>
      </c>
      <c r="E8">
        <v>-54</v>
      </c>
      <c r="F8">
        <v>35</v>
      </c>
      <c r="H8">
        <v>-54</v>
      </c>
      <c r="I8">
        <v>15</v>
      </c>
      <c r="K8">
        <v>-54</v>
      </c>
      <c r="L8" s="431">
        <v>27</v>
      </c>
    </row>
    <row r="9" spans="2:12">
      <c r="B9" s="430">
        <v>-36</v>
      </c>
      <c r="C9">
        <v>102</v>
      </c>
      <c r="E9">
        <v>-36</v>
      </c>
      <c r="F9">
        <v>42</v>
      </c>
      <c r="H9">
        <v>-36</v>
      </c>
      <c r="I9">
        <v>30</v>
      </c>
      <c r="K9">
        <v>-36</v>
      </c>
      <c r="L9" s="431">
        <v>35</v>
      </c>
    </row>
    <row r="10" spans="2:12">
      <c r="B10" s="430">
        <v>-18</v>
      </c>
      <c r="C10">
        <v>166</v>
      </c>
      <c r="E10">
        <v>-18</v>
      </c>
      <c r="F10">
        <v>35</v>
      </c>
      <c r="H10">
        <v>-18</v>
      </c>
      <c r="I10">
        <v>63</v>
      </c>
      <c r="K10">
        <v>-18</v>
      </c>
      <c r="L10" s="431">
        <v>33</v>
      </c>
    </row>
    <row r="11" spans="2:12">
      <c r="B11" s="430">
        <v>0</v>
      </c>
      <c r="C11">
        <v>180</v>
      </c>
      <c r="E11">
        <v>0</v>
      </c>
      <c r="F11">
        <v>30</v>
      </c>
      <c r="H11">
        <v>0</v>
      </c>
      <c r="I11">
        <v>88</v>
      </c>
      <c r="K11">
        <v>0</v>
      </c>
      <c r="L11" s="431">
        <v>45</v>
      </c>
    </row>
    <row r="12" spans="2:12">
      <c r="B12" s="430">
        <v>18</v>
      </c>
      <c r="C12">
        <v>153</v>
      </c>
      <c r="E12">
        <v>18</v>
      </c>
      <c r="F12">
        <v>40</v>
      </c>
      <c r="H12">
        <v>18</v>
      </c>
      <c r="I12">
        <v>50</v>
      </c>
      <c r="K12">
        <v>18</v>
      </c>
      <c r="L12" s="431">
        <v>43</v>
      </c>
    </row>
    <row r="13" spans="2:12">
      <c r="B13" s="430">
        <v>36</v>
      </c>
      <c r="C13">
        <v>103</v>
      </c>
      <c r="E13">
        <v>36</v>
      </c>
      <c r="F13">
        <v>39</v>
      </c>
      <c r="H13">
        <v>36</v>
      </c>
      <c r="I13">
        <v>35</v>
      </c>
      <c r="K13">
        <v>36</v>
      </c>
      <c r="L13" s="431">
        <v>39</v>
      </c>
    </row>
    <row r="14" spans="2:12">
      <c r="B14" s="430">
        <v>54</v>
      </c>
      <c r="C14">
        <v>49</v>
      </c>
      <c r="E14">
        <v>54</v>
      </c>
      <c r="F14">
        <v>29</v>
      </c>
      <c r="H14">
        <v>54</v>
      </c>
      <c r="I14">
        <v>9</v>
      </c>
      <c r="K14">
        <v>54</v>
      </c>
      <c r="L14" s="431">
        <v>32</v>
      </c>
    </row>
    <row r="15" spans="2:12">
      <c r="B15" s="430">
        <v>72</v>
      </c>
      <c r="C15">
        <v>28</v>
      </c>
      <c r="E15">
        <v>72</v>
      </c>
      <c r="F15">
        <v>23</v>
      </c>
      <c r="H15">
        <v>72</v>
      </c>
      <c r="I15">
        <v>10</v>
      </c>
      <c r="K15">
        <v>72</v>
      </c>
      <c r="L15" s="431">
        <v>21</v>
      </c>
    </row>
    <row r="16" spans="2:12" ht="17" thickBot="1">
      <c r="B16" s="432">
        <v>90</v>
      </c>
      <c r="C16" s="433">
        <v>8</v>
      </c>
      <c r="D16" s="433"/>
      <c r="E16" s="433">
        <v>90</v>
      </c>
      <c r="F16" s="433">
        <v>3</v>
      </c>
      <c r="G16" s="433"/>
      <c r="H16" s="433">
        <v>90</v>
      </c>
      <c r="I16" s="433">
        <v>4</v>
      </c>
      <c r="J16" s="433"/>
      <c r="K16" s="433">
        <v>90</v>
      </c>
      <c r="L16" s="434">
        <v>12</v>
      </c>
    </row>
    <row r="18" spans="2:12" ht="17" thickBot="1"/>
    <row r="19" spans="2:12">
      <c r="B19" s="427" t="s">
        <v>813</v>
      </c>
      <c r="C19" s="428"/>
      <c r="D19" s="428"/>
      <c r="E19" s="428"/>
      <c r="F19" s="428"/>
      <c r="G19" s="428"/>
      <c r="H19" s="428"/>
      <c r="I19" s="428"/>
      <c r="J19" s="428"/>
      <c r="K19" s="428"/>
      <c r="L19" s="429"/>
    </row>
    <row r="20" spans="2:12">
      <c r="B20" s="430" t="s">
        <v>1116</v>
      </c>
      <c r="E20" t="s">
        <v>1117</v>
      </c>
      <c r="H20" t="s">
        <v>1118</v>
      </c>
      <c r="K20" t="s">
        <v>1119</v>
      </c>
      <c r="L20" s="431"/>
    </row>
    <row r="21" spans="2:12">
      <c r="B21" s="430" t="s">
        <v>812</v>
      </c>
      <c r="C21" t="s">
        <v>134</v>
      </c>
      <c r="E21" t="s">
        <v>812</v>
      </c>
      <c r="F21" t="s">
        <v>134</v>
      </c>
      <c r="H21" t="s">
        <v>812</v>
      </c>
      <c r="I21" t="s">
        <v>134</v>
      </c>
      <c r="K21" t="s">
        <v>812</v>
      </c>
      <c r="L21" s="431" t="s">
        <v>134</v>
      </c>
    </row>
    <row r="22" spans="2:12">
      <c r="B22" s="430">
        <v>-90</v>
      </c>
      <c r="C22">
        <v>11</v>
      </c>
      <c r="E22">
        <v>-90</v>
      </c>
      <c r="F22">
        <v>4</v>
      </c>
      <c r="H22">
        <v>-90</v>
      </c>
      <c r="I22">
        <v>8</v>
      </c>
      <c r="K22">
        <v>-90</v>
      </c>
      <c r="L22" s="431">
        <v>4</v>
      </c>
    </row>
    <row r="23" spans="2:12">
      <c r="B23" s="430">
        <v>-72</v>
      </c>
      <c r="C23">
        <v>32</v>
      </c>
      <c r="E23">
        <v>-72</v>
      </c>
      <c r="F23">
        <v>16</v>
      </c>
      <c r="H23">
        <v>-72</v>
      </c>
      <c r="I23">
        <v>13</v>
      </c>
      <c r="K23">
        <v>-72</v>
      </c>
      <c r="L23" s="431">
        <v>8</v>
      </c>
    </row>
    <row r="24" spans="2:12">
      <c r="B24" s="430">
        <v>-54</v>
      </c>
      <c r="C24">
        <v>42</v>
      </c>
      <c r="E24">
        <v>-54</v>
      </c>
      <c r="F24">
        <v>17</v>
      </c>
      <c r="H24">
        <v>-54</v>
      </c>
      <c r="I24">
        <v>11</v>
      </c>
      <c r="K24">
        <v>-54</v>
      </c>
      <c r="L24" s="431">
        <v>18</v>
      </c>
    </row>
    <row r="25" spans="2:12">
      <c r="B25" s="430">
        <v>-36</v>
      </c>
      <c r="C25">
        <v>73</v>
      </c>
      <c r="E25">
        <v>-36</v>
      </c>
      <c r="F25">
        <v>31</v>
      </c>
      <c r="H25">
        <v>-36</v>
      </c>
      <c r="I25">
        <v>28</v>
      </c>
      <c r="K25">
        <v>-36</v>
      </c>
      <c r="L25" s="431">
        <v>25</v>
      </c>
    </row>
    <row r="26" spans="2:12">
      <c r="B26" s="430">
        <v>-18</v>
      </c>
      <c r="C26">
        <v>123</v>
      </c>
      <c r="E26">
        <v>-18</v>
      </c>
      <c r="F26">
        <v>47</v>
      </c>
      <c r="H26">
        <v>-18</v>
      </c>
      <c r="I26">
        <v>34</v>
      </c>
      <c r="K26">
        <v>-18</v>
      </c>
      <c r="L26" s="431">
        <v>30</v>
      </c>
    </row>
    <row r="27" spans="2:12">
      <c r="B27" s="430">
        <v>0</v>
      </c>
      <c r="C27">
        <v>187</v>
      </c>
      <c r="E27">
        <v>0</v>
      </c>
      <c r="F27">
        <v>56</v>
      </c>
      <c r="H27">
        <v>0</v>
      </c>
      <c r="I27">
        <v>51</v>
      </c>
      <c r="K27">
        <v>0</v>
      </c>
      <c r="L27" s="431">
        <v>44</v>
      </c>
    </row>
    <row r="28" spans="2:12">
      <c r="B28" s="430">
        <v>18</v>
      </c>
      <c r="C28">
        <v>151</v>
      </c>
      <c r="E28">
        <v>18</v>
      </c>
      <c r="F28">
        <v>49</v>
      </c>
      <c r="H28">
        <v>18</v>
      </c>
      <c r="I28">
        <v>54</v>
      </c>
      <c r="K28">
        <v>18</v>
      </c>
      <c r="L28" s="431">
        <v>37</v>
      </c>
    </row>
    <row r="29" spans="2:12">
      <c r="B29" s="430">
        <v>36</v>
      </c>
      <c r="C29">
        <v>94</v>
      </c>
      <c r="E29">
        <v>36</v>
      </c>
      <c r="F29">
        <v>34</v>
      </c>
      <c r="H29">
        <v>36</v>
      </c>
      <c r="I29">
        <v>36</v>
      </c>
      <c r="K29">
        <v>36</v>
      </c>
      <c r="L29" s="431">
        <v>23</v>
      </c>
    </row>
    <row r="30" spans="2:12">
      <c r="B30" s="430">
        <v>54</v>
      </c>
      <c r="C30">
        <v>24</v>
      </c>
      <c r="E30">
        <v>54</v>
      </c>
      <c r="F30">
        <v>23</v>
      </c>
      <c r="H30">
        <v>54</v>
      </c>
      <c r="I30">
        <v>9</v>
      </c>
      <c r="K30">
        <v>54</v>
      </c>
      <c r="L30" s="431">
        <v>13</v>
      </c>
    </row>
    <row r="31" spans="2:12">
      <c r="B31" s="430">
        <v>72</v>
      </c>
      <c r="C31">
        <v>28</v>
      </c>
      <c r="E31">
        <v>72</v>
      </c>
      <c r="F31">
        <v>11</v>
      </c>
      <c r="H31">
        <v>72</v>
      </c>
      <c r="I31">
        <v>9</v>
      </c>
      <c r="K31">
        <v>72</v>
      </c>
      <c r="L31" s="431">
        <v>8</v>
      </c>
    </row>
    <row r="32" spans="2:12" ht="17" thickBot="1">
      <c r="B32" s="432">
        <v>90</v>
      </c>
      <c r="C32" s="433">
        <v>11</v>
      </c>
      <c r="D32" s="433"/>
      <c r="E32" s="433">
        <v>90</v>
      </c>
      <c r="F32" s="433">
        <v>3</v>
      </c>
      <c r="G32" s="433"/>
      <c r="H32" s="433">
        <v>90</v>
      </c>
      <c r="I32" s="433">
        <v>5</v>
      </c>
      <c r="J32" s="433"/>
      <c r="K32" s="433">
        <v>90</v>
      </c>
      <c r="L32" s="434">
        <v>3</v>
      </c>
    </row>
    <row r="34" spans="2:6" ht="17" thickBot="1"/>
    <row r="35" spans="2:6">
      <c r="B35" s="427"/>
      <c r="C35" s="428" t="s">
        <v>1120</v>
      </c>
      <c r="D35" s="428"/>
      <c r="E35" s="428"/>
      <c r="F35" s="428" t="s">
        <v>1120</v>
      </c>
    </row>
    <row r="36" spans="2:6">
      <c r="B36" s="430" t="s">
        <v>1121</v>
      </c>
      <c r="C36">
        <v>2.6550388543595076E-7</v>
      </c>
      <c r="E36" t="s">
        <v>1122</v>
      </c>
      <c r="F36" s="431">
        <v>3.3972790688440675E-2</v>
      </c>
    </row>
    <row r="37" spans="2:6">
      <c r="B37" s="430" t="s">
        <v>1123</v>
      </c>
      <c r="C37">
        <v>2.331909427344345E-2</v>
      </c>
      <c r="E37" t="s">
        <v>1123</v>
      </c>
      <c r="F37" s="431">
        <v>1.2175891523233957E-2</v>
      </c>
    </row>
    <row r="38" spans="2:6">
      <c r="B38" s="430" t="s">
        <v>1124</v>
      </c>
      <c r="C38">
        <v>4.5638341137779956E-7</v>
      </c>
      <c r="E38" t="s">
        <v>1125</v>
      </c>
      <c r="F38" s="431">
        <v>1.8336534039171438E-2</v>
      </c>
    </row>
    <row r="39" spans="2:6" ht="17" thickBot="1">
      <c r="B39" s="432" t="s">
        <v>1126</v>
      </c>
      <c r="C39" s="433">
        <v>0.89541799181586867</v>
      </c>
      <c r="D39" s="433"/>
      <c r="E39" s="433" t="s">
        <v>1127</v>
      </c>
      <c r="F39" s="434">
        <v>0.69861913009289323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4271B-1090-BB47-A566-5F2CFE6E13EE}">
  <dimension ref="A1:AE34"/>
  <sheetViews>
    <sheetView zoomScale="56" workbookViewId="0">
      <selection activeCell="Y43" sqref="Y43"/>
    </sheetView>
  </sheetViews>
  <sheetFormatPr baseColWidth="10" defaultRowHeight="16"/>
  <cols>
    <col min="1" max="1" width="27" style="79" customWidth="1"/>
    <col min="2" max="2" width="14.1640625" style="75" customWidth="1"/>
    <col min="3" max="3" width="14" style="75" customWidth="1"/>
    <col min="4" max="4" width="15.5" style="75" customWidth="1"/>
    <col min="5" max="13" width="10.83203125" style="75"/>
    <col min="14" max="14" width="10.83203125" style="304"/>
  </cols>
  <sheetData>
    <row r="1" spans="1:28" ht="34">
      <c r="A1" s="100" t="s">
        <v>360</v>
      </c>
      <c r="B1" s="97" t="s">
        <v>814</v>
      </c>
    </row>
    <row r="2" spans="1:28" ht="51">
      <c r="A2" s="305" t="s">
        <v>815</v>
      </c>
      <c r="B2" s="97" t="s">
        <v>816</v>
      </c>
    </row>
    <row r="3" spans="1:28" ht="51">
      <c r="A3" s="61" t="s">
        <v>393</v>
      </c>
      <c r="B3" s="43" t="s">
        <v>368</v>
      </c>
      <c r="C3" s="43"/>
      <c r="D3" s="43"/>
      <c r="E3" s="43"/>
      <c r="F3" s="43"/>
      <c r="G3" s="43"/>
      <c r="H3" s="44"/>
      <c r="I3" s="44"/>
      <c r="J3" s="44"/>
      <c r="K3" s="44"/>
      <c r="L3" s="44"/>
      <c r="M3" s="44"/>
      <c r="N3" s="44"/>
      <c r="O3" s="51" t="s">
        <v>49</v>
      </c>
      <c r="P3" s="45"/>
      <c r="Q3" s="45"/>
      <c r="R3" s="45"/>
      <c r="S3" s="45"/>
      <c r="T3" s="45"/>
      <c r="U3" s="45"/>
      <c r="V3" s="46"/>
      <c r="W3" s="46"/>
      <c r="X3" s="46"/>
      <c r="Y3" s="46"/>
      <c r="Z3" s="46"/>
      <c r="AA3" s="46"/>
      <c r="AB3" s="46"/>
    </row>
    <row r="4" spans="1:28" ht="34">
      <c r="A4" s="52" t="s">
        <v>817</v>
      </c>
      <c r="B4" s="51" t="s">
        <v>818</v>
      </c>
      <c r="C4" s="51" t="s">
        <v>819</v>
      </c>
      <c r="D4" s="51" t="s">
        <v>820</v>
      </c>
      <c r="E4" s="51" t="s">
        <v>821</v>
      </c>
      <c r="F4" s="51" t="s">
        <v>822</v>
      </c>
      <c r="G4" s="51" t="s">
        <v>823</v>
      </c>
      <c r="H4" s="51" t="s">
        <v>824</v>
      </c>
      <c r="I4" s="51" t="s">
        <v>825</v>
      </c>
      <c r="J4" s="51" t="s">
        <v>826</v>
      </c>
      <c r="K4" s="51" t="s">
        <v>827</v>
      </c>
      <c r="L4" s="51" t="s">
        <v>828</v>
      </c>
      <c r="M4" s="51" t="s">
        <v>829</v>
      </c>
      <c r="N4" s="51"/>
      <c r="O4" s="54"/>
      <c r="P4" s="51"/>
      <c r="Q4" s="51"/>
      <c r="R4" s="53"/>
      <c r="S4" s="53"/>
      <c r="T4" s="53"/>
      <c r="U4" s="53"/>
      <c r="V4" s="51"/>
      <c r="W4" s="51"/>
      <c r="X4" s="51"/>
      <c r="Y4" s="51"/>
      <c r="Z4" s="51"/>
      <c r="AA4" s="51"/>
      <c r="AB4" s="51"/>
    </row>
    <row r="5" spans="1:28" ht="17">
      <c r="A5" s="50" t="s">
        <v>378</v>
      </c>
      <c r="B5" s="43">
        <v>34.799999999999997</v>
      </c>
      <c r="C5" s="75">
        <v>178.4</v>
      </c>
      <c r="D5" s="75">
        <v>29.6</v>
      </c>
      <c r="E5" s="75">
        <v>64.099999999999994</v>
      </c>
      <c r="F5" s="75">
        <v>59.5</v>
      </c>
      <c r="G5" s="75">
        <v>2089</v>
      </c>
      <c r="H5" s="75">
        <v>2059</v>
      </c>
      <c r="I5" s="75">
        <v>1496.4</v>
      </c>
      <c r="J5" s="75">
        <v>1639</v>
      </c>
      <c r="K5" s="75">
        <v>1388.5</v>
      </c>
      <c r="L5" s="75">
        <v>2960.2</v>
      </c>
      <c r="M5" s="75">
        <v>2062.6999999999998</v>
      </c>
      <c r="N5" s="45"/>
      <c r="O5" s="50" t="s">
        <v>379</v>
      </c>
      <c r="P5" s="44">
        <f>B5/B8</f>
        <v>34.799999999999997</v>
      </c>
      <c r="Q5" s="44">
        <f t="shared" ref="Q5:AA7" si="0">C5/C8</f>
        <v>21.493975903614455</v>
      </c>
      <c r="R5" s="44">
        <f t="shared" si="0"/>
        <v>42.285714285714292</v>
      </c>
      <c r="S5" s="44">
        <f t="shared" si="0"/>
        <v>29.136363636363633</v>
      </c>
      <c r="T5" s="44">
        <f t="shared" si="0"/>
        <v>13.522727272727272</v>
      </c>
      <c r="U5" s="44">
        <f t="shared" si="0"/>
        <v>71.541095890410958</v>
      </c>
      <c r="V5" s="44">
        <f t="shared" si="0"/>
        <v>92.747747747747752</v>
      </c>
      <c r="W5" s="44">
        <f t="shared" si="0"/>
        <v>5.9169632265717675</v>
      </c>
      <c r="X5" s="44">
        <f t="shared" si="0"/>
        <v>17.252631578947369</v>
      </c>
      <c r="Y5" s="44">
        <f t="shared" si="0"/>
        <v>5.5407023144453316</v>
      </c>
      <c r="Z5" s="44">
        <f t="shared" si="0"/>
        <v>78.519893899204234</v>
      </c>
      <c r="AA5" s="44">
        <f t="shared" si="0"/>
        <v>30.068513119533527</v>
      </c>
      <c r="AB5" s="44"/>
    </row>
    <row r="6" spans="1:28" ht="17">
      <c r="A6" s="50" t="s">
        <v>380</v>
      </c>
      <c r="B6" s="75">
        <v>116.8</v>
      </c>
      <c r="C6" s="75">
        <v>67.099999999999994</v>
      </c>
      <c r="D6" s="75">
        <v>44.7</v>
      </c>
      <c r="E6" s="75">
        <v>58.5</v>
      </c>
      <c r="F6" s="75">
        <v>59.8</v>
      </c>
      <c r="G6" s="75">
        <v>928.9</v>
      </c>
      <c r="H6" s="75">
        <v>907.4</v>
      </c>
      <c r="I6" s="75">
        <v>1112.3</v>
      </c>
      <c r="J6" s="75">
        <v>967.7</v>
      </c>
      <c r="K6" s="75">
        <v>901.6</v>
      </c>
      <c r="L6" s="75">
        <v>1233.2</v>
      </c>
      <c r="M6" s="75">
        <v>1131.2</v>
      </c>
      <c r="N6" s="45"/>
      <c r="O6" s="50" t="s">
        <v>381</v>
      </c>
      <c r="P6" s="44">
        <f>B6/B9</f>
        <v>1.1906218144750256</v>
      </c>
      <c r="Q6" s="44">
        <f t="shared" si="0"/>
        <v>1.2953667953667953</v>
      </c>
      <c r="R6" s="44">
        <f t="shared" si="0"/>
        <v>1.1203007518796995</v>
      </c>
      <c r="S6" s="44">
        <f t="shared" si="0"/>
        <v>1.6204986149584486</v>
      </c>
      <c r="T6" s="44">
        <f t="shared" si="0"/>
        <v>1.5177664974619289</v>
      </c>
      <c r="U6" s="44">
        <f t="shared" si="0"/>
        <v>1.1513386217154189</v>
      </c>
      <c r="V6" s="44">
        <f t="shared" si="0"/>
        <v>1.3403249630723781</v>
      </c>
      <c r="W6" s="44">
        <f t="shared" si="0"/>
        <v>1.5429324455541684</v>
      </c>
      <c r="X6" s="44">
        <f t="shared" si="0"/>
        <v>1.2457518022657057</v>
      </c>
      <c r="Y6" s="44">
        <f t="shared" si="0"/>
        <v>1.2578125000000002</v>
      </c>
      <c r="Z6" s="44">
        <f t="shared" si="0"/>
        <v>1.3094075175196433</v>
      </c>
      <c r="AA6" s="44">
        <f t="shared" si="0"/>
        <v>1.0885296381832179</v>
      </c>
      <c r="AB6" s="44"/>
    </row>
    <row r="7" spans="1:28" ht="17">
      <c r="A7" s="50" t="s">
        <v>79</v>
      </c>
      <c r="B7" s="75">
        <v>80.599999999999994</v>
      </c>
      <c r="C7" s="75">
        <v>16</v>
      </c>
      <c r="D7" s="75">
        <v>7.5</v>
      </c>
      <c r="E7" s="75">
        <v>10.6</v>
      </c>
      <c r="F7" s="75">
        <v>10.4</v>
      </c>
      <c r="G7" s="75">
        <v>192.1</v>
      </c>
      <c r="H7" s="75">
        <v>144.80000000000001</v>
      </c>
      <c r="I7" s="75">
        <v>232.8</v>
      </c>
      <c r="J7" s="75">
        <v>180.7</v>
      </c>
      <c r="K7" s="75">
        <v>253.1</v>
      </c>
      <c r="L7" s="75">
        <v>157.1</v>
      </c>
      <c r="M7" s="75">
        <v>178.1</v>
      </c>
      <c r="N7" s="45"/>
      <c r="O7" s="50" t="s">
        <v>80</v>
      </c>
      <c r="P7" s="44">
        <f>B7/B10</f>
        <v>0.94379391100702559</v>
      </c>
      <c r="Q7" s="44">
        <f t="shared" si="0"/>
        <v>1.103448275862069</v>
      </c>
      <c r="R7" s="44">
        <f t="shared" si="0"/>
        <v>0.57692307692307687</v>
      </c>
      <c r="S7" s="44">
        <f t="shared" si="0"/>
        <v>1.1276595744680851</v>
      </c>
      <c r="T7" s="44">
        <f t="shared" si="0"/>
        <v>1.1304347826086958</v>
      </c>
      <c r="U7" s="44">
        <f t="shared" si="0"/>
        <v>1.0278223649010165</v>
      </c>
      <c r="V7" s="44">
        <f t="shared" si="0"/>
        <v>1.1839738348323796</v>
      </c>
      <c r="W7" s="44">
        <f t="shared" si="0"/>
        <v>0.9695960016659726</v>
      </c>
      <c r="X7" s="44">
        <f t="shared" si="0"/>
        <v>1.1613110539845759</v>
      </c>
      <c r="Y7" s="44">
        <f t="shared" si="0"/>
        <v>1.0770212765957448</v>
      </c>
      <c r="Z7" s="44">
        <f t="shared" si="0"/>
        <v>0.76003870343492985</v>
      </c>
      <c r="AA7" s="44">
        <f t="shared" si="0"/>
        <v>0.85133843212237093</v>
      </c>
      <c r="AB7" s="44"/>
    </row>
    <row r="8" spans="1:28" ht="17">
      <c r="A8" s="50" t="s">
        <v>382</v>
      </c>
      <c r="B8" s="75">
        <v>1</v>
      </c>
      <c r="C8" s="75">
        <v>8.3000000000000007</v>
      </c>
      <c r="D8" s="75">
        <v>0.7</v>
      </c>
      <c r="E8" s="75">
        <v>2.2000000000000002</v>
      </c>
      <c r="F8" s="75">
        <v>4.4000000000000004</v>
      </c>
      <c r="G8" s="75">
        <v>29.2</v>
      </c>
      <c r="H8" s="75">
        <v>22.2</v>
      </c>
      <c r="I8" s="75">
        <v>252.9</v>
      </c>
      <c r="J8" s="75">
        <v>95</v>
      </c>
      <c r="K8" s="75">
        <v>250.6</v>
      </c>
      <c r="L8" s="75">
        <v>37.700000000000003</v>
      </c>
      <c r="M8" s="75">
        <v>68.599999999999994</v>
      </c>
      <c r="N8" s="45"/>
      <c r="O8" s="50"/>
      <c r="P8" s="45"/>
      <c r="Q8" s="45"/>
      <c r="R8" s="45"/>
      <c r="S8" s="45"/>
      <c r="T8" s="45"/>
      <c r="U8" s="45"/>
      <c r="V8" s="46"/>
      <c r="W8" s="46"/>
      <c r="X8" s="46"/>
      <c r="Y8" s="46"/>
      <c r="Z8" s="46"/>
      <c r="AA8" s="46"/>
      <c r="AB8" s="46"/>
    </row>
    <row r="9" spans="1:28" ht="17">
      <c r="A9" s="50" t="s">
        <v>384</v>
      </c>
      <c r="B9" s="75">
        <v>98.1</v>
      </c>
      <c r="C9" s="75">
        <v>51.8</v>
      </c>
      <c r="D9" s="75">
        <v>39.9</v>
      </c>
      <c r="E9" s="75">
        <v>36.1</v>
      </c>
      <c r="F9" s="75">
        <v>39.4</v>
      </c>
      <c r="G9" s="75">
        <v>806.8</v>
      </c>
      <c r="H9" s="75">
        <v>677</v>
      </c>
      <c r="I9" s="75">
        <v>720.9</v>
      </c>
      <c r="J9" s="75">
        <v>776.8</v>
      </c>
      <c r="K9" s="75">
        <v>716.8</v>
      </c>
      <c r="L9" s="75">
        <v>941.8</v>
      </c>
      <c r="M9" s="75">
        <v>1039.2</v>
      </c>
      <c r="N9" s="45"/>
      <c r="O9" s="50"/>
      <c r="P9" s="45"/>
      <c r="Q9" s="45"/>
      <c r="R9" s="45"/>
      <c r="S9" s="45"/>
      <c r="T9" s="45"/>
      <c r="U9" s="45"/>
      <c r="V9" s="46"/>
      <c r="W9" s="46"/>
      <c r="X9" s="46"/>
      <c r="Y9" s="46"/>
      <c r="Z9" s="46"/>
      <c r="AA9" s="46"/>
      <c r="AB9" s="46"/>
    </row>
    <row r="10" spans="1:28" ht="17">
      <c r="A10" s="50" t="s">
        <v>83</v>
      </c>
      <c r="B10" s="75">
        <v>85.4</v>
      </c>
      <c r="C10" s="75">
        <v>14.5</v>
      </c>
      <c r="D10" s="75">
        <v>13</v>
      </c>
      <c r="E10" s="75">
        <v>9.4</v>
      </c>
      <c r="F10" s="75">
        <v>9.1999999999999993</v>
      </c>
      <c r="G10" s="75">
        <v>186.9</v>
      </c>
      <c r="H10" s="75">
        <v>122.3</v>
      </c>
      <c r="I10" s="75">
        <v>240.1</v>
      </c>
      <c r="J10" s="75">
        <v>155.6</v>
      </c>
      <c r="K10" s="75">
        <v>235</v>
      </c>
      <c r="L10" s="75">
        <v>206.7</v>
      </c>
      <c r="M10" s="75">
        <v>209.2</v>
      </c>
      <c r="N10" s="45"/>
      <c r="O10" s="50"/>
      <c r="P10" s="45"/>
      <c r="Q10" s="45"/>
      <c r="R10" s="45"/>
      <c r="S10" s="45"/>
      <c r="T10" s="45"/>
      <c r="U10" s="45"/>
      <c r="V10" s="46"/>
      <c r="W10" s="46"/>
      <c r="X10" s="46"/>
      <c r="Y10" s="46"/>
      <c r="Z10" s="46"/>
      <c r="AA10" s="46"/>
      <c r="AB10" s="46"/>
    </row>
    <row r="11" spans="1:28">
      <c r="A11" s="61" t="s">
        <v>84</v>
      </c>
      <c r="B11" s="44">
        <v>0.2</v>
      </c>
      <c r="C11" s="44">
        <v>0.2</v>
      </c>
      <c r="D11" s="44">
        <v>0.2</v>
      </c>
      <c r="E11" s="44">
        <v>0.2</v>
      </c>
      <c r="F11" s="44">
        <v>0.2</v>
      </c>
      <c r="G11" s="75">
        <v>302.2</v>
      </c>
      <c r="H11" s="75">
        <v>302.2</v>
      </c>
      <c r="I11" s="75">
        <v>302.2</v>
      </c>
      <c r="J11" s="75">
        <v>302.2</v>
      </c>
      <c r="K11" s="75">
        <v>302.2</v>
      </c>
      <c r="L11" s="75">
        <v>27.2</v>
      </c>
      <c r="M11" s="75">
        <v>27.2</v>
      </c>
      <c r="N11" s="44"/>
      <c r="O11" s="44"/>
      <c r="P11" s="45"/>
      <c r="Q11" s="45"/>
      <c r="R11" s="45"/>
      <c r="S11" s="45"/>
      <c r="T11" s="45"/>
      <c r="U11" s="45"/>
      <c r="V11" s="46"/>
      <c r="W11" s="46"/>
      <c r="X11" s="46"/>
      <c r="Y11" s="46"/>
      <c r="Z11" s="46"/>
      <c r="AA11" s="46"/>
      <c r="AB11" s="46"/>
    </row>
    <row r="12" spans="1:28">
      <c r="A12" s="61"/>
      <c r="B12" s="43"/>
      <c r="C12" s="43"/>
      <c r="D12" s="43"/>
      <c r="E12" s="43"/>
      <c r="F12" s="43"/>
      <c r="G12" s="43"/>
      <c r="H12" s="44"/>
      <c r="I12" s="44"/>
      <c r="J12" s="44"/>
      <c r="K12" s="44"/>
      <c r="L12" s="44"/>
      <c r="M12" s="44"/>
      <c r="N12" s="44"/>
      <c r="O12" s="44" t="s">
        <v>351</v>
      </c>
      <c r="P12" s="45"/>
      <c r="Q12" s="45" t="s">
        <v>782</v>
      </c>
      <c r="R12" s="45"/>
      <c r="S12" s="45"/>
      <c r="T12" s="45"/>
      <c r="U12" s="45"/>
      <c r="V12" s="46"/>
      <c r="W12" s="46"/>
      <c r="X12" s="46"/>
      <c r="Y12" s="46"/>
      <c r="Z12" s="46"/>
      <c r="AA12" s="46"/>
      <c r="AB12" s="46"/>
    </row>
    <row r="13" spans="1:28" ht="17">
      <c r="A13" s="61"/>
      <c r="B13" s="43" t="s">
        <v>30</v>
      </c>
      <c r="C13" s="43"/>
      <c r="D13" s="43"/>
      <c r="E13" s="43"/>
      <c r="F13" s="43"/>
      <c r="G13" s="43"/>
      <c r="H13" s="44"/>
      <c r="I13" s="44"/>
      <c r="J13" s="44"/>
      <c r="K13" s="44"/>
      <c r="L13" s="44"/>
      <c r="M13" s="44"/>
      <c r="N13" s="44"/>
      <c r="O13" s="50" t="s">
        <v>379</v>
      </c>
      <c r="P13" s="45">
        <f>AVERAGE(P5:AB5)</f>
        <v>36.902194072940055</v>
      </c>
      <c r="Q13" s="45">
        <f>STDEV(P5:AB5)</f>
        <v>29.084151897994015</v>
      </c>
      <c r="R13" s="45"/>
      <c r="S13" s="45"/>
      <c r="T13" s="45"/>
      <c r="U13" s="45"/>
      <c r="V13" s="46"/>
      <c r="W13" s="46"/>
      <c r="X13" s="46"/>
      <c r="Y13" s="46"/>
      <c r="Z13" s="46"/>
      <c r="AA13" s="46"/>
      <c r="AB13" s="46"/>
    </row>
    <row r="14" spans="1:28" ht="17">
      <c r="A14" s="61"/>
      <c r="B14" s="43"/>
      <c r="C14" s="43"/>
      <c r="D14" s="43"/>
      <c r="E14" s="43"/>
      <c r="F14" s="43"/>
      <c r="G14" s="43"/>
      <c r="H14" s="44"/>
      <c r="I14" s="44"/>
      <c r="J14" s="44"/>
      <c r="K14" s="44"/>
      <c r="L14" s="44"/>
      <c r="M14" s="44"/>
      <c r="N14" s="44"/>
      <c r="O14" s="50" t="s">
        <v>381</v>
      </c>
      <c r="P14" s="45">
        <f>AVERAGE(P6:AB6)</f>
        <v>1.3067209968710356</v>
      </c>
      <c r="Q14" s="45">
        <f t="shared" ref="Q14:Q15" si="1">STDEV(P6:AB6)</f>
        <v>0.17219169297311193</v>
      </c>
      <c r="R14" s="45"/>
      <c r="S14" s="45"/>
      <c r="T14" s="45"/>
      <c r="U14" s="45"/>
      <c r="V14" s="46"/>
      <c r="W14" s="46"/>
      <c r="X14" s="46"/>
      <c r="Y14" s="46"/>
      <c r="Z14" s="46"/>
      <c r="AA14" s="46"/>
      <c r="AB14" s="46"/>
    </row>
    <row r="15" spans="1:28" ht="17">
      <c r="A15" s="61"/>
      <c r="B15" s="43"/>
      <c r="C15" s="43"/>
      <c r="D15" s="43"/>
      <c r="E15" s="43"/>
      <c r="F15" s="43"/>
      <c r="G15" s="43"/>
      <c r="H15" s="44"/>
      <c r="I15" s="44"/>
      <c r="J15" s="44"/>
      <c r="K15" s="44"/>
      <c r="L15" s="44"/>
      <c r="M15" s="44"/>
      <c r="N15" s="44"/>
      <c r="O15" s="50" t="s">
        <v>80</v>
      </c>
      <c r="P15" s="45">
        <f>AVERAGE(P7:AB7)</f>
        <v>0.99278010736716205</v>
      </c>
      <c r="Q15" s="45">
        <f t="shared" si="1"/>
        <v>0.18407496203655238</v>
      </c>
      <c r="R15" s="45"/>
      <c r="S15" s="45"/>
      <c r="T15" s="45"/>
      <c r="U15" s="45"/>
      <c r="V15" s="46"/>
      <c r="W15" s="46"/>
      <c r="X15" s="46"/>
      <c r="Y15" s="46"/>
      <c r="Z15" s="46"/>
      <c r="AA15" s="46"/>
      <c r="AB15" s="46"/>
    </row>
    <row r="17" spans="1:31" ht="51">
      <c r="A17" s="61" t="s">
        <v>393</v>
      </c>
      <c r="B17" s="43" t="s">
        <v>368</v>
      </c>
      <c r="C17" s="43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4"/>
      <c r="O17" s="51" t="s">
        <v>49</v>
      </c>
      <c r="P17" s="45"/>
      <c r="Q17" s="45"/>
      <c r="R17" s="45"/>
      <c r="S17" s="45"/>
      <c r="T17" s="45"/>
      <c r="U17" s="45"/>
      <c r="V17" s="46"/>
      <c r="W17" s="46"/>
      <c r="X17" s="46"/>
      <c r="Y17" s="46"/>
      <c r="Z17" s="46"/>
      <c r="AA17" s="46"/>
      <c r="AB17" s="46"/>
    </row>
    <row r="18" spans="1:31" ht="51">
      <c r="A18" s="52" t="s">
        <v>830</v>
      </c>
      <c r="B18" s="51" t="s">
        <v>831</v>
      </c>
      <c r="C18" s="51" t="s">
        <v>832</v>
      </c>
      <c r="D18" s="51" t="s">
        <v>833</v>
      </c>
      <c r="E18" s="51" t="s">
        <v>834</v>
      </c>
      <c r="F18" s="53" t="s">
        <v>835</v>
      </c>
      <c r="G18" s="53" t="s">
        <v>836</v>
      </c>
      <c r="H18" s="53" t="s">
        <v>837</v>
      </c>
      <c r="I18" s="53" t="s">
        <v>838</v>
      </c>
      <c r="J18" s="53" t="s">
        <v>839</v>
      </c>
      <c r="K18" s="53" t="s">
        <v>840</v>
      </c>
      <c r="L18" s="53" t="s">
        <v>841</v>
      </c>
      <c r="M18" s="51" t="s">
        <v>842</v>
      </c>
      <c r="N18" s="51"/>
      <c r="O18" s="54"/>
      <c r="P18" s="51"/>
      <c r="Q18" s="51"/>
      <c r="R18" s="53"/>
      <c r="S18" s="53"/>
      <c r="T18" s="53"/>
      <c r="U18" s="53"/>
      <c r="V18" s="51"/>
      <c r="W18" s="51"/>
      <c r="X18" s="51"/>
      <c r="Y18" s="51"/>
      <c r="Z18" s="51"/>
      <c r="AA18" s="51"/>
      <c r="AB18" s="51"/>
    </row>
    <row r="19" spans="1:31" ht="17">
      <c r="A19" s="50" t="s">
        <v>378</v>
      </c>
      <c r="B19" s="75">
        <v>1237.9000000000001</v>
      </c>
      <c r="C19" s="75">
        <v>1168.2</v>
      </c>
      <c r="D19" s="75">
        <v>1690</v>
      </c>
      <c r="E19" s="75">
        <v>1306.7</v>
      </c>
      <c r="F19" s="75">
        <v>1044.5999999999999</v>
      </c>
      <c r="G19" s="75">
        <v>1164.3</v>
      </c>
      <c r="H19" s="75">
        <v>1455.8</v>
      </c>
      <c r="I19" s="75">
        <v>1572.6</v>
      </c>
      <c r="J19" s="75">
        <v>1656</v>
      </c>
      <c r="K19" s="43">
        <v>2342.3000000000002</v>
      </c>
      <c r="L19" s="43">
        <v>2047.9</v>
      </c>
      <c r="M19" s="43">
        <v>1265.9000000000001</v>
      </c>
      <c r="N19" s="45"/>
      <c r="O19" s="50" t="s">
        <v>379</v>
      </c>
      <c r="P19" s="44">
        <f>B19/B22</f>
        <v>43.435087719298252</v>
      </c>
      <c r="Q19" s="44">
        <f t="shared" ref="Q19:AA21" si="2">C19/C22</f>
        <v>46.541832669322709</v>
      </c>
      <c r="R19" s="44">
        <f t="shared" si="2"/>
        <v>84.079601990049738</v>
      </c>
      <c r="S19" s="44">
        <f t="shared" si="2"/>
        <v>46.17314487632509</v>
      </c>
      <c r="T19" s="44">
        <f t="shared" si="2"/>
        <v>11.737078651685392</v>
      </c>
      <c r="U19" s="44">
        <f t="shared" si="2"/>
        <v>14.984555984555984</v>
      </c>
      <c r="V19" s="44">
        <f t="shared" si="2"/>
        <v>67.087557603686633</v>
      </c>
      <c r="W19" s="44">
        <f t="shared" si="2"/>
        <v>19.632958801498127</v>
      </c>
      <c r="X19" s="44">
        <f t="shared" si="2"/>
        <v>70.169491525423723</v>
      </c>
      <c r="Y19" s="44">
        <f t="shared" si="2"/>
        <v>85.485401459854032</v>
      </c>
      <c r="Z19" s="44">
        <f t="shared" si="2"/>
        <v>75.014652014652015</v>
      </c>
      <c r="AA19" s="44">
        <f t="shared" si="2"/>
        <v>16.591087811271301</v>
      </c>
      <c r="AB19" s="44"/>
    </row>
    <row r="20" spans="1:31" ht="51">
      <c r="A20" s="50" t="s">
        <v>380</v>
      </c>
      <c r="B20" s="75">
        <v>1118.8</v>
      </c>
      <c r="C20" s="75">
        <v>1188.8</v>
      </c>
      <c r="D20" s="75">
        <v>1828.2</v>
      </c>
      <c r="E20" s="75">
        <v>1601.2</v>
      </c>
      <c r="F20" s="75">
        <v>1201.9000000000001</v>
      </c>
      <c r="G20" s="75">
        <v>1470.6</v>
      </c>
      <c r="H20" s="75">
        <v>1146.5</v>
      </c>
      <c r="I20" s="75">
        <v>1108</v>
      </c>
      <c r="J20" s="75">
        <v>1116.4000000000001</v>
      </c>
      <c r="K20" s="75">
        <v>895.2</v>
      </c>
      <c r="L20" s="75">
        <v>945.9</v>
      </c>
      <c r="M20" s="75">
        <v>1566.3</v>
      </c>
      <c r="N20" s="45"/>
      <c r="O20" s="50" t="s">
        <v>381</v>
      </c>
      <c r="P20" s="44">
        <f>B20/B23</f>
        <v>1.0470753392606458</v>
      </c>
      <c r="Q20" s="44">
        <f t="shared" si="2"/>
        <v>1.2490018911536036</v>
      </c>
      <c r="R20" s="44">
        <f t="shared" si="2"/>
        <v>1.5390184358952772</v>
      </c>
      <c r="S20" s="44">
        <f t="shared" si="2"/>
        <v>1.5500484027105519</v>
      </c>
      <c r="T20" s="44">
        <f t="shared" si="2"/>
        <v>1.1986636082577042</v>
      </c>
      <c r="U20" s="44">
        <f t="shared" si="2"/>
        <v>1.096807875894988</v>
      </c>
      <c r="V20" s="44">
        <f t="shared" si="2"/>
        <v>1.5004580552283733</v>
      </c>
      <c r="W20" s="44">
        <f t="shared" si="2"/>
        <v>1.7088217149907465</v>
      </c>
      <c r="X20" s="44">
        <f t="shared" si="2"/>
        <v>1.1339766378872524</v>
      </c>
      <c r="Y20" s="44">
        <f t="shared" si="2"/>
        <v>1.4537187398506011</v>
      </c>
      <c r="Z20" s="44">
        <f t="shared" si="2"/>
        <v>1.512713897329282</v>
      </c>
      <c r="AA20" s="44">
        <f t="shared" si="2"/>
        <v>1.1878507507962992</v>
      </c>
      <c r="AB20" s="306"/>
      <c r="AC20" s="307" t="s">
        <v>85</v>
      </c>
      <c r="AD20" s="308" t="s">
        <v>377</v>
      </c>
      <c r="AE20" s="308" t="s">
        <v>401</v>
      </c>
    </row>
    <row r="21" spans="1:31" ht="68">
      <c r="A21" s="50" t="s">
        <v>79</v>
      </c>
      <c r="B21" s="75">
        <v>350.4</v>
      </c>
      <c r="C21" s="75">
        <v>328.5</v>
      </c>
      <c r="D21" s="75">
        <v>166.4</v>
      </c>
      <c r="E21" s="75">
        <v>161.9</v>
      </c>
      <c r="F21" s="75">
        <v>222.8</v>
      </c>
      <c r="G21" s="75">
        <v>144.6</v>
      </c>
      <c r="H21" s="75">
        <v>145.80000000000001</v>
      </c>
      <c r="I21" s="75">
        <v>138.6</v>
      </c>
      <c r="J21" s="75">
        <v>134.4</v>
      </c>
      <c r="K21" s="75">
        <v>105.5</v>
      </c>
      <c r="L21" s="75">
        <v>150.69999999999999</v>
      </c>
      <c r="M21" s="75">
        <v>588.4</v>
      </c>
      <c r="N21" s="45"/>
      <c r="O21" s="50" t="s">
        <v>80</v>
      </c>
      <c r="P21" s="44">
        <f>B21/B24</f>
        <v>0.93815261044176701</v>
      </c>
      <c r="Q21" s="44">
        <f t="shared" si="2"/>
        <v>1.067598310042249</v>
      </c>
      <c r="R21" s="44">
        <f t="shared" si="2"/>
        <v>1.0833333333333335</v>
      </c>
      <c r="S21" s="44">
        <f t="shared" si="2"/>
        <v>0.78288201160541582</v>
      </c>
      <c r="T21" s="44">
        <f t="shared" si="2"/>
        <v>0.84747052111068855</v>
      </c>
      <c r="U21" s="44">
        <f t="shared" si="2"/>
        <v>0.69888835186080223</v>
      </c>
      <c r="V21" s="44">
        <f t="shared" si="2"/>
        <v>0.99454297407912695</v>
      </c>
      <c r="W21" s="44">
        <f t="shared" si="2"/>
        <v>0.99497487437185916</v>
      </c>
      <c r="X21" s="44">
        <f t="shared" si="2"/>
        <v>0.95251594613749124</v>
      </c>
      <c r="Y21" s="44">
        <f t="shared" si="2"/>
        <v>1.0105363984674329</v>
      </c>
      <c r="Z21" s="44">
        <f t="shared" si="2"/>
        <v>1.499502487562189</v>
      </c>
      <c r="AA21" s="44">
        <f t="shared" si="2"/>
        <v>0.96474831939662242</v>
      </c>
      <c r="AB21" s="306"/>
      <c r="AC21" s="307" t="s">
        <v>843</v>
      </c>
      <c r="AD21" s="308" t="s">
        <v>844</v>
      </c>
      <c r="AE21" s="308" t="s">
        <v>844</v>
      </c>
    </row>
    <row r="22" spans="1:31" ht="17">
      <c r="A22" s="50" t="s">
        <v>382</v>
      </c>
      <c r="B22" s="75">
        <v>28.5</v>
      </c>
      <c r="C22" s="75">
        <v>25.1</v>
      </c>
      <c r="D22" s="75">
        <v>20.100000000000001</v>
      </c>
      <c r="E22" s="75">
        <v>28.3</v>
      </c>
      <c r="F22" s="75">
        <v>89</v>
      </c>
      <c r="G22" s="75">
        <v>77.7</v>
      </c>
      <c r="H22" s="75">
        <v>21.7</v>
      </c>
      <c r="I22" s="75">
        <v>80.099999999999994</v>
      </c>
      <c r="J22" s="75">
        <v>23.6</v>
      </c>
      <c r="K22" s="75">
        <v>27.4</v>
      </c>
      <c r="L22" s="75">
        <v>27.3</v>
      </c>
      <c r="M22" s="75">
        <v>76.3</v>
      </c>
      <c r="N22" s="45"/>
      <c r="O22" s="50"/>
      <c r="P22" s="45"/>
      <c r="Q22" s="45"/>
      <c r="R22" s="45"/>
      <c r="S22" s="45"/>
      <c r="T22" s="45"/>
      <c r="U22" s="45"/>
      <c r="V22" s="46"/>
      <c r="W22" s="46"/>
      <c r="X22" s="46"/>
      <c r="Y22" s="46"/>
      <c r="Z22" s="46"/>
      <c r="AA22" s="46"/>
      <c r="AB22" s="46"/>
    </row>
    <row r="23" spans="1:31" ht="17">
      <c r="A23" s="50" t="s">
        <v>384</v>
      </c>
      <c r="B23" s="75">
        <v>1068.5</v>
      </c>
      <c r="C23" s="75">
        <v>951.8</v>
      </c>
      <c r="D23" s="75">
        <v>1187.9000000000001</v>
      </c>
      <c r="E23" s="75">
        <v>1033</v>
      </c>
      <c r="F23" s="75">
        <v>1002.7</v>
      </c>
      <c r="G23" s="75">
        <v>1340.8</v>
      </c>
      <c r="H23" s="75">
        <v>764.1</v>
      </c>
      <c r="I23" s="75">
        <v>648.4</v>
      </c>
      <c r="J23" s="75">
        <v>984.5</v>
      </c>
      <c r="K23" s="75">
        <v>615.79999999999995</v>
      </c>
      <c r="L23" s="75">
        <v>625.29999999999995</v>
      </c>
      <c r="M23" s="75">
        <v>1318.6</v>
      </c>
      <c r="N23" s="45"/>
      <c r="O23" s="50"/>
      <c r="P23" s="45"/>
      <c r="Q23" s="45"/>
      <c r="R23" s="45"/>
      <c r="S23" s="45"/>
      <c r="T23" s="45"/>
      <c r="U23" s="45"/>
      <c r="V23" s="46"/>
      <c r="W23" s="46"/>
      <c r="X23" s="46"/>
      <c r="Y23" s="46"/>
      <c r="Z23" s="46"/>
      <c r="AA23" s="46"/>
      <c r="AB23" s="46"/>
    </row>
    <row r="24" spans="1:31" ht="17">
      <c r="A24" s="50" t="s">
        <v>83</v>
      </c>
      <c r="B24" s="75">
        <v>373.5</v>
      </c>
      <c r="C24" s="75">
        <v>307.7</v>
      </c>
      <c r="D24" s="75">
        <v>153.6</v>
      </c>
      <c r="E24" s="75">
        <v>206.8</v>
      </c>
      <c r="F24" s="75">
        <v>262.89999999999998</v>
      </c>
      <c r="G24" s="75">
        <v>206.9</v>
      </c>
      <c r="H24" s="75">
        <v>146.6</v>
      </c>
      <c r="I24" s="75">
        <v>139.30000000000001</v>
      </c>
      <c r="J24" s="75">
        <v>141.1</v>
      </c>
      <c r="K24" s="75">
        <v>104.4</v>
      </c>
      <c r="L24" s="75">
        <v>100.5</v>
      </c>
      <c r="M24" s="75">
        <v>609.9</v>
      </c>
      <c r="N24" s="45"/>
      <c r="O24" s="50"/>
      <c r="P24" s="45"/>
      <c r="Q24" s="45"/>
      <c r="R24" s="45"/>
      <c r="S24" s="45"/>
      <c r="T24" s="45"/>
      <c r="U24" s="45"/>
      <c r="V24" s="46"/>
      <c r="W24" s="46"/>
      <c r="X24" s="46"/>
      <c r="Y24" s="46"/>
      <c r="Z24" s="46"/>
      <c r="AA24" s="46"/>
      <c r="AB24" s="46"/>
    </row>
    <row r="25" spans="1:31">
      <c r="A25" s="61" t="s">
        <v>84</v>
      </c>
      <c r="B25" s="75">
        <v>302.2</v>
      </c>
      <c r="C25" s="75">
        <v>302.2</v>
      </c>
      <c r="D25" s="75">
        <v>302.2</v>
      </c>
      <c r="E25" s="75">
        <v>302.2</v>
      </c>
      <c r="F25" s="75">
        <v>107.8</v>
      </c>
      <c r="G25" s="75">
        <v>302.2</v>
      </c>
      <c r="H25" s="75">
        <v>302.2</v>
      </c>
      <c r="I25" s="75">
        <v>302.2</v>
      </c>
      <c r="J25" s="75">
        <v>302.2</v>
      </c>
      <c r="K25" s="43">
        <v>108.8</v>
      </c>
      <c r="L25" s="43">
        <v>108.8</v>
      </c>
      <c r="M25" s="43">
        <v>108.8</v>
      </c>
      <c r="N25" s="44"/>
      <c r="O25" s="44"/>
      <c r="P25" s="45"/>
      <c r="Q25" s="45"/>
      <c r="R25" s="45"/>
      <c r="S25" s="45"/>
      <c r="T25" s="45"/>
      <c r="U25" s="45"/>
      <c r="V25" s="46"/>
      <c r="W25" s="46"/>
      <c r="X25" s="46"/>
      <c r="Y25" s="46"/>
      <c r="Z25" s="46"/>
      <c r="AA25" s="46"/>
      <c r="AB25" s="46"/>
    </row>
    <row r="26" spans="1:31">
      <c r="A26" s="61"/>
      <c r="B26" s="43"/>
      <c r="C26" s="43"/>
      <c r="D26" s="43"/>
      <c r="E26" s="43"/>
      <c r="F26" s="43"/>
      <c r="G26" s="43"/>
      <c r="H26" s="44"/>
      <c r="I26" s="44"/>
      <c r="J26" s="44"/>
      <c r="K26" s="44"/>
      <c r="L26" s="44"/>
      <c r="M26" s="44"/>
      <c r="N26" s="44"/>
      <c r="O26" s="44" t="s">
        <v>351</v>
      </c>
      <c r="P26" s="45"/>
      <c r="Q26" s="45" t="s">
        <v>782</v>
      </c>
      <c r="R26" s="45"/>
      <c r="S26" s="45"/>
      <c r="T26" s="45"/>
      <c r="U26" s="45"/>
      <c r="V26" s="46"/>
      <c r="W26" s="46"/>
      <c r="X26" s="46"/>
      <c r="Y26" s="46"/>
      <c r="Z26" s="46"/>
      <c r="AA26" s="46"/>
      <c r="AB26" s="46"/>
    </row>
    <row r="27" spans="1:31" ht="17">
      <c r="A27" s="61"/>
      <c r="B27" s="43" t="s">
        <v>845</v>
      </c>
      <c r="C27" s="43"/>
      <c r="D27" s="43"/>
      <c r="E27" s="43"/>
      <c r="F27" s="43"/>
      <c r="G27" s="43"/>
      <c r="H27" s="44"/>
      <c r="I27" s="44"/>
      <c r="J27" s="44"/>
      <c r="K27" s="44"/>
      <c r="L27" s="44"/>
      <c r="M27" s="44"/>
      <c r="N27" s="44"/>
      <c r="O27" s="50" t="s">
        <v>379</v>
      </c>
      <c r="P27" s="45">
        <f>AVERAGE(P19:AB19)</f>
        <v>48.411037592301916</v>
      </c>
      <c r="Q27" s="45">
        <f>STDEV(P19:AB19)</f>
        <v>27.819234823813787</v>
      </c>
      <c r="R27" s="45"/>
      <c r="S27" s="45"/>
      <c r="T27" s="45"/>
      <c r="U27" s="45"/>
      <c r="V27" s="46"/>
      <c r="W27" s="46"/>
      <c r="X27" s="46"/>
      <c r="Y27" s="46"/>
      <c r="Z27" s="46"/>
      <c r="AA27" s="46"/>
      <c r="AB27" s="46"/>
    </row>
    <row r="28" spans="1:31" ht="17">
      <c r="A28" s="61"/>
      <c r="B28" s="43"/>
      <c r="C28" s="43"/>
      <c r="D28" s="43"/>
      <c r="E28" s="43"/>
      <c r="F28" s="43"/>
      <c r="G28" s="43"/>
      <c r="H28" s="44"/>
      <c r="I28" s="44"/>
      <c r="J28" s="44"/>
      <c r="K28" s="44"/>
      <c r="L28" s="44"/>
      <c r="M28" s="44"/>
      <c r="N28" s="44"/>
      <c r="O28" s="50" t="s">
        <v>381</v>
      </c>
      <c r="P28" s="45">
        <f>AVERAGE(P20:AB20)</f>
        <v>1.3481796124379439</v>
      </c>
      <c r="Q28" s="45">
        <f t="shared" ref="Q28:Q29" si="3">STDEV(P20:AB20)</f>
        <v>0.2187283497778407</v>
      </c>
      <c r="R28" s="45"/>
      <c r="S28" s="45"/>
      <c r="T28" s="45"/>
      <c r="U28" s="45"/>
      <c r="V28" s="46"/>
      <c r="W28" s="46"/>
      <c r="X28" s="46"/>
      <c r="Y28" s="46"/>
      <c r="Z28" s="46"/>
      <c r="AA28" s="46"/>
      <c r="AB28" s="46"/>
    </row>
    <row r="29" spans="1:31" ht="17">
      <c r="A29" s="61"/>
      <c r="B29" s="43">
        <v>7</v>
      </c>
      <c r="C29" s="43">
        <v>108.8</v>
      </c>
      <c r="D29" s="43">
        <v>1265.9000000000001</v>
      </c>
      <c r="E29" s="43"/>
      <c r="F29" s="43"/>
      <c r="G29" s="43"/>
      <c r="H29" s="44"/>
      <c r="I29" s="44"/>
      <c r="J29" s="44"/>
      <c r="K29" s="44"/>
      <c r="L29" s="44"/>
      <c r="M29" s="44"/>
      <c r="N29" s="44"/>
      <c r="O29" s="50" t="s">
        <v>80</v>
      </c>
      <c r="P29" s="45">
        <f>AVERAGE(P21:AB21)</f>
        <v>0.98626217820074824</v>
      </c>
      <c r="Q29" s="45">
        <f t="shared" si="3"/>
        <v>0.19709578386619322</v>
      </c>
      <c r="R29" s="45"/>
      <c r="S29" s="45"/>
      <c r="T29" s="45"/>
      <c r="U29" s="45"/>
      <c r="V29" s="46"/>
      <c r="W29" s="46"/>
      <c r="X29" s="46"/>
      <c r="Y29" s="46"/>
      <c r="Z29" s="46"/>
      <c r="AA29" s="46"/>
      <c r="AB29" s="46"/>
    </row>
    <row r="30" spans="1:31">
      <c r="B30" s="75">
        <v>8</v>
      </c>
      <c r="C30" s="75">
        <v>108.8</v>
      </c>
      <c r="D30" s="75">
        <v>1566.3</v>
      </c>
    </row>
    <row r="31" spans="1:31">
      <c r="B31" s="75">
        <v>9</v>
      </c>
      <c r="C31" s="75">
        <v>108.8</v>
      </c>
      <c r="D31" s="75">
        <v>588.4</v>
      </c>
    </row>
    <row r="32" spans="1:31">
      <c r="B32" s="75">
        <v>10</v>
      </c>
      <c r="C32" s="75">
        <v>108.8</v>
      </c>
      <c r="D32" s="75">
        <v>76.3</v>
      </c>
    </row>
    <row r="33" spans="2:4">
      <c r="B33" s="75">
        <v>11</v>
      </c>
      <c r="C33" s="75">
        <v>108.8</v>
      </c>
      <c r="D33" s="75">
        <v>1318.6</v>
      </c>
    </row>
    <row r="34" spans="2:4">
      <c r="B34" s="75">
        <v>12</v>
      </c>
      <c r="C34" s="75">
        <v>108.8</v>
      </c>
      <c r="D34" s="75">
        <v>609.9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30CC-6F0D-6A43-A6CF-304B7953970E}">
  <dimension ref="A1:AF58"/>
  <sheetViews>
    <sheetView topLeftCell="K9" zoomScale="87" workbookViewId="0">
      <selection activeCell="V11" sqref="V11"/>
    </sheetView>
  </sheetViews>
  <sheetFormatPr baseColWidth="10" defaultRowHeight="16"/>
  <cols>
    <col min="1" max="1" width="31.33203125" style="79" customWidth="1"/>
    <col min="2" max="2" width="14.1640625" style="75" customWidth="1"/>
    <col min="3" max="3" width="12" style="75" bestFit="1" customWidth="1"/>
    <col min="4" max="4" width="14.1640625" style="75" bestFit="1" customWidth="1"/>
    <col min="5" max="5" width="17" style="75" bestFit="1" customWidth="1"/>
    <col min="6" max="6" width="16.83203125" style="75" bestFit="1" customWidth="1"/>
    <col min="7" max="9" width="14.1640625" style="75" bestFit="1" customWidth="1"/>
    <col min="10" max="10" width="13.5" style="75" customWidth="1"/>
    <col min="11" max="11" width="14.83203125" style="75" customWidth="1"/>
    <col min="12" max="16" width="10.83203125" style="75"/>
    <col min="17" max="17" width="10.83203125" style="110"/>
    <col min="18" max="24" width="10.83203125" style="48"/>
    <col min="25" max="25" width="15" style="49" customWidth="1"/>
    <col min="26" max="26" width="13.83203125" style="309" customWidth="1"/>
    <col min="27" max="31" width="10.83203125" style="309"/>
  </cols>
  <sheetData>
    <row r="1" spans="1:32">
      <c r="A1" s="74" t="s">
        <v>360</v>
      </c>
    </row>
    <row r="2" spans="1:32">
      <c r="A2" s="75" t="s">
        <v>846</v>
      </c>
      <c r="B2" s="110"/>
      <c r="C2" s="111"/>
      <c r="D2" s="111"/>
      <c r="E2" s="111"/>
      <c r="F2" s="111"/>
      <c r="G2" s="111"/>
    </row>
    <row r="3" spans="1:32" ht="51">
      <c r="A3" s="19" t="s">
        <v>847</v>
      </c>
      <c r="B3" s="97" t="s">
        <v>368</v>
      </c>
      <c r="C3" s="97"/>
      <c r="D3" s="97"/>
      <c r="E3" s="97"/>
      <c r="F3" s="97"/>
      <c r="G3" s="97"/>
      <c r="Q3" s="75"/>
      <c r="R3" s="112" t="s">
        <v>848</v>
      </c>
      <c r="S3" s="310" t="s">
        <v>849</v>
      </c>
      <c r="T3" s="110"/>
      <c r="U3" s="110"/>
      <c r="V3" s="110"/>
      <c r="W3" s="110"/>
      <c r="X3" s="110"/>
    </row>
    <row r="4" spans="1:32" ht="28">
      <c r="A4" s="311" t="s">
        <v>850</v>
      </c>
      <c r="B4" s="114" t="s">
        <v>851</v>
      </c>
      <c r="C4" s="114" t="s">
        <v>852</v>
      </c>
      <c r="D4" s="114" t="s">
        <v>853</v>
      </c>
      <c r="E4" s="114" t="s">
        <v>854</v>
      </c>
      <c r="F4" s="114" t="s">
        <v>855</v>
      </c>
      <c r="G4" s="114" t="s">
        <v>856</v>
      </c>
      <c r="H4" s="114" t="s">
        <v>857</v>
      </c>
      <c r="I4" s="114" t="s">
        <v>858</v>
      </c>
      <c r="J4" s="114" t="s">
        <v>859</v>
      </c>
      <c r="K4" s="114" t="s">
        <v>860</v>
      </c>
      <c r="L4" s="114" t="s">
        <v>861</v>
      </c>
      <c r="M4" s="114" t="s">
        <v>862</v>
      </c>
      <c r="N4" s="114" t="s">
        <v>863</v>
      </c>
      <c r="O4" s="114" t="s">
        <v>864</v>
      </c>
      <c r="P4" s="114"/>
      <c r="Q4" s="114"/>
      <c r="R4" s="115" t="s">
        <v>865</v>
      </c>
      <c r="S4" s="114" t="s">
        <v>851</v>
      </c>
      <c r="T4" s="114" t="s">
        <v>852</v>
      </c>
      <c r="U4" s="114" t="s">
        <v>853</v>
      </c>
      <c r="V4" s="114" t="s">
        <v>854</v>
      </c>
      <c r="W4" s="114" t="s">
        <v>855</v>
      </c>
      <c r="X4" s="114" t="s">
        <v>856</v>
      </c>
      <c r="Y4" s="114" t="s">
        <v>857</v>
      </c>
      <c r="Z4" s="114" t="s">
        <v>858</v>
      </c>
      <c r="AA4" s="114" t="s">
        <v>859</v>
      </c>
      <c r="AB4" s="114" t="s">
        <v>860</v>
      </c>
      <c r="AC4" s="114" t="s">
        <v>861</v>
      </c>
      <c r="AD4" s="114" t="s">
        <v>862</v>
      </c>
      <c r="AE4" s="114" t="s">
        <v>863</v>
      </c>
      <c r="AF4" s="114" t="s">
        <v>864</v>
      </c>
    </row>
    <row r="5" spans="1:32" ht="17">
      <c r="A5" s="19" t="s">
        <v>75</v>
      </c>
      <c r="B5" s="75">
        <v>5755.8</v>
      </c>
      <c r="C5" s="75">
        <v>7531.9</v>
      </c>
      <c r="D5" s="75">
        <v>9087.6</v>
      </c>
      <c r="E5" s="75">
        <v>8246.2999999999993</v>
      </c>
      <c r="F5" s="75">
        <v>10633.3</v>
      </c>
      <c r="G5" s="75">
        <v>10139.200000000001</v>
      </c>
      <c r="H5" s="110">
        <v>7920.5</v>
      </c>
      <c r="I5" s="110">
        <v>7850.2</v>
      </c>
      <c r="J5" s="110">
        <v>9136.6</v>
      </c>
      <c r="K5" s="110">
        <v>8240</v>
      </c>
      <c r="L5" s="110">
        <v>6598.7</v>
      </c>
      <c r="M5" s="110">
        <v>5406.5</v>
      </c>
      <c r="N5" s="110">
        <v>5358.6</v>
      </c>
      <c r="O5" s="75">
        <v>8510.5</v>
      </c>
      <c r="R5" s="19" t="s">
        <v>76</v>
      </c>
      <c r="S5" s="75">
        <f t="shared" ref="S5:AF7" si="0">B5/B8</f>
        <v>0.22362956084559468</v>
      </c>
      <c r="T5" s="75">
        <f t="shared" si="0"/>
        <v>0.20842857380052357</v>
      </c>
      <c r="U5" s="75">
        <f t="shared" si="0"/>
        <v>0.31365754322990369</v>
      </c>
      <c r="V5" s="75">
        <f t="shared" si="0"/>
        <v>0.43615293887416756</v>
      </c>
      <c r="W5" s="75">
        <f t="shared" si="0"/>
        <v>0.29417558187466974</v>
      </c>
      <c r="X5" s="75">
        <f t="shared" si="0"/>
        <v>0.28257143573779536</v>
      </c>
      <c r="Y5" s="75">
        <f t="shared" si="0"/>
        <v>0.20400935498992898</v>
      </c>
      <c r="Z5" s="75">
        <f t="shared" si="0"/>
        <v>0.27139656769875403</v>
      </c>
      <c r="AA5" s="75">
        <f t="shared" si="0"/>
        <v>0.32937147389102184</v>
      </c>
      <c r="AB5" s="75">
        <f t="shared" si="0"/>
        <v>0.40205124201630649</v>
      </c>
      <c r="AC5" s="75">
        <f t="shared" si="0"/>
        <v>0.23263528997003349</v>
      </c>
      <c r="AD5" s="75">
        <f t="shared" si="0"/>
        <v>0.22244302636072266</v>
      </c>
      <c r="AE5" s="75">
        <f t="shared" si="0"/>
        <v>0.18989198843340704</v>
      </c>
      <c r="AF5" s="75">
        <f t="shared" si="0"/>
        <v>0.29228127414784921</v>
      </c>
    </row>
    <row r="6" spans="1:32" ht="17">
      <c r="A6" s="19" t="s">
        <v>380</v>
      </c>
      <c r="B6" s="75">
        <v>10842.9</v>
      </c>
      <c r="C6" s="75">
        <v>10983.7</v>
      </c>
      <c r="D6" s="75">
        <v>12723.3</v>
      </c>
      <c r="E6" s="75">
        <v>13254.7</v>
      </c>
      <c r="F6" s="75">
        <v>12504.8</v>
      </c>
      <c r="G6" s="75">
        <v>15228</v>
      </c>
      <c r="H6" s="75">
        <v>16205.9</v>
      </c>
      <c r="I6" s="75">
        <v>16837.400000000001</v>
      </c>
      <c r="J6" s="75">
        <v>15717.4</v>
      </c>
      <c r="K6" s="75">
        <v>15298.7</v>
      </c>
      <c r="L6" s="75">
        <v>8947.2000000000007</v>
      </c>
      <c r="M6" s="75">
        <v>9259.4</v>
      </c>
      <c r="N6" s="75">
        <v>11529.7</v>
      </c>
      <c r="O6" s="75">
        <v>12491.4</v>
      </c>
      <c r="R6" s="19" t="s">
        <v>381</v>
      </c>
      <c r="S6" s="75">
        <f t="shared" si="0"/>
        <v>0.85937450464445353</v>
      </c>
      <c r="T6" s="75">
        <f t="shared" si="0"/>
        <v>0.8116774188780751</v>
      </c>
      <c r="U6" s="75">
        <f t="shared" si="0"/>
        <v>0.86967190704032804</v>
      </c>
      <c r="V6" s="75">
        <f t="shared" si="0"/>
        <v>1.0095357782093759</v>
      </c>
      <c r="W6" s="75">
        <f t="shared" si="0"/>
        <v>0.84669239623535775</v>
      </c>
      <c r="X6" s="75">
        <f t="shared" si="0"/>
        <v>0.98848455736300256</v>
      </c>
      <c r="Y6" s="75">
        <f t="shared" si="0"/>
        <v>0.9267133666904932</v>
      </c>
      <c r="Z6" s="75">
        <f t="shared" si="0"/>
        <v>0.99457154164673089</v>
      </c>
      <c r="AA6" s="75">
        <f t="shared" si="0"/>
        <v>0.84575358240197152</v>
      </c>
      <c r="AB6" s="75">
        <f t="shared" si="0"/>
        <v>1.0723663458640293</v>
      </c>
      <c r="AC6" s="75">
        <f t="shared" si="0"/>
        <v>0.85902741107003988</v>
      </c>
      <c r="AD6" s="75">
        <f t="shared" si="0"/>
        <v>0.90549394668387806</v>
      </c>
      <c r="AE6" s="75">
        <f t="shared" si="0"/>
        <v>0.85186225036387953</v>
      </c>
      <c r="AF6" s="75">
        <f t="shared" si="0"/>
        <v>0.95854691672549797</v>
      </c>
    </row>
    <row r="7" spans="1:32" ht="17">
      <c r="A7" s="19" t="s">
        <v>79</v>
      </c>
      <c r="B7" s="75">
        <v>14144.7</v>
      </c>
      <c r="C7" s="75">
        <v>20630.2</v>
      </c>
      <c r="D7" s="75">
        <v>25790.7</v>
      </c>
      <c r="E7" s="75">
        <v>19952.099999999999</v>
      </c>
      <c r="F7" s="75">
        <v>17276.3</v>
      </c>
      <c r="G7" s="75">
        <v>18997.5</v>
      </c>
      <c r="H7" s="75">
        <v>19473.3</v>
      </c>
      <c r="I7" s="75">
        <v>16472.2</v>
      </c>
      <c r="J7" s="75">
        <v>16615.599999999999</v>
      </c>
      <c r="K7" s="75">
        <v>18688.099999999999</v>
      </c>
      <c r="L7" s="75">
        <v>13939.4</v>
      </c>
      <c r="M7" s="75">
        <v>11139.6</v>
      </c>
      <c r="N7" s="75">
        <v>13587.5</v>
      </c>
      <c r="O7" s="75">
        <v>16023.7</v>
      </c>
      <c r="R7" s="19" t="s">
        <v>80</v>
      </c>
      <c r="S7" s="75">
        <f t="shared" si="0"/>
        <v>0.90699061249615265</v>
      </c>
      <c r="T7" s="75">
        <f t="shared" si="0"/>
        <v>0.95874151872850644</v>
      </c>
      <c r="U7" s="75">
        <f t="shared" si="0"/>
        <v>1.2904835053764518</v>
      </c>
      <c r="V7" s="75">
        <f t="shared" si="0"/>
        <v>1.2472946868963448</v>
      </c>
      <c r="W7" s="75">
        <f t="shared" si="0"/>
        <v>1.0476961515603584</v>
      </c>
      <c r="X7" s="75">
        <f t="shared" si="0"/>
        <v>1.1688755168340226</v>
      </c>
      <c r="Y7" s="75">
        <f t="shared" si="0"/>
        <v>1.2483924942463154</v>
      </c>
      <c r="Z7" s="75">
        <f t="shared" si="0"/>
        <v>1.1953180558175986</v>
      </c>
      <c r="AA7" s="75">
        <f t="shared" si="0"/>
        <v>1.0741154947605225</v>
      </c>
      <c r="AB7" s="75">
        <f t="shared" si="0"/>
        <v>1.1022696440999868</v>
      </c>
      <c r="AC7" s="75">
        <f t="shared" si="0"/>
        <v>1.0736572929423636</v>
      </c>
      <c r="AD7" s="75">
        <f t="shared" si="0"/>
        <v>0.94127389180876408</v>
      </c>
      <c r="AE7" s="75">
        <f t="shared" si="0"/>
        <v>1.1002737019402067</v>
      </c>
      <c r="AF7" s="75">
        <f t="shared" si="0"/>
        <v>1.0717692148193729</v>
      </c>
    </row>
    <row r="8" spans="1:32" ht="17">
      <c r="A8" s="19" t="s">
        <v>81</v>
      </c>
      <c r="B8" s="75">
        <v>25738.1</v>
      </c>
      <c r="C8" s="75">
        <v>36136.6</v>
      </c>
      <c r="D8" s="75">
        <v>28973</v>
      </c>
      <c r="E8" s="75">
        <v>18906.900000000001</v>
      </c>
      <c r="F8" s="75">
        <v>36146.1</v>
      </c>
      <c r="G8" s="75">
        <v>35881.9</v>
      </c>
      <c r="H8" s="75">
        <v>38824.199999999997</v>
      </c>
      <c r="I8" s="75">
        <v>28925.200000000001</v>
      </c>
      <c r="J8" s="75">
        <v>27739.5</v>
      </c>
      <c r="K8" s="75">
        <v>20494.900000000001</v>
      </c>
      <c r="L8" s="75">
        <v>28365</v>
      </c>
      <c r="M8" s="75">
        <v>24305.1</v>
      </c>
      <c r="N8" s="75">
        <v>28219.200000000001</v>
      </c>
      <c r="O8" s="75">
        <v>29117.5</v>
      </c>
      <c r="R8" s="19"/>
      <c r="S8" s="110"/>
      <c r="T8" s="110"/>
      <c r="U8" s="110"/>
      <c r="V8" s="110"/>
      <c r="W8" s="110"/>
      <c r="X8" s="110"/>
    </row>
    <row r="9" spans="1:32" ht="17">
      <c r="A9" s="19" t="s">
        <v>384</v>
      </c>
      <c r="B9" s="75">
        <v>12617.2</v>
      </c>
      <c r="C9" s="75">
        <v>13532.1</v>
      </c>
      <c r="D9" s="75">
        <v>14630</v>
      </c>
      <c r="E9" s="75">
        <v>13129.5</v>
      </c>
      <c r="F9" s="75">
        <v>14769</v>
      </c>
      <c r="G9" s="75">
        <v>15405.4</v>
      </c>
      <c r="H9" s="75">
        <v>17487.5</v>
      </c>
      <c r="I9" s="75">
        <v>16929.3</v>
      </c>
      <c r="J9" s="75">
        <v>18583.900000000001</v>
      </c>
      <c r="K9" s="75">
        <v>14266.3</v>
      </c>
      <c r="L9" s="75">
        <v>10415.5</v>
      </c>
      <c r="M9" s="75">
        <v>10225.799999999999</v>
      </c>
      <c r="N9" s="75">
        <v>13534.7</v>
      </c>
      <c r="O9" s="110">
        <v>13031.6</v>
      </c>
      <c r="R9" s="19"/>
      <c r="S9" s="110"/>
      <c r="T9" s="110"/>
      <c r="U9" s="110"/>
      <c r="V9" s="110"/>
      <c r="W9" s="110"/>
      <c r="X9" s="110"/>
    </row>
    <row r="10" spans="1:32" ht="17">
      <c r="A10" s="19" t="s">
        <v>83</v>
      </c>
      <c r="B10" s="75">
        <v>15595.2</v>
      </c>
      <c r="C10" s="75">
        <v>21518</v>
      </c>
      <c r="D10" s="75">
        <v>19985.3</v>
      </c>
      <c r="E10" s="75">
        <v>15996.3</v>
      </c>
      <c r="F10" s="75">
        <v>16489.8</v>
      </c>
      <c r="G10" s="75">
        <v>16252.8</v>
      </c>
      <c r="H10" s="75">
        <v>15598.7</v>
      </c>
      <c r="I10" s="75">
        <v>13780.6</v>
      </c>
      <c r="J10" s="75">
        <v>15469.1</v>
      </c>
      <c r="K10" s="75">
        <v>16954.2</v>
      </c>
      <c r="L10" s="75">
        <v>12983.1</v>
      </c>
      <c r="M10" s="75">
        <v>11834.6</v>
      </c>
      <c r="N10" s="75">
        <v>12349.2</v>
      </c>
      <c r="O10" s="75">
        <v>14950.7</v>
      </c>
      <c r="R10" s="19"/>
      <c r="S10" s="110"/>
      <c r="T10" s="110"/>
      <c r="U10" s="110"/>
      <c r="V10" s="110"/>
      <c r="W10" s="110"/>
      <c r="X10" s="110"/>
    </row>
    <row r="11" spans="1:32" ht="51">
      <c r="A11" s="120" t="s">
        <v>84</v>
      </c>
      <c r="B11" s="75">
        <v>156.69999999999999</v>
      </c>
      <c r="C11" s="75">
        <v>156.69999999999999</v>
      </c>
      <c r="D11" s="75">
        <v>156.69999999999999</v>
      </c>
      <c r="E11" s="75">
        <v>156.69999999999999</v>
      </c>
      <c r="F11" s="75">
        <v>156.69999999999999</v>
      </c>
      <c r="G11" s="75">
        <v>156.69999999999999</v>
      </c>
      <c r="H11" s="75">
        <v>156.69999999999999</v>
      </c>
      <c r="I11" s="75">
        <v>156.69999999999999</v>
      </c>
      <c r="J11" s="75">
        <v>156.69999999999999</v>
      </c>
      <c r="K11" s="75">
        <v>156.69999999999999</v>
      </c>
      <c r="L11" s="75">
        <v>198.4</v>
      </c>
      <c r="M11" s="75">
        <v>198.4</v>
      </c>
      <c r="N11" s="75">
        <v>198.4</v>
      </c>
      <c r="O11" s="75">
        <v>198.4</v>
      </c>
      <c r="Q11" s="75"/>
      <c r="R11" s="75"/>
      <c r="S11" s="110"/>
      <c r="T11" s="110"/>
      <c r="U11" s="110"/>
      <c r="V11" s="110"/>
      <c r="W11" s="110"/>
      <c r="X11" s="312" t="s">
        <v>85</v>
      </c>
      <c r="Y11" s="313" t="s">
        <v>5</v>
      </c>
      <c r="Z11" s="314" t="s">
        <v>121</v>
      </c>
    </row>
    <row r="12" spans="1:32">
      <c r="A12" s="120"/>
      <c r="B12" s="97"/>
      <c r="C12" s="97"/>
      <c r="D12" s="97"/>
      <c r="E12" s="97"/>
      <c r="F12" s="97"/>
      <c r="G12" s="97"/>
      <c r="Q12" s="75"/>
      <c r="R12" s="75" t="s">
        <v>351</v>
      </c>
      <c r="S12" s="110"/>
      <c r="T12" s="110" t="s">
        <v>782</v>
      </c>
      <c r="U12" s="110"/>
      <c r="V12" s="110"/>
      <c r="W12" s="110"/>
      <c r="X12" s="315" t="s">
        <v>546</v>
      </c>
      <c r="Y12" s="316" t="s">
        <v>866</v>
      </c>
      <c r="Z12" s="316" t="s">
        <v>866</v>
      </c>
      <c r="AA12" s="317"/>
    </row>
    <row r="13" spans="1:32" ht="17">
      <c r="A13" s="120"/>
      <c r="B13" s="97" t="s">
        <v>867</v>
      </c>
      <c r="C13" s="97"/>
      <c r="D13" s="97"/>
      <c r="E13" s="97"/>
      <c r="F13" s="97"/>
      <c r="G13" s="97"/>
      <c r="Q13" s="75"/>
      <c r="R13" s="19" t="s">
        <v>76</v>
      </c>
      <c r="S13" s="110">
        <f>AVERAGE(S5:AF5)</f>
        <v>0.27876398941933417</v>
      </c>
      <c r="T13" s="110">
        <f>STDEV(S5:AF5)</f>
        <v>7.3908460528122055E-2</v>
      </c>
      <c r="U13" s="110"/>
      <c r="V13" s="110"/>
      <c r="W13" s="110"/>
      <c r="X13" s="315" t="s">
        <v>865</v>
      </c>
      <c r="Y13" s="316" t="s">
        <v>36</v>
      </c>
      <c r="Z13" s="318" t="s">
        <v>868</v>
      </c>
      <c r="AA13" s="317"/>
    </row>
    <row r="14" spans="1:32" ht="17">
      <c r="A14" s="120"/>
      <c r="B14" s="97" t="s">
        <v>869</v>
      </c>
      <c r="C14" s="97"/>
      <c r="D14" s="97"/>
      <c r="E14" s="97"/>
      <c r="F14" s="97"/>
      <c r="G14" s="97"/>
      <c r="Q14" s="75"/>
      <c r="R14" s="19" t="s">
        <v>381</v>
      </c>
      <c r="S14" s="110">
        <f>AVERAGE(S6:AF6)</f>
        <v>0.91426942312979365</v>
      </c>
      <c r="T14" s="110">
        <f>STDEV(S6:AF6)</f>
        <v>7.8423852773483335E-2</v>
      </c>
      <c r="U14" s="110"/>
      <c r="V14" s="110"/>
      <c r="W14" s="110"/>
      <c r="X14" s="315"/>
      <c r="Y14" s="316" t="s">
        <v>424</v>
      </c>
      <c r="Z14" s="318" t="s">
        <v>424</v>
      </c>
      <c r="AA14" s="317"/>
    </row>
    <row r="15" spans="1:32" ht="17">
      <c r="A15" s="120"/>
      <c r="B15" s="97"/>
      <c r="C15" s="97"/>
      <c r="D15" s="97"/>
      <c r="E15" s="97"/>
      <c r="F15" s="97"/>
      <c r="G15" s="97"/>
      <c r="Q15" s="75"/>
      <c r="R15" s="19" t="s">
        <v>80</v>
      </c>
      <c r="S15" s="110">
        <f t="shared" ref="S15" si="1">AVERAGE(S7:AF7)</f>
        <v>1.1019394130233549</v>
      </c>
      <c r="T15" s="110">
        <f>STDEV(S7:AF7)</f>
        <v>0.11802188012766013</v>
      </c>
      <c r="U15" s="110"/>
      <c r="V15" s="110"/>
      <c r="W15" s="110"/>
      <c r="X15" s="315" t="s">
        <v>870</v>
      </c>
      <c r="Y15" s="316" t="s">
        <v>871</v>
      </c>
      <c r="Z15" s="318" t="s">
        <v>872</v>
      </c>
      <c r="AA15" s="317"/>
    </row>
    <row r="16" spans="1:32">
      <c r="X16" s="319"/>
      <c r="Y16" s="316" t="s">
        <v>39</v>
      </c>
      <c r="Z16" s="318" t="s">
        <v>424</v>
      </c>
      <c r="AA16" s="317"/>
    </row>
    <row r="17" spans="1:32" ht="116" customHeight="1">
      <c r="A17" s="120" t="s">
        <v>393</v>
      </c>
      <c r="B17" s="97" t="s">
        <v>368</v>
      </c>
      <c r="C17" s="97"/>
      <c r="D17" s="97"/>
      <c r="E17" s="97"/>
      <c r="F17" s="97"/>
      <c r="G17" s="97"/>
      <c r="Q17" s="75"/>
      <c r="R17" s="112" t="s">
        <v>848</v>
      </c>
      <c r="S17" s="310" t="s">
        <v>873</v>
      </c>
      <c r="T17" s="110"/>
      <c r="U17" s="110"/>
      <c r="V17" s="110"/>
      <c r="W17" s="110"/>
      <c r="X17" s="110"/>
    </row>
    <row r="18" spans="1:32" ht="28">
      <c r="A18" s="311" t="s">
        <v>874</v>
      </c>
      <c r="B18" s="114" t="s">
        <v>875</v>
      </c>
      <c r="C18" s="114" t="s">
        <v>876</v>
      </c>
      <c r="D18" s="114" t="s">
        <v>877</v>
      </c>
      <c r="E18" s="114" t="s">
        <v>878</v>
      </c>
      <c r="F18" s="114" t="s">
        <v>879</v>
      </c>
      <c r="G18" s="114" t="s">
        <v>880</v>
      </c>
      <c r="H18" s="114" t="s">
        <v>881</v>
      </c>
      <c r="I18" s="114" t="s">
        <v>882</v>
      </c>
      <c r="J18" s="114" t="s">
        <v>883</v>
      </c>
      <c r="K18" s="114" t="s">
        <v>884</v>
      </c>
      <c r="L18" s="114" t="s">
        <v>885</v>
      </c>
      <c r="M18" s="114" t="s">
        <v>886</v>
      </c>
      <c r="N18" s="114" t="s">
        <v>887</v>
      </c>
      <c r="O18" s="129" t="s">
        <v>888</v>
      </c>
      <c r="P18" s="129"/>
      <c r="Q18" s="112"/>
      <c r="R18" s="115" t="s">
        <v>865</v>
      </c>
      <c r="S18" s="114" t="s">
        <v>875</v>
      </c>
      <c r="T18" s="114" t="s">
        <v>876</v>
      </c>
      <c r="U18" s="114" t="s">
        <v>877</v>
      </c>
      <c r="V18" s="114" t="s">
        <v>878</v>
      </c>
      <c r="W18" s="114" t="s">
        <v>879</v>
      </c>
      <c r="X18" s="114" t="s">
        <v>880</v>
      </c>
      <c r="Y18" s="114" t="s">
        <v>881</v>
      </c>
      <c r="Z18" s="114" t="s">
        <v>882</v>
      </c>
      <c r="AA18" s="114" t="s">
        <v>883</v>
      </c>
      <c r="AB18" s="114" t="s">
        <v>884</v>
      </c>
      <c r="AC18" s="114" t="s">
        <v>885</v>
      </c>
      <c r="AD18" s="114" t="s">
        <v>886</v>
      </c>
      <c r="AE18" s="114" t="s">
        <v>887</v>
      </c>
      <c r="AF18" s="129" t="s">
        <v>888</v>
      </c>
    </row>
    <row r="19" spans="1:32" ht="17">
      <c r="A19" s="19" t="s">
        <v>75</v>
      </c>
      <c r="B19" s="97">
        <v>7246.2</v>
      </c>
      <c r="C19" s="97">
        <v>5986</v>
      </c>
      <c r="D19" s="97">
        <v>8260.6</v>
      </c>
      <c r="E19" s="97">
        <v>9274.2999999999993</v>
      </c>
      <c r="F19" s="97">
        <v>5757.4</v>
      </c>
      <c r="G19" s="97">
        <v>6516.5</v>
      </c>
      <c r="H19" s="97">
        <v>7273.6</v>
      </c>
      <c r="I19" s="97">
        <v>7351.7</v>
      </c>
      <c r="J19" s="97">
        <v>6687.9</v>
      </c>
      <c r="K19" s="97">
        <v>5888.8</v>
      </c>
      <c r="L19" s="97">
        <v>6521.9</v>
      </c>
      <c r="M19" s="97">
        <v>14681.2</v>
      </c>
      <c r="N19" s="97">
        <v>3546.6</v>
      </c>
      <c r="O19" s="97">
        <v>5775</v>
      </c>
      <c r="R19" s="19" t="s">
        <v>76</v>
      </c>
      <c r="S19" s="75">
        <f t="shared" ref="S19:AF21" si="2">B19/B22</f>
        <v>0.25953810226507545</v>
      </c>
      <c r="T19" s="75">
        <f t="shared" si="2"/>
        <v>0.21323814918120967</v>
      </c>
      <c r="U19" s="75">
        <f t="shared" si="2"/>
        <v>0.38566333009636217</v>
      </c>
      <c r="V19" s="75">
        <f t="shared" si="2"/>
        <v>0.24730675285057543</v>
      </c>
      <c r="W19" s="75">
        <f t="shared" si="2"/>
        <v>0.25935986665765703</v>
      </c>
      <c r="X19" s="75">
        <f t="shared" si="2"/>
        <v>0.30662419303231631</v>
      </c>
      <c r="Y19" s="75">
        <f t="shared" si="2"/>
        <v>0.33743279039882723</v>
      </c>
      <c r="Z19" s="75">
        <f t="shared" si="2"/>
        <v>0.30715527182178254</v>
      </c>
      <c r="AA19" s="75">
        <f t="shared" si="2"/>
        <v>0.28829019117615362</v>
      </c>
      <c r="AB19" s="75">
        <f t="shared" si="2"/>
        <v>0.30782097790973628</v>
      </c>
      <c r="AC19" s="75">
        <f t="shared" si="2"/>
        <v>0.27318689420023956</v>
      </c>
      <c r="AD19" s="75">
        <f t="shared" si="2"/>
        <v>0.52192770399021648</v>
      </c>
      <c r="AE19" s="75">
        <f t="shared" si="2"/>
        <v>0.25017105532317108</v>
      </c>
      <c r="AF19" s="75">
        <f t="shared" si="2"/>
        <v>0.34705945984927705</v>
      </c>
    </row>
    <row r="20" spans="1:32" ht="17">
      <c r="A20" s="19" t="s">
        <v>380</v>
      </c>
      <c r="B20" s="97">
        <v>5969.3</v>
      </c>
      <c r="C20" s="97">
        <v>4444.6000000000004</v>
      </c>
      <c r="D20" s="97">
        <v>10389.4</v>
      </c>
      <c r="E20" s="97">
        <v>10067.6</v>
      </c>
      <c r="F20" s="97">
        <v>10607.5</v>
      </c>
      <c r="G20" s="97">
        <v>10599.8</v>
      </c>
      <c r="H20" s="97">
        <v>10600.3</v>
      </c>
      <c r="I20" s="97">
        <v>8691.7999999999993</v>
      </c>
      <c r="J20" s="97">
        <v>8085.9</v>
      </c>
      <c r="K20" s="97">
        <v>6989.4</v>
      </c>
      <c r="L20" s="97">
        <v>10392.9</v>
      </c>
      <c r="M20" s="97">
        <v>10282.4</v>
      </c>
      <c r="N20" s="97">
        <v>7573</v>
      </c>
      <c r="O20" s="97">
        <v>9495.1</v>
      </c>
      <c r="R20" s="19" t="s">
        <v>381</v>
      </c>
      <c r="S20" s="75">
        <f t="shared" si="2"/>
        <v>0.58813734666732354</v>
      </c>
      <c r="T20" s="75">
        <f t="shared" si="2"/>
        <v>0.50426594054912643</v>
      </c>
      <c r="U20" s="75">
        <f t="shared" si="2"/>
        <v>0.69979725588193697</v>
      </c>
      <c r="V20" s="75">
        <f t="shared" si="2"/>
        <v>0.61407275477590462</v>
      </c>
      <c r="W20" s="75">
        <f t="shared" si="2"/>
        <v>0.67019851649670825</v>
      </c>
      <c r="X20" s="75">
        <f t="shared" si="2"/>
        <v>0.67737276654482248</v>
      </c>
      <c r="Y20" s="75">
        <f t="shared" si="2"/>
        <v>0.70553898990974673</v>
      </c>
      <c r="Z20" s="75">
        <f t="shared" si="2"/>
        <v>0.77622683634739886</v>
      </c>
      <c r="AA20" s="75">
        <f t="shared" si="2"/>
        <v>0.73947159044143862</v>
      </c>
      <c r="AB20" s="75">
        <f t="shared" si="2"/>
        <v>0.6765528656748202</v>
      </c>
      <c r="AC20" s="75">
        <f t="shared" si="2"/>
        <v>0.56603126191383912</v>
      </c>
      <c r="AD20" s="75">
        <f t="shared" si="2"/>
        <v>0.52142781076791223</v>
      </c>
      <c r="AE20" s="75">
        <f t="shared" si="2"/>
        <v>0.71174812030075185</v>
      </c>
      <c r="AF20" s="75">
        <f t="shared" si="2"/>
        <v>0.78943605178047338</v>
      </c>
    </row>
    <row r="21" spans="1:32" ht="17">
      <c r="A21" s="19" t="s">
        <v>79</v>
      </c>
      <c r="B21" s="97">
        <v>12134.7</v>
      </c>
      <c r="C21" s="97">
        <v>11342.8</v>
      </c>
      <c r="D21" s="97">
        <v>18846.2</v>
      </c>
      <c r="E21" s="97">
        <v>17595.3</v>
      </c>
      <c r="F21" s="97">
        <v>21099.8</v>
      </c>
      <c r="G21" s="97">
        <v>21118.3</v>
      </c>
      <c r="H21" s="97">
        <v>18795.8</v>
      </c>
      <c r="I21" s="97">
        <v>21014.3</v>
      </c>
      <c r="J21" s="97">
        <v>17601.400000000001</v>
      </c>
      <c r="K21" s="97">
        <v>19717.900000000001</v>
      </c>
      <c r="L21" s="97">
        <v>18113.5</v>
      </c>
      <c r="M21" s="97">
        <v>14681.2</v>
      </c>
      <c r="N21" s="97">
        <v>11304.4</v>
      </c>
      <c r="O21" s="97">
        <v>13415.4</v>
      </c>
      <c r="R21" s="19" t="s">
        <v>80</v>
      </c>
      <c r="S21" s="75">
        <f t="shared" si="2"/>
        <v>0.96283454070823848</v>
      </c>
      <c r="T21" s="75">
        <f t="shared" si="2"/>
        <v>1.0014921551488181</v>
      </c>
      <c r="U21" s="75">
        <f t="shared" si="2"/>
        <v>0.95519074722634734</v>
      </c>
      <c r="V21" s="75">
        <f t="shared" si="2"/>
        <v>0.88540057465769617</v>
      </c>
      <c r="W21" s="75">
        <f t="shared" si="2"/>
        <v>1.0479061543962811</v>
      </c>
      <c r="X21" s="75">
        <f t="shared" si="2"/>
        <v>1.0618881206788182</v>
      </c>
      <c r="Y21" s="75">
        <f t="shared" si="2"/>
        <v>1.0706136328683478</v>
      </c>
      <c r="Z21" s="75">
        <f t="shared" si="2"/>
        <v>1.1480275557643664</v>
      </c>
      <c r="AA21" s="75">
        <f t="shared" si="2"/>
        <v>0.95690986191149296</v>
      </c>
      <c r="AB21" s="75">
        <f t="shared" si="2"/>
        <v>1.1703129080506161</v>
      </c>
      <c r="AC21" s="75">
        <f t="shared" si="2"/>
        <v>1.0976947410522742</v>
      </c>
      <c r="AD21" s="75">
        <f t="shared" si="2"/>
        <v>0.8159939528007204</v>
      </c>
      <c r="AE21" s="75">
        <f t="shared" si="2"/>
        <v>1.0309906426135016</v>
      </c>
      <c r="AF21" s="75">
        <f t="shared" si="2"/>
        <v>1.0918191288495345</v>
      </c>
    </row>
    <row r="22" spans="1:32" ht="17">
      <c r="A22" s="19" t="s">
        <v>81</v>
      </c>
      <c r="B22" s="132">
        <v>27919.599999999999</v>
      </c>
      <c r="C22" s="132">
        <v>28071.9</v>
      </c>
      <c r="D22" s="132">
        <v>21419.200000000001</v>
      </c>
      <c r="E22" s="132">
        <v>37501.199999999997</v>
      </c>
      <c r="F22" s="132">
        <v>22198.5</v>
      </c>
      <c r="G22" s="132">
        <v>21252.400000000001</v>
      </c>
      <c r="H22" s="132">
        <v>21555.7</v>
      </c>
      <c r="I22" s="132">
        <v>23934.799999999999</v>
      </c>
      <c r="J22" s="132">
        <v>23198.5</v>
      </c>
      <c r="K22" s="132">
        <v>19130.599999999999</v>
      </c>
      <c r="L22" s="132">
        <v>23873.4</v>
      </c>
      <c r="M22" s="132">
        <v>28128.799999999999</v>
      </c>
      <c r="N22" s="132">
        <v>14176.7</v>
      </c>
      <c r="O22" s="132">
        <v>16639.8</v>
      </c>
      <c r="R22" s="19"/>
      <c r="S22" s="110"/>
      <c r="T22" s="110"/>
      <c r="U22" s="110"/>
      <c r="V22" s="110"/>
      <c r="W22" s="110"/>
      <c r="X22" s="110"/>
    </row>
    <row r="23" spans="1:32" ht="17">
      <c r="A23" s="19" t="s">
        <v>384</v>
      </c>
      <c r="B23" s="75">
        <v>10149.5</v>
      </c>
      <c r="C23" s="75">
        <v>8814</v>
      </c>
      <c r="D23" s="75">
        <v>14846.3</v>
      </c>
      <c r="E23" s="75">
        <v>16394.8</v>
      </c>
      <c r="F23" s="75">
        <v>15827.4</v>
      </c>
      <c r="G23" s="75">
        <v>15648.4</v>
      </c>
      <c r="H23" s="75">
        <v>15024.4</v>
      </c>
      <c r="I23" s="75">
        <v>11197.5</v>
      </c>
      <c r="J23" s="75">
        <v>10934.7</v>
      </c>
      <c r="K23" s="75">
        <v>10330.9</v>
      </c>
      <c r="L23" s="75">
        <v>18361</v>
      </c>
      <c r="M23" s="75">
        <v>19719.7</v>
      </c>
      <c r="N23" s="75">
        <v>10640</v>
      </c>
      <c r="O23" s="75">
        <v>12027.7</v>
      </c>
      <c r="R23" s="19"/>
      <c r="S23" s="110"/>
      <c r="T23" s="110"/>
      <c r="U23" s="110"/>
      <c r="V23" s="110"/>
      <c r="W23" s="110"/>
      <c r="X23" s="110"/>
    </row>
    <row r="24" spans="1:32" ht="17">
      <c r="A24" s="19" t="s">
        <v>83</v>
      </c>
      <c r="B24" s="75">
        <v>12603.1</v>
      </c>
      <c r="C24" s="75">
        <v>11325.9</v>
      </c>
      <c r="D24" s="75">
        <v>19730.3</v>
      </c>
      <c r="E24" s="75">
        <v>19872.7</v>
      </c>
      <c r="F24" s="75">
        <v>20135.2</v>
      </c>
      <c r="G24" s="75">
        <v>19887.5</v>
      </c>
      <c r="H24" s="75">
        <v>17556.099999999999</v>
      </c>
      <c r="I24" s="75">
        <v>18304.7</v>
      </c>
      <c r="J24" s="75">
        <v>18394</v>
      </c>
      <c r="K24" s="75">
        <v>16848.400000000001</v>
      </c>
      <c r="L24" s="75">
        <v>16501.400000000001</v>
      </c>
      <c r="M24" s="75">
        <v>17991.8</v>
      </c>
      <c r="N24" s="75">
        <v>10964.6</v>
      </c>
      <c r="O24" s="75">
        <v>12287.2</v>
      </c>
      <c r="R24" s="19"/>
      <c r="S24" s="110"/>
      <c r="T24" s="110"/>
      <c r="U24" s="110"/>
      <c r="V24" s="110"/>
      <c r="W24" s="110"/>
      <c r="X24" s="110"/>
    </row>
    <row r="25" spans="1:32">
      <c r="A25" s="120" t="s">
        <v>84</v>
      </c>
      <c r="B25" s="97">
        <v>551.9</v>
      </c>
      <c r="C25" s="97">
        <v>551.9</v>
      </c>
      <c r="D25" s="97">
        <v>156.69999999999999</v>
      </c>
      <c r="E25" s="97">
        <v>156.69999999999999</v>
      </c>
      <c r="F25" s="97">
        <v>156.69999999999999</v>
      </c>
      <c r="G25" s="97">
        <v>156.69999999999999</v>
      </c>
      <c r="H25" s="97">
        <v>156.69999999999999</v>
      </c>
      <c r="I25" s="97">
        <v>156.69999999999999</v>
      </c>
      <c r="J25" s="97">
        <v>156.69999999999999</v>
      </c>
      <c r="K25" s="97">
        <v>156.69999999999999</v>
      </c>
      <c r="L25" s="97">
        <v>156.69999999999999</v>
      </c>
      <c r="M25" s="97">
        <v>156.69999999999999</v>
      </c>
      <c r="N25" s="97">
        <v>156.69999999999999</v>
      </c>
      <c r="O25" s="97">
        <v>90</v>
      </c>
      <c r="Q25" s="75"/>
      <c r="R25" s="75"/>
      <c r="S25" s="110"/>
      <c r="T25" s="110"/>
      <c r="U25" s="110"/>
      <c r="V25" s="110"/>
      <c r="W25" s="110"/>
      <c r="X25" s="110"/>
    </row>
    <row r="26" spans="1:32">
      <c r="A26" s="120"/>
      <c r="B26" s="97"/>
      <c r="C26" s="97"/>
      <c r="D26" s="97"/>
      <c r="E26" s="97"/>
      <c r="F26" s="97"/>
      <c r="G26" s="97"/>
      <c r="Q26" s="75"/>
      <c r="R26" s="145"/>
      <c r="S26" s="320" t="s">
        <v>86</v>
      </c>
      <c r="T26" s="320" t="s">
        <v>87</v>
      </c>
      <c r="U26" s="110"/>
      <c r="V26" s="110"/>
      <c r="W26" s="110"/>
      <c r="X26" s="110"/>
    </row>
    <row r="27" spans="1:32" ht="17">
      <c r="A27" s="120"/>
      <c r="B27" s="97" t="s">
        <v>889</v>
      </c>
      <c r="C27" s="97"/>
      <c r="D27" s="97"/>
      <c r="E27" s="97"/>
      <c r="F27" s="97"/>
      <c r="G27" s="97"/>
      <c r="Q27" s="75"/>
      <c r="R27" s="321" t="s">
        <v>76</v>
      </c>
      <c r="S27" s="322">
        <f>AVERAGE(S19:AF19)</f>
        <v>0.30748390991089997</v>
      </c>
      <c r="T27" s="322">
        <f>STDEV(S19:AF19)</f>
        <v>7.6716264432279538E-2</v>
      </c>
      <c r="U27" s="110"/>
      <c r="V27" s="110"/>
      <c r="W27" s="110"/>
      <c r="X27" s="110"/>
    </row>
    <row r="28" spans="1:32" ht="17">
      <c r="A28" s="120"/>
      <c r="B28" s="97" t="s">
        <v>869</v>
      </c>
      <c r="C28" s="97"/>
      <c r="D28" s="97"/>
      <c r="E28" s="97"/>
      <c r="F28" s="97"/>
      <c r="G28" s="97"/>
      <c r="Q28" s="75"/>
      <c r="R28" s="321" t="s">
        <v>381</v>
      </c>
      <c r="S28" s="322">
        <f t="shared" ref="S28:S29" si="3">AVERAGE(S20:AF20)</f>
        <v>0.66001986486087172</v>
      </c>
      <c r="T28" s="322">
        <f t="shared" ref="T28:T29" si="4">STDEV(S20:AF20)</f>
        <v>8.9077508098787811E-2</v>
      </c>
      <c r="U28" s="110"/>
      <c r="V28" s="110"/>
      <c r="W28" s="110"/>
      <c r="X28" s="110"/>
    </row>
    <row r="29" spans="1:32" ht="17">
      <c r="A29" s="311"/>
      <c r="B29" s="132"/>
      <c r="C29" s="132"/>
      <c r="D29" s="132"/>
      <c r="E29" s="132"/>
      <c r="F29" s="132"/>
      <c r="G29" s="97"/>
      <c r="Q29" s="75"/>
      <c r="R29" s="321" t="s">
        <v>124</v>
      </c>
      <c r="S29" s="322">
        <f t="shared" si="3"/>
        <v>1.021219622623361</v>
      </c>
      <c r="T29" s="322">
        <f t="shared" si="4"/>
        <v>9.8800914934109821E-2</v>
      </c>
      <c r="U29" s="110"/>
      <c r="V29" s="110"/>
      <c r="W29" s="110"/>
      <c r="X29" s="110"/>
    </row>
    <row r="30" spans="1:32">
      <c r="A30" s="19"/>
    </row>
    <row r="31" spans="1:32">
      <c r="A31" s="19"/>
    </row>
    <row r="32" spans="1:32">
      <c r="A32" s="19"/>
      <c r="R32" s="112"/>
      <c r="S32" s="110"/>
      <c r="T32" s="110"/>
      <c r="U32" s="110"/>
      <c r="V32" s="110"/>
      <c r="W32" s="110"/>
      <c r="X32" s="110"/>
    </row>
    <row r="33" spans="1:24">
      <c r="A33" s="19"/>
      <c r="R33" s="115"/>
      <c r="S33" s="112"/>
      <c r="T33" s="112"/>
      <c r="U33" s="116"/>
      <c r="V33" s="116"/>
      <c r="W33" s="116"/>
      <c r="X33" s="116"/>
    </row>
    <row r="34" spans="1:24">
      <c r="A34" s="19"/>
      <c r="R34" s="19"/>
      <c r="S34" s="75"/>
      <c r="T34" s="75"/>
      <c r="U34" s="75"/>
      <c r="V34" s="75"/>
      <c r="W34" s="75"/>
      <c r="X34" s="75"/>
    </row>
    <row r="35" spans="1:24">
      <c r="A35" s="19"/>
      <c r="R35" s="19"/>
      <c r="S35" s="75"/>
      <c r="T35" s="75"/>
      <c r="U35" s="75"/>
      <c r="V35" s="75"/>
      <c r="W35" s="75"/>
      <c r="X35" s="75"/>
    </row>
    <row r="36" spans="1:24">
      <c r="A36" s="120"/>
      <c r="R36" s="19"/>
      <c r="S36" s="75"/>
      <c r="T36" s="75"/>
      <c r="U36" s="75"/>
      <c r="V36" s="75"/>
      <c r="W36" s="75"/>
      <c r="X36" s="75"/>
    </row>
    <row r="37" spans="1:24">
      <c r="A37" s="120"/>
      <c r="R37" s="19"/>
      <c r="S37" s="110"/>
      <c r="T37" s="110"/>
      <c r="U37" s="110"/>
      <c r="V37" s="110"/>
      <c r="W37" s="110"/>
      <c r="X37" s="110"/>
    </row>
    <row r="38" spans="1:24">
      <c r="A38" s="311"/>
      <c r="B38" s="133"/>
      <c r="C38" s="133"/>
      <c r="D38" s="133"/>
      <c r="E38" s="133"/>
      <c r="F38" s="133"/>
      <c r="G38" s="133"/>
      <c r="R38" s="19"/>
      <c r="S38" s="110"/>
      <c r="T38" s="110"/>
      <c r="U38" s="110"/>
      <c r="V38" s="110"/>
      <c r="W38" s="110"/>
      <c r="X38" s="110"/>
    </row>
    <row r="39" spans="1:24">
      <c r="A39" s="19"/>
      <c r="R39" s="19"/>
      <c r="S39" s="110"/>
      <c r="T39" s="110"/>
      <c r="U39" s="110"/>
      <c r="V39" s="110"/>
      <c r="W39" s="110"/>
      <c r="X39" s="110"/>
    </row>
    <row r="40" spans="1:24">
      <c r="A40" s="19"/>
      <c r="R40" s="75"/>
      <c r="S40" s="110"/>
      <c r="T40" s="110"/>
      <c r="U40" s="110"/>
      <c r="V40" s="110"/>
      <c r="W40" s="110"/>
      <c r="X40" s="110"/>
    </row>
    <row r="41" spans="1:24">
      <c r="A41" s="19"/>
      <c r="R41" s="75"/>
      <c r="S41" s="110"/>
      <c r="T41" s="110"/>
      <c r="U41" s="110"/>
      <c r="V41" s="110"/>
      <c r="W41" s="110"/>
      <c r="X41" s="110"/>
    </row>
    <row r="42" spans="1:24">
      <c r="A42" s="19"/>
      <c r="R42" s="19"/>
      <c r="S42" s="110"/>
      <c r="T42" s="110"/>
      <c r="U42" s="110"/>
      <c r="V42" s="110"/>
      <c r="W42" s="110"/>
      <c r="X42" s="110"/>
    </row>
    <row r="43" spans="1:24">
      <c r="A43" s="19"/>
      <c r="R43" s="19"/>
      <c r="S43" s="110"/>
      <c r="T43" s="110"/>
      <c r="U43" s="110"/>
      <c r="V43" s="110"/>
      <c r="W43" s="110"/>
      <c r="X43" s="110"/>
    </row>
    <row r="44" spans="1:24">
      <c r="A44" s="19"/>
      <c r="R44" s="19"/>
      <c r="S44" s="110"/>
      <c r="T44" s="110"/>
      <c r="U44" s="110"/>
      <c r="V44" s="110"/>
      <c r="W44" s="110"/>
      <c r="X44" s="110"/>
    </row>
    <row r="45" spans="1:24">
      <c r="A45" s="120"/>
    </row>
    <row r="46" spans="1:24">
      <c r="R46" s="112"/>
      <c r="S46" s="110"/>
      <c r="T46" s="110"/>
      <c r="U46" s="110"/>
      <c r="V46" s="110"/>
      <c r="W46" s="110"/>
      <c r="X46" s="110"/>
    </row>
    <row r="47" spans="1:24">
      <c r="D47" s="308"/>
      <c r="E47" s="308" t="s">
        <v>890</v>
      </c>
      <c r="F47" s="308" t="s">
        <v>891</v>
      </c>
      <c r="G47" s="122"/>
      <c r="H47" s="122"/>
      <c r="R47" s="115"/>
      <c r="S47" s="112"/>
      <c r="T47" s="112"/>
      <c r="U47" s="116"/>
      <c r="V47" s="116"/>
      <c r="W47" s="116"/>
      <c r="X47" s="116"/>
    </row>
    <row r="48" spans="1:24" ht="51">
      <c r="D48" s="307" t="s">
        <v>419</v>
      </c>
      <c r="E48" s="308" t="s">
        <v>892</v>
      </c>
      <c r="F48" s="308" t="s">
        <v>892</v>
      </c>
      <c r="G48" s="308"/>
      <c r="H48" s="308"/>
      <c r="R48" s="19"/>
      <c r="S48" s="75"/>
      <c r="T48" s="75"/>
      <c r="U48" s="75"/>
      <c r="V48" s="75"/>
      <c r="W48" s="75"/>
      <c r="X48" s="75"/>
    </row>
    <row r="49" spans="5:24">
      <c r="E49" s="323"/>
      <c r="R49" s="19"/>
      <c r="S49" s="75"/>
      <c r="T49" s="75"/>
      <c r="U49" s="75"/>
      <c r="V49" s="75"/>
      <c r="W49" s="75"/>
      <c r="X49" s="75"/>
    </row>
    <row r="50" spans="5:24">
      <c r="R50" s="19"/>
      <c r="S50" s="75"/>
      <c r="T50" s="75"/>
      <c r="U50" s="75"/>
      <c r="V50" s="75"/>
      <c r="W50" s="75"/>
      <c r="X50" s="75"/>
    </row>
    <row r="51" spans="5:24">
      <c r="R51" s="19"/>
      <c r="S51" s="110"/>
      <c r="T51" s="110"/>
      <c r="U51" s="110"/>
      <c r="V51" s="110"/>
      <c r="W51" s="110"/>
      <c r="X51" s="110"/>
    </row>
    <row r="52" spans="5:24">
      <c r="R52" s="19"/>
      <c r="S52" s="110"/>
      <c r="T52" s="110"/>
      <c r="U52" s="110"/>
      <c r="V52" s="110"/>
      <c r="W52" s="110"/>
      <c r="X52" s="110"/>
    </row>
    <row r="53" spans="5:24">
      <c r="R53" s="19"/>
      <c r="S53" s="110"/>
      <c r="T53" s="110"/>
      <c r="U53" s="110"/>
      <c r="V53" s="110"/>
      <c r="W53" s="110"/>
      <c r="X53" s="110"/>
    </row>
    <row r="54" spans="5:24">
      <c r="R54" s="75"/>
      <c r="S54" s="110"/>
      <c r="T54" s="110"/>
      <c r="U54" s="110"/>
      <c r="V54" s="110"/>
      <c r="W54" s="110"/>
      <c r="X54" s="110"/>
    </row>
    <row r="55" spans="5:24">
      <c r="R55" s="75"/>
      <c r="S55" s="110"/>
      <c r="T55" s="110"/>
      <c r="U55" s="110"/>
      <c r="V55" s="110"/>
      <c r="W55" s="110"/>
      <c r="X55" s="110"/>
    </row>
    <row r="56" spans="5:24">
      <c r="R56" s="19"/>
      <c r="S56" s="110"/>
      <c r="T56" s="110"/>
      <c r="U56" s="110"/>
      <c r="V56" s="110"/>
      <c r="W56" s="110"/>
      <c r="X56" s="110"/>
    </row>
    <row r="57" spans="5:24">
      <c r="R57" s="19"/>
      <c r="S57" s="110"/>
      <c r="T57" s="110"/>
      <c r="U57" s="110"/>
      <c r="V57" s="110"/>
      <c r="W57" s="110"/>
      <c r="X57" s="110"/>
    </row>
    <row r="58" spans="5:24">
      <c r="R58" s="19"/>
      <c r="S58" s="110"/>
      <c r="T58" s="110"/>
      <c r="U58" s="110"/>
      <c r="V58" s="110"/>
      <c r="W58" s="110"/>
      <c r="X58" s="11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AFD1-5540-3B46-AA9C-946F016324B8}">
  <sheetPr>
    <pageSetUpPr fitToPage="1"/>
  </sheetPr>
  <dimension ref="A1:R76"/>
  <sheetViews>
    <sheetView zoomScale="90" zoomScaleNormal="125" workbookViewId="0">
      <selection activeCell="R2" sqref="R2"/>
    </sheetView>
  </sheetViews>
  <sheetFormatPr baseColWidth="10" defaultRowHeight="13"/>
  <cols>
    <col min="1" max="1" width="35" style="1" bestFit="1" customWidth="1"/>
    <col min="2" max="2" width="17.6640625" style="1" customWidth="1"/>
    <col min="3" max="3" width="12" style="1" customWidth="1"/>
    <col min="4" max="4" width="9" style="1" customWidth="1"/>
    <col min="5" max="5" width="5.6640625" style="1" customWidth="1"/>
    <col min="6" max="6" width="3.33203125" style="1" customWidth="1"/>
    <col min="7" max="7" width="8.1640625" style="1" bestFit="1" customWidth="1"/>
    <col min="8" max="9" width="12" style="1" customWidth="1"/>
    <col min="10" max="10" width="3.6640625" style="1" customWidth="1"/>
    <col min="11" max="11" width="8.33203125" style="1" bestFit="1" customWidth="1"/>
    <col min="12" max="12" width="12.1640625" style="1" bestFit="1" customWidth="1"/>
    <col min="13" max="13" width="3.33203125" style="1" customWidth="1"/>
    <col min="14" max="14" width="8.1640625" style="1" bestFit="1" customWidth="1"/>
    <col min="15" max="15" width="9.83203125" style="1" customWidth="1"/>
    <col min="16" max="16" width="3.1640625" style="1" customWidth="1"/>
    <col min="17" max="17" width="11.5" style="1" customWidth="1"/>
    <col min="18" max="18" width="12.5" style="1" bestFit="1" customWidth="1"/>
    <col min="19" max="16384" width="10.83203125" style="1"/>
  </cols>
  <sheetData>
    <row r="1" spans="1:18" ht="102" customHeight="1">
      <c r="A1" s="324" t="s">
        <v>893</v>
      </c>
      <c r="B1" s="80" t="s">
        <v>316</v>
      </c>
      <c r="K1" s="325" t="s">
        <v>86</v>
      </c>
      <c r="N1" s="325" t="s">
        <v>1</v>
      </c>
    </row>
    <row r="2" spans="1:18" ht="28">
      <c r="A2" s="326" t="s">
        <v>894</v>
      </c>
    </row>
    <row r="3" spans="1:18" ht="16">
      <c r="A3" s="327"/>
      <c r="B3" s="1" t="s">
        <v>3</v>
      </c>
      <c r="C3" s="1" t="s">
        <v>895</v>
      </c>
      <c r="D3" s="1" t="s">
        <v>3</v>
      </c>
      <c r="E3" s="1" t="s">
        <v>3</v>
      </c>
      <c r="G3" s="1" t="s">
        <v>4</v>
      </c>
      <c r="H3" s="1" t="s">
        <v>4</v>
      </c>
      <c r="I3" s="1" t="s">
        <v>4</v>
      </c>
    </row>
    <row r="4" spans="1:18">
      <c r="A4" s="325" t="s">
        <v>896</v>
      </c>
      <c r="B4" s="1" t="s">
        <v>6</v>
      </c>
      <c r="C4" s="1" t="s">
        <v>897</v>
      </c>
      <c r="D4" s="1" t="s">
        <v>442</v>
      </c>
      <c r="E4" s="1" t="s">
        <v>443</v>
      </c>
      <c r="G4" s="1" t="s">
        <v>897</v>
      </c>
      <c r="H4" s="1" t="s">
        <v>442</v>
      </c>
      <c r="I4" s="1" t="s">
        <v>443</v>
      </c>
      <c r="K4" s="328" t="s">
        <v>897</v>
      </c>
      <c r="L4" s="1" t="s">
        <v>442</v>
      </c>
      <c r="N4" s="328" t="s">
        <v>897</v>
      </c>
      <c r="O4" s="1" t="s">
        <v>442</v>
      </c>
      <c r="Q4" s="1" t="s">
        <v>2</v>
      </c>
    </row>
    <row r="5" spans="1:18">
      <c r="A5" s="1" t="s">
        <v>898</v>
      </c>
      <c r="B5" s="1">
        <v>118</v>
      </c>
      <c r="C5" s="1">
        <v>29</v>
      </c>
      <c r="D5" s="1">
        <v>42</v>
      </c>
      <c r="E5" s="1">
        <v>0</v>
      </c>
      <c r="G5" s="1">
        <f>C5/B5</f>
        <v>0.24576271186440679</v>
      </c>
      <c r="H5" s="1">
        <f>D5/B5</f>
        <v>0.3559322033898305</v>
      </c>
      <c r="I5" s="1">
        <f>E5/B5</f>
        <v>0</v>
      </c>
      <c r="K5" s="328">
        <f>AVERAGE(G5:G8)</f>
        <v>0.25693624520079938</v>
      </c>
      <c r="L5" s="329">
        <f>AVERAGE(H5:H8)</f>
        <v>0.34201166474563671</v>
      </c>
      <c r="M5" s="329"/>
      <c r="N5" s="328">
        <f>STDEV(G5:G8)</f>
        <v>6.3058069078854542E-2</v>
      </c>
      <c r="O5" s="329">
        <f>STDEV(H5:H8)</f>
        <v>7.6591722656896691E-2</v>
      </c>
      <c r="P5" s="329"/>
      <c r="Q5" s="329">
        <f>SUM(B5:B8)</f>
        <v>315</v>
      </c>
    </row>
    <row r="6" spans="1:18">
      <c r="A6" s="1" t="s">
        <v>899</v>
      </c>
      <c r="B6" s="1">
        <v>65</v>
      </c>
      <c r="C6" s="1">
        <v>14</v>
      </c>
      <c r="D6" s="1">
        <v>19</v>
      </c>
      <c r="E6" s="1">
        <v>0</v>
      </c>
      <c r="G6" s="1">
        <f>C6/B6</f>
        <v>0.2153846153846154</v>
      </c>
      <c r="H6" s="1">
        <f>D6/B6</f>
        <v>0.29230769230769232</v>
      </c>
      <c r="I6" s="1">
        <f>E6/B6</f>
        <v>0</v>
      </c>
      <c r="K6" s="328"/>
      <c r="N6" s="328"/>
    </row>
    <row r="7" spans="1:18">
      <c r="A7" s="1" t="s">
        <v>900</v>
      </c>
      <c r="B7" s="1">
        <v>69</v>
      </c>
      <c r="C7" s="1">
        <v>15</v>
      </c>
      <c r="D7" s="1">
        <v>19</v>
      </c>
      <c r="E7" s="1">
        <v>0</v>
      </c>
      <c r="G7" s="1">
        <f t="shared" ref="G7:G8" si="0">C7/B7</f>
        <v>0.21739130434782608</v>
      </c>
      <c r="H7" s="1">
        <f t="shared" ref="H7:H8" si="1">D7/B7</f>
        <v>0.27536231884057971</v>
      </c>
      <c r="I7" s="1">
        <f t="shared" ref="I7:I8" si="2">E7/B7</f>
        <v>0</v>
      </c>
      <c r="K7" s="328"/>
      <c r="N7" s="328"/>
    </row>
    <row r="8" spans="1:18">
      <c r="A8" s="1" t="s">
        <v>901</v>
      </c>
      <c r="B8" s="1">
        <v>63</v>
      </c>
      <c r="C8" s="1">
        <v>22</v>
      </c>
      <c r="D8" s="1">
        <v>28</v>
      </c>
      <c r="E8" s="1">
        <v>1</v>
      </c>
      <c r="G8" s="1">
        <f t="shared" si="0"/>
        <v>0.34920634920634919</v>
      </c>
      <c r="H8" s="1">
        <f t="shared" si="1"/>
        <v>0.44444444444444442</v>
      </c>
      <c r="I8" s="1">
        <f t="shared" si="2"/>
        <v>1.5873015873015872E-2</v>
      </c>
      <c r="K8" s="328"/>
      <c r="N8" s="328"/>
    </row>
    <row r="9" spans="1:18">
      <c r="A9" s="325" t="s">
        <v>902</v>
      </c>
      <c r="B9" s="1" t="s">
        <v>6</v>
      </c>
      <c r="C9" s="1" t="s">
        <v>897</v>
      </c>
      <c r="D9" s="1" t="s">
        <v>442</v>
      </c>
      <c r="E9" s="1" t="s">
        <v>443</v>
      </c>
      <c r="G9" s="1" t="s">
        <v>897</v>
      </c>
      <c r="H9" s="1" t="s">
        <v>442</v>
      </c>
      <c r="I9" s="1" t="s">
        <v>443</v>
      </c>
      <c r="K9" s="328" t="s">
        <v>903</v>
      </c>
      <c r="L9" s="1" t="s">
        <v>442</v>
      </c>
      <c r="N9" s="328" t="s">
        <v>897</v>
      </c>
      <c r="O9" s="1" t="s">
        <v>442</v>
      </c>
      <c r="Q9" s="1" t="s">
        <v>904</v>
      </c>
      <c r="R9" s="325" t="s">
        <v>10</v>
      </c>
    </row>
    <row r="10" spans="1:18">
      <c r="A10" s="1" t="s">
        <v>898</v>
      </c>
      <c r="B10" s="1">
        <v>133</v>
      </c>
      <c r="C10" s="1">
        <v>17</v>
      </c>
      <c r="D10" s="1">
        <v>23</v>
      </c>
      <c r="E10" s="1">
        <v>0</v>
      </c>
      <c r="G10" s="1">
        <f>C10/B10</f>
        <v>0.12781954887218044</v>
      </c>
      <c r="H10" s="1">
        <f>D10/B10</f>
        <v>0.17293233082706766</v>
      </c>
      <c r="I10" s="1">
        <f>E10/B10</f>
        <v>0</v>
      </c>
      <c r="K10" s="328">
        <v>0.13595065562456868</v>
      </c>
      <c r="L10" s="329">
        <f>AVERAGE(H10:H13)</f>
        <v>0.16657444042312464</v>
      </c>
      <c r="M10" s="329"/>
      <c r="N10" s="328">
        <v>2.0673919684116006E-2</v>
      </c>
      <c r="O10" s="329">
        <f>STDEV(H10:H13)</f>
        <v>2.9426195133171587E-2</v>
      </c>
      <c r="P10" s="329"/>
      <c r="Q10" s="329">
        <f>SUM(B10:B13)</f>
        <v>550</v>
      </c>
      <c r="R10" s="1" t="s">
        <v>448</v>
      </c>
    </row>
    <row r="11" spans="1:18">
      <c r="A11" s="1" t="s">
        <v>905</v>
      </c>
      <c r="B11" s="1">
        <v>162</v>
      </c>
      <c r="C11" s="1">
        <v>16</v>
      </c>
      <c r="D11" s="1">
        <v>24</v>
      </c>
      <c r="E11" s="1">
        <v>0</v>
      </c>
      <c r="G11" s="1">
        <f>C11/B11</f>
        <v>9.8765432098765427E-2</v>
      </c>
      <c r="H11" s="1">
        <f>D11/B11</f>
        <v>0.14814814814814814</v>
      </c>
      <c r="I11" s="1">
        <f>E11/B11</f>
        <v>0</v>
      </c>
      <c r="K11" s="328"/>
      <c r="N11" s="328"/>
    </row>
    <row r="12" spans="1:18">
      <c r="A12" s="1" t="s">
        <v>906</v>
      </c>
      <c r="B12" s="1">
        <v>112</v>
      </c>
      <c r="C12" s="1">
        <v>15</v>
      </c>
      <c r="D12" s="1">
        <v>23</v>
      </c>
      <c r="E12" s="1">
        <v>0</v>
      </c>
      <c r="G12" s="1">
        <f>C12/B12</f>
        <v>0.13392857142857142</v>
      </c>
      <c r="H12" s="1">
        <f>D12/B12</f>
        <v>0.20535714285714285</v>
      </c>
      <c r="I12" s="1">
        <f>E12/B12</f>
        <v>0</v>
      </c>
      <c r="K12" s="328"/>
      <c r="N12" s="328"/>
    </row>
    <row r="13" spans="1:18">
      <c r="A13" s="1" t="s">
        <v>907</v>
      </c>
      <c r="B13" s="1">
        <v>143</v>
      </c>
      <c r="C13" s="1">
        <v>15</v>
      </c>
      <c r="D13" s="1">
        <v>20</v>
      </c>
      <c r="E13" s="1">
        <v>0</v>
      </c>
      <c r="G13" s="1">
        <f>C13/B13</f>
        <v>0.1048951048951049</v>
      </c>
      <c r="H13" s="1">
        <f>D13/B13</f>
        <v>0.13986013986013987</v>
      </c>
      <c r="K13" s="328"/>
      <c r="N13" s="328"/>
    </row>
    <row r="14" spans="1:18">
      <c r="A14" s="325" t="s">
        <v>908</v>
      </c>
      <c r="B14" s="1" t="s">
        <v>6</v>
      </c>
      <c r="C14" s="1" t="s">
        <v>897</v>
      </c>
      <c r="D14" s="1" t="s">
        <v>442</v>
      </c>
      <c r="E14" s="1" t="s">
        <v>443</v>
      </c>
      <c r="G14" s="1" t="s">
        <v>897</v>
      </c>
      <c r="H14" s="1" t="s">
        <v>442</v>
      </c>
      <c r="I14" s="1" t="s">
        <v>443</v>
      </c>
      <c r="K14" s="328" t="s">
        <v>897</v>
      </c>
      <c r="L14" s="1" t="s">
        <v>442</v>
      </c>
      <c r="N14" s="328" t="s">
        <v>897</v>
      </c>
      <c r="O14" s="1" t="s">
        <v>442</v>
      </c>
      <c r="Q14" s="329"/>
      <c r="R14" s="329"/>
    </row>
    <row r="15" spans="1:18">
      <c r="A15" s="1" t="s">
        <v>907</v>
      </c>
      <c r="B15" s="1">
        <v>149</v>
      </c>
      <c r="C15" s="1">
        <v>24</v>
      </c>
      <c r="D15" s="1">
        <v>33</v>
      </c>
      <c r="E15" s="1">
        <v>0</v>
      </c>
      <c r="G15" s="1">
        <f>C15/B15</f>
        <v>0.16107382550335569</v>
      </c>
      <c r="H15" s="1">
        <f>D15/B15</f>
        <v>0.22147651006711411</v>
      </c>
      <c r="I15" s="1">
        <f>E15/B15</f>
        <v>0</v>
      </c>
      <c r="K15" s="328">
        <v>0.11635216432365555</v>
      </c>
      <c r="L15" s="329">
        <f>AVERAGE(H15:H19)</f>
        <v>0.17395039746875912</v>
      </c>
      <c r="M15" s="329"/>
      <c r="N15" s="328">
        <v>1.7136592000752959E-2</v>
      </c>
      <c r="O15" s="329">
        <f>STDEV(H15:H19)</f>
        <v>3.3068399332868918E-2</v>
      </c>
      <c r="P15" s="329"/>
      <c r="Q15" s="329">
        <f>SUM(B15:B19)</f>
        <v>694</v>
      </c>
      <c r="R15" s="330" t="s">
        <v>743</v>
      </c>
    </row>
    <row r="16" spans="1:18">
      <c r="A16" s="1" t="s">
        <v>909</v>
      </c>
      <c r="B16" s="1">
        <v>115</v>
      </c>
      <c r="C16" s="1">
        <v>13</v>
      </c>
      <c r="D16" s="1">
        <v>16</v>
      </c>
      <c r="E16" s="1">
        <v>0</v>
      </c>
      <c r="G16" s="1">
        <f>C16/B16</f>
        <v>0.11304347826086956</v>
      </c>
      <c r="H16" s="1">
        <f>D16/B16</f>
        <v>0.1391304347826087</v>
      </c>
      <c r="I16" s="1">
        <f>E16/B16</f>
        <v>0</v>
      </c>
      <c r="K16" s="328"/>
      <c r="N16" s="328"/>
    </row>
    <row r="17" spans="1:18">
      <c r="A17" s="1" t="s">
        <v>910</v>
      </c>
      <c r="B17" s="1">
        <v>147</v>
      </c>
      <c r="C17" s="1">
        <v>15</v>
      </c>
      <c r="D17" s="1">
        <v>25</v>
      </c>
      <c r="E17" s="1">
        <v>0</v>
      </c>
      <c r="G17" s="1">
        <f>C17/B17</f>
        <v>0.10204081632653061</v>
      </c>
      <c r="H17" s="1">
        <f>D17/B17</f>
        <v>0.17006802721088435</v>
      </c>
      <c r="I17" s="1">
        <f>E17/B17</f>
        <v>0</v>
      </c>
      <c r="K17" s="328"/>
      <c r="N17" s="328"/>
    </row>
    <row r="18" spans="1:18">
      <c r="A18" s="1" t="s">
        <v>911</v>
      </c>
      <c r="B18" s="1">
        <v>142</v>
      </c>
      <c r="C18" s="1">
        <v>21</v>
      </c>
      <c r="D18" s="1">
        <v>27</v>
      </c>
      <c r="E18" s="1">
        <v>0</v>
      </c>
      <c r="G18" s="1">
        <f t="shared" ref="G18" si="3">C18/B18</f>
        <v>0.14788732394366197</v>
      </c>
      <c r="H18" s="1">
        <f t="shared" ref="H18:H19" si="4">D18/B18</f>
        <v>0.19014084507042253</v>
      </c>
      <c r="I18" s="1">
        <f t="shared" ref="I18:I19" si="5">E18/B18</f>
        <v>0</v>
      </c>
      <c r="K18" s="328"/>
      <c r="N18" s="328"/>
    </row>
    <row r="19" spans="1:18">
      <c r="A19" s="1" t="s">
        <v>912</v>
      </c>
      <c r="B19" s="1">
        <v>141</v>
      </c>
      <c r="C19" s="1">
        <v>34</v>
      </c>
      <c r="D19" s="1">
        <v>21</v>
      </c>
      <c r="E19" s="1">
        <v>0</v>
      </c>
      <c r="G19" s="1">
        <f>C19/B19</f>
        <v>0.24113475177304963</v>
      </c>
      <c r="H19" s="1">
        <f t="shared" si="4"/>
        <v>0.14893617021276595</v>
      </c>
      <c r="I19" s="1">
        <f t="shared" si="5"/>
        <v>0</v>
      </c>
      <c r="K19" s="328"/>
      <c r="N19" s="328"/>
    </row>
    <row r="20" spans="1:18">
      <c r="A20" s="325" t="s">
        <v>913</v>
      </c>
      <c r="B20" s="1" t="s">
        <v>6</v>
      </c>
      <c r="C20" s="1" t="s">
        <v>897</v>
      </c>
      <c r="D20" s="1" t="s">
        <v>442</v>
      </c>
      <c r="E20" s="1" t="s">
        <v>443</v>
      </c>
      <c r="G20" s="1" t="s">
        <v>897</v>
      </c>
      <c r="H20" s="1" t="s">
        <v>442</v>
      </c>
      <c r="I20" s="1" t="s">
        <v>443</v>
      </c>
      <c r="K20" s="328" t="s">
        <v>897</v>
      </c>
      <c r="L20" s="1" t="s">
        <v>442</v>
      </c>
      <c r="N20" s="328" t="s">
        <v>897</v>
      </c>
      <c r="O20" s="1" t="s">
        <v>442</v>
      </c>
      <c r="Q20" s="329"/>
      <c r="R20" s="329"/>
    </row>
    <row r="21" spans="1:18">
      <c r="A21" s="1" t="s">
        <v>898</v>
      </c>
      <c r="B21" s="1">
        <v>98</v>
      </c>
      <c r="C21" s="1">
        <v>12</v>
      </c>
      <c r="D21" s="1">
        <v>22</v>
      </c>
      <c r="E21" s="1">
        <v>0</v>
      </c>
      <c r="G21" s="1">
        <f>C21/B21</f>
        <v>0.12244897959183673</v>
      </c>
      <c r="H21" s="1">
        <f>D21/B21</f>
        <v>0.22448979591836735</v>
      </c>
      <c r="I21" s="1">
        <f t="shared" ref="I21:I25" si="6">E21/B21</f>
        <v>0</v>
      </c>
      <c r="K21" s="328">
        <v>0.1530360391614935</v>
      </c>
      <c r="L21" s="329">
        <f>AVERAGE(H21:H25)</f>
        <v>0.27296887724587221</v>
      </c>
      <c r="M21" s="329"/>
      <c r="N21" s="328">
        <v>5.4891748288934457E-2</v>
      </c>
      <c r="O21" s="329">
        <f>STDEV(H21:H25)</f>
        <v>4.3451947380902856E-2</v>
      </c>
      <c r="P21" s="329"/>
      <c r="Q21" s="329">
        <f>SUM(B21:B25)</f>
        <v>473</v>
      </c>
      <c r="R21" s="330" t="s">
        <v>914</v>
      </c>
    </row>
    <row r="22" spans="1:18">
      <c r="A22" s="1" t="s">
        <v>899</v>
      </c>
      <c r="B22" s="1">
        <v>67</v>
      </c>
      <c r="C22" s="1">
        <v>7</v>
      </c>
      <c r="D22" s="1">
        <v>19</v>
      </c>
      <c r="E22" s="1">
        <v>0</v>
      </c>
      <c r="G22" s="1">
        <f>C22/B22</f>
        <v>0.1044776119402985</v>
      </c>
      <c r="H22" s="1">
        <f>D22/B22</f>
        <v>0.28358208955223879</v>
      </c>
      <c r="I22" s="1">
        <f t="shared" si="6"/>
        <v>0</v>
      </c>
      <c r="K22" s="328"/>
      <c r="M22" s="329"/>
      <c r="N22" s="328"/>
      <c r="P22" s="329"/>
    </row>
    <row r="23" spans="1:18">
      <c r="A23" s="1" t="s">
        <v>915</v>
      </c>
      <c r="B23" s="1">
        <v>81</v>
      </c>
      <c r="C23" s="1">
        <v>14</v>
      </c>
      <c r="D23" s="1">
        <v>19</v>
      </c>
      <c r="E23" s="1">
        <v>0</v>
      </c>
      <c r="G23" s="1">
        <f t="shared" ref="G23:G25" si="7">C23/B23</f>
        <v>0.1728395061728395</v>
      </c>
      <c r="H23" s="1">
        <f t="shared" ref="H23:H25" si="8">D23/B23</f>
        <v>0.23456790123456789</v>
      </c>
      <c r="I23" s="1">
        <f t="shared" si="6"/>
        <v>0</v>
      </c>
      <c r="K23" s="328"/>
      <c r="M23" s="329"/>
      <c r="N23" s="328"/>
      <c r="P23" s="329"/>
    </row>
    <row r="24" spans="1:18">
      <c r="A24" s="1" t="s">
        <v>900</v>
      </c>
      <c r="B24" s="1">
        <v>97</v>
      </c>
      <c r="C24" s="1">
        <v>11</v>
      </c>
      <c r="D24" s="1">
        <v>32</v>
      </c>
      <c r="E24" s="1">
        <v>0</v>
      </c>
      <c r="G24" s="1">
        <f t="shared" si="7"/>
        <v>0.1134020618556701</v>
      </c>
      <c r="H24" s="1">
        <f t="shared" si="8"/>
        <v>0.32989690721649484</v>
      </c>
      <c r="I24" s="1">
        <f t="shared" si="6"/>
        <v>0</v>
      </c>
      <c r="K24" s="328"/>
      <c r="M24" s="329"/>
      <c r="N24" s="328"/>
      <c r="P24" s="329"/>
    </row>
    <row r="25" spans="1:18">
      <c r="A25" s="1" t="s">
        <v>901</v>
      </c>
      <c r="B25" s="1">
        <v>130</v>
      </c>
      <c r="C25" s="1">
        <v>13</v>
      </c>
      <c r="D25" s="1">
        <v>38</v>
      </c>
      <c r="E25" s="1">
        <v>0</v>
      </c>
      <c r="G25" s="1">
        <f t="shared" si="7"/>
        <v>0.1</v>
      </c>
      <c r="H25" s="1">
        <f t="shared" si="8"/>
        <v>0.29230769230769232</v>
      </c>
      <c r="I25" s="1">
        <f t="shared" si="6"/>
        <v>0</v>
      </c>
      <c r="K25" s="328"/>
      <c r="M25" s="329"/>
      <c r="N25" s="328"/>
      <c r="P25" s="329"/>
    </row>
    <row r="26" spans="1:18">
      <c r="A26" s="325" t="s">
        <v>916</v>
      </c>
      <c r="B26" s="1" t="s">
        <v>6</v>
      </c>
      <c r="C26" s="1" t="s">
        <v>897</v>
      </c>
      <c r="D26" s="1" t="s">
        <v>442</v>
      </c>
      <c r="E26" s="1" t="s">
        <v>443</v>
      </c>
      <c r="G26" s="1" t="s">
        <v>903</v>
      </c>
      <c r="H26" s="1" t="s">
        <v>442</v>
      </c>
      <c r="I26" s="1" t="s">
        <v>443</v>
      </c>
      <c r="K26" s="328" t="s">
        <v>897</v>
      </c>
      <c r="L26" s="1" t="s">
        <v>442</v>
      </c>
      <c r="N26" s="328" t="s">
        <v>897</v>
      </c>
      <c r="O26" s="1" t="s">
        <v>442</v>
      </c>
      <c r="R26" s="329"/>
    </row>
    <row r="27" spans="1:18">
      <c r="A27" s="1" t="s">
        <v>898</v>
      </c>
      <c r="B27" s="1">
        <v>49</v>
      </c>
      <c r="C27" s="1">
        <v>7</v>
      </c>
      <c r="D27" s="1">
        <v>13</v>
      </c>
      <c r="E27" s="1">
        <v>0</v>
      </c>
      <c r="G27" s="1">
        <f>C27/B27</f>
        <v>0.14285714285714285</v>
      </c>
      <c r="H27" s="1">
        <f>D27/B27</f>
        <v>0.26530612244897961</v>
      </c>
      <c r="I27" s="1">
        <f t="shared" ref="I27:I31" si="9">E27/B27</f>
        <v>0</v>
      </c>
      <c r="K27" s="328">
        <v>0.12263363191212898</v>
      </c>
      <c r="L27" s="329">
        <f>AVERAGE(H27:H31)</f>
        <v>0.18034383318544808</v>
      </c>
      <c r="M27" s="329"/>
      <c r="N27" s="328">
        <v>2.9359019683992484E-2</v>
      </c>
      <c r="O27" s="329">
        <f>STDEV(H27:H31)</f>
        <v>5.3500386560134019E-2</v>
      </c>
      <c r="P27" s="329"/>
      <c r="Q27" s="329">
        <f>SUM(B27:B31)</f>
        <v>305</v>
      </c>
      <c r="R27" s="330" t="s">
        <v>502</v>
      </c>
    </row>
    <row r="28" spans="1:18">
      <c r="A28" s="1" t="s">
        <v>900</v>
      </c>
      <c r="B28" s="1">
        <v>48</v>
      </c>
      <c r="C28" s="1">
        <v>7</v>
      </c>
      <c r="D28" s="1">
        <v>9</v>
      </c>
      <c r="E28" s="1">
        <v>0</v>
      </c>
      <c r="G28" s="1">
        <f>C28/B28</f>
        <v>0.14583333333333334</v>
      </c>
      <c r="H28" s="1">
        <f>D28/B28</f>
        <v>0.1875</v>
      </c>
      <c r="I28" s="1">
        <f t="shared" si="9"/>
        <v>0</v>
      </c>
      <c r="K28" s="328"/>
      <c r="M28" s="329"/>
      <c r="P28" s="329"/>
      <c r="Q28" s="1" t="s">
        <v>917</v>
      </c>
    </row>
    <row r="29" spans="1:18">
      <c r="A29" s="1" t="s">
        <v>901</v>
      </c>
      <c r="B29" s="1">
        <v>72</v>
      </c>
      <c r="C29" s="1">
        <v>10</v>
      </c>
      <c r="D29" s="1">
        <v>11</v>
      </c>
      <c r="E29" s="1">
        <v>0</v>
      </c>
      <c r="G29" s="1">
        <f>C29/B29</f>
        <v>0.1388888888888889</v>
      </c>
      <c r="H29" s="1">
        <f>D29/B29</f>
        <v>0.15277777777777779</v>
      </c>
      <c r="I29" s="1">
        <f t="shared" si="9"/>
        <v>0</v>
      </c>
      <c r="M29" s="329"/>
      <c r="P29" s="329"/>
    </row>
    <row r="30" spans="1:18">
      <c r="A30" s="1" t="s">
        <v>905</v>
      </c>
      <c r="B30" s="1">
        <v>46</v>
      </c>
      <c r="C30" s="1">
        <v>7</v>
      </c>
      <c r="D30" s="1">
        <v>8</v>
      </c>
      <c r="E30" s="1">
        <v>0</v>
      </c>
      <c r="G30" s="1">
        <f>C30/B30</f>
        <v>0.15217391304347827</v>
      </c>
      <c r="H30" s="1">
        <f>D30/B30</f>
        <v>0.17391304347826086</v>
      </c>
      <c r="I30" s="1">
        <f t="shared" si="9"/>
        <v>0</v>
      </c>
      <c r="M30" s="329"/>
      <c r="P30" s="329"/>
    </row>
    <row r="31" spans="1:18">
      <c r="A31" s="1" t="s">
        <v>907</v>
      </c>
      <c r="B31" s="1">
        <v>90</v>
      </c>
      <c r="C31" s="1">
        <v>9</v>
      </c>
      <c r="D31" s="1">
        <v>11</v>
      </c>
      <c r="E31" s="1">
        <v>0</v>
      </c>
      <c r="G31" s="1">
        <f>C31/B31</f>
        <v>0.1</v>
      </c>
      <c r="H31" s="1">
        <f>D31/B31</f>
        <v>0.12222222222222222</v>
      </c>
      <c r="I31" s="1">
        <f t="shared" si="9"/>
        <v>0</v>
      </c>
      <c r="K31" s="329"/>
      <c r="L31" s="329"/>
      <c r="M31" s="329"/>
      <c r="N31" s="329"/>
      <c r="O31" s="329"/>
      <c r="P31" s="329"/>
      <c r="Q31" s="329"/>
      <c r="R31" s="329"/>
    </row>
    <row r="32" spans="1:18">
      <c r="A32" s="331"/>
      <c r="K32" s="329"/>
      <c r="L32" s="329"/>
      <c r="M32" s="329"/>
      <c r="N32" s="329"/>
      <c r="O32" s="329"/>
      <c r="P32" s="329"/>
      <c r="Q32" s="329"/>
      <c r="R32" s="330"/>
    </row>
    <row r="33" spans="1:18" ht="28">
      <c r="A33" s="332" t="s">
        <v>918</v>
      </c>
      <c r="M33" s="329"/>
      <c r="P33" s="329"/>
    </row>
    <row r="34" spans="1:18">
      <c r="M34" s="333" t="s">
        <v>919</v>
      </c>
      <c r="N34" s="334"/>
      <c r="O34" s="334" t="s">
        <v>920</v>
      </c>
      <c r="P34" s="334" t="s">
        <v>921</v>
      </c>
      <c r="Q34" s="334" t="s">
        <v>922</v>
      </c>
      <c r="R34" s="334"/>
    </row>
    <row r="35" spans="1:18">
      <c r="A35" s="335" t="s">
        <v>546</v>
      </c>
      <c r="B35" s="336" t="s">
        <v>892</v>
      </c>
      <c r="C35" s="337"/>
      <c r="D35" s="337"/>
      <c r="K35" s="329"/>
      <c r="L35" s="329"/>
      <c r="M35" s="338" t="s">
        <v>923</v>
      </c>
      <c r="N35" s="338" t="s">
        <v>924</v>
      </c>
      <c r="O35" s="339">
        <v>101323</v>
      </c>
      <c r="P35" s="338" t="s">
        <v>925</v>
      </c>
      <c r="Q35" s="338" t="s">
        <v>926</v>
      </c>
      <c r="R35" s="338"/>
    </row>
    <row r="36" spans="1:18" ht="16">
      <c r="A36" s="340" t="s">
        <v>927</v>
      </c>
      <c r="B36" s="341" t="s">
        <v>928</v>
      </c>
      <c r="C36" s="337"/>
      <c r="D36" s="337"/>
      <c r="K36" s="329"/>
      <c r="L36" s="329"/>
      <c r="M36" s="338" t="s">
        <v>929</v>
      </c>
      <c r="N36" s="338" t="s">
        <v>924</v>
      </c>
      <c r="O36" s="339">
        <v>21423</v>
      </c>
      <c r="P36" s="338" t="s">
        <v>930</v>
      </c>
      <c r="Q36" s="338" t="s">
        <v>931</v>
      </c>
      <c r="R36" s="338"/>
    </row>
    <row r="37" spans="1:18" ht="16">
      <c r="A37" s="338" t="s">
        <v>932</v>
      </c>
      <c r="B37" s="75">
        <f>0.0169</f>
        <v>1.6899999999999998E-2</v>
      </c>
      <c r="C37" s="342" t="s">
        <v>424</v>
      </c>
      <c r="D37" s="337"/>
      <c r="M37" s="338"/>
      <c r="N37" s="338" t="s">
        <v>924</v>
      </c>
      <c r="O37" s="343">
        <v>120222</v>
      </c>
      <c r="P37" s="338" t="s">
        <v>933</v>
      </c>
      <c r="Q37" s="338" t="s">
        <v>931</v>
      </c>
      <c r="R37" s="338"/>
    </row>
    <row r="38" spans="1:18">
      <c r="A38" s="344" t="s">
        <v>934</v>
      </c>
      <c r="B38" s="345" t="s">
        <v>477</v>
      </c>
      <c r="C38" s="345" t="s">
        <v>463</v>
      </c>
      <c r="D38" s="345" t="s">
        <v>935</v>
      </c>
      <c r="M38" s="338"/>
      <c r="N38" s="338" t="s">
        <v>924</v>
      </c>
      <c r="O38" s="343">
        <v>120222</v>
      </c>
      <c r="P38" s="338" t="s">
        <v>930</v>
      </c>
      <c r="Q38" s="346" t="s">
        <v>936</v>
      </c>
      <c r="R38" s="346"/>
    </row>
    <row r="39" spans="1:18" ht="16">
      <c r="A39" s="347" t="s">
        <v>937</v>
      </c>
      <c r="B39" s="348">
        <v>0.62770000000000004</v>
      </c>
      <c r="C39" s="349">
        <v>0.82589999999999997</v>
      </c>
      <c r="D39" s="350">
        <v>1.6899999999999998E-2</v>
      </c>
      <c r="K39" s="329"/>
      <c r="L39" s="329"/>
      <c r="M39" s="338" t="s">
        <v>502</v>
      </c>
      <c r="N39" s="338" t="s">
        <v>924</v>
      </c>
      <c r="O39" s="339">
        <v>21423</v>
      </c>
      <c r="P39" s="338" t="s">
        <v>930</v>
      </c>
      <c r="Q39" s="338" t="s">
        <v>931</v>
      </c>
      <c r="R39" s="338"/>
    </row>
    <row r="40" spans="1:18" ht="28">
      <c r="A40" s="351" t="s">
        <v>938</v>
      </c>
      <c r="B40" s="352" t="s">
        <v>39</v>
      </c>
      <c r="C40" s="350" t="s">
        <v>39</v>
      </c>
      <c r="D40" s="350" t="s">
        <v>424</v>
      </c>
      <c r="K40" s="329"/>
      <c r="L40" s="329"/>
      <c r="M40" s="338"/>
      <c r="N40" s="338" t="s">
        <v>924</v>
      </c>
      <c r="O40" s="339">
        <v>101023</v>
      </c>
      <c r="P40" s="338" t="s">
        <v>939</v>
      </c>
      <c r="Q40" s="338" t="s">
        <v>931</v>
      </c>
      <c r="R40" s="338"/>
    </row>
    <row r="41" spans="1:18">
      <c r="K41" s="329"/>
      <c r="L41" s="329"/>
      <c r="M41" s="353"/>
      <c r="N41" s="353"/>
      <c r="O41" s="353"/>
      <c r="P41" s="353"/>
      <c r="Q41" s="353"/>
      <c r="R41" s="354"/>
    </row>
    <row r="42" spans="1:18">
      <c r="K42" s="329"/>
      <c r="L42" s="329"/>
      <c r="M42" s="353"/>
      <c r="N42" s="353"/>
      <c r="O42" s="353"/>
      <c r="P42" s="353"/>
      <c r="Q42" s="353"/>
      <c r="R42" s="354"/>
    </row>
    <row r="43" spans="1:18">
      <c r="A43" s="355"/>
      <c r="B43" s="356"/>
      <c r="C43" s="356"/>
      <c r="D43" s="356"/>
      <c r="E43" s="356"/>
      <c r="F43" s="356"/>
      <c r="J43" s="356"/>
      <c r="K43" s="329"/>
      <c r="L43" s="329"/>
      <c r="M43" s="353"/>
      <c r="N43" s="353"/>
      <c r="O43" s="353"/>
      <c r="P43" s="353"/>
      <c r="Q43" s="353"/>
      <c r="R43" s="357"/>
    </row>
    <row r="44" spans="1:18">
      <c r="A44" s="356"/>
      <c r="B44" s="356"/>
      <c r="C44" s="356"/>
      <c r="D44" s="356"/>
      <c r="E44" s="356"/>
      <c r="F44" s="356"/>
      <c r="J44" s="356"/>
      <c r="K44" s="329"/>
      <c r="L44" s="329"/>
      <c r="M44" s="353"/>
      <c r="N44" s="353"/>
      <c r="O44" s="353"/>
      <c r="P44" s="353"/>
      <c r="Q44" s="353"/>
      <c r="R44" s="357"/>
    </row>
    <row r="45" spans="1:18">
      <c r="A45" s="356"/>
      <c r="B45" s="356"/>
      <c r="C45" s="356"/>
      <c r="D45" s="356"/>
      <c r="E45" s="356"/>
      <c r="F45" s="356"/>
      <c r="J45" s="356"/>
      <c r="K45" s="329"/>
      <c r="L45" s="329"/>
      <c r="M45" s="353"/>
      <c r="N45" s="353"/>
      <c r="O45" s="353"/>
      <c r="P45" s="353"/>
      <c r="Q45" s="353"/>
      <c r="R45" s="358"/>
    </row>
    <row r="46" spans="1:18">
      <c r="A46" s="356"/>
      <c r="B46" s="356"/>
      <c r="C46" s="356"/>
      <c r="D46" s="356"/>
      <c r="E46" s="356"/>
      <c r="F46" s="356"/>
      <c r="J46" s="356"/>
      <c r="K46" s="329"/>
      <c r="L46" s="329"/>
      <c r="M46" s="353"/>
      <c r="N46" s="353"/>
      <c r="O46" s="353"/>
      <c r="P46" s="353"/>
      <c r="Q46" s="353"/>
      <c r="R46" s="358"/>
    </row>
    <row r="47" spans="1:18">
      <c r="A47" s="355"/>
      <c r="B47" s="356"/>
      <c r="C47" s="356"/>
      <c r="D47" s="356"/>
      <c r="E47" s="356"/>
      <c r="F47" s="356"/>
      <c r="J47" s="356"/>
      <c r="K47" s="329"/>
      <c r="L47" s="329"/>
      <c r="M47" s="353"/>
      <c r="N47" s="353"/>
      <c r="O47" s="353"/>
      <c r="P47" s="353"/>
      <c r="Q47" s="353"/>
      <c r="R47" s="357"/>
    </row>
    <row r="48" spans="1:18">
      <c r="A48" s="356"/>
      <c r="B48" s="356"/>
      <c r="C48" s="356"/>
      <c r="D48" s="356"/>
      <c r="E48" s="356"/>
      <c r="F48" s="356"/>
      <c r="J48" s="356"/>
      <c r="K48" s="329"/>
      <c r="L48" s="329"/>
      <c r="M48" s="353"/>
      <c r="N48" s="353"/>
      <c r="O48" s="353"/>
      <c r="P48" s="353"/>
      <c r="Q48" s="353"/>
      <c r="R48" s="357"/>
    </row>
    <row r="49" spans="1:18">
      <c r="A49" s="356"/>
      <c r="B49" s="356"/>
      <c r="C49" s="356"/>
      <c r="D49" s="356"/>
      <c r="E49" s="356"/>
      <c r="F49" s="356"/>
      <c r="J49" s="356"/>
      <c r="K49" s="329"/>
      <c r="L49" s="329"/>
      <c r="M49" s="353"/>
      <c r="N49" s="353"/>
      <c r="O49" s="353"/>
      <c r="P49" s="353"/>
      <c r="Q49" s="353"/>
      <c r="R49" s="358"/>
    </row>
    <row r="50" spans="1:18">
      <c r="A50" s="356"/>
      <c r="B50" s="356"/>
      <c r="C50" s="356"/>
      <c r="D50" s="356"/>
      <c r="E50" s="356"/>
      <c r="F50" s="356"/>
      <c r="J50" s="356"/>
      <c r="K50" s="329"/>
      <c r="L50" s="329"/>
      <c r="M50" s="353"/>
      <c r="N50" s="353"/>
      <c r="O50" s="353"/>
      <c r="P50" s="353"/>
      <c r="Q50" s="353"/>
      <c r="R50" s="358"/>
    </row>
    <row r="51" spans="1:18">
      <c r="A51" s="355"/>
      <c r="B51" s="356"/>
      <c r="C51" s="356"/>
      <c r="D51" s="356"/>
      <c r="E51" s="356"/>
      <c r="F51" s="356"/>
      <c r="J51" s="356"/>
      <c r="K51" s="329"/>
      <c r="L51" s="329"/>
      <c r="M51" s="353"/>
      <c r="N51" s="353"/>
      <c r="O51" s="353"/>
      <c r="P51" s="353"/>
      <c r="Q51" s="353"/>
      <c r="R51" s="357"/>
    </row>
    <row r="52" spans="1:18">
      <c r="A52" s="356"/>
      <c r="B52" s="356"/>
      <c r="C52" s="356"/>
      <c r="D52" s="356"/>
      <c r="E52" s="356"/>
      <c r="F52" s="356"/>
      <c r="J52" s="356"/>
      <c r="K52" s="329"/>
      <c r="L52" s="329"/>
      <c r="M52" s="329"/>
      <c r="N52" s="329"/>
      <c r="O52" s="329"/>
      <c r="P52" s="329"/>
      <c r="Q52" s="329"/>
      <c r="R52" s="359"/>
    </row>
    <row r="53" spans="1:18">
      <c r="A53" s="356"/>
      <c r="B53" s="356"/>
      <c r="C53" s="356"/>
      <c r="D53" s="356"/>
      <c r="E53" s="356"/>
      <c r="F53" s="356"/>
      <c r="J53" s="356"/>
      <c r="K53" s="329"/>
      <c r="L53" s="329"/>
      <c r="M53" s="329"/>
      <c r="N53" s="329"/>
      <c r="O53" s="329"/>
      <c r="P53" s="329"/>
      <c r="Q53" s="329"/>
      <c r="R53" s="359"/>
    </row>
    <row r="54" spans="1:18">
      <c r="A54" s="356"/>
      <c r="B54" s="356"/>
      <c r="C54" s="356"/>
      <c r="D54" s="356"/>
      <c r="E54" s="356"/>
      <c r="F54" s="356"/>
      <c r="J54" s="356"/>
      <c r="K54" s="329"/>
      <c r="L54" s="329"/>
      <c r="M54" s="329"/>
      <c r="N54" s="329"/>
      <c r="O54" s="329"/>
      <c r="P54" s="329"/>
      <c r="Q54" s="329"/>
      <c r="R54" s="359"/>
    </row>
    <row r="55" spans="1:18">
      <c r="A55" s="355"/>
      <c r="B55" s="356"/>
      <c r="C55" s="356"/>
      <c r="D55" s="356"/>
      <c r="E55" s="356"/>
      <c r="F55" s="356"/>
      <c r="J55" s="356"/>
      <c r="K55" s="329"/>
      <c r="L55" s="329"/>
      <c r="M55" s="329"/>
      <c r="N55" s="329"/>
      <c r="O55" s="329"/>
      <c r="P55" s="329"/>
      <c r="Q55" s="329"/>
      <c r="R55" s="360"/>
    </row>
    <row r="56" spans="1:18">
      <c r="A56" s="356"/>
      <c r="B56" s="356"/>
      <c r="C56" s="356"/>
      <c r="D56" s="356"/>
      <c r="E56" s="356"/>
      <c r="F56" s="356"/>
      <c r="J56" s="356"/>
      <c r="K56" s="329"/>
      <c r="L56" s="329"/>
      <c r="M56" s="329"/>
      <c r="N56" s="329"/>
      <c r="O56" s="329"/>
      <c r="P56" s="329"/>
      <c r="Q56" s="329"/>
      <c r="R56" s="359"/>
    </row>
    <row r="57" spans="1:18">
      <c r="A57" s="356"/>
      <c r="B57" s="356"/>
      <c r="C57" s="356"/>
      <c r="D57" s="356"/>
      <c r="E57" s="356"/>
      <c r="F57" s="356"/>
      <c r="J57" s="356"/>
      <c r="K57" s="329"/>
      <c r="L57" s="329"/>
      <c r="M57" s="329"/>
      <c r="N57" s="329"/>
      <c r="O57" s="329"/>
      <c r="P57" s="329"/>
      <c r="Q57" s="329"/>
      <c r="R57" s="356"/>
    </row>
    <row r="58" spans="1:18">
      <c r="A58" s="356"/>
      <c r="B58" s="356"/>
      <c r="C58" s="356"/>
      <c r="D58" s="356"/>
      <c r="E58" s="356"/>
      <c r="F58" s="356"/>
      <c r="J58" s="356"/>
      <c r="K58" s="329"/>
      <c r="L58" s="329"/>
      <c r="M58" s="329"/>
      <c r="N58" s="329"/>
      <c r="O58" s="329"/>
      <c r="P58" s="329"/>
      <c r="Q58" s="329"/>
      <c r="R58" s="356"/>
    </row>
    <row r="59" spans="1:18">
      <c r="A59" s="355"/>
      <c r="B59" s="356"/>
      <c r="C59" s="356"/>
      <c r="D59" s="356"/>
      <c r="E59" s="356"/>
      <c r="F59" s="356"/>
      <c r="J59" s="356"/>
      <c r="K59" s="329"/>
      <c r="L59" s="329"/>
      <c r="M59" s="329"/>
      <c r="N59" s="329"/>
      <c r="O59" s="329"/>
      <c r="P59" s="329"/>
      <c r="Q59" s="329"/>
      <c r="R59" s="360"/>
    </row>
    <row r="60" spans="1:18">
      <c r="A60" s="356"/>
      <c r="B60" s="356"/>
      <c r="C60" s="356"/>
      <c r="D60" s="356"/>
      <c r="E60" s="356"/>
      <c r="F60" s="356"/>
      <c r="J60" s="356"/>
      <c r="K60" s="329"/>
      <c r="L60" s="329"/>
      <c r="M60" s="329"/>
      <c r="N60" s="329"/>
      <c r="O60" s="329"/>
      <c r="P60" s="329"/>
      <c r="Q60" s="329"/>
      <c r="R60" s="359"/>
    </row>
    <row r="61" spans="1:18">
      <c r="A61" s="355"/>
      <c r="B61" s="356"/>
      <c r="C61" s="356"/>
      <c r="D61" s="356"/>
      <c r="E61" s="356"/>
      <c r="F61" s="356"/>
      <c r="J61" s="356"/>
      <c r="K61" s="329"/>
      <c r="L61" s="329"/>
      <c r="M61" s="329"/>
      <c r="N61" s="329"/>
      <c r="O61" s="329"/>
      <c r="P61" s="329"/>
      <c r="Q61" s="329"/>
      <c r="R61" s="360"/>
    </row>
    <row r="62" spans="1:18">
      <c r="A62" s="356"/>
      <c r="B62" s="356"/>
      <c r="C62" s="356"/>
      <c r="D62" s="356"/>
      <c r="E62" s="356"/>
      <c r="F62" s="356"/>
      <c r="J62" s="356"/>
      <c r="K62" s="329"/>
      <c r="L62" s="329"/>
      <c r="M62" s="329"/>
      <c r="N62" s="329"/>
      <c r="O62" s="329"/>
      <c r="P62" s="329"/>
      <c r="Q62" s="329"/>
      <c r="R62" s="359"/>
    </row>
    <row r="63" spans="1:18">
      <c r="A63" s="356"/>
      <c r="B63" s="356"/>
      <c r="C63" s="356"/>
      <c r="D63" s="356"/>
      <c r="E63" s="356"/>
      <c r="F63" s="356"/>
      <c r="J63" s="356"/>
      <c r="K63" s="329"/>
      <c r="L63" s="329"/>
      <c r="M63" s="329"/>
      <c r="N63" s="329"/>
      <c r="O63" s="329"/>
      <c r="P63" s="329"/>
      <c r="Q63" s="329"/>
      <c r="R63" s="356"/>
    </row>
    <row r="64" spans="1:18">
      <c r="A64" s="356"/>
      <c r="C64" s="356"/>
      <c r="D64" s="356"/>
      <c r="E64" s="356"/>
      <c r="F64" s="356"/>
      <c r="J64" s="356"/>
      <c r="K64" s="329"/>
      <c r="L64" s="329"/>
      <c r="M64" s="329"/>
      <c r="N64" s="329"/>
      <c r="O64" s="329"/>
      <c r="P64" s="329"/>
      <c r="Q64" s="329"/>
      <c r="R64" s="356"/>
    </row>
    <row r="65" spans="1:18">
      <c r="A65" s="355"/>
      <c r="B65" s="356"/>
      <c r="C65" s="356"/>
      <c r="D65" s="356"/>
      <c r="E65" s="356"/>
      <c r="F65" s="356"/>
      <c r="J65" s="356"/>
      <c r="K65" s="329"/>
      <c r="L65" s="329"/>
      <c r="M65" s="329"/>
      <c r="N65" s="329"/>
      <c r="O65" s="329"/>
      <c r="P65" s="329"/>
      <c r="Q65" s="329"/>
      <c r="R65" s="360"/>
    </row>
    <row r="66" spans="1:18">
      <c r="A66" s="356"/>
      <c r="B66" s="356"/>
      <c r="C66" s="356"/>
      <c r="D66" s="356"/>
      <c r="E66" s="356"/>
      <c r="F66" s="356"/>
      <c r="J66" s="356"/>
      <c r="K66" s="329"/>
      <c r="L66" s="329"/>
      <c r="M66" s="329"/>
      <c r="N66" s="329"/>
      <c r="O66" s="329"/>
      <c r="P66" s="329"/>
      <c r="Q66" s="329"/>
      <c r="R66" s="359"/>
    </row>
    <row r="67" spans="1:18">
      <c r="A67" s="356"/>
      <c r="B67" s="356"/>
      <c r="C67" s="356"/>
      <c r="D67" s="356"/>
      <c r="E67" s="356"/>
      <c r="F67" s="356"/>
      <c r="J67" s="356"/>
      <c r="K67" s="329"/>
      <c r="L67" s="329"/>
      <c r="M67" s="329"/>
      <c r="N67" s="329"/>
      <c r="O67" s="329"/>
      <c r="P67" s="329"/>
      <c r="Q67" s="329"/>
      <c r="R67" s="356"/>
    </row>
    <row r="68" spans="1:18">
      <c r="A68" s="356"/>
      <c r="B68" s="356"/>
      <c r="C68" s="356"/>
      <c r="D68" s="356"/>
      <c r="E68" s="356"/>
      <c r="F68" s="356"/>
      <c r="J68" s="356"/>
      <c r="K68" s="329"/>
      <c r="L68" s="329"/>
      <c r="M68" s="329"/>
      <c r="N68" s="329"/>
      <c r="O68" s="329"/>
      <c r="P68" s="329"/>
      <c r="Q68" s="329"/>
      <c r="R68" s="356"/>
    </row>
    <row r="69" spans="1:18">
      <c r="A69" s="355"/>
      <c r="B69" s="356"/>
      <c r="C69" s="356"/>
      <c r="D69" s="356"/>
      <c r="E69" s="356"/>
      <c r="F69" s="356"/>
      <c r="J69" s="356"/>
      <c r="K69" s="329"/>
      <c r="L69" s="329"/>
      <c r="M69" s="329"/>
      <c r="N69" s="329"/>
      <c r="O69" s="329"/>
      <c r="P69" s="329"/>
      <c r="Q69" s="329"/>
      <c r="R69" s="360"/>
    </row>
    <row r="70" spans="1:18">
      <c r="A70" s="356"/>
      <c r="B70" s="356"/>
      <c r="C70" s="356"/>
      <c r="D70" s="356"/>
      <c r="E70" s="356"/>
      <c r="F70" s="356"/>
      <c r="J70" s="356"/>
      <c r="K70" s="329"/>
      <c r="L70" s="329"/>
      <c r="M70" s="329"/>
      <c r="N70" s="329"/>
      <c r="O70" s="329"/>
      <c r="P70" s="329"/>
      <c r="Q70" s="329"/>
      <c r="R70" s="359"/>
    </row>
    <row r="71" spans="1:18">
      <c r="A71" s="356"/>
      <c r="B71" s="356"/>
      <c r="C71" s="356"/>
      <c r="D71" s="356"/>
      <c r="E71" s="356"/>
      <c r="F71" s="356"/>
      <c r="J71" s="356"/>
      <c r="K71" s="329"/>
      <c r="L71" s="329"/>
      <c r="M71" s="329"/>
      <c r="N71" s="329"/>
      <c r="O71" s="329"/>
      <c r="P71" s="329"/>
      <c r="Q71" s="329"/>
      <c r="R71" s="356"/>
    </row>
    <row r="72" spans="1:18">
      <c r="A72" s="356"/>
      <c r="B72" s="356"/>
      <c r="C72" s="356"/>
      <c r="D72" s="356"/>
      <c r="E72" s="356"/>
      <c r="F72" s="356"/>
      <c r="J72" s="356"/>
      <c r="K72" s="329"/>
      <c r="L72" s="329"/>
      <c r="M72" s="356"/>
      <c r="N72" s="329"/>
      <c r="O72" s="329"/>
      <c r="P72" s="329"/>
      <c r="Q72" s="329"/>
      <c r="R72" s="356"/>
    </row>
    <row r="73" spans="1:18">
      <c r="A73" s="361"/>
      <c r="B73" s="356"/>
      <c r="C73" s="356"/>
      <c r="D73" s="356"/>
      <c r="E73" s="356"/>
      <c r="F73" s="356"/>
      <c r="J73" s="356"/>
      <c r="K73" s="329"/>
      <c r="L73" s="329"/>
      <c r="M73" s="360"/>
      <c r="N73" s="329"/>
      <c r="O73" s="329"/>
      <c r="P73" s="329"/>
      <c r="Q73" s="329"/>
      <c r="R73" s="360"/>
    </row>
    <row r="74" spans="1:18">
      <c r="A74" s="356"/>
      <c r="B74" s="356"/>
      <c r="C74" s="356"/>
      <c r="D74" s="356"/>
      <c r="E74" s="356"/>
      <c r="F74" s="356"/>
      <c r="J74" s="356"/>
      <c r="K74" s="329"/>
      <c r="L74" s="329"/>
      <c r="M74" s="360"/>
      <c r="N74" s="329"/>
      <c r="O74" s="329"/>
      <c r="P74" s="329"/>
      <c r="Q74" s="329"/>
      <c r="R74" s="359"/>
    </row>
    <row r="75" spans="1:18">
      <c r="A75" s="356"/>
      <c r="B75" s="356"/>
      <c r="C75" s="356"/>
      <c r="D75" s="356"/>
      <c r="E75" s="356"/>
      <c r="F75" s="356"/>
      <c r="J75" s="356"/>
      <c r="K75" s="356"/>
      <c r="L75" s="356"/>
      <c r="M75" s="356"/>
      <c r="N75" s="356"/>
      <c r="O75" s="356"/>
      <c r="P75" s="356"/>
      <c r="Q75" s="356"/>
      <c r="R75" s="356"/>
    </row>
    <row r="76" spans="1:18">
      <c r="A76" s="356"/>
      <c r="B76" s="356"/>
      <c r="C76" s="356"/>
      <c r="D76" s="356"/>
      <c r="E76" s="356"/>
      <c r="F76" s="356"/>
      <c r="J76" s="356"/>
      <c r="K76" s="356"/>
      <c r="L76" s="356"/>
      <c r="M76" s="356"/>
      <c r="N76" s="356"/>
      <c r="O76" s="356"/>
      <c r="P76" s="356"/>
      <c r="Q76" s="356"/>
      <c r="R76" s="356"/>
    </row>
  </sheetData>
  <pageMargins left="0.75" right="0.75" top="1" bottom="1" header="0.5" footer="0.5"/>
  <pageSetup scale="5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526A-1C78-9242-8FC2-64C2D12E3C09}">
  <sheetPr>
    <pageSetUpPr fitToPage="1"/>
  </sheetPr>
  <dimension ref="A1:Q226"/>
  <sheetViews>
    <sheetView zoomScaleNormal="84" workbookViewId="0">
      <selection activeCell="F2" sqref="F2"/>
    </sheetView>
  </sheetViews>
  <sheetFormatPr baseColWidth="10" defaultRowHeight="16"/>
  <cols>
    <col min="1" max="1" width="23.83203125" style="362" bestFit="1" customWidth="1"/>
    <col min="2" max="2" width="19.1640625" style="365" bestFit="1" customWidth="1"/>
    <col min="3" max="3" width="15.5" style="362" bestFit="1" customWidth="1"/>
    <col min="4" max="4" width="20" style="362" bestFit="1" customWidth="1"/>
    <col min="5" max="6" width="9.6640625" style="362" bestFit="1" customWidth="1"/>
    <col min="7" max="7" width="24.33203125" style="362" bestFit="1" customWidth="1"/>
    <col min="8" max="8" width="19.83203125" style="362" bestFit="1" customWidth="1"/>
    <col min="9" max="9" width="12.83203125" style="362" bestFit="1" customWidth="1"/>
    <col min="10" max="10" width="10.83203125" style="364"/>
  </cols>
  <sheetData>
    <row r="1" spans="1:17">
      <c r="A1" s="362" t="s">
        <v>940</v>
      </c>
      <c r="B1" s="363"/>
    </row>
    <row r="2" spans="1:17" ht="42">
      <c r="A2" s="365" t="s">
        <v>941</v>
      </c>
      <c r="B2" s="365" t="s">
        <v>942</v>
      </c>
      <c r="C2" s="365" t="s">
        <v>943</v>
      </c>
      <c r="G2" s="366"/>
      <c r="H2" s="366" t="s">
        <v>944</v>
      </c>
      <c r="I2" s="366" t="s">
        <v>87</v>
      </c>
    </row>
    <row r="3" spans="1:17">
      <c r="A3" s="362" t="s">
        <v>945</v>
      </c>
      <c r="B3" s="367" t="s">
        <v>946</v>
      </c>
      <c r="C3" s="366" t="s">
        <v>947</v>
      </c>
      <c r="D3" s="366" t="s">
        <v>948</v>
      </c>
      <c r="H3" s="362" t="s">
        <v>948</v>
      </c>
      <c r="Q3" s="368"/>
    </row>
    <row r="4" spans="1:17">
      <c r="A4" s="362" t="s">
        <v>949</v>
      </c>
      <c r="B4" s="364">
        <v>725.8</v>
      </c>
      <c r="C4" s="362">
        <v>605.1</v>
      </c>
      <c r="D4" s="362">
        <f>C4/B4</f>
        <v>0.83370074400661343</v>
      </c>
      <c r="G4" s="369" t="s">
        <v>950</v>
      </c>
      <c r="H4" s="362">
        <f>AVERAGE(D4:D19)</f>
        <v>0.55631254341980896</v>
      </c>
      <c r="I4" s="362">
        <f>STDEV(D4:D19)</f>
        <v>0.29049495970978012</v>
      </c>
    </row>
    <row r="5" spans="1:17">
      <c r="A5" s="362" t="s">
        <v>951</v>
      </c>
      <c r="B5" s="364">
        <v>744.1</v>
      </c>
      <c r="C5" s="362">
        <v>604.9</v>
      </c>
      <c r="D5" s="362">
        <f t="shared" ref="D5:D76" si="0">C5/B5</f>
        <v>0.81292836984276307</v>
      </c>
      <c r="G5" s="369" t="s">
        <v>952</v>
      </c>
      <c r="H5" s="362">
        <f>AVERAGE(D20:D35)</f>
        <v>0.18992537286269257</v>
      </c>
      <c r="I5" s="362">
        <f>STDEV(D20:D35)</f>
        <v>0.14668921158793513</v>
      </c>
    </row>
    <row r="6" spans="1:17">
      <c r="A6" s="362" t="s">
        <v>953</v>
      </c>
      <c r="B6" s="364">
        <v>744.9</v>
      </c>
      <c r="C6" s="362">
        <v>108.4</v>
      </c>
      <c r="D6" s="362">
        <f t="shared" si="0"/>
        <v>0.14552288897838636</v>
      </c>
      <c r="G6" s="369" t="s">
        <v>954</v>
      </c>
      <c r="H6" s="362">
        <f>AVERAGE(D36:D51)</f>
        <v>0.1056537435634665</v>
      </c>
      <c r="I6" s="362">
        <f>STDEV(D36:D51)</f>
        <v>0.10328079126582732</v>
      </c>
    </row>
    <row r="7" spans="1:17">
      <c r="A7" s="362" t="s">
        <v>955</v>
      </c>
      <c r="B7" s="364">
        <v>760.3</v>
      </c>
      <c r="C7" s="362">
        <v>246</v>
      </c>
      <c r="D7" s="362">
        <f t="shared" si="0"/>
        <v>0.3235564908588715</v>
      </c>
      <c r="G7" s="369" t="s">
        <v>377</v>
      </c>
      <c r="H7" s="362">
        <f>AVERAGE(D52:D67)</f>
        <v>1.2194239626881838</v>
      </c>
      <c r="I7" s="362">
        <f>STDEV(D54:D67)</f>
        <v>3.2439056750942045E-2</v>
      </c>
    </row>
    <row r="8" spans="1:17">
      <c r="A8" s="362" t="s">
        <v>956</v>
      </c>
      <c r="B8" s="364">
        <v>767.8</v>
      </c>
      <c r="C8" s="362">
        <v>597.4</v>
      </c>
      <c r="D8" s="362">
        <f t="shared" si="0"/>
        <v>0.77806720500130244</v>
      </c>
      <c r="F8" s="370"/>
      <c r="G8" s="369" t="s">
        <v>957</v>
      </c>
      <c r="H8" s="362">
        <f>AVERAGE(D68:D83)</f>
        <v>1.2336346353772405</v>
      </c>
      <c r="I8" s="362">
        <f>STDEV(D69:D83)</f>
        <v>4.4054954651699972E-2</v>
      </c>
    </row>
    <row r="9" spans="1:17">
      <c r="A9" s="362" t="s">
        <v>958</v>
      </c>
      <c r="B9" s="364">
        <v>754.9</v>
      </c>
      <c r="C9" s="362">
        <v>290.7</v>
      </c>
      <c r="D9" s="362">
        <f t="shared" si="0"/>
        <v>0.38508411710160284</v>
      </c>
      <c r="F9" s="370"/>
    </row>
    <row r="10" spans="1:17">
      <c r="A10" s="362" t="s">
        <v>959</v>
      </c>
      <c r="B10" s="364">
        <v>764.2</v>
      </c>
      <c r="C10" s="362">
        <v>131.19999999999999</v>
      </c>
      <c r="D10" s="362">
        <f t="shared" si="0"/>
        <v>0.17168280554828577</v>
      </c>
      <c r="F10" s="370"/>
    </row>
    <row r="11" spans="1:17">
      <c r="A11" s="362" t="s">
        <v>960</v>
      </c>
      <c r="B11" s="364">
        <v>744.6</v>
      </c>
      <c r="C11" s="362">
        <v>327.10000000000002</v>
      </c>
      <c r="D11" s="362">
        <f t="shared" si="0"/>
        <v>0.43929626645178621</v>
      </c>
      <c r="F11" s="370"/>
    </row>
    <row r="12" spans="1:17">
      <c r="A12" s="362" t="s">
        <v>961</v>
      </c>
      <c r="B12" s="364">
        <v>741.1</v>
      </c>
      <c r="C12" s="364">
        <v>487.8</v>
      </c>
      <c r="D12" s="362">
        <f t="shared" si="0"/>
        <v>0.65821076777762788</v>
      </c>
      <c r="F12" s="370"/>
    </row>
    <row r="13" spans="1:17">
      <c r="A13" s="362" t="s">
        <v>951</v>
      </c>
      <c r="B13" s="364">
        <v>744.2</v>
      </c>
      <c r="C13" s="364">
        <v>130.69999999999999</v>
      </c>
      <c r="D13" s="362">
        <f t="shared" si="0"/>
        <v>0.17562483203439933</v>
      </c>
      <c r="F13" s="370"/>
    </row>
    <row r="14" spans="1:17">
      <c r="A14" s="362" t="s">
        <v>953</v>
      </c>
      <c r="B14" s="364">
        <v>736.4</v>
      </c>
      <c r="C14" s="364">
        <v>272.5</v>
      </c>
      <c r="D14" s="362">
        <f t="shared" si="0"/>
        <v>0.37004345464421512</v>
      </c>
      <c r="F14" s="370"/>
    </row>
    <row r="15" spans="1:17">
      <c r="A15" s="362" t="s">
        <v>955</v>
      </c>
      <c r="B15" s="364">
        <v>765.8</v>
      </c>
      <c r="C15" s="364">
        <v>760.9</v>
      </c>
      <c r="D15" s="362">
        <f t="shared" si="0"/>
        <v>0.99360146252285197</v>
      </c>
      <c r="F15" s="370"/>
    </row>
    <row r="16" spans="1:17">
      <c r="A16" s="362" t="s">
        <v>956</v>
      </c>
      <c r="B16" s="364">
        <v>732.4</v>
      </c>
      <c r="C16" s="364">
        <v>283</v>
      </c>
      <c r="D16" s="362">
        <f t="shared" si="0"/>
        <v>0.386400873839432</v>
      </c>
      <c r="F16" s="370"/>
    </row>
    <row r="17" spans="1:17">
      <c r="A17" s="362" t="s">
        <v>958</v>
      </c>
      <c r="B17" s="364">
        <v>742.4</v>
      </c>
      <c r="C17" s="364">
        <v>549.20000000000005</v>
      </c>
      <c r="D17" s="362">
        <f t="shared" si="0"/>
        <v>0.73976293103448287</v>
      </c>
      <c r="F17" s="370"/>
    </row>
    <row r="18" spans="1:17">
      <c r="A18" s="362" t="s">
        <v>959</v>
      </c>
      <c r="B18" s="364">
        <v>694.9</v>
      </c>
      <c r="C18" s="364">
        <v>475.4</v>
      </c>
      <c r="D18" s="362">
        <f t="shared" si="0"/>
        <v>0.68412721254856812</v>
      </c>
      <c r="F18" s="370"/>
    </row>
    <row r="19" spans="1:17">
      <c r="A19" s="362" t="s">
        <v>960</v>
      </c>
      <c r="B19" s="364">
        <v>766.9</v>
      </c>
      <c r="C19" s="364">
        <v>769.5</v>
      </c>
      <c r="D19" s="362">
        <f t="shared" si="0"/>
        <v>1.0033902725257531</v>
      </c>
      <c r="F19" s="370"/>
    </row>
    <row r="20" spans="1:17">
      <c r="A20" s="362" t="s">
        <v>962</v>
      </c>
      <c r="B20" s="364">
        <v>759.8</v>
      </c>
      <c r="C20" s="362">
        <v>1</v>
      </c>
      <c r="D20" s="362">
        <f t="shared" si="0"/>
        <v>1.3161358252171626E-3</v>
      </c>
      <c r="F20" s="370"/>
    </row>
    <row r="21" spans="1:17">
      <c r="A21" s="362" t="s">
        <v>963</v>
      </c>
      <c r="B21" s="364">
        <v>742.6</v>
      </c>
      <c r="C21" s="362">
        <v>250.2</v>
      </c>
      <c r="D21" s="362">
        <f t="shared" si="0"/>
        <v>0.33692431995690814</v>
      </c>
      <c r="F21" s="370"/>
    </row>
    <row r="22" spans="1:17">
      <c r="A22" s="362" t="s">
        <v>964</v>
      </c>
      <c r="B22" s="364">
        <v>746.1</v>
      </c>
      <c r="C22" s="362">
        <v>96</v>
      </c>
      <c r="D22" s="362">
        <f t="shared" si="0"/>
        <v>0.12866907921190188</v>
      </c>
      <c r="F22" s="370"/>
    </row>
    <row r="23" spans="1:17">
      <c r="A23" s="362" t="s">
        <v>965</v>
      </c>
      <c r="B23" s="364">
        <v>742.6</v>
      </c>
      <c r="C23" s="362">
        <v>175.4</v>
      </c>
      <c r="D23" s="362">
        <f t="shared" si="0"/>
        <v>0.23619714516563425</v>
      </c>
      <c r="F23" s="370"/>
    </row>
    <row r="24" spans="1:17">
      <c r="A24" s="362" t="s">
        <v>966</v>
      </c>
      <c r="B24" s="364">
        <v>831.9</v>
      </c>
      <c r="C24" s="362">
        <v>219.2</v>
      </c>
      <c r="D24" s="362">
        <f t="shared" si="0"/>
        <v>0.26349320831830747</v>
      </c>
      <c r="G24" s="366"/>
      <c r="I24" s="366"/>
    </row>
    <row r="25" spans="1:17">
      <c r="A25" s="362" t="s">
        <v>967</v>
      </c>
      <c r="B25" s="364">
        <v>748.7</v>
      </c>
      <c r="C25" s="362">
        <v>192.2</v>
      </c>
      <c r="D25" s="362">
        <f t="shared" si="0"/>
        <v>0.25671163349806325</v>
      </c>
    </row>
    <row r="26" spans="1:17">
      <c r="A26" s="362" t="s">
        <v>968</v>
      </c>
      <c r="B26" s="364">
        <v>713</v>
      </c>
      <c r="C26" s="362">
        <v>123.9</v>
      </c>
      <c r="D26" s="362">
        <f t="shared" si="0"/>
        <v>0.17377279102384294</v>
      </c>
      <c r="G26" s="371" t="s">
        <v>450</v>
      </c>
      <c r="H26" s="372"/>
      <c r="I26" s="372"/>
      <c r="J26" s="373"/>
    </row>
    <row r="27" spans="1:17">
      <c r="A27" s="362" t="s">
        <v>969</v>
      </c>
      <c r="B27" s="364">
        <v>808.9</v>
      </c>
      <c r="C27" s="362">
        <v>15.1</v>
      </c>
      <c r="D27" s="362">
        <f t="shared" si="0"/>
        <v>1.8667325998269254E-2</v>
      </c>
      <c r="G27" s="372" t="s">
        <v>970</v>
      </c>
      <c r="H27" s="372"/>
      <c r="I27" s="372" t="s">
        <v>971</v>
      </c>
      <c r="J27" s="373"/>
    </row>
    <row r="28" spans="1:17">
      <c r="A28" s="362" t="s">
        <v>972</v>
      </c>
      <c r="B28" s="364">
        <v>761.1</v>
      </c>
      <c r="C28" s="362">
        <v>102.7</v>
      </c>
      <c r="D28" s="362">
        <f t="shared" si="0"/>
        <v>0.13493627644199185</v>
      </c>
      <c r="G28" s="372" t="s">
        <v>973</v>
      </c>
      <c r="H28" s="372" t="s">
        <v>974</v>
      </c>
      <c r="I28" s="372" t="s">
        <v>971</v>
      </c>
      <c r="J28" s="372" t="s">
        <v>975</v>
      </c>
    </row>
    <row r="29" spans="1:17">
      <c r="A29" s="362" t="s">
        <v>963</v>
      </c>
      <c r="B29" s="364">
        <v>767.4</v>
      </c>
      <c r="C29" s="362">
        <v>106.6</v>
      </c>
      <c r="D29" s="362">
        <f t="shared" si="0"/>
        <v>0.13891060724524368</v>
      </c>
      <c r="G29" s="372" t="s">
        <v>976</v>
      </c>
      <c r="H29" s="372" t="s">
        <v>974</v>
      </c>
      <c r="I29" s="372" t="s">
        <v>971</v>
      </c>
      <c r="J29" s="372" t="s">
        <v>975</v>
      </c>
      <c r="Q29" s="368"/>
    </row>
    <row r="30" spans="1:17">
      <c r="A30" s="362" t="s">
        <v>964</v>
      </c>
      <c r="B30" s="364">
        <v>782</v>
      </c>
      <c r="C30" s="362">
        <v>36.4</v>
      </c>
      <c r="D30" s="362">
        <f t="shared" si="0"/>
        <v>4.6547314578005115E-2</v>
      </c>
      <c r="G30" s="372" t="s">
        <v>977</v>
      </c>
      <c r="H30" s="372" t="s">
        <v>974</v>
      </c>
      <c r="I30" s="372" t="s">
        <v>971</v>
      </c>
      <c r="J30" s="372" t="s">
        <v>975</v>
      </c>
    </row>
    <row r="31" spans="1:17">
      <c r="A31" s="362" t="s">
        <v>965</v>
      </c>
      <c r="B31" s="364">
        <v>865.9</v>
      </c>
      <c r="C31" s="362">
        <v>188.1</v>
      </c>
      <c r="D31" s="362">
        <f t="shared" si="0"/>
        <v>0.21723062709319782</v>
      </c>
      <c r="G31" s="372" t="s">
        <v>978</v>
      </c>
      <c r="H31" s="372" t="s">
        <v>974</v>
      </c>
      <c r="I31" s="372" t="s">
        <v>971</v>
      </c>
      <c r="J31" s="372" t="s">
        <v>975</v>
      </c>
    </row>
    <row r="32" spans="1:17">
      <c r="A32" s="362" t="s">
        <v>966</v>
      </c>
      <c r="B32" s="364">
        <v>771.3</v>
      </c>
      <c r="C32" s="362">
        <v>414.5</v>
      </c>
      <c r="D32" s="362">
        <f t="shared" si="0"/>
        <v>0.53740438221185016</v>
      </c>
      <c r="G32" s="372" t="s">
        <v>971</v>
      </c>
      <c r="H32" s="372"/>
      <c r="I32" s="372"/>
      <c r="J32" s="373"/>
    </row>
    <row r="33" spans="1:8">
      <c r="A33" s="362" t="s">
        <v>967</v>
      </c>
      <c r="B33" s="364">
        <v>757.9</v>
      </c>
      <c r="C33" s="362">
        <v>301</v>
      </c>
      <c r="D33" s="362">
        <f t="shared" si="0"/>
        <v>0.39715001979152925</v>
      </c>
    </row>
    <row r="34" spans="1:8">
      <c r="A34" s="362" t="s">
        <v>968</v>
      </c>
      <c r="B34" s="364">
        <v>754.2</v>
      </c>
      <c r="C34" s="362">
        <v>25.8</v>
      </c>
      <c r="D34" s="362">
        <f t="shared" si="0"/>
        <v>3.4208432776451865E-2</v>
      </c>
      <c r="G34" s="374"/>
      <c r="H34" s="374"/>
    </row>
    <row r="35" spans="1:8">
      <c r="A35" s="362" t="s">
        <v>969</v>
      </c>
      <c r="B35" s="364">
        <v>816</v>
      </c>
      <c r="C35" s="362">
        <v>95.2</v>
      </c>
      <c r="D35" s="362">
        <f t="shared" si="0"/>
        <v>0.11666666666666667</v>
      </c>
      <c r="H35" s="374"/>
    </row>
    <row r="36" spans="1:8">
      <c r="A36" s="374" t="s">
        <v>979</v>
      </c>
      <c r="B36" s="364">
        <v>773.4</v>
      </c>
      <c r="C36" s="362">
        <v>15.9</v>
      </c>
      <c r="D36" s="362">
        <f t="shared" si="0"/>
        <v>2.0558572536850273E-2</v>
      </c>
      <c r="G36" s="374"/>
      <c r="H36" s="374"/>
    </row>
    <row r="37" spans="1:8">
      <c r="A37" s="374" t="s">
        <v>980</v>
      </c>
      <c r="B37" s="364">
        <v>754.1</v>
      </c>
      <c r="C37" s="362">
        <v>244.5</v>
      </c>
      <c r="D37" s="362">
        <f t="shared" si="0"/>
        <v>0.32422755602705211</v>
      </c>
      <c r="H37" s="374"/>
    </row>
    <row r="38" spans="1:8">
      <c r="A38" s="374" t="s">
        <v>981</v>
      </c>
      <c r="B38" s="364">
        <v>850.9</v>
      </c>
      <c r="C38" s="362">
        <v>180.7</v>
      </c>
      <c r="D38" s="362">
        <f t="shared" si="0"/>
        <v>0.2123633799506405</v>
      </c>
      <c r="G38" s="374"/>
      <c r="H38" s="374"/>
    </row>
    <row r="39" spans="1:8">
      <c r="A39" s="374" t="s">
        <v>982</v>
      </c>
      <c r="B39" s="364">
        <v>828.9</v>
      </c>
      <c r="C39" s="362">
        <v>66.3</v>
      </c>
      <c r="D39" s="362">
        <f t="shared" si="0"/>
        <v>7.9985522982265647E-2</v>
      </c>
      <c r="H39" s="374"/>
    </row>
    <row r="40" spans="1:8">
      <c r="A40" s="374" t="s">
        <v>983</v>
      </c>
      <c r="B40" s="364">
        <v>764.6</v>
      </c>
      <c r="C40" s="362">
        <v>102</v>
      </c>
      <c r="D40" s="362">
        <f t="shared" si="0"/>
        <v>0.13340308658121894</v>
      </c>
      <c r="H40" s="374"/>
    </row>
    <row r="41" spans="1:8">
      <c r="A41" s="374" t="s">
        <v>984</v>
      </c>
      <c r="B41" s="364">
        <v>807.1</v>
      </c>
      <c r="C41" s="362">
        <v>219.9</v>
      </c>
      <c r="D41" s="362">
        <f t="shared" si="0"/>
        <v>0.27245694461652831</v>
      </c>
      <c r="H41" s="374"/>
    </row>
    <row r="42" spans="1:8">
      <c r="A42" s="374" t="s">
        <v>985</v>
      </c>
      <c r="B42" s="364">
        <v>752.2</v>
      </c>
      <c r="C42" s="362">
        <v>189.1</v>
      </c>
      <c r="D42" s="362">
        <f t="shared" si="0"/>
        <v>0.25139590534432332</v>
      </c>
      <c r="H42" s="374"/>
    </row>
    <row r="43" spans="1:8">
      <c r="A43" s="374" t="s">
        <v>986</v>
      </c>
      <c r="B43" s="364">
        <v>778.5</v>
      </c>
      <c r="C43" s="362">
        <v>25.7</v>
      </c>
      <c r="D43" s="362">
        <f t="shared" si="0"/>
        <v>3.3012202954399487E-2</v>
      </c>
      <c r="H43" s="374"/>
    </row>
    <row r="44" spans="1:8">
      <c r="A44" s="374" t="s">
        <v>987</v>
      </c>
      <c r="B44" s="364">
        <v>766.4</v>
      </c>
      <c r="C44" s="364">
        <v>81.599999999999994</v>
      </c>
      <c r="D44" s="362">
        <f t="shared" si="0"/>
        <v>0.10647181628392484</v>
      </c>
      <c r="H44" s="374"/>
    </row>
    <row r="45" spans="1:8">
      <c r="A45" s="374" t="s">
        <v>980</v>
      </c>
      <c r="B45" s="364">
        <v>778.5</v>
      </c>
      <c r="C45" s="364">
        <v>2.2000000000000002</v>
      </c>
      <c r="D45" s="362">
        <f t="shared" si="0"/>
        <v>2.8259473346178552E-3</v>
      </c>
      <c r="H45" s="374"/>
    </row>
    <row r="46" spans="1:8">
      <c r="A46" s="374" t="s">
        <v>981</v>
      </c>
      <c r="B46" s="364">
        <v>771.6</v>
      </c>
      <c r="C46" s="364">
        <v>37.1</v>
      </c>
      <c r="D46" s="362">
        <f t="shared" si="0"/>
        <v>4.8081907724209436E-2</v>
      </c>
      <c r="H46" s="374"/>
    </row>
    <row r="47" spans="1:8">
      <c r="A47" s="374" t="s">
        <v>982</v>
      </c>
      <c r="B47" s="364">
        <v>733.2</v>
      </c>
      <c r="C47" s="364">
        <v>29.6</v>
      </c>
      <c r="D47" s="362">
        <f t="shared" si="0"/>
        <v>4.0370976541189305E-2</v>
      </c>
      <c r="H47" s="374"/>
    </row>
    <row r="48" spans="1:8">
      <c r="A48" s="374" t="s">
        <v>983</v>
      </c>
      <c r="B48" s="364">
        <v>767.2</v>
      </c>
      <c r="C48" s="364">
        <v>49.8</v>
      </c>
      <c r="D48" s="362">
        <f t="shared" si="0"/>
        <v>6.4911366006256507E-2</v>
      </c>
      <c r="H48" s="374"/>
    </row>
    <row r="49" spans="1:8">
      <c r="A49" s="374" t="s">
        <v>984</v>
      </c>
      <c r="B49" s="364">
        <v>765</v>
      </c>
      <c r="C49" s="364">
        <v>55.6</v>
      </c>
      <c r="D49" s="362">
        <f t="shared" si="0"/>
        <v>7.2679738562091506E-2</v>
      </c>
      <c r="H49" s="374"/>
    </row>
    <row r="50" spans="1:8">
      <c r="A50" s="374" t="s">
        <v>985</v>
      </c>
      <c r="B50" s="364">
        <v>752.4</v>
      </c>
      <c r="C50" s="364">
        <v>15.2</v>
      </c>
      <c r="D50" s="362">
        <f t="shared" si="0"/>
        <v>2.02020202020202E-2</v>
      </c>
    </row>
    <row r="51" spans="1:8">
      <c r="A51" s="374" t="s">
        <v>986</v>
      </c>
      <c r="B51" s="364">
        <v>772</v>
      </c>
      <c r="C51" s="364">
        <v>5.8</v>
      </c>
      <c r="D51" s="362">
        <f t="shared" si="0"/>
        <v>7.5129533678756476E-3</v>
      </c>
    </row>
    <row r="52" spans="1:8">
      <c r="A52" s="374" t="s">
        <v>988</v>
      </c>
      <c r="B52" s="374">
        <v>770.4</v>
      </c>
      <c r="C52" s="362">
        <v>945.5</v>
      </c>
      <c r="D52" s="362">
        <f t="shared" si="0"/>
        <v>1.2272845275181725</v>
      </c>
    </row>
    <row r="53" spans="1:8">
      <c r="A53" s="374" t="s">
        <v>989</v>
      </c>
      <c r="B53" s="374">
        <v>724.8</v>
      </c>
      <c r="C53" s="362">
        <v>881.9</v>
      </c>
      <c r="D53" s="362">
        <f t="shared" si="0"/>
        <v>1.2167494481236203</v>
      </c>
    </row>
    <row r="54" spans="1:8">
      <c r="A54" s="374" t="s">
        <v>990</v>
      </c>
      <c r="B54" s="374">
        <v>783.5</v>
      </c>
      <c r="C54" s="362">
        <v>923.1</v>
      </c>
      <c r="D54" s="362">
        <f t="shared" si="0"/>
        <v>1.178174856413529</v>
      </c>
    </row>
    <row r="55" spans="1:8">
      <c r="A55" s="374" t="s">
        <v>991</v>
      </c>
      <c r="B55" s="374">
        <v>766.7</v>
      </c>
      <c r="C55" s="362">
        <v>932.9</v>
      </c>
      <c r="D55" s="362">
        <f t="shared" si="0"/>
        <v>1.2167731837746183</v>
      </c>
    </row>
    <row r="56" spans="1:8">
      <c r="A56" s="374" t="s">
        <v>992</v>
      </c>
      <c r="B56" s="374">
        <v>747.9</v>
      </c>
      <c r="C56" s="362">
        <v>957.3</v>
      </c>
      <c r="D56" s="362">
        <f t="shared" si="0"/>
        <v>1.2799839550742078</v>
      </c>
    </row>
    <row r="57" spans="1:8">
      <c r="A57" s="374" t="s">
        <v>993</v>
      </c>
      <c r="B57" s="374">
        <v>741.8</v>
      </c>
      <c r="C57" s="362">
        <v>927.9</v>
      </c>
      <c r="D57" s="362">
        <f t="shared" si="0"/>
        <v>1.2508762469668375</v>
      </c>
    </row>
    <row r="58" spans="1:8">
      <c r="A58" s="374" t="s">
        <v>994</v>
      </c>
      <c r="B58" s="374">
        <v>761.6</v>
      </c>
      <c r="C58" s="362">
        <v>946.5</v>
      </c>
      <c r="D58" s="362">
        <f t="shared" si="0"/>
        <v>1.2427783613445378</v>
      </c>
    </row>
    <row r="59" spans="1:8">
      <c r="A59" s="374" t="s">
        <v>995</v>
      </c>
      <c r="B59" s="374">
        <v>766.8</v>
      </c>
      <c r="C59" s="362">
        <v>943.3</v>
      </c>
      <c r="D59" s="362">
        <f t="shared" si="0"/>
        <v>1.2301773604590507</v>
      </c>
    </row>
    <row r="60" spans="1:8">
      <c r="A60" s="374" t="s">
        <v>996</v>
      </c>
      <c r="B60" s="362">
        <v>734.5</v>
      </c>
      <c r="C60" s="374">
        <v>883.3</v>
      </c>
      <c r="D60" s="362">
        <f t="shared" si="0"/>
        <v>1.2025867937372361</v>
      </c>
    </row>
    <row r="61" spans="1:8">
      <c r="A61" s="374" t="s">
        <v>989</v>
      </c>
      <c r="B61" s="362">
        <v>774.8</v>
      </c>
      <c r="C61" s="374">
        <v>911.5</v>
      </c>
      <c r="D61" s="362">
        <f t="shared" si="0"/>
        <v>1.1764326277749098</v>
      </c>
    </row>
    <row r="62" spans="1:8">
      <c r="A62" s="374" t="s">
        <v>990</v>
      </c>
      <c r="B62" s="362">
        <v>743.5</v>
      </c>
      <c r="C62" s="374">
        <v>911</v>
      </c>
      <c r="D62" s="362">
        <f t="shared" si="0"/>
        <v>1.2252858103564224</v>
      </c>
    </row>
    <row r="63" spans="1:8">
      <c r="A63" s="374" t="s">
        <v>991</v>
      </c>
      <c r="B63" s="362">
        <v>737.7</v>
      </c>
      <c r="C63" s="374">
        <v>903.9</v>
      </c>
      <c r="D63" s="362">
        <f t="shared" si="0"/>
        <v>1.2252948352989019</v>
      </c>
    </row>
    <row r="64" spans="1:8">
      <c r="A64" s="374" t="s">
        <v>992</v>
      </c>
      <c r="B64" s="362">
        <v>729</v>
      </c>
      <c r="C64" s="374">
        <v>875.5</v>
      </c>
      <c r="D64" s="362">
        <f t="shared" si="0"/>
        <v>1.2009602194787381</v>
      </c>
    </row>
    <row r="65" spans="1:11">
      <c r="A65" s="374" t="s">
        <v>993</v>
      </c>
      <c r="B65" s="362">
        <v>762.8</v>
      </c>
      <c r="C65" s="374">
        <v>892.2</v>
      </c>
      <c r="D65" s="362">
        <f t="shared" si="0"/>
        <v>1.1696381751442058</v>
      </c>
    </row>
    <row r="66" spans="1:11">
      <c r="A66" s="374" t="s">
        <v>994</v>
      </c>
      <c r="B66" s="362">
        <v>743.2</v>
      </c>
      <c r="C66" s="374">
        <v>898.7</v>
      </c>
      <c r="D66" s="362">
        <f t="shared" si="0"/>
        <v>1.2092303552206674</v>
      </c>
    </row>
    <row r="67" spans="1:11">
      <c r="A67" s="374" t="s">
        <v>995</v>
      </c>
      <c r="B67" s="362">
        <v>753.8</v>
      </c>
      <c r="C67" s="374">
        <v>948.7</v>
      </c>
      <c r="D67" s="362">
        <f t="shared" si="0"/>
        <v>1.2585566463252853</v>
      </c>
    </row>
    <row r="68" spans="1:11">
      <c r="A68" s="362" t="s">
        <v>997</v>
      </c>
      <c r="B68" s="364">
        <v>744.8</v>
      </c>
      <c r="C68" s="364">
        <v>900.6</v>
      </c>
      <c r="D68" s="362">
        <f t="shared" si="0"/>
        <v>1.2091836734693879</v>
      </c>
    </row>
    <row r="69" spans="1:11">
      <c r="A69" s="362" t="s">
        <v>998</v>
      </c>
      <c r="B69" s="364">
        <v>711.7</v>
      </c>
      <c r="C69" s="364">
        <v>921.5</v>
      </c>
      <c r="D69" s="362">
        <f t="shared" si="0"/>
        <v>1.2947871294084585</v>
      </c>
    </row>
    <row r="70" spans="1:11">
      <c r="A70" s="362" t="s">
        <v>999</v>
      </c>
      <c r="B70" s="364">
        <v>729.4</v>
      </c>
      <c r="C70" s="364">
        <v>955</v>
      </c>
      <c r="D70" s="362">
        <f t="shared" si="0"/>
        <v>1.309295311214697</v>
      </c>
    </row>
    <row r="71" spans="1:11">
      <c r="A71" s="362" t="s">
        <v>1000</v>
      </c>
      <c r="B71" s="364">
        <v>700.5</v>
      </c>
      <c r="C71" s="364">
        <v>904.6</v>
      </c>
      <c r="D71" s="362">
        <f t="shared" si="0"/>
        <v>1.2913633119200572</v>
      </c>
    </row>
    <row r="72" spans="1:11">
      <c r="A72" s="362" t="s">
        <v>1001</v>
      </c>
      <c r="B72" s="364">
        <v>720.4</v>
      </c>
      <c r="C72" s="364">
        <v>884</v>
      </c>
      <c r="D72" s="362">
        <f t="shared" si="0"/>
        <v>1.2270960577456969</v>
      </c>
    </row>
    <row r="73" spans="1:11">
      <c r="A73" s="362" t="s">
        <v>1002</v>
      </c>
      <c r="B73" s="364">
        <v>686.8</v>
      </c>
      <c r="C73" s="364">
        <v>821.1</v>
      </c>
      <c r="D73" s="362">
        <f t="shared" si="0"/>
        <v>1.1955445544554457</v>
      </c>
    </row>
    <row r="74" spans="1:11">
      <c r="A74" s="362" t="s">
        <v>1003</v>
      </c>
      <c r="B74" s="364">
        <v>716.5</v>
      </c>
      <c r="C74" s="364">
        <v>901.4</v>
      </c>
      <c r="D74" s="362">
        <f t="shared" si="0"/>
        <v>1.2580600139567342</v>
      </c>
    </row>
    <row r="75" spans="1:11">
      <c r="A75" s="362" t="s">
        <v>1004</v>
      </c>
      <c r="B75" s="364">
        <v>710.9</v>
      </c>
      <c r="C75" s="364">
        <v>916.4</v>
      </c>
      <c r="D75" s="362">
        <f t="shared" si="0"/>
        <v>1.2890701927134618</v>
      </c>
    </row>
    <row r="76" spans="1:11">
      <c r="A76" s="362" t="s">
        <v>1005</v>
      </c>
      <c r="B76" s="364">
        <v>743.5</v>
      </c>
      <c r="C76" s="364">
        <v>874.6</v>
      </c>
      <c r="D76" s="362">
        <f t="shared" si="0"/>
        <v>1.1763281775386685</v>
      </c>
    </row>
    <row r="77" spans="1:11" s="368" customFormat="1">
      <c r="A77" s="362" t="s">
        <v>998</v>
      </c>
      <c r="B77" s="364">
        <v>722.6</v>
      </c>
      <c r="C77" s="364">
        <v>884.5</v>
      </c>
      <c r="D77" s="362">
        <f t="shared" ref="D77:D83" si="1">C77/B77</f>
        <v>1.2240520343205092</v>
      </c>
      <c r="E77" s="364"/>
      <c r="F77" s="364"/>
      <c r="G77" s="364"/>
      <c r="H77" s="364"/>
      <c r="I77" s="364"/>
      <c r="J77" s="364"/>
      <c r="K77"/>
    </row>
    <row r="78" spans="1:11">
      <c r="A78" s="362" t="s">
        <v>999</v>
      </c>
      <c r="B78" s="364">
        <v>722.4</v>
      </c>
      <c r="C78" s="364">
        <v>859.8</v>
      </c>
      <c r="D78" s="362">
        <f t="shared" si="1"/>
        <v>1.1901993355481728</v>
      </c>
      <c r="E78" s="364"/>
      <c r="F78" s="364"/>
      <c r="G78" s="364"/>
      <c r="H78" s="364"/>
      <c r="I78" s="364"/>
    </row>
    <row r="79" spans="1:11">
      <c r="A79" s="362" t="s">
        <v>1000</v>
      </c>
      <c r="B79" s="364">
        <v>715.8</v>
      </c>
      <c r="C79" s="364">
        <v>868.2</v>
      </c>
      <c r="D79" s="362">
        <f t="shared" si="1"/>
        <v>1.2129086336965633</v>
      </c>
      <c r="E79" s="364"/>
      <c r="F79" s="364"/>
      <c r="G79" s="364"/>
      <c r="H79" s="364"/>
      <c r="I79" s="364"/>
    </row>
    <row r="80" spans="1:11">
      <c r="A80" s="362" t="s">
        <v>1001</v>
      </c>
      <c r="B80" s="364">
        <v>733.5</v>
      </c>
      <c r="C80" s="364">
        <v>918.9</v>
      </c>
      <c r="D80" s="362">
        <f t="shared" si="1"/>
        <v>1.2527607361963189</v>
      </c>
      <c r="E80" s="364"/>
      <c r="F80" s="364"/>
      <c r="G80" s="364"/>
      <c r="H80" s="364"/>
      <c r="I80" s="364"/>
    </row>
    <row r="81" spans="1:9">
      <c r="A81" s="362" t="s">
        <v>1002</v>
      </c>
      <c r="B81" s="364">
        <v>717.9</v>
      </c>
      <c r="C81" s="364">
        <v>867.9</v>
      </c>
      <c r="D81" s="362">
        <f t="shared" si="1"/>
        <v>1.2089427496865859</v>
      </c>
      <c r="E81" s="364"/>
      <c r="F81" s="364"/>
      <c r="G81" s="364"/>
      <c r="H81" s="364"/>
      <c r="I81" s="364"/>
    </row>
    <row r="82" spans="1:9">
      <c r="A82" s="362" t="s">
        <v>1003</v>
      </c>
      <c r="B82" s="364">
        <v>722.4</v>
      </c>
      <c r="C82" s="364">
        <v>874</v>
      </c>
      <c r="D82" s="362">
        <f t="shared" si="1"/>
        <v>1.2098560354374308</v>
      </c>
      <c r="E82" s="364"/>
      <c r="F82" s="364"/>
      <c r="G82" s="364"/>
      <c r="H82" s="364"/>
      <c r="I82" s="364"/>
    </row>
    <row r="83" spans="1:9">
      <c r="A83" s="362" t="s">
        <v>1004</v>
      </c>
      <c r="B83" s="364">
        <v>699.5</v>
      </c>
      <c r="C83" s="364">
        <v>831.5</v>
      </c>
      <c r="D83" s="362">
        <f t="shared" si="1"/>
        <v>1.1887062187276627</v>
      </c>
      <c r="E83" s="364"/>
      <c r="F83" s="364"/>
      <c r="G83" s="364"/>
      <c r="H83" s="364"/>
      <c r="I83" s="364"/>
    </row>
    <row r="84" spans="1:9">
      <c r="B84" s="364"/>
      <c r="C84" s="364"/>
      <c r="D84" s="364"/>
      <c r="E84" s="364"/>
      <c r="F84" s="364"/>
      <c r="G84" s="364"/>
      <c r="H84" s="364"/>
      <c r="I84" s="364"/>
    </row>
    <row r="85" spans="1:9">
      <c r="B85" s="364"/>
      <c r="C85" s="364"/>
      <c r="D85" s="364"/>
      <c r="E85" s="364"/>
      <c r="F85" s="364"/>
      <c r="G85" s="364"/>
      <c r="H85" s="364"/>
      <c r="I85" s="364"/>
    </row>
    <row r="86" spans="1:9">
      <c r="B86" s="364"/>
      <c r="C86" s="364"/>
      <c r="D86" s="364"/>
      <c r="E86" s="364"/>
      <c r="F86" s="364"/>
      <c r="G86" s="364"/>
      <c r="H86" s="364"/>
      <c r="I86" s="364"/>
    </row>
    <row r="87" spans="1:9">
      <c r="B87" s="364"/>
      <c r="C87" s="364"/>
      <c r="D87" s="364"/>
      <c r="E87" s="364"/>
      <c r="F87" s="364"/>
      <c r="G87" s="364"/>
      <c r="H87" s="364"/>
      <c r="I87" s="364"/>
    </row>
    <row r="88" spans="1:9">
      <c r="B88" s="364"/>
      <c r="C88" s="364"/>
      <c r="D88" s="364"/>
      <c r="E88" s="364"/>
      <c r="F88" s="364"/>
      <c r="G88" s="364"/>
      <c r="H88" s="364"/>
      <c r="I88" s="364"/>
    </row>
    <row r="89" spans="1:9">
      <c r="B89" s="364"/>
      <c r="C89" s="364"/>
      <c r="D89" s="364"/>
      <c r="E89" s="364"/>
      <c r="F89" s="364"/>
      <c r="G89" s="364"/>
      <c r="H89" s="364"/>
      <c r="I89" s="364"/>
    </row>
    <row r="90" spans="1:9">
      <c r="B90" s="364"/>
      <c r="C90" s="364"/>
      <c r="D90" s="364"/>
      <c r="E90" s="364"/>
      <c r="F90" s="364"/>
      <c r="G90" s="364"/>
      <c r="H90" s="364"/>
      <c r="I90" s="364"/>
    </row>
    <row r="91" spans="1:9">
      <c r="B91" s="364"/>
      <c r="C91" s="364"/>
      <c r="D91" s="364"/>
      <c r="E91" s="364"/>
      <c r="F91" s="364"/>
      <c r="G91" s="364"/>
      <c r="H91" s="364"/>
      <c r="I91" s="364"/>
    </row>
    <row r="92" spans="1:9">
      <c r="B92" s="364"/>
      <c r="C92" s="364"/>
      <c r="D92" s="364"/>
      <c r="E92" s="364"/>
      <c r="F92" s="364"/>
      <c r="G92" s="364"/>
      <c r="H92" s="364"/>
      <c r="I92" s="364"/>
    </row>
    <row r="93" spans="1:9">
      <c r="B93" s="364"/>
      <c r="C93" s="364"/>
      <c r="D93" s="364"/>
      <c r="E93" s="364"/>
      <c r="F93" s="364"/>
      <c r="G93" s="364"/>
      <c r="H93" s="364"/>
      <c r="I93" s="364"/>
    </row>
    <row r="94" spans="1:9">
      <c r="B94" s="364"/>
      <c r="C94" s="364"/>
      <c r="D94" s="364"/>
      <c r="E94" s="364"/>
      <c r="F94" s="364"/>
      <c r="G94" s="364"/>
      <c r="H94" s="364"/>
      <c r="I94" s="364"/>
    </row>
    <row r="95" spans="1:9">
      <c r="B95" s="364"/>
      <c r="C95" s="364"/>
      <c r="D95" s="364"/>
      <c r="E95" s="364"/>
      <c r="F95" s="364"/>
      <c r="G95" s="364"/>
      <c r="H95" s="364"/>
      <c r="I95" s="364"/>
    </row>
    <row r="96" spans="1:9">
      <c r="B96" s="364"/>
      <c r="C96" s="364"/>
      <c r="D96" s="364"/>
      <c r="E96" s="364"/>
      <c r="F96" s="364"/>
      <c r="G96" s="364"/>
      <c r="H96" s="364"/>
      <c r="I96" s="364"/>
    </row>
    <row r="97" spans="1:9">
      <c r="B97" s="364"/>
      <c r="C97" s="364"/>
      <c r="D97" s="364"/>
      <c r="E97" s="364"/>
      <c r="F97" s="364"/>
      <c r="G97" s="364"/>
      <c r="H97" s="364"/>
      <c r="I97" s="364"/>
    </row>
    <row r="98" spans="1:9">
      <c r="B98" s="364"/>
      <c r="C98" s="364"/>
      <c r="D98" s="364"/>
      <c r="E98" s="364"/>
      <c r="F98" s="364"/>
      <c r="G98" s="364"/>
      <c r="H98" s="364"/>
      <c r="I98" s="364"/>
    </row>
    <row r="99" spans="1:9">
      <c r="B99" s="364"/>
      <c r="C99" s="364"/>
      <c r="D99" s="364"/>
      <c r="E99" s="364"/>
      <c r="F99" s="364"/>
      <c r="G99" s="364"/>
      <c r="H99" s="364"/>
      <c r="I99" s="364"/>
    </row>
    <row r="100" spans="1:9">
      <c r="B100" s="364"/>
      <c r="C100" s="364"/>
      <c r="D100" s="364"/>
      <c r="E100" s="364"/>
      <c r="F100" s="364"/>
      <c r="G100" s="364"/>
      <c r="H100" s="364"/>
      <c r="I100" s="364"/>
    </row>
    <row r="101" spans="1:9">
      <c r="B101" s="364"/>
      <c r="C101" s="364"/>
      <c r="D101" s="364"/>
      <c r="E101" s="364"/>
      <c r="F101" s="364"/>
      <c r="G101" s="364"/>
      <c r="H101" s="364"/>
      <c r="I101" s="364"/>
    </row>
    <row r="102" spans="1:9">
      <c r="A102" s="374"/>
      <c r="B102" s="364"/>
      <c r="C102" s="364"/>
      <c r="D102" s="364"/>
      <c r="E102" s="364"/>
      <c r="F102" s="364"/>
      <c r="G102" s="364"/>
      <c r="H102" s="364"/>
      <c r="I102" s="364"/>
    </row>
    <row r="103" spans="1:9">
      <c r="A103" s="374"/>
      <c r="B103" s="364"/>
      <c r="C103" s="364"/>
      <c r="D103" s="364"/>
      <c r="E103" s="364"/>
      <c r="F103" s="364"/>
      <c r="G103" s="364"/>
      <c r="H103" s="364"/>
      <c r="I103" s="364"/>
    </row>
    <row r="104" spans="1:9">
      <c r="A104" s="374"/>
      <c r="B104" s="364"/>
      <c r="C104" s="364"/>
      <c r="D104" s="364"/>
      <c r="E104" s="364"/>
      <c r="F104" s="364"/>
      <c r="G104" s="364"/>
      <c r="H104" s="364"/>
      <c r="I104" s="364"/>
    </row>
    <row r="105" spans="1:9">
      <c r="A105" s="374"/>
      <c r="B105" s="364"/>
      <c r="C105" s="364"/>
      <c r="D105" s="364"/>
      <c r="E105" s="364"/>
      <c r="F105" s="364"/>
      <c r="G105" s="364"/>
      <c r="H105" s="364"/>
      <c r="I105" s="364"/>
    </row>
    <row r="106" spans="1:9">
      <c r="A106" s="374"/>
      <c r="B106" s="364"/>
      <c r="C106" s="364"/>
      <c r="D106" s="364"/>
      <c r="E106" s="364"/>
      <c r="F106" s="364"/>
      <c r="G106" s="364"/>
      <c r="H106" s="364"/>
      <c r="I106" s="364"/>
    </row>
    <row r="107" spans="1:9">
      <c r="A107" s="374"/>
      <c r="B107" s="364"/>
      <c r="C107" s="364"/>
      <c r="D107" s="364"/>
      <c r="E107" s="364"/>
      <c r="F107" s="364"/>
      <c r="G107" s="364"/>
      <c r="H107" s="364"/>
      <c r="I107" s="364"/>
    </row>
    <row r="108" spans="1:9">
      <c r="A108" s="374"/>
      <c r="B108" s="364"/>
      <c r="C108" s="364"/>
      <c r="D108" s="364"/>
      <c r="E108" s="364"/>
      <c r="F108" s="364"/>
      <c r="G108" s="364"/>
      <c r="H108" s="364"/>
      <c r="I108" s="364"/>
    </row>
    <row r="109" spans="1:9">
      <c r="A109" s="374"/>
      <c r="B109" s="364"/>
      <c r="C109" s="364"/>
      <c r="D109" s="364"/>
      <c r="E109" s="364"/>
      <c r="F109" s="364"/>
      <c r="G109" s="364"/>
      <c r="H109" s="364"/>
      <c r="I109" s="364"/>
    </row>
    <row r="110" spans="1:9">
      <c r="A110" s="374"/>
      <c r="B110" s="364"/>
      <c r="C110" s="364"/>
      <c r="D110" s="364"/>
      <c r="E110" s="364"/>
      <c r="F110" s="364"/>
      <c r="G110" s="364"/>
      <c r="H110" s="364"/>
      <c r="I110" s="364"/>
    </row>
    <row r="111" spans="1:9">
      <c r="A111" s="374"/>
      <c r="B111" s="364"/>
      <c r="C111" s="364"/>
      <c r="D111" s="364"/>
      <c r="E111" s="364"/>
      <c r="F111" s="364"/>
      <c r="G111" s="364"/>
      <c r="H111" s="364"/>
      <c r="I111" s="364"/>
    </row>
    <row r="112" spans="1:9">
      <c r="A112" s="374"/>
      <c r="B112" s="364"/>
      <c r="C112" s="364"/>
      <c r="D112" s="364"/>
      <c r="E112" s="364"/>
      <c r="F112" s="364"/>
      <c r="G112" s="364"/>
      <c r="H112" s="364"/>
      <c r="I112" s="364"/>
    </row>
    <row r="113" spans="1:9">
      <c r="A113" s="374"/>
      <c r="B113" s="364"/>
      <c r="C113" s="364"/>
      <c r="D113" s="364"/>
      <c r="E113" s="364"/>
      <c r="F113" s="364"/>
      <c r="G113" s="364"/>
      <c r="H113" s="364"/>
      <c r="I113" s="364"/>
    </row>
    <row r="114" spans="1:9">
      <c r="A114" s="374"/>
      <c r="B114" s="364"/>
      <c r="C114" s="364"/>
      <c r="D114" s="364"/>
      <c r="E114" s="364"/>
      <c r="F114" s="364"/>
      <c r="G114" s="364"/>
      <c r="H114" s="364"/>
      <c r="I114" s="364"/>
    </row>
    <row r="115" spans="1:9">
      <c r="A115" s="374"/>
      <c r="B115" s="364"/>
      <c r="C115" s="364"/>
      <c r="D115" s="364"/>
      <c r="E115" s="364"/>
      <c r="F115" s="364"/>
      <c r="G115" s="364"/>
      <c r="H115" s="364"/>
      <c r="I115" s="364"/>
    </row>
    <row r="116" spans="1:9">
      <c r="A116" s="374"/>
      <c r="B116" s="364"/>
      <c r="C116" s="364"/>
      <c r="D116" s="364"/>
      <c r="E116" s="364"/>
      <c r="F116" s="364"/>
      <c r="G116" s="364"/>
      <c r="H116" s="364"/>
      <c r="I116" s="364"/>
    </row>
    <row r="117" spans="1:9">
      <c r="A117" s="374"/>
      <c r="B117" s="364"/>
      <c r="C117" s="364"/>
      <c r="D117" s="364"/>
      <c r="E117" s="364"/>
      <c r="F117" s="364"/>
      <c r="G117" s="364"/>
      <c r="H117" s="364"/>
      <c r="I117" s="364"/>
    </row>
    <row r="118" spans="1:9">
      <c r="A118" s="374"/>
      <c r="B118" s="364"/>
      <c r="C118" s="364"/>
      <c r="D118" s="364"/>
      <c r="E118" s="364"/>
      <c r="F118" s="364"/>
      <c r="G118" s="364"/>
      <c r="H118" s="364"/>
      <c r="I118" s="364"/>
    </row>
    <row r="119" spans="1:9">
      <c r="B119" s="364"/>
      <c r="C119" s="364"/>
      <c r="D119" s="364"/>
      <c r="E119" s="364"/>
      <c r="F119" s="364"/>
      <c r="G119" s="364"/>
      <c r="H119" s="364"/>
      <c r="I119" s="364"/>
    </row>
    <row r="120" spans="1:9">
      <c r="B120" s="364"/>
      <c r="C120" s="364"/>
      <c r="D120" s="364"/>
      <c r="E120" s="364"/>
      <c r="F120" s="364"/>
      <c r="G120" s="364"/>
      <c r="H120" s="364"/>
      <c r="I120" s="364"/>
    </row>
    <row r="121" spans="1:9">
      <c r="B121" s="364"/>
      <c r="C121" s="364"/>
      <c r="D121" s="364"/>
      <c r="E121" s="364"/>
      <c r="F121" s="364"/>
      <c r="G121" s="364"/>
      <c r="H121" s="364"/>
      <c r="I121" s="364"/>
    </row>
    <row r="122" spans="1:9">
      <c r="B122" s="364"/>
      <c r="C122" s="364"/>
      <c r="D122" s="364"/>
      <c r="E122" s="364"/>
      <c r="F122" s="364"/>
      <c r="G122" s="364"/>
      <c r="H122" s="364"/>
      <c r="I122" s="364"/>
    </row>
    <row r="123" spans="1:9">
      <c r="B123" s="364"/>
      <c r="C123" s="364"/>
      <c r="D123" s="364"/>
      <c r="E123" s="364"/>
      <c r="F123" s="364"/>
      <c r="G123" s="364"/>
      <c r="H123" s="364"/>
      <c r="I123" s="364"/>
    </row>
    <row r="124" spans="1:9">
      <c r="B124" s="364"/>
      <c r="C124" s="364"/>
      <c r="D124" s="364"/>
      <c r="E124" s="364"/>
      <c r="F124" s="364"/>
      <c r="G124" s="364"/>
      <c r="H124" s="364"/>
      <c r="I124" s="364"/>
    </row>
    <row r="125" spans="1:9">
      <c r="B125" s="364"/>
      <c r="C125" s="364"/>
      <c r="D125" s="364"/>
      <c r="E125" s="364"/>
      <c r="F125" s="364"/>
      <c r="G125" s="364"/>
      <c r="H125" s="364"/>
      <c r="I125" s="364"/>
    </row>
    <row r="126" spans="1:9">
      <c r="B126" s="364"/>
      <c r="C126" s="364"/>
      <c r="D126" s="364"/>
      <c r="E126" s="364"/>
      <c r="F126" s="364"/>
      <c r="G126" s="364"/>
      <c r="H126" s="364"/>
      <c r="I126" s="364"/>
    </row>
    <row r="127" spans="1:9">
      <c r="B127" s="364"/>
      <c r="C127" s="364"/>
      <c r="D127" s="364"/>
      <c r="E127" s="364"/>
      <c r="F127" s="364"/>
      <c r="G127" s="364"/>
      <c r="H127" s="364"/>
      <c r="I127" s="364"/>
    </row>
    <row r="128" spans="1:9">
      <c r="B128" s="364"/>
      <c r="C128" s="364"/>
      <c r="D128" s="364"/>
      <c r="E128" s="364"/>
      <c r="F128" s="364"/>
      <c r="G128" s="364"/>
      <c r="H128" s="364"/>
      <c r="I128" s="364"/>
    </row>
    <row r="129" spans="2:9">
      <c r="B129" s="364"/>
      <c r="C129" s="364"/>
      <c r="D129" s="364"/>
      <c r="E129" s="364"/>
      <c r="F129" s="364"/>
      <c r="G129" s="364"/>
      <c r="H129" s="364"/>
      <c r="I129" s="364"/>
    </row>
    <row r="130" spans="2:9">
      <c r="B130" s="364"/>
      <c r="C130" s="364"/>
      <c r="D130" s="364"/>
      <c r="E130" s="364"/>
      <c r="F130" s="364"/>
      <c r="G130" s="364"/>
      <c r="H130" s="364"/>
      <c r="I130" s="364"/>
    </row>
    <row r="131" spans="2:9">
      <c r="B131" s="364"/>
      <c r="C131" s="364"/>
      <c r="D131" s="364"/>
      <c r="E131" s="364"/>
      <c r="F131" s="364"/>
      <c r="G131" s="364"/>
      <c r="H131" s="364"/>
      <c r="I131" s="364"/>
    </row>
    <row r="132" spans="2:9">
      <c r="B132" s="364"/>
      <c r="C132" s="364"/>
      <c r="D132" s="364"/>
      <c r="E132" s="364"/>
      <c r="F132" s="364"/>
      <c r="G132" s="364"/>
      <c r="H132" s="364"/>
      <c r="I132" s="364"/>
    </row>
    <row r="133" spans="2:9">
      <c r="B133" s="364"/>
      <c r="C133" s="364"/>
      <c r="D133" s="364"/>
      <c r="E133" s="364"/>
      <c r="F133" s="364"/>
      <c r="G133" s="364"/>
      <c r="H133" s="364"/>
      <c r="I133" s="364"/>
    </row>
    <row r="134" spans="2:9">
      <c r="B134" s="364"/>
      <c r="C134" s="364"/>
      <c r="D134" s="364"/>
      <c r="E134" s="364"/>
      <c r="F134" s="364"/>
      <c r="G134" s="364"/>
      <c r="H134" s="364"/>
      <c r="I134" s="364"/>
    </row>
    <row r="135" spans="2:9">
      <c r="B135" s="364"/>
      <c r="C135" s="364"/>
      <c r="D135" s="364"/>
      <c r="E135" s="364"/>
      <c r="F135" s="364"/>
      <c r="G135" s="364"/>
      <c r="H135" s="364"/>
      <c r="I135" s="364"/>
    </row>
    <row r="136" spans="2:9">
      <c r="B136" s="364"/>
      <c r="C136" s="364"/>
      <c r="D136" s="364"/>
      <c r="E136" s="364"/>
      <c r="F136" s="364"/>
      <c r="G136" s="364"/>
      <c r="H136" s="364"/>
      <c r="I136" s="364"/>
    </row>
    <row r="137" spans="2:9">
      <c r="B137" s="364"/>
      <c r="C137" s="364"/>
      <c r="D137" s="364"/>
      <c r="E137" s="364"/>
      <c r="F137" s="364"/>
      <c r="G137" s="364"/>
      <c r="H137" s="364"/>
      <c r="I137" s="364"/>
    </row>
    <row r="138" spans="2:9">
      <c r="B138" s="364"/>
      <c r="C138" s="364"/>
      <c r="D138" s="364"/>
      <c r="E138" s="364"/>
      <c r="F138" s="364"/>
      <c r="G138" s="364"/>
      <c r="H138" s="364"/>
      <c r="I138" s="364"/>
    </row>
    <row r="139" spans="2:9">
      <c r="B139" s="364"/>
      <c r="C139" s="364"/>
      <c r="D139" s="364"/>
      <c r="E139" s="364"/>
      <c r="F139" s="364"/>
      <c r="G139" s="364"/>
      <c r="H139" s="364"/>
      <c r="I139" s="364"/>
    </row>
    <row r="140" spans="2:9">
      <c r="B140" s="364"/>
      <c r="C140" s="364"/>
      <c r="D140" s="364"/>
      <c r="E140" s="364"/>
      <c r="F140" s="364"/>
      <c r="G140" s="364"/>
      <c r="H140" s="364"/>
      <c r="I140" s="364"/>
    </row>
    <row r="141" spans="2:9">
      <c r="B141" s="364"/>
      <c r="C141" s="364"/>
      <c r="D141" s="364"/>
      <c r="E141" s="364"/>
      <c r="F141" s="364"/>
      <c r="G141" s="364"/>
      <c r="H141" s="364"/>
      <c r="I141" s="364"/>
    </row>
    <row r="142" spans="2:9">
      <c r="B142" s="364"/>
      <c r="C142" s="364"/>
      <c r="D142" s="364"/>
      <c r="E142" s="364"/>
      <c r="F142" s="364"/>
      <c r="G142" s="364"/>
      <c r="H142" s="364"/>
      <c r="I142" s="364"/>
    </row>
    <row r="143" spans="2:9">
      <c r="B143" s="364"/>
      <c r="C143" s="364"/>
      <c r="D143" s="364"/>
      <c r="E143" s="364"/>
      <c r="F143" s="364"/>
      <c r="G143" s="364"/>
      <c r="H143" s="364"/>
      <c r="I143" s="364"/>
    </row>
    <row r="144" spans="2:9">
      <c r="B144" s="364"/>
      <c r="C144" s="364"/>
      <c r="D144" s="364"/>
      <c r="E144" s="364"/>
      <c r="F144" s="364"/>
      <c r="G144" s="364"/>
      <c r="H144" s="364"/>
      <c r="I144" s="364"/>
    </row>
    <row r="145" spans="2:9">
      <c r="B145" s="364"/>
      <c r="C145" s="364"/>
      <c r="D145" s="364"/>
      <c r="E145" s="364"/>
      <c r="F145" s="364"/>
      <c r="G145" s="364"/>
      <c r="H145" s="364"/>
      <c r="I145" s="364"/>
    </row>
    <row r="146" spans="2:9">
      <c r="B146" s="364"/>
      <c r="C146" s="364"/>
      <c r="D146" s="364"/>
      <c r="E146" s="364"/>
      <c r="F146" s="364"/>
      <c r="G146" s="364"/>
      <c r="H146" s="364"/>
      <c r="I146" s="364"/>
    </row>
    <row r="147" spans="2:9">
      <c r="B147" s="364"/>
      <c r="C147" s="364"/>
      <c r="D147" s="364"/>
      <c r="E147" s="364"/>
      <c r="F147" s="364"/>
      <c r="G147" s="364"/>
      <c r="H147" s="364"/>
      <c r="I147" s="364"/>
    </row>
    <row r="148" spans="2:9">
      <c r="B148" s="364"/>
      <c r="C148" s="364"/>
      <c r="D148" s="364"/>
      <c r="E148" s="364"/>
      <c r="F148" s="364"/>
      <c r="G148" s="364"/>
      <c r="H148" s="364"/>
      <c r="I148" s="364"/>
    </row>
    <row r="149" spans="2:9">
      <c r="B149" s="364"/>
      <c r="C149" s="364"/>
      <c r="D149" s="364"/>
      <c r="E149" s="364"/>
      <c r="F149" s="364"/>
      <c r="G149" s="364"/>
      <c r="H149" s="364"/>
      <c r="I149" s="364"/>
    </row>
    <row r="150" spans="2:9">
      <c r="B150" s="364"/>
      <c r="C150" s="364"/>
      <c r="D150" s="364"/>
      <c r="E150" s="364"/>
      <c r="F150" s="364"/>
      <c r="G150" s="364"/>
      <c r="H150" s="364"/>
      <c r="I150" s="364"/>
    </row>
    <row r="151" spans="2:9">
      <c r="B151" s="364"/>
      <c r="C151" s="364"/>
      <c r="D151" s="364"/>
      <c r="E151" s="364"/>
      <c r="F151" s="364"/>
      <c r="G151" s="364"/>
      <c r="H151" s="364"/>
      <c r="I151" s="364"/>
    </row>
    <row r="152" spans="2:9">
      <c r="B152" s="364"/>
      <c r="C152" s="364"/>
      <c r="D152" s="364"/>
      <c r="E152" s="364"/>
      <c r="F152" s="364"/>
      <c r="G152" s="364"/>
      <c r="H152" s="364"/>
      <c r="I152" s="364"/>
    </row>
    <row r="153" spans="2:9">
      <c r="B153" s="364"/>
      <c r="C153" s="364"/>
      <c r="D153" s="364"/>
      <c r="E153" s="364"/>
      <c r="F153" s="364"/>
      <c r="G153" s="364"/>
      <c r="H153" s="364"/>
      <c r="I153" s="364"/>
    </row>
    <row r="154" spans="2:9">
      <c r="B154" s="364"/>
      <c r="C154" s="364"/>
      <c r="D154" s="364"/>
      <c r="E154" s="364"/>
      <c r="F154" s="364"/>
      <c r="G154" s="364"/>
      <c r="H154" s="364"/>
      <c r="I154" s="364"/>
    </row>
    <row r="155" spans="2:9">
      <c r="B155" s="364"/>
      <c r="C155" s="364"/>
      <c r="D155" s="364"/>
      <c r="E155" s="364"/>
      <c r="F155" s="364"/>
      <c r="G155" s="364"/>
      <c r="H155" s="364"/>
      <c r="I155" s="364"/>
    </row>
    <row r="156" spans="2:9">
      <c r="B156" s="364"/>
      <c r="C156" s="364"/>
      <c r="D156" s="364"/>
      <c r="E156" s="364"/>
      <c r="F156" s="364"/>
      <c r="G156" s="364"/>
      <c r="H156" s="364"/>
      <c r="I156" s="364"/>
    </row>
    <row r="157" spans="2:9">
      <c r="B157" s="364"/>
      <c r="C157" s="364"/>
      <c r="D157" s="364"/>
      <c r="E157" s="364"/>
      <c r="F157" s="364"/>
      <c r="G157" s="364"/>
      <c r="H157" s="364"/>
      <c r="I157" s="364"/>
    </row>
    <row r="158" spans="2:9">
      <c r="B158" s="364"/>
      <c r="C158" s="364"/>
      <c r="D158" s="364"/>
      <c r="E158" s="364"/>
      <c r="F158" s="364"/>
      <c r="G158" s="364"/>
      <c r="H158" s="364"/>
      <c r="I158" s="364"/>
    </row>
    <row r="159" spans="2:9">
      <c r="B159" s="364"/>
      <c r="C159" s="364"/>
      <c r="D159" s="364"/>
      <c r="E159" s="364"/>
      <c r="F159" s="364"/>
      <c r="G159" s="364"/>
      <c r="H159" s="364"/>
      <c r="I159" s="364"/>
    </row>
    <row r="160" spans="2:9">
      <c r="B160" s="364"/>
      <c r="C160" s="364"/>
      <c r="D160" s="364"/>
      <c r="E160" s="364"/>
      <c r="F160" s="364"/>
      <c r="G160" s="364"/>
      <c r="H160" s="364"/>
      <c r="I160" s="364"/>
    </row>
    <row r="161" spans="2:9">
      <c r="B161" s="364"/>
      <c r="C161" s="364"/>
      <c r="D161" s="364"/>
      <c r="E161" s="364"/>
      <c r="F161" s="364"/>
      <c r="G161" s="364"/>
      <c r="H161" s="364"/>
      <c r="I161" s="364"/>
    </row>
    <row r="162" spans="2:9">
      <c r="B162" s="364"/>
      <c r="C162" s="364"/>
      <c r="D162" s="364"/>
      <c r="E162" s="364"/>
      <c r="F162" s="364"/>
      <c r="G162" s="364"/>
      <c r="H162" s="364"/>
      <c r="I162" s="364"/>
    </row>
    <row r="163" spans="2:9">
      <c r="B163" s="364"/>
      <c r="C163" s="364"/>
      <c r="D163" s="364"/>
      <c r="E163" s="364"/>
      <c r="F163" s="364"/>
      <c r="G163" s="364"/>
      <c r="H163" s="364"/>
      <c r="I163" s="364"/>
    </row>
    <row r="164" spans="2:9">
      <c r="B164" s="364"/>
      <c r="C164" s="364"/>
      <c r="D164" s="364"/>
      <c r="E164" s="364"/>
      <c r="F164" s="364"/>
      <c r="G164" s="364"/>
      <c r="H164" s="364"/>
      <c r="I164" s="364"/>
    </row>
    <row r="165" spans="2:9">
      <c r="B165" s="364"/>
      <c r="C165" s="364"/>
      <c r="D165" s="364"/>
      <c r="E165" s="364"/>
      <c r="F165" s="364"/>
      <c r="G165" s="364"/>
      <c r="H165" s="364"/>
      <c r="I165" s="364"/>
    </row>
    <row r="166" spans="2:9">
      <c r="B166" s="364"/>
      <c r="C166" s="364"/>
      <c r="D166" s="364"/>
      <c r="E166" s="364"/>
      <c r="F166" s="364"/>
      <c r="G166" s="364"/>
      <c r="H166" s="364"/>
      <c r="I166" s="364"/>
    </row>
    <row r="167" spans="2:9">
      <c r="B167" s="364"/>
      <c r="C167" s="364"/>
      <c r="D167" s="364"/>
      <c r="E167" s="364"/>
      <c r="F167" s="364"/>
      <c r="G167" s="364"/>
      <c r="H167" s="364"/>
      <c r="I167" s="364"/>
    </row>
    <row r="168" spans="2:9">
      <c r="B168" s="364"/>
      <c r="C168" s="364"/>
      <c r="D168" s="364"/>
      <c r="E168" s="364"/>
      <c r="F168" s="364"/>
      <c r="G168" s="364"/>
      <c r="H168" s="364"/>
      <c r="I168" s="364"/>
    </row>
    <row r="169" spans="2:9">
      <c r="B169" s="364"/>
      <c r="C169" s="364"/>
      <c r="D169" s="364"/>
      <c r="E169" s="364"/>
      <c r="F169" s="364"/>
      <c r="G169" s="364"/>
      <c r="H169" s="364"/>
      <c r="I169" s="364"/>
    </row>
    <row r="170" spans="2:9">
      <c r="B170" s="364"/>
      <c r="C170" s="364"/>
      <c r="D170" s="364"/>
      <c r="E170" s="364"/>
      <c r="F170" s="364"/>
      <c r="G170" s="364"/>
      <c r="H170" s="364"/>
      <c r="I170" s="364"/>
    </row>
    <row r="171" spans="2:9">
      <c r="B171" s="364"/>
      <c r="C171" s="364"/>
      <c r="D171" s="364"/>
      <c r="E171" s="364"/>
      <c r="F171" s="364"/>
      <c r="G171" s="364"/>
      <c r="H171" s="364"/>
      <c r="I171" s="364"/>
    </row>
    <row r="172" spans="2:9">
      <c r="B172" s="364"/>
      <c r="C172" s="364"/>
      <c r="D172" s="364"/>
      <c r="E172" s="364"/>
      <c r="F172" s="364"/>
      <c r="G172" s="364"/>
      <c r="H172" s="364"/>
      <c r="I172" s="364"/>
    </row>
    <row r="173" spans="2:9">
      <c r="B173" s="364"/>
      <c r="C173" s="364"/>
      <c r="D173" s="364"/>
      <c r="E173" s="364"/>
      <c r="F173" s="364"/>
      <c r="G173" s="364"/>
      <c r="H173" s="364"/>
      <c r="I173" s="364"/>
    </row>
    <row r="174" spans="2:9">
      <c r="B174" s="364"/>
      <c r="C174" s="364"/>
      <c r="D174" s="364"/>
      <c r="E174" s="364"/>
      <c r="F174" s="364"/>
      <c r="G174" s="364"/>
      <c r="H174" s="364"/>
      <c r="I174" s="364"/>
    </row>
    <row r="175" spans="2:9">
      <c r="B175" s="364"/>
      <c r="C175" s="364"/>
      <c r="D175" s="364"/>
      <c r="E175" s="364"/>
      <c r="F175" s="364"/>
      <c r="G175" s="364"/>
      <c r="H175" s="364"/>
      <c r="I175" s="364"/>
    </row>
    <row r="176" spans="2:9">
      <c r="B176" s="364"/>
      <c r="C176" s="364"/>
      <c r="D176" s="364"/>
      <c r="E176" s="364"/>
      <c r="F176" s="364"/>
      <c r="G176" s="364"/>
      <c r="H176" s="364"/>
      <c r="I176" s="364"/>
    </row>
    <row r="177" spans="2:9">
      <c r="B177" s="364"/>
      <c r="C177" s="364"/>
      <c r="D177" s="364"/>
      <c r="E177" s="364"/>
      <c r="F177" s="364"/>
      <c r="G177" s="364"/>
      <c r="H177" s="364"/>
      <c r="I177" s="364"/>
    </row>
    <row r="178" spans="2:9">
      <c r="B178" s="364"/>
      <c r="C178" s="364"/>
      <c r="D178" s="364"/>
      <c r="E178" s="364"/>
      <c r="F178" s="364"/>
      <c r="G178" s="364"/>
      <c r="H178" s="364"/>
      <c r="I178" s="364"/>
    </row>
    <row r="179" spans="2:9">
      <c r="B179" s="364"/>
      <c r="C179" s="364"/>
      <c r="D179" s="364"/>
      <c r="E179" s="364"/>
      <c r="F179" s="364"/>
      <c r="G179" s="364"/>
      <c r="H179" s="364"/>
      <c r="I179" s="364"/>
    </row>
    <row r="180" spans="2:9">
      <c r="B180" s="364"/>
      <c r="C180" s="364"/>
      <c r="D180" s="364"/>
      <c r="E180" s="364"/>
      <c r="F180" s="364"/>
      <c r="G180" s="364"/>
      <c r="H180" s="364"/>
      <c r="I180" s="364"/>
    </row>
    <row r="181" spans="2:9">
      <c r="B181" s="364"/>
      <c r="C181" s="364"/>
      <c r="D181" s="364"/>
      <c r="E181" s="364"/>
      <c r="F181" s="364"/>
      <c r="G181" s="364"/>
      <c r="H181" s="364"/>
      <c r="I181" s="364"/>
    </row>
    <row r="182" spans="2:9">
      <c r="B182" s="364"/>
      <c r="C182" s="364"/>
      <c r="D182" s="364"/>
      <c r="E182" s="364"/>
      <c r="F182" s="364"/>
      <c r="G182" s="364"/>
      <c r="H182" s="364"/>
      <c r="I182" s="364"/>
    </row>
    <row r="183" spans="2:9">
      <c r="B183" s="364"/>
      <c r="C183" s="364"/>
      <c r="D183" s="364"/>
      <c r="E183" s="364"/>
      <c r="F183" s="364"/>
      <c r="G183" s="364"/>
      <c r="H183" s="364"/>
      <c r="I183" s="364"/>
    </row>
    <row r="184" spans="2:9">
      <c r="B184" s="364"/>
      <c r="C184" s="364"/>
      <c r="D184" s="364"/>
      <c r="E184" s="364"/>
      <c r="F184" s="364"/>
      <c r="G184" s="364"/>
      <c r="H184" s="364"/>
      <c r="I184" s="364"/>
    </row>
    <row r="185" spans="2:9">
      <c r="B185" s="364"/>
      <c r="C185" s="364"/>
      <c r="D185" s="364"/>
      <c r="E185" s="364"/>
      <c r="F185" s="364"/>
      <c r="G185" s="364"/>
      <c r="H185" s="364"/>
      <c r="I185" s="364"/>
    </row>
    <row r="186" spans="2:9">
      <c r="B186" s="364"/>
      <c r="C186" s="364"/>
      <c r="D186" s="364"/>
      <c r="E186" s="364"/>
      <c r="F186" s="364"/>
      <c r="G186" s="364"/>
      <c r="H186" s="364"/>
      <c r="I186" s="364"/>
    </row>
    <row r="187" spans="2:9">
      <c r="B187" s="364"/>
      <c r="C187" s="364"/>
      <c r="D187" s="364"/>
      <c r="E187" s="364"/>
      <c r="F187" s="364"/>
      <c r="G187" s="364"/>
      <c r="H187" s="364"/>
      <c r="I187" s="364"/>
    </row>
    <row r="188" spans="2:9">
      <c r="B188" s="364"/>
      <c r="C188" s="364"/>
      <c r="D188" s="364"/>
      <c r="E188" s="364"/>
      <c r="F188" s="364"/>
      <c r="G188" s="364"/>
      <c r="H188" s="364"/>
      <c r="I188" s="364"/>
    </row>
    <row r="189" spans="2:9">
      <c r="B189" s="364"/>
      <c r="C189" s="364"/>
      <c r="D189" s="364"/>
      <c r="E189" s="364"/>
      <c r="F189" s="364"/>
      <c r="G189" s="364"/>
      <c r="H189" s="364"/>
      <c r="I189" s="364"/>
    </row>
    <row r="190" spans="2:9">
      <c r="B190" s="364"/>
      <c r="C190" s="364"/>
      <c r="D190" s="364"/>
      <c r="E190" s="364"/>
      <c r="F190" s="364"/>
      <c r="G190" s="364"/>
      <c r="H190" s="364"/>
      <c r="I190" s="364"/>
    </row>
    <row r="191" spans="2:9">
      <c r="B191" s="364"/>
      <c r="C191" s="364"/>
      <c r="D191" s="364"/>
      <c r="E191" s="364"/>
      <c r="F191" s="364"/>
      <c r="G191" s="364"/>
      <c r="H191" s="364"/>
      <c r="I191" s="364"/>
    </row>
    <row r="192" spans="2:9">
      <c r="B192" s="364"/>
      <c r="C192" s="364"/>
      <c r="D192" s="364"/>
      <c r="E192" s="364"/>
      <c r="F192" s="364"/>
      <c r="G192" s="364"/>
      <c r="H192" s="364"/>
      <c r="I192" s="364"/>
    </row>
    <row r="193" spans="2:9">
      <c r="B193" s="364"/>
      <c r="C193" s="364"/>
      <c r="D193" s="364"/>
      <c r="E193" s="364"/>
      <c r="F193" s="364"/>
      <c r="G193" s="364"/>
      <c r="H193" s="364"/>
      <c r="I193" s="364"/>
    </row>
    <row r="194" spans="2:9">
      <c r="B194" s="364"/>
      <c r="C194" s="364"/>
      <c r="D194" s="364"/>
      <c r="E194" s="364"/>
      <c r="F194" s="364"/>
      <c r="G194" s="364"/>
      <c r="H194" s="364"/>
      <c r="I194" s="364"/>
    </row>
    <row r="195" spans="2:9">
      <c r="B195" s="364"/>
      <c r="C195" s="364"/>
      <c r="D195" s="364"/>
      <c r="E195" s="364"/>
      <c r="F195" s="364"/>
      <c r="G195" s="364"/>
      <c r="H195" s="364"/>
      <c r="I195" s="364"/>
    </row>
    <row r="196" spans="2:9">
      <c r="B196" s="364"/>
      <c r="C196" s="364"/>
      <c r="D196" s="364"/>
      <c r="E196" s="364"/>
      <c r="F196" s="364"/>
      <c r="G196" s="364"/>
      <c r="H196" s="364"/>
      <c r="I196" s="364"/>
    </row>
    <row r="197" spans="2:9">
      <c r="B197" s="364"/>
      <c r="C197" s="364"/>
      <c r="D197" s="364"/>
      <c r="E197" s="364"/>
      <c r="F197" s="364"/>
      <c r="G197" s="364"/>
      <c r="H197" s="364"/>
      <c r="I197" s="364"/>
    </row>
    <row r="198" spans="2:9">
      <c r="B198" s="364"/>
      <c r="C198" s="364"/>
      <c r="D198" s="364"/>
      <c r="E198" s="364"/>
      <c r="F198" s="364"/>
      <c r="G198" s="364"/>
      <c r="H198" s="364"/>
      <c r="I198" s="364"/>
    </row>
    <row r="199" spans="2:9">
      <c r="B199" s="364"/>
      <c r="C199" s="364"/>
      <c r="D199" s="364"/>
      <c r="E199" s="364"/>
      <c r="F199" s="364"/>
      <c r="G199" s="364"/>
      <c r="H199" s="364"/>
      <c r="I199" s="364"/>
    </row>
    <row r="200" spans="2:9">
      <c r="B200" s="364"/>
      <c r="C200" s="364"/>
      <c r="D200" s="364"/>
      <c r="E200" s="364"/>
      <c r="F200" s="364"/>
      <c r="G200" s="364"/>
      <c r="H200" s="364"/>
      <c r="I200" s="364"/>
    </row>
    <row r="201" spans="2:9">
      <c r="B201" s="364"/>
      <c r="C201" s="364"/>
      <c r="D201" s="364"/>
      <c r="E201" s="364"/>
      <c r="F201" s="364"/>
      <c r="G201" s="364"/>
      <c r="H201" s="364"/>
      <c r="I201" s="364"/>
    </row>
    <row r="202" spans="2:9">
      <c r="B202" s="364"/>
      <c r="C202" s="364"/>
      <c r="D202" s="364"/>
      <c r="E202" s="364"/>
      <c r="F202" s="364"/>
      <c r="G202" s="364"/>
      <c r="H202" s="364"/>
      <c r="I202" s="364"/>
    </row>
    <row r="203" spans="2:9">
      <c r="B203" s="364"/>
      <c r="C203" s="364"/>
      <c r="D203" s="364"/>
      <c r="E203" s="364"/>
      <c r="F203" s="364"/>
      <c r="G203" s="364"/>
      <c r="H203" s="364"/>
      <c r="I203" s="364"/>
    </row>
    <row r="204" spans="2:9">
      <c r="B204" s="364"/>
      <c r="C204" s="364"/>
      <c r="D204" s="364"/>
      <c r="E204" s="364"/>
      <c r="F204" s="364"/>
      <c r="G204" s="364"/>
      <c r="H204" s="364"/>
      <c r="I204" s="364"/>
    </row>
    <row r="205" spans="2:9">
      <c r="B205" s="364"/>
      <c r="C205" s="364"/>
      <c r="D205" s="364"/>
      <c r="E205" s="364"/>
      <c r="F205" s="364"/>
      <c r="G205" s="364"/>
      <c r="H205" s="364"/>
      <c r="I205" s="364"/>
    </row>
    <row r="206" spans="2:9">
      <c r="B206" s="364"/>
      <c r="C206" s="364"/>
      <c r="D206" s="364"/>
      <c r="E206" s="364"/>
      <c r="F206" s="364"/>
      <c r="G206" s="364"/>
      <c r="H206" s="364"/>
      <c r="I206" s="364"/>
    </row>
    <row r="207" spans="2:9">
      <c r="B207" s="364"/>
      <c r="C207" s="364"/>
      <c r="D207" s="364"/>
      <c r="E207" s="364"/>
      <c r="F207" s="364"/>
      <c r="G207" s="364"/>
      <c r="H207" s="364"/>
      <c r="I207" s="364"/>
    </row>
    <row r="208" spans="2:9">
      <c r="B208" s="364"/>
      <c r="C208" s="364"/>
      <c r="D208" s="364"/>
      <c r="E208" s="364"/>
      <c r="F208" s="364"/>
      <c r="G208" s="364"/>
      <c r="H208" s="364"/>
      <c r="I208" s="364"/>
    </row>
    <row r="209" spans="2:9">
      <c r="B209" s="364"/>
      <c r="C209" s="364"/>
      <c r="D209" s="364"/>
      <c r="E209" s="364"/>
      <c r="F209" s="364"/>
      <c r="G209" s="364"/>
      <c r="H209" s="364"/>
      <c r="I209" s="364"/>
    </row>
    <row r="210" spans="2:9">
      <c r="B210" s="364"/>
      <c r="C210" s="364"/>
      <c r="D210" s="364"/>
      <c r="E210" s="364"/>
      <c r="F210" s="364"/>
      <c r="G210" s="364"/>
      <c r="H210" s="364"/>
      <c r="I210" s="364"/>
    </row>
    <row r="211" spans="2:9">
      <c r="B211" s="364"/>
      <c r="C211" s="364"/>
      <c r="D211" s="364"/>
      <c r="E211" s="364"/>
      <c r="F211" s="364"/>
      <c r="G211" s="364"/>
      <c r="H211" s="364"/>
      <c r="I211" s="364"/>
    </row>
    <row r="212" spans="2:9">
      <c r="B212" s="364"/>
      <c r="C212" s="364"/>
      <c r="D212" s="364"/>
      <c r="E212" s="364"/>
      <c r="F212" s="364"/>
      <c r="G212" s="364"/>
      <c r="H212" s="364"/>
      <c r="I212" s="364"/>
    </row>
    <row r="213" spans="2:9">
      <c r="B213" s="364"/>
      <c r="C213" s="364"/>
      <c r="D213" s="364"/>
      <c r="E213" s="364"/>
      <c r="F213" s="364"/>
      <c r="G213" s="364"/>
      <c r="H213" s="364"/>
      <c r="I213" s="364"/>
    </row>
    <row r="214" spans="2:9">
      <c r="B214" s="364"/>
      <c r="C214" s="364"/>
      <c r="D214" s="364"/>
      <c r="E214" s="364"/>
      <c r="F214" s="364"/>
      <c r="G214" s="364"/>
      <c r="H214" s="364"/>
      <c r="I214" s="364"/>
    </row>
    <row r="215" spans="2:9">
      <c r="B215" s="364"/>
      <c r="C215" s="364"/>
      <c r="D215" s="364"/>
      <c r="E215" s="364"/>
      <c r="F215" s="364"/>
      <c r="G215" s="364"/>
      <c r="H215" s="364"/>
      <c r="I215" s="364"/>
    </row>
    <row r="216" spans="2:9">
      <c r="B216" s="364"/>
      <c r="C216" s="364"/>
      <c r="D216" s="364"/>
      <c r="E216" s="364"/>
      <c r="F216" s="364"/>
      <c r="G216" s="364"/>
      <c r="H216" s="364"/>
      <c r="I216" s="364"/>
    </row>
    <row r="217" spans="2:9">
      <c r="B217" s="364"/>
      <c r="C217" s="364"/>
      <c r="D217" s="364"/>
      <c r="E217" s="364"/>
      <c r="F217" s="364"/>
      <c r="G217" s="364"/>
      <c r="H217" s="364"/>
      <c r="I217" s="364"/>
    </row>
    <row r="218" spans="2:9">
      <c r="B218" s="364"/>
      <c r="C218" s="364"/>
      <c r="D218" s="364"/>
      <c r="E218" s="364"/>
      <c r="F218" s="364"/>
      <c r="G218" s="364"/>
      <c r="H218" s="364"/>
      <c r="I218" s="364"/>
    </row>
    <row r="219" spans="2:9">
      <c r="B219" s="364"/>
      <c r="C219" s="364"/>
      <c r="D219" s="364"/>
      <c r="E219" s="364"/>
      <c r="F219" s="364"/>
      <c r="G219" s="364"/>
      <c r="H219" s="364"/>
      <c r="I219" s="364"/>
    </row>
    <row r="220" spans="2:9">
      <c r="B220" s="364"/>
      <c r="C220" s="364"/>
      <c r="D220" s="364"/>
      <c r="E220" s="364"/>
      <c r="F220" s="364"/>
      <c r="G220" s="364"/>
      <c r="H220" s="364"/>
      <c r="I220" s="364"/>
    </row>
    <row r="221" spans="2:9">
      <c r="B221" s="364"/>
      <c r="C221" s="364"/>
      <c r="D221" s="364"/>
      <c r="E221" s="364"/>
      <c r="F221" s="364"/>
      <c r="G221" s="364"/>
      <c r="H221" s="364"/>
      <c r="I221" s="364"/>
    </row>
    <row r="222" spans="2:9">
      <c r="B222" s="364"/>
      <c r="C222" s="364"/>
      <c r="D222" s="364"/>
      <c r="E222" s="364"/>
      <c r="F222" s="364"/>
      <c r="G222" s="364"/>
      <c r="H222" s="364"/>
      <c r="I222" s="364"/>
    </row>
    <row r="223" spans="2:9">
      <c r="B223" s="364"/>
      <c r="C223" s="364"/>
      <c r="D223" s="364"/>
      <c r="E223" s="364"/>
      <c r="F223" s="364"/>
      <c r="G223" s="364"/>
      <c r="H223" s="364"/>
      <c r="I223" s="364"/>
    </row>
    <row r="224" spans="2:9">
      <c r="B224" s="364"/>
      <c r="C224" s="364"/>
      <c r="D224" s="364"/>
      <c r="E224" s="364"/>
      <c r="F224" s="364"/>
      <c r="G224" s="364"/>
      <c r="H224" s="364"/>
      <c r="I224" s="364"/>
    </row>
    <row r="225" spans="2:9">
      <c r="B225" s="364"/>
      <c r="C225" s="364"/>
      <c r="D225" s="364"/>
      <c r="E225" s="364"/>
      <c r="F225" s="364"/>
      <c r="G225" s="364"/>
      <c r="H225" s="364"/>
      <c r="I225" s="364"/>
    </row>
    <row r="226" spans="2:9">
      <c r="B226" s="364"/>
      <c r="C226" s="364"/>
      <c r="D226" s="364"/>
      <c r="E226" s="364"/>
      <c r="F226" s="364"/>
      <c r="G226" s="364"/>
      <c r="H226" s="364"/>
      <c r="I226" s="364"/>
    </row>
  </sheetData>
  <pageMargins left="0.7" right="0.7" top="0.75" bottom="0.75" header="0.3" footer="0.3"/>
  <pageSetup scale="38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2A4B-CF15-C74E-94FD-2F5108BD6840}">
  <sheetPr>
    <pageSetUpPr fitToPage="1"/>
  </sheetPr>
  <dimension ref="A1:Z85"/>
  <sheetViews>
    <sheetView zoomScale="64" zoomScaleNormal="118" workbookViewId="0">
      <selection activeCell="H1" sqref="H1"/>
    </sheetView>
  </sheetViews>
  <sheetFormatPr baseColWidth="10" defaultRowHeight="16"/>
  <cols>
    <col min="1" max="1" width="30.6640625" style="376" customWidth="1"/>
    <col min="2" max="2" width="14.83203125" style="376" customWidth="1"/>
    <col min="3" max="3" width="7" style="376" bestFit="1" customWidth="1"/>
    <col min="4" max="4" width="8" style="376" customWidth="1"/>
    <col min="5" max="5" width="10.1640625" style="376" customWidth="1"/>
    <col min="6" max="6" width="8.83203125" style="376" customWidth="1"/>
    <col min="7" max="8" width="12" style="377" customWidth="1"/>
    <col min="9" max="9" width="9.33203125" style="377" customWidth="1"/>
    <col min="10" max="10" width="9.1640625" style="377" bestFit="1" customWidth="1"/>
    <col min="11" max="11" width="7.1640625" style="377" bestFit="1" customWidth="1"/>
    <col min="12" max="12" width="12" style="378" customWidth="1"/>
    <col min="13" max="13" width="9.1640625" style="377" bestFit="1" customWidth="1"/>
    <col min="14" max="14" width="7.1640625" style="377" bestFit="1" customWidth="1"/>
    <col min="15" max="15" width="11" style="379" customWidth="1"/>
    <col min="16" max="16" width="11.1640625" style="380" bestFit="1" customWidth="1"/>
    <col min="17" max="17" width="17" style="376" customWidth="1"/>
    <col min="18" max="18" width="5" style="1" customWidth="1"/>
    <col min="19" max="16384" width="10.83203125" style="1"/>
  </cols>
  <sheetData>
    <row r="1" spans="1:17" ht="54" customHeight="1">
      <c r="A1" s="375" t="s">
        <v>1006</v>
      </c>
      <c r="B1" s="102" t="s">
        <v>1007</v>
      </c>
      <c r="J1" s="377" t="s">
        <v>0</v>
      </c>
      <c r="M1" s="377" t="s">
        <v>1</v>
      </c>
    </row>
    <row r="2" spans="1:17">
      <c r="A2" s="381" t="s">
        <v>1008</v>
      </c>
      <c r="B2" s="376" t="s">
        <v>3</v>
      </c>
      <c r="C2" s="376" t="s">
        <v>3</v>
      </c>
      <c r="D2" s="376" t="s">
        <v>3</v>
      </c>
      <c r="F2" s="376" t="s">
        <v>3</v>
      </c>
      <c r="G2" s="377" t="s">
        <v>4</v>
      </c>
      <c r="H2" s="377" t="s">
        <v>4</v>
      </c>
      <c r="I2" s="377" t="s">
        <v>252</v>
      </c>
    </row>
    <row r="3" spans="1:17">
      <c r="A3" s="382" t="s">
        <v>1009</v>
      </c>
      <c r="B3" s="376" t="s">
        <v>6</v>
      </c>
      <c r="C3" s="376" t="s">
        <v>150</v>
      </c>
      <c r="D3" s="376" t="s">
        <v>313</v>
      </c>
      <c r="E3" s="376" t="s">
        <v>1010</v>
      </c>
      <c r="F3" s="376" t="s">
        <v>310</v>
      </c>
      <c r="G3" s="377" t="s">
        <v>150</v>
      </c>
      <c r="H3" s="377" t="s">
        <v>313</v>
      </c>
      <c r="I3" s="377" t="s">
        <v>1010</v>
      </c>
      <c r="J3" s="377" t="s">
        <v>150</v>
      </c>
      <c r="K3" s="377" t="s">
        <v>313</v>
      </c>
      <c r="L3" s="378" t="s">
        <v>1010</v>
      </c>
      <c r="M3" s="377" t="s">
        <v>150</v>
      </c>
      <c r="N3" s="377" t="s">
        <v>313</v>
      </c>
      <c r="O3" s="379" t="s">
        <v>1010</v>
      </c>
      <c r="P3" s="380" t="s">
        <v>2</v>
      </c>
      <c r="Q3" s="376" t="s">
        <v>10</v>
      </c>
    </row>
    <row r="4" spans="1:17">
      <c r="A4" s="383" t="s">
        <v>1011</v>
      </c>
      <c r="B4" s="376">
        <f>SUM(E4:F4)</f>
        <v>102</v>
      </c>
      <c r="C4" s="376">
        <v>35</v>
      </c>
      <c r="D4" s="376">
        <v>31</v>
      </c>
      <c r="E4" s="376">
        <f>SUM(C4:D4)</f>
        <v>66</v>
      </c>
      <c r="F4" s="376">
        <v>36</v>
      </c>
      <c r="G4" s="377">
        <f>C4/B4</f>
        <v>0.34313725490196079</v>
      </c>
      <c r="H4" s="377">
        <f>D4/B4</f>
        <v>0.30392156862745096</v>
      </c>
      <c r="I4" s="377">
        <f>E4/B4</f>
        <v>0.6470588235294118</v>
      </c>
      <c r="J4" s="377">
        <f>AVERAGE(G4:G7)</f>
        <v>0.24852733533947957</v>
      </c>
      <c r="K4" s="377">
        <f>AVERAGE(H4:H7)</f>
        <v>0.24724274688695938</v>
      </c>
      <c r="L4" s="378">
        <f>AVERAGE(I4:I7)</f>
        <v>0.49577008222643898</v>
      </c>
      <c r="M4" s="377">
        <f>STDEV(G4:G7)</f>
        <v>9.6536586007597111E-2</v>
      </c>
      <c r="N4" s="377">
        <f>STDEV(H4:H7)</f>
        <v>0.11795299770294086</v>
      </c>
      <c r="O4" s="379">
        <f>STDEV(I4:I7)</f>
        <v>0.10801668890246681</v>
      </c>
      <c r="P4" s="380">
        <f>SUM(B4:B9)</f>
        <v>391</v>
      </c>
      <c r="Q4" s="384" t="s">
        <v>950</v>
      </c>
    </row>
    <row r="5" spans="1:17">
      <c r="A5" s="383" t="s">
        <v>1012</v>
      </c>
      <c r="B5" s="376">
        <f t="shared" ref="B5:B55" si="0">SUM(E5:F5)</f>
        <v>88</v>
      </c>
      <c r="C5" s="376">
        <v>10</v>
      </c>
      <c r="D5" s="376">
        <v>34</v>
      </c>
      <c r="E5" s="376">
        <f t="shared" ref="E5:E55" si="1">SUM(C5:D5)</f>
        <v>44</v>
      </c>
      <c r="F5" s="376">
        <v>44</v>
      </c>
      <c r="G5" s="377">
        <f>C5/B5</f>
        <v>0.11363636363636363</v>
      </c>
      <c r="H5" s="377">
        <f>D5/B5</f>
        <v>0.38636363636363635</v>
      </c>
      <c r="I5" s="377">
        <f t="shared" ref="I5:I55" si="2">E5/B5</f>
        <v>0.5</v>
      </c>
      <c r="J5" s="385"/>
      <c r="K5" s="385"/>
      <c r="L5" s="386"/>
      <c r="M5" s="385"/>
      <c r="Q5" s="387"/>
    </row>
    <row r="6" spans="1:17">
      <c r="A6" s="383" t="s">
        <v>1013</v>
      </c>
      <c r="B6" s="376">
        <f t="shared" si="0"/>
        <v>108</v>
      </c>
      <c r="C6" s="376">
        <v>29</v>
      </c>
      <c r="D6" s="376">
        <v>16</v>
      </c>
      <c r="E6" s="376">
        <f t="shared" si="1"/>
        <v>45</v>
      </c>
      <c r="F6" s="376">
        <v>63</v>
      </c>
      <c r="G6" s="377">
        <f>C6/B6</f>
        <v>0.26851851851851855</v>
      </c>
      <c r="H6" s="377">
        <f>D6/B6</f>
        <v>0.14814814814814814</v>
      </c>
      <c r="I6" s="377">
        <f t="shared" si="2"/>
        <v>0.41666666666666669</v>
      </c>
      <c r="J6" s="385"/>
      <c r="K6" s="385"/>
      <c r="L6" s="386"/>
      <c r="M6" s="385"/>
    </row>
    <row r="7" spans="1:17">
      <c r="A7" s="383" t="s">
        <v>1014</v>
      </c>
      <c r="B7" s="376">
        <f t="shared" si="0"/>
        <v>93</v>
      </c>
      <c r="C7" s="376">
        <v>25</v>
      </c>
      <c r="D7" s="376">
        <v>14</v>
      </c>
      <c r="E7" s="376">
        <f t="shared" si="1"/>
        <v>39</v>
      </c>
      <c r="F7" s="376">
        <v>54</v>
      </c>
      <c r="G7" s="377">
        <f>C7/B7</f>
        <v>0.26881720430107525</v>
      </c>
      <c r="H7" s="377">
        <f>D7/B7</f>
        <v>0.15053763440860216</v>
      </c>
      <c r="I7" s="377">
        <f t="shared" si="2"/>
        <v>0.41935483870967744</v>
      </c>
      <c r="J7" s="385"/>
      <c r="K7" s="385"/>
      <c r="L7" s="386"/>
      <c r="M7" s="385"/>
    </row>
    <row r="8" spans="1:17">
      <c r="A8" s="383"/>
      <c r="B8" s="376">
        <f t="shared" si="0"/>
        <v>0</v>
      </c>
      <c r="J8" s="385"/>
      <c r="K8" s="385"/>
      <c r="L8" s="386"/>
      <c r="M8" s="385"/>
    </row>
    <row r="9" spans="1:17">
      <c r="A9" s="383"/>
      <c r="B9" s="376">
        <f t="shared" si="0"/>
        <v>0</v>
      </c>
      <c r="J9" s="385"/>
      <c r="K9" s="385"/>
      <c r="L9" s="386"/>
      <c r="M9" s="385"/>
    </row>
    <row r="10" spans="1:17">
      <c r="A10" s="382" t="s">
        <v>1015</v>
      </c>
      <c r="B10" s="376">
        <f t="shared" si="0"/>
        <v>0</v>
      </c>
      <c r="J10" s="385"/>
      <c r="K10" s="385"/>
      <c r="L10" s="386"/>
      <c r="M10" s="385"/>
      <c r="N10" s="385"/>
      <c r="O10" s="388"/>
      <c r="P10" s="389"/>
      <c r="Q10" s="390"/>
    </row>
    <row r="11" spans="1:17">
      <c r="A11" s="383" t="s">
        <v>1016</v>
      </c>
      <c r="B11" s="376">
        <f t="shared" si="0"/>
        <v>88</v>
      </c>
      <c r="C11" s="376">
        <v>11</v>
      </c>
      <c r="D11" s="376">
        <v>35</v>
      </c>
      <c r="E11" s="376">
        <f>SUM(C11:D11)</f>
        <v>46</v>
      </c>
      <c r="F11" s="376">
        <v>42</v>
      </c>
      <c r="G11" s="377">
        <f>C11/B11</f>
        <v>0.125</v>
      </c>
      <c r="H11" s="377">
        <f>D11/B11</f>
        <v>0.39772727272727271</v>
      </c>
      <c r="I11" s="377">
        <f t="shared" si="2"/>
        <v>0.52272727272727271</v>
      </c>
      <c r="J11" s="377">
        <f>AVERAGE(G11:G14)</f>
        <v>0.22800402028185088</v>
      </c>
      <c r="K11" s="377">
        <f>AVERAGE(H11:H14)</f>
        <v>0.26108555231200442</v>
      </c>
      <c r="L11" s="378">
        <f>AVERAGE(I11:I14)</f>
        <v>0.48908957259385527</v>
      </c>
      <c r="M11" s="377">
        <f>STDEV(G11:G14)</f>
        <v>0.10096424579396884</v>
      </c>
      <c r="N11" s="377">
        <f>STDEV(H11:H14)</f>
        <v>0.11057998337603883</v>
      </c>
      <c r="O11" s="379">
        <f>STDEV(I11:I14)</f>
        <v>3.0732658096618452E-2</v>
      </c>
      <c r="P11" s="380">
        <f>SUM(B11:B16)</f>
        <v>460</v>
      </c>
      <c r="Q11" s="391" t="s">
        <v>1017</v>
      </c>
    </row>
    <row r="12" spans="1:17">
      <c r="A12" s="383" t="s">
        <v>1018</v>
      </c>
      <c r="B12" s="376">
        <f t="shared" si="0"/>
        <v>124</v>
      </c>
      <c r="C12" s="376">
        <v>22</v>
      </c>
      <c r="D12" s="376">
        <v>37</v>
      </c>
      <c r="E12" s="376">
        <f t="shared" si="1"/>
        <v>59</v>
      </c>
      <c r="F12" s="376">
        <v>65</v>
      </c>
      <c r="G12" s="377">
        <f>C12/B12</f>
        <v>0.17741935483870969</v>
      </c>
      <c r="H12" s="377">
        <f>D12/B12</f>
        <v>0.29838709677419356</v>
      </c>
      <c r="I12" s="377">
        <f t="shared" si="2"/>
        <v>0.47580645161290325</v>
      </c>
      <c r="J12" s="385"/>
      <c r="K12" s="385"/>
      <c r="L12" s="386"/>
      <c r="M12" s="385"/>
      <c r="N12" s="385"/>
      <c r="O12" s="388"/>
      <c r="P12" s="392"/>
      <c r="Q12" s="391"/>
    </row>
    <row r="13" spans="1:17">
      <c r="A13" s="383" t="s">
        <v>1019</v>
      </c>
      <c r="B13" s="376">
        <f t="shared" si="0"/>
        <v>109</v>
      </c>
      <c r="C13" s="376">
        <v>39</v>
      </c>
      <c r="D13" s="376">
        <v>16</v>
      </c>
      <c r="E13" s="376">
        <f t="shared" si="1"/>
        <v>55</v>
      </c>
      <c r="F13" s="376">
        <v>54</v>
      </c>
      <c r="G13" s="377">
        <f>C13/B13</f>
        <v>0.3577981651376147</v>
      </c>
      <c r="H13" s="377">
        <f>D13/B13</f>
        <v>0.14678899082568808</v>
      </c>
      <c r="I13" s="377">
        <f t="shared" si="2"/>
        <v>0.50458715596330272</v>
      </c>
      <c r="J13" s="385"/>
      <c r="K13" s="385"/>
      <c r="L13" s="386"/>
      <c r="M13" s="385"/>
      <c r="N13" s="385"/>
      <c r="O13" s="388"/>
      <c r="P13" s="389"/>
      <c r="Q13" s="391"/>
    </row>
    <row r="14" spans="1:17">
      <c r="A14" s="383" t="s">
        <v>1020</v>
      </c>
      <c r="B14" s="376">
        <f t="shared" si="0"/>
        <v>139</v>
      </c>
      <c r="C14" s="376">
        <v>35</v>
      </c>
      <c r="D14" s="376">
        <v>28</v>
      </c>
      <c r="E14" s="376">
        <f t="shared" si="1"/>
        <v>63</v>
      </c>
      <c r="F14" s="376">
        <v>76</v>
      </c>
      <c r="G14" s="377">
        <f>C14/B14</f>
        <v>0.25179856115107913</v>
      </c>
      <c r="H14" s="377">
        <f>D14/B14</f>
        <v>0.20143884892086331</v>
      </c>
      <c r="I14" s="377">
        <f t="shared" si="2"/>
        <v>0.45323741007194246</v>
      </c>
      <c r="J14" s="385"/>
      <c r="K14" s="385"/>
      <c r="L14" s="386"/>
      <c r="M14" s="385"/>
      <c r="N14" s="385"/>
      <c r="O14" s="388"/>
      <c r="P14" s="389"/>
      <c r="Q14" s="391"/>
    </row>
    <row r="15" spans="1:17">
      <c r="A15" s="383"/>
      <c r="B15" s="376">
        <f t="shared" si="0"/>
        <v>0</v>
      </c>
      <c r="J15" s="385"/>
      <c r="K15" s="385"/>
      <c r="L15" s="386"/>
      <c r="M15" s="385"/>
      <c r="N15" s="385"/>
      <c r="O15" s="388"/>
      <c r="P15" s="389"/>
      <c r="Q15" s="391"/>
    </row>
    <row r="16" spans="1:17">
      <c r="A16" s="383"/>
      <c r="B16" s="376">
        <f t="shared" si="0"/>
        <v>0</v>
      </c>
      <c r="J16" s="385"/>
      <c r="K16" s="385"/>
      <c r="L16" s="386"/>
      <c r="M16" s="385"/>
      <c r="N16" s="385"/>
      <c r="O16" s="388"/>
      <c r="P16" s="389"/>
      <c r="Q16" s="391"/>
    </row>
    <row r="17" spans="1:26">
      <c r="A17" s="382" t="s">
        <v>1021</v>
      </c>
      <c r="B17" s="376">
        <f t="shared" si="0"/>
        <v>0</v>
      </c>
    </row>
    <row r="18" spans="1:26">
      <c r="A18" s="393" t="s">
        <v>476</v>
      </c>
      <c r="B18" s="376">
        <f t="shared" si="0"/>
        <v>100</v>
      </c>
      <c r="C18" s="376">
        <v>14</v>
      </c>
      <c r="D18" s="376">
        <v>24</v>
      </c>
      <c r="E18" s="376">
        <f t="shared" si="1"/>
        <v>38</v>
      </c>
      <c r="F18" s="376">
        <v>62</v>
      </c>
      <c r="G18" s="377">
        <f>C18/B18</f>
        <v>0.14000000000000001</v>
      </c>
      <c r="H18" s="377">
        <f>D18/B18</f>
        <v>0.24</v>
      </c>
      <c r="I18" s="377">
        <f t="shared" si="2"/>
        <v>0.38</v>
      </c>
      <c r="J18" s="377">
        <f>AVERAGE(G18:G21)</f>
        <v>0.17754865848608359</v>
      </c>
      <c r="K18" s="377">
        <f>AVERAGE(H18:H21)</f>
        <v>0.2285626947974107</v>
      </c>
      <c r="L18" s="378">
        <f>AVERAGE(I18:I21)</f>
        <v>0.40611135328349429</v>
      </c>
      <c r="M18" s="377">
        <f>STDEV(G18:G21)</f>
        <v>3.3281655547939895E-2</v>
      </c>
      <c r="N18" s="377">
        <f>STDEV(H18:H21)</f>
        <v>5.672105437817395E-2</v>
      </c>
      <c r="O18" s="379">
        <f>STDEV(I18:I21)</f>
        <v>5.6681033742179671E-2</v>
      </c>
      <c r="P18" s="380">
        <f>SUM(B18:B22)</f>
        <v>393</v>
      </c>
      <c r="Q18" s="391" t="s">
        <v>1022</v>
      </c>
      <c r="R18" s="394"/>
      <c r="S18" s="394"/>
      <c r="T18" s="394"/>
      <c r="U18" s="394"/>
      <c r="V18" s="394"/>
      <c r="W18" s="394"/>
      <c r="X18" s="394"/>
    </row>
    <row r="19" spans="1:26">
      <c r="A19" s="383" t="s">
        <v>1023</v>
      </c>
      <c r="B19" s="376">
        <f t="shared" si="0"/>
        <v>97</v>
      </c>
      <c r="C19" s="376">
        <v>21</v>
      </c>
      <c r="D19" s="376">
        <v>16</v>
      </c>
      <c r="E19" s="376">
        <f t="shared" si="1"/>
        <v>37</v>
      </c>
      <c r="F19" s="376">
        <v>60</v>
      </c>
      <c r="G19" s="377">
        <f>C19/B19</f>
        <v>0.21649484536082475</v>
      </c>
      <c r="H19" s="377">
        <f>D19/B19</f>
        <v>0.16494845360824742</v>
      </c>
      <c r="I19" s="377">
        <f t="shared" si="2"/>
        <v>0.38144329896907214</v>
      </c>
      <c r="P19" s="380" t="s">
        <v>449</v>
      </c>
      <c r="Q19" s="387"/>
      <c r="R19" s="394"/>
      <c r="S19" s="395" t="s">
        <v>546</v>
      </c>
      <c r="T19" s="395" t="s">
        <v>1017</v>
      </c>
      <c r="U19" s="395" t="s">
        <v>1022</v>
      </c>
      <c r="V19" s="395" t="s">
        <v>5</v>
      </c>
      <c r="W19" s="395" t="s">
        <v>121</v>
      </c>
      <c r="X19" s="395" t="s">
        <v>477</v>
      </c>
      <c r="Y19" s="396" t="s">
        <v>490</v>
      </c>
      <c r="Z19" s="396" t="s">
        <v>865</v>
      </c>
    </row>
    <row r="20" spans="1:26">
      <c r="A20" s="383" t="s">
        <v>465</v>
      </c>
      <c r="B20" s="376">
        <f t="shared" si="0"/>
        <v>86</v>
      </c>
      <c r="C20" s="376">
        <v>14</v>
      </c>
      <c r="D20" s="376">
        <v>18</v>
      </c>
      <c r="E20" s="376">
        <f t="shared" si="1"/>
        <v>32</v>
      </c>
      <c r="F20" s="376">
        <v>54</v>
      </c>
      <c r="G20" s="377">
        <f>C20/B20</f>
        <v>0.16279069767441862</v>
      </c>
      <c r="H20" s="377">
        <f>D20/B20</f>
        <v>0.20930232558139536</v>
      </c>
      <c r="I20" s="377">
        <f t="shared" si="2"/>
        <v>0.37209302325581395</v>
      </c>
      <c r="R20" s="394"/>
      <c r="S20" s="395" t="s">
        <v>1024</v>
      </c>
      <c r="T20" s="395" t="s">
        <v>1025</v>
      </c>
      <c r="U20" s="395" t="s">
        <v>1026</v>
      </c>
      <c r="V20" s="395" t="s">
        <v>1027</v>
      </c>
      <c r="W20" s="395" t="s">
        <v>1028</v>
      </c>
      <c r="X20" s="395" t="s">
        <v>1029</v>
      </c>
      <c r="Y20" s="395" t="s">
        <v>1030</v>
      </c>
      <c r="Z20" s="395" t="s">
        <v>1031</v>
      </c>
    </row>
    <row r="21" spans="1:26">
      <c r="A21" s="383" t="s">
        <v>467</v>
      </c>
      <c r="B21" s="376">
        <f t="shared" si="0"/>
        <v>110</v>
      </c>
      <c r="C21" s="376">
        <v>21</v>
      </c>
      <c r="D21" s="376">
        <v>33</v>
      </c>
      <c r="E21" s="376">
        <f t="shared" si="1"/>
        <v>54</v>
      </c>
      <c r="F21" s="376">
        <v>56</v>
      </c>
      <c r="G21" s="377">
        <f>C21/B21</f>
        <v>0.19090909090909092</v>
      </c>
      <c r="H21" s="377">
        <f>D21/B21</f>
        <v>0.3</v>
      </c>
      <c r="I21" s="377">
        <f t="shared" si="2"/>
        <v>0.49090909090909091</v>
      </c>
      <c r="R21" s="394"/>
      <c r="S21" s="395"/>
      <c r="T21" s="395" t="s">
        <v>39</v>
      </c>
      <c r="U21" s="395" t="s">
        <v>39</v>
      </c>
      <c r="V21" s="395" t="s">
        <v>39</v>
      </c>
      <c r="W21" s="395" t="s">
        <v>39</v>
      </c>
      <c r="X21" s="395" t="s">
        <v>39</v>
      </c>
      <c r="Y21" s="395" t="s">
        <v>39</v>
      </c>
      <c r="Z21" s="395" t="s">
        <v>39</v>
      </c>
    </row>
    <row r="22" spans="1:26">
      <c r="A22" s="383"/>
      <c r="B22" s="376">
        <f t="shared" si="0"/>
        <v>0</v>
      </c>
      <c r="R22" s="394"/>
      <c r="S22" s="395"/>
      <c r="T22" s="395"/>
      <c r="U22" s="395"/>
      <c r="V22" s="395"/>
      <c r="W22" s="395"/>
      <c r="X22" s="395"/>
      <c r="Y22" s="396"/>
      <c r="Z22" s="396"/>
    </row>
    <row r="23" spans="1:26">
      <c r="A23" s="382" t="s">
        <v>1032</v>
      </c>
      <c r="B23" s="376">
        <f t="shared" si="0"/>
        <v>0</v>
      </c>
      <c r="J23" s="385"/>
      <c r="K23" s="385"/>
      <c r="L23" s="386"/>
      <c r="M23" s="385"/>
      <c r="N23" s="385"/>
      <c r="O23" s="388"/>
      <c r="P23" s="389"/>
      <c r="Q23" s="390"/>
      <c r="R23" s="394"/>
      <c r="S23" s="394" t="s">
        <v>1033</v>
      </c>
      <c r="T23" s="394"/>
      <c r="U23" s="394"/>
      <c r="V23" s="394"/>
      <c r="W23" s="394"/>
      <c r="X23" s="394"/>
      <c r="Y23" s="156"/>
      <c r="Z23" s="156"/>
    </row>
    <row r="24" spans="1:26">
      <c r="A24" s="383" t="s">
        <v>1034</v>
      </c>
      <c r="B24" s="376">
        <f t="shared" si="0"/>
        <v>112</v>
      </c>
      <c r="C24" s="376">
        <v>36</v>
      </c>
      <c r="D24" s="376">
        <v>22</v>
      </c>
      <c r="E24" s="376">
        <f t="shared" si="1"/>
        <v>58</v>
      </c>
      <c r="F24" s="376">
        <v>54</v>
      </c>
      <c r="G24" s="377">
        <f>C24/B24</f>
        <v>0.32142857142857145</v>
      </c>
      <c r="H24" s="377">
        <f>D24/B24</f>
        <v>0.19642857142857142</v>
      </c>
      <c r="I24" s="377">
        <f t="shared" si="2"/>
        <v>0.5178571428571429</v>
      </c>
      <c r="J24" s="377">
        <f>AVERAGE(G24:G27)</f>
        <v>0.24688532700811483</v>
      </c>
      <c r="K24" s="377">
        <f>AVERAGE(H24:H27)</f>
        <v>0.2337355836150328</v>
      </c>
      <c r="L24" s="378">
        <f>AVERAGE(I24:I27)</f>
        <v>0.48062091062314766</v>
      </c>
      <c r="M24" s="377">
        <f>STDEV(G24:G27)</f>
        <v>8.0124847264689519E-2</v>
      </c>
      <c r="N24" s="377">
        <f>STDEV(H24:H27)</f>
        <v>8.3242579795817145E-2</v>
      </c>
      <c r="O24" s="379">
        <f>STDEV(I24:I27)</f>
        <v>2.9906062799341673E-2</v>
      </c>
      <c r="P24" s="380">
        <f>SUM(B24:B29)</f>
        <v>418</v>
      </c>
      <c r="Q24" s="391" t="s">
        <v>5</v>
      </c>
      <c r="R24" s="394"/>
      <c r="S24" s="394" t="s">
        <v>1035</v>
      </c>
      <c r="T24" s="394"/>
      <c r="U24" s="394"/>
      <c r="V24" s="394"/>
      <c r="W24" s="394"/>
      <c r="X24" s="394"/>
      <c r="Y24" s="156"/>
      <c r="Z24" s="156"/>
    </row>
    <row r="25" spans="1:26">
      <c r="A25" s="383" t="s">
        <v>1036</v>
      </c>
      <c r="B25" s="376">
        <f t="shared" si="0"/>
        <v>107</v>
      </c>
      <c r="C25" s="376">
        <v>31</v>
      </c>
      <c r="D25" s="376">
        <v>17</v>
      </c>
      <c r="E25" s="376">
        <f t="shared" si="1"/>
        <v>48</v>
      </c>
      <c r="F25" s="376">
        <v>59</v>
      </c>
      <c r="G25" s="377">
        <f>C25/B25</f>
        <v>0.28971962616822428</v>
      </c>
      <c r="H25" s="377">
        <f>D25/B25</f>
        <v>0.15887850467289719</v>
      </c>
      <c r="I25" s="377">
        <f t="shared" si="2"/>
        <v>0.44859813084112149</v>
      </c>
      <c r="J25" s="385"/>
      <c r="K25" s="385"/>
      <c r="L25" s="386"/>
      <c r="M25" s="385"/>
      <c r="N25" s="385"/>
      <c r="O25" s="388"/>
      <c r="P25" s="389"/>
      <c r="Q25" s="391"/>
      <c r="R25" s="394"/>
      <c r="S25" s="394"/>
      <c r="T25" s="394"/>
      <c r="U25" s="394"/>
      <c r="V25" s="394"/>
      <c r="W25" s="394"/>
      <c r="X25" s="394"/>
      <c r="Y25" s="156"/>
      <c r="Z25" s="156"/>
    </row>
    <row r="26" spans="1:26">
      <c r="A26" s="383" t="s">
        <v>470</v>
      </c>
      <c r="B26" s="376">
        <f t="shared" si="0"/>
        <v>105</v>
      </c>
      <c r="C26" s="376">
        <v>25</v>
      </c>
      <c r="D26" s="376">
        <v>24</v>
      </c>
      <c r="E26" s="376">
        <f t="shared" si="1"/>
        <v>49</v>
      </c>
      <c r="F26" s="376">
        <v>56</v>
      </c>
      <c r="G26" s="377">
        <f>C26/B26</f>
        <v>0.23809523809523808</v>
      </c>
      <c r="H26" s="377">
        <f>D26/B26</f>
        <v>0.22857142857142856</v>
      </c>
      <c r="I26" s="377">
        <f t="shared" si="2"/>
        <v>0.46666666666666667</v>
      </c>
      <c r="J26" s="385"/>
      <c r="K26" s="385"/>
      <c r="L26" s="386"/>
      <c r="M26" s="385"/>
      <c r="N26" s="385"/>
      <c r="O26" s="388"/>
      <c r="P26" s="389"/>
      <c r="Q26" s="391"/>
      <c r="R26" s="394"/>
      <c r="S26" s="394"/>
      <c r="T26" s="394"/>
      <c r="U26" s="394"/>
      <c r="V26" s="394"/>
      <c r="W26" s="394"/>
      <c r="X26" s="394"/>
      <c r="Y26" s="156"/>
      <c r="Z26" s="156"/>
    </row>
    <row r="27" spans="1:26">
      <c r="A27" s="383" t="s">
        <v>469</v>
      </c>
      <c r="B27" s="376">
        <f t="shared" si="0"/>
        <v>94</v>
      </c>
      <c r="C27" s="376">
        <v>13</v>
      </c>
      <c r="D27" s="376">
        <v>33</v>
      </c>
      <c r="E27" s="376">
        <f t="shared" si="1"/>
        <v>46</v>
      </c>
      <c r="F27" s="376">
        <v>48</v>
      </c>
      <c r="G27" s="377">
        <f>C27/B27</f>
        <v>0.13829787234042554</v>
      </c>
      <c r="H27" s="377">
        <f>D27/B27</f>
        <v>0.35106382978723405</v>
      </c>
      <c r="I27" s="377">
        <f t="shared" si="2"/>
        <v>0.48936170212765956</v>
      </c>
      <c r="J27" s="385"/>
      <c r="K27" s="385"/>
      <c r="L27" s="386"/>
      <c r="M27" s="385"/>
      <c r="N27" s="385"/>
      <c r="O27" s="388"/>
      <c r="P27" s="389"/>
      <c r="Q27" s="391"/>
      <c r="R27" s="394"/>
      <c r="S27" s="394"/>
      <c r="T27" s="394"/>
      <c r="U27" s="394"/>
      <c r="V27" s="394"/>
      <c r="W27" s="394"/>
      <c r="X27" s="394"/>
      <c r="Y27" s="156"/>
      <c r="Z27" s="156"/>
    </row>
    <row r="28" spans="1:26">
      <c r="A28" s="383"/>
      <c r="B28" s="376">
        <f t="shared" si="0"/>
        <v>0</v>
      </c>
      <c r="J28" s="385"/>
      <c r="K28" s="385"/>
      <c r="L28" s="386"/>
      <c r="M28" s="385"/>
      <c r="N28" s="385"/>
      <c r="O28" s="388"/>
      <c r="P28" s="389"/>
      <c r="Q28" s="391"/>
      <c r="R28" s="394"/>
      <c r="S28" s="394"/>
      <c r="T28" s="394"/>
      <c r="U28" s="394"/>
      <c r="V28" s="394"/>
      <c r="W28" s="394"/>
      <c r="X28" s="394"/>
      <c r="Y28" s="156"/>
      <c r="Z28" s="156"/>
    </row>
    <row r="29" spans="1:26">
      <c r="A29" s="383"/>
      <c r="B29" s="376">
        <f t="shared" si="0"/>
        <v>0</v>
      </c>
      <c r="J29" s="385"/>
      <c r="K29" s="385"/>
      <c r="L29" s="386"/>
      <c r="M29" s="385"/>
      <c r="N29" s="385"/>
      <c r="O29" s="388"/>
      <c r="P29" s="389"/>
      <c r="Q29" s="391"/>
      <c r="R29" s="394"/>
      <c r="S29" s="394"/>
      <c r="T29" s="394"/>
      <c r="U29" s="394"/>
      <c r="V29" s="394"/>
      <c r="W29" s="394"/>
      <c r="X29" s="394"/>
      <c r="Y29" s="156"/>
      <c r="Z29" s="156"/>
    </row>
    <row r="30" spans="1:26">
      <c r="A30" s="397" t="s">
        <v>1037</v>
      </c>
      <c r="B30" s="376">
        <f t="shared" si="0"/>
        <v>0</v>
      </c>
      <c r="J30" s="385"/>
      <c r="K30" s="385"/>
      <c r="L30" s="386"/>
      <c r="M30" s="385"/>
      <c r="N30" s="385"/>
      <c r="O30" s="388"/>
      <c r="P30" s="389"/>
      <c r="Q30" s="390"/>
      <c r="R30" s="394"/>
      <c r="S30" s="394"/>
      <c r="T30" s="394"/>
      <c r="U30" s="394"/>
      <c r="V30" s="394"/>
      <c r="W30" s="394"/>
      <c r="X30" s="394"/>
      <c r="Y30" s="156"/>
      <c r="Z30" s="156"/>
    </row>
    <row r="31" spans="1:26">
      <c r="A31" s="383" t="s">
        <v>1038</v>
      </c>
      <c r="B31" s="376">
        <f t="shared" si="0"/>
        <v>98</v>
      </c>
      <c r="C31" s="376">
        <v>40</v>
      </c>
      <c r="D31" s="376">
        <v>11</v>
      </c>
      <c r="E31" s="376">
        <f t="shared" si="1"/>
        <v>51</v>
      </c>
      <c r="F31" s="376">
        <v>47</v>
      </c>
      <c r="G31" s="377">
        <f>C31/B31</f>
        <v>0.40816326530612246</v>
      </c>
      <c r="H31" s="377">
        <f>D31/B31</f>
        <v>0.11224489795918367</v>
      </c>
      <c r="I31" s="377">
        <f t="shared" si="2"/>
        <v>0.52040816326530615</v>
      </c>
      <c r="J31" s="377">
        <f>AVERAGE(G31:G34)</f>
        <v>0.3062914249515426</v>
      </c>
      <c r="K31" s="377">
        <f>AVERAGE(H31:H34)</f>
        <v>0.17778233064796856</v>
      </c>
      <c r="L31" s="378">
        <f>AVERAGE(I31:I34)</f>
        <v>0.48407375559951116</v>
      </c>
      <c r="M31" s="377">
        <f>STDEV(G31:G34)</f>
        <v>6.9463238650568207E-2</v>
      </c>
      <c r="N31" s="377">
        <f>STDEV(H31:H34)</f>
        <v>4.7164093113556134E-2</v>
      </c>
      <c r="O31" s="379">
        <f>STDEV(I31:I34)</f>
        <v>4.0061179083226713E-2</v>
      </c>
      <c r="P31" s="380">
        <f>SUM(B31:B36)</f>
        <v>374</v>
      </c>
      <c r="Q31" s="391" t="s">
        <v>121</v>
      </c>
      <c r="R31" s="394"/>
      <c r="S31" s="394"/>
      <c r="T31" s="394"/>
      <c r="U31" s="394"/>
      <c r="V31" s="394"/>
      <c r="W31" s="394"/>
      <c r="X31" s="394"/>
      <c r="Y31" s="156"/>
      <c r="Z31" s="156"/>
    </row>
    <row r="32" spans="1:26">
      <c r="A32" s="383" t="s">
        <v>1039</v>
      </c>
      <c r="B32" s="376">
        <f t="shared" si="0"/>
        <v>86</v>
      </c>
      <c r="C32" s="376">
        <v>23</v>
      </c>
      <c r="D32" s="376">
        <v>16</v>
      </c>
      <c r="E32" s="376">
        <f t="shared" si="1"/>
        <v>39</v>
      </c>
      <c r="F32" s="376">
        <v>47</v>
      </c>
      <c r="G32" s="377">
        <f>C32/B32</f>
        <v>0.26744186046511625</v>
      </c>
      <c r="H32" s="377">
        <f>D32/B32</f>
        <v>0.18604651162790697</v>
      </c>
      <c r="I32" s="377">
        <f t="shared" si="2"/>
        <v>0.45348837209302323</v>
      </c>
      <c r="J32" s="385"/>
      <c r="K32" s="385"/>
      <c r="L32" s="386"/>
      <c r="M32" s="385"/>
      <c r="N32" s="385"/>
      <c r="O32" s="388"/>
      <c r="P32" s="389"/>
      <c r="Q32" s="390"/>
      <c r="R32" s="394"/>
      <c r="S32" s="394"/>
      <c r="T32" s="394"/>
      <c r="U32" s="394"/>
      <c r="V32" s="394"/>
      <c r="W32" s="394"/>
      <c r="X32" s="394"/>
      <c r="Y32" s="156"/>
      <c r="Z32" s="156"/>
    </row>
    <row r="33" spans="1:26">
      <c r="A33" s="383" t="s">
        <v>1040</v>
      </c>
      <c r="B33" s="376">
        <f t="shared" si="0"/>
        <v>89</v>
      </c>
      <c r="C33" s="376">
        <v>26</v>
      </c>
      <c r="D33" s="376">
        <v>20</v>
      </c>
      <c r="E33" s="376">
        <f t="shared" si="1"/>
        <v>46</v>
      </c>
      <c r="F33" s="376">
        <v>43</v>
      </c>
      <c r="G33" s="377">
        <f>C33/B33</f>
        <v>0.29213483146067415</v>
      </c>
      <c r="H33" s="377">
        <f>D33/B33</f>
        <v>0.2247191011235955</v>
      </c>
      <c r="I33" s="377">
        <f t="shared" si="2"/>
        <v>0.5168539325842697</v>
      </c>
      <c r="J33" s="385"/>
      <c r="K33" s="385"/>
      <c r="L33" s="386"/>
      <c r="M33" s="385"/>
      <c r="N33" s="385"/>
      <c r="O33" s="388"/>
      <c r="P33" s="389"/>
      <c r="Q33" s="390"/>
      <c r="R33" s="394"/>
      <c r="S33" s="394"/>
      <c r="T33" s="394"/>
      <c r="U33" s="394"/>
      <c r="V33" s="394"/>
      <c r="W33" s="394"/>
      <c r="X33" s="394"/>
      <c r="Y33" s="156"/>
      <c r="Z33" s="156"/>
    </row>
    <row r="34" spans="1:26">
      <c r="A34" s="383" t="s">
        <v>1041</v>
      </c>
      <c r="B34" s="376">
        <f t="shared" si="0"/>
        <v>101</v>
      </c>
      <c r="C34" s="376">
        <v>26</v>
      </c>
      <c r="D34" s="376">
        <v>19</v>
      </c>
      <c r="E34" s="376">
        <f t="shared" si="1"/>
        <v>45</v>
      </c>
      <c r="F34" s="376">
        <v>56</v>
      </c>
      <c r="G34" s="377">
        <f>C34/B34</f>
        <v>0.25742574257425743</v>
      </c>
      <c r="H34" s="377">
        <f>D34/B34</f>
        <v>0.18811881188118812</v>
      </c>
      <c r="I34" s="377">
        <f t="shared" si="2"/>
        <v>0.44554455445544555</v>
      </c>
      <c r="J34" s="385"/>
      <c r="K34" s="385"/>
      <c r="L34" s="386"/>
      <c r="M34" s="385"/>
      <c r="N34" s="385"/>
      <c r="O34" s="388"/>
      <c r="P34" s="389"/>
      <c r="Q34" s="390"/>
      <c r="R34" s="394"/>
      <c r="S34" s="394"/>
      <c r="T34" s="394"/>
      <c r="U34" s="394"/>
      <c r="V34" s="394"/>
      <c r="W34" s="394"/>
      <c r="X34" s="394"/>
      <c r="Y34" s="156"/>
      <c r="Z34" s="156"/>
    </row>
    <row r="35" spans="1:26">
      <c r="A35" s="383"/>
      <c r="B35" s="376">
        <f t="shared" si="0"/>
        <v>0</v>
      </c>
      <c r="J35" s="385"/>
      <c r="K35" s="385"/>
      <c r="L35" s="386"/>
      <c r="M35" s="385"/>
      <c r="N35" s="385"/>
      <c r="O35" s="388"/>
      <c r="P35" s="389"/>
      <c r="Q35" s="390"/>
      <c r="R35" s="394"/>
      <c r="S35" s="394"/>
      <c r="T35" s="394"/>
      <c r="U35" s="394"/>
      <c r="V35" s="394"/>
      <c r="W35" s="394"/>
      <c r="X35" s="394"/>
      <c r="Y35" s="156"/>
      <c r="Z35" s="156"/>
    </row>
    <row r="36" spans="1:26">
      <c r="A36" s="383"/>
      <c r="B36" s="376">
        <f t="shared" si="0"/>
        <v>0</v>
      </c>
      <c r="J36" s="385"/>
      <c r="K36" s="385"/>
      <c r="L36" s="386"/>
      <c r="M36" s="385"/>
      <c r="N36" s="385"/>
      <c r="O36" s="388"/>
      <c r="P36" s="389"/>
      <c r="Q36" s="390"/>
      <c r="R36" s="394"/>
      <c r="S36" s="394"/>
      <c r="T36" s="394"/>
      <c r="U36" s="394"/>
      <c r="V36" s="394"/>
      <c r="W36" s="394"/>
      <c r="X36" s="394"/>
    </row>
    <row r="37" spans="1:26">
      <c r="A37" s="397" t="s">
        <v>1042</v>
      </c>
      <c r="B37" s="376">
        <f t="shared" si="0"/>
        <v>0</v>
      </c>
      <c r="J37" s="385"/>
      <c r="K37" s="385"/>
      <c r="L37" s="386"/>
      <c r="M37" s="385"/>
      <c r="N37" s="385"/>
      <c r="O37" s="388"/>
      <c r="P37" s="389"/>
      <c r="Q37" s="391"/>
      <c r="R37" s="394"/>
      <c r="S37" s="394"/>
      <c r="T37" s="394"/>
      <c r="U37" s="394"/>
      <c r="V37" s="394"/>
      <c r="W37" s="394"/>
      <c r="X37" s="394"/>
    </row>
    <row r="38" spans="1:26">
      <c r="A38" s="383" t="s">
        <v>489</v>
      </c>
      <c r="B38" s="376">
        <f t="shared" si="0"/>
        <v>132</v>
      </c>
      <c r="C38" s="376">
        <v>26</v>
      </c>
      <c r="D38" s="376">
        <v>29</v>
      </c>
      <c r="E38" s="376">
        <f t="shared" si="1"/>
        <v>55</v>
      </c>
      <c r="F38" s="376">
        <v>77</v>
      </c>
      <c r="G38" s="377">
        <f>C38/B38</f>
        <v>0.19696969696969696</v>
      </c>
      <c r="H38" s="377">
        <f>D38/B38</f>
        <v>0.2196969696969697</v>
      </c>
      <c r="I38" s="377">
        <f t="shared" si="2"/>
        <v>0.41666666666666669</v>
      </c>
      <c r="J38" s="377">
        <f>AVERAGE(G38:G41)</f>
        <v>0.17618528730057254</v>
      </c>
      <c r="K38" s="377">
        <f>AVERAGE(H38:H41)</f>
        <v>0.2926388029133416</v>
      </c>
      <c r="L38" s="378">
        <f>AVERAGE(I38:I41)</f>
        <v>0.46882409021391414</v>
      </c>
      <c r="M38" s="377">
        <f>STDEV(G38:G41)</f>
        <v>1.6621805072882009E-2</v>
      </c>
      <c r="N38" s="377">
        <f>STDEV(H38:H41)</f>
        <v>6.6785359183206897E-2</v>
      </c>
      <c r="O38" s="379">
        <f>STDEV(I38:I41)</f>
        <v>5.73311871055655E-2</v>
      </c>
      <c r="P38" s="380">
        <f>SUM(B38:B43)</f>
        <v>516</v>
      </c>
      <c r="Q38" s="391" t="s">
        <v>477</v>
      </c>
      <c r="R38" s="394"/>
      <c r="S38" s="394"/>
      <c r="T38" s="394"/>
      <c r="U38" s="394"/>
      <c r="V38" s="394"/>
      <c r="W38" s="394"/>
      <c r="X38" s="394"/>
    </row>
    <row r="39" spans="1:26">
      <c r="A39" s="383" t="s">
        <v>1043</v>
      </c>
      <c r="B39" s="376">
        <f t="shared" si="0"/>
        <v>126</v>
      </c>
      <c r="C39" s="376">
        <v>20</v>
      </c>
      <c r="D39" s="376">
        <v>36</v>
      </c>
      <c r="E39" s="376">
        <f t="shared" si="1"/>
        <v>56</v>
      </c>
      <c r="F39" s="376">
        <v>70</v>
      </c>
      <c r="G39" s="377">
        <f>C39/B39</f>
        <v>0.15873015873015872</v>
      </c>
      <c r="H39" s="377">
        <f>D39/B39</f>
        <v>0.2857142857142857</v>
      </c>
      <c r="I39" s="377">
        <f t="shared" si="2"/>
        <v>0.44444444444444442</v>
      </c>
      <c r="J39" s="385"/>
      <c r="K39" s="385"/>
      <c r="L39" s="386"/>
      <c r="M39" s="385"/>
      <c r="N39" s="385"/>
      <c r="O39" s="388"/>
      <c r="P39" s="389"/>
      <c r="Q39" s="391"/>
      <c r="R39" s="394"/>
      <c r="S39" s="394"/>
      <c r="T39" s="394"/>
      <c r="U39" s="394"/>
      <c r="V39" s="394"/>
      <c r="W39" s="394"/>
      <c r="X39" s="394"/>
    </row>
    <row r="40" spans="1:26">
      <c r="A40" s="383" t="s">
        <v>1044</v>
      </c>
      <c r="B40" s="376">
        <f t="shared" si="0"/>
        <v>127</v>
      </c>
      <c r="C40" s="376">
        <v>23</v>
      </c>
      <c r="D40" s="376">
        <v>36</v>
      </c>
      <c r="E40" s="376">
        <f t="shared" si="1"/>
        <v>59</v>
      </c>
      <c r="F40" s="376">
        <v>68</v>
      </c>
      <c r="G40" s="377">
        <f>C40/B40</f>
        <v>0.18110236220472442</v>
      </c>
      <c r="H40" s="377">
        <f>D40/B40</f>
        <v>0.28346456692913385</v>
      </c>
      <c r="I40" s="377">
        <f t="shared" si="2"/>
        <v>0.46456692913385828</v>
      </c>
      <c r="J40" s="385"/>
      <c r="K40" s="385"/>
      <c r="L40" s="386"/>
      <c r="M40" s="385"/>
      <c r="N40" s="385"/>
      <c r="O40" s="388"/>
      <c r="P40" s="389"/>
      <c r="Q40" s="391"/>
    </row>
    <row r="41" spans="1:26">
      <c r="A41" s="383" t="s">
        <v>1045</v>
      </c>
      <c r="B41" s="376">
        <f t="shared" si="0"/>
        <v>131</v>
      </c>
      <c r="C41" s="376">
        <v>22</v>
      </c>
      <c r="D41" s="376">
        <v>50</v>
      </c>
      <c r="E41" s="376">
        <f t="shared" si="1"/>
        <v>72</v>
      </c>
      <c r="F41" s="376">
        <v>59</v>
      </c>
      <c r="G41" s="377">
        <f>C41/B41</f>
        <v>0.16793893129770993</v>
      </c>
      <c r="H41" s="377">
        <f>D41/B41</f>
        <v>0.38167938931297712</v>
      </c>
      <c r="I41" s="377">
        <f t="shared" si="2"/>
        <v>0.54961832061068705</v>
      </c>
      <c r="J41" s="385"/>
      <c r="K41" s="385"/>
      <c r="L41" s="386"/>
      <c r="M41" s="385"/>
      <c r="N41" s="385"/>
      <c r="O41" s="388"/>
      <c r="P41" s="389"/>
      <c r="Q41" s="391"/>
    </row>
    <row r="42" spans="1:26">
      <c r="A42" s="383"/>
      <c r="B42" s="376">
        <f t="shared" si="0"/>
        <v>0</v>
      </c>
      <c r="J42" s="385"/>
      <c r="K42" s="385"/>
      <c r="L42" s="386"/>
      <c r="M42" s="385"/>
      <c r="N42" s="385"/>
      <c r="O42" s="388"/>
      <c r="P42" s="389"/>
      <c r="Q42" s="390"/>
    </row>
    <row r="43" spans="1:26">
      <c r="A43" s="383"/>
      <c r="B43" s="376">
        <f t="shared" si="0"/>
        <v>0</v>
      </c>
      <c r="J43" s="385"/>
      <c r="K43" s="385"/>
      <c r="L43" s="386"/>
      <c r="M43" s="385"/>
      <c r="N43" s="385"/>
      <c r="O43" s="388"/>
      <c r="P43" s="389"/>
      <c r="Q43" s="390"/>
    </row>
    <row r="44" spans="1:26">
      <c r="A44" s="398" t="s">
        <v>1046</v>
      </c>
      <c r="B44" s="376">
        <f t="shared" si="0"/>
        <v>0</v>
      </c>
      <c r="Q44" s="399"/>
    </row>
    <row r="45" spans="1:26" ht="17">
      <c r="A45" s="400" t="s">
        <v>1047</v>
      </c>
      <c r="B45" s="376">
        <f t="shared" si="0"/>
        <v>140</v>
      </c>
      <c r="C45" s="376">
        <v>31</v>
      </c>
      <c r="D45" s="376">
        <v>37</v>
      </c>
      <c r="E45" s="376">
        <f t="shared" si="1"/>
        <v>68</v>
      </c>
      <c r="F45" s="376">
        <v>72</v>
      </c>
      <c r="G45" s="377">
        <f t="shared" ref="G45:G48" si="3">C45/B45</f>
        <v>0.22142857142857142</v>
      </c>
      <c r="H45" s="377">
        <f t="shared" ref="H45:H48" si="4">D45/B45</f>
        <v>0.26428571428571429</v>
      </c>
      <c r="I45" s="377">
        <f t="shared" si="2"/>
        <v>0.48571428571428571</v>
      </c>
      <c r="J45" s="377">
        <f>AVERAGE(G45:G48)</f>
        <v>0.25129179968494886</v>
      </c>
      <c r="K45" s="377">
        <f>AVERAGE(H45:H48)</f>
        <v>0.21992923327563385</v>
      </c>
      <c r="L45" s="378">
        <f>AVERAGE(I45:I48)</f>
        <v>0.47122103296058271</v>
      </c>
      <c r="M45" s="377">
        <f>STDEV(G45:G48)</f>
        <v>4.6802572535947495E-2</v>
      </c>
      <c r="N45" s="377">
        <f>STDEV(H45:H48)</f>
        <v>5.5986913716513209E-2</v>
      </c>
      <c r="O45" s="379">
        <f>STDEV(I45:I48)</f>
        <v>1.0987110011770043E-2</v>
      </c>
      <c r="P45" s="380">
        <f>SUM(B45:B50)</f>
        <v>513</v>
      </c>
      <c r="Q45" s="399" t="s">
        <v>490</v>
      </c>
    </row>
    <row r="46" spans="1:26">
      <c r="A46" s="400" t="s">
        <v>1048</v>
      </c>
      <c r="B46" s="376">
        <f t="shared" si="0"/>
        <v>115</v>
      </c>
      <c r="C46" s="376">
        <v>28</v>
      </c>
      <c r="D46" s="376">
        <v>26</v>
      </c>
      <c r="E46" s="376">
        <f t="shared" si="1"/>
        <v>54</v>
      </c>
      <c r="F46" s="376">
        <v>61</v>
      </c>
      <c r="G46" s="377">
        <f t="shared" si="3"/>
        <v>0.24347826086956523</v>
      </c>
      <c r="H46" s="377">
        <f t="shared" si="4"/>
        <v>0.22608695652173913</v>
      </c>
      <c r="I46" s="377">
        <f t="shared" si="2"/>
        <v>0.46956521739130436</v>
      </c>
      <c r="J46" s="385"/>
      <c r="K46" s="385"/>
      <c r="L46" s="386"/>
      <c r="M46" s="385"/>
      <c r="N46" s="385"/>
      <c r="O46" s="388"/>
      <c r="P46" s="389"/>
      <c r="Q46" s="390"/>
    </row>
    <row r="47" spans="1:26">
      <c r="A47" s="400" t="s">
        <v>1049</v>
      </c>
      <c r="B47" s="376">
        <f t="shared" si="0"/>
        <v>136</v>
      </c>
      <c r="C47" s="376">
        <v>30</v>
      </c>
      <c r="D47" s="376">
        <v>34</v>
      </c>
      <c r="E47" s="376">
        <f t="shared" si="1"/>
        <v>64</v>
      </c>
      <c r="F47" s="376">
        <v>72</v>
      </c>
      <c r="G47" s="377">
        <f t="shared" si="3"/>
        <v>0.22058823529411764</v>
      </c>
      <c r="H47" s="377">
        <f t="shared" si="4"/>
        <v>0.25</v>
      </c>
      <c r="I47" s="377">
        <f t="shared" si="2"/>
        <v>0.47058823529411764</v>
      </c>
      <c r="J47" s="385"/>
      <c r="K47" s="385"/>
      <c r="L47" s="386"/>
      <c r="M47" s="385"/>
      <c r="N47" s="385"/>
      <c r="O47" s="388"/>
      <c r="P47" s="389"/>
      <c r="Q47" s="391"/>
    </row>
    <row r="48" spans="1:26" ht="17">
      <c r="A48" s="401" t="s">
        <v>1050</v>
      </c>
      <c r="B48" s="376">
        <f t="shared" si="0"/>
        <v>122</v>
      </c>
      <c r="C48" s="376">
        <v>39</v>
      </c>
      <c r="D48" s="376">
        <v>17</v>
      </c>
      <c r="E48" s="376">
        <f t="shared" si="1"/>
        <v>56</v>
      </c>
      <c r="F48" s="376">
        <v>66</v>
      </c>
      <c r="G48" s="377">
        <f t="shared" si="3"/>
        <v>0.31967213114754101</v>
      </c>
      <c r="H48" s="377">
        <f t="shared" si="4"/>
        <v>0.13934426229508196</v>
      </c>
      <c r="I48" s="377">
        <f t="shared" si="2"/>
        <v>0.45901639344262296</v>
      </c>
      <c r="K48" s="385"/>
      <c r="L48" s="386"/>
      <c r="N48" s="385"/>
      <c r="O48" s="388"/>
      <c r="P48" s="389"/>
    </row>
    <row r="49" spans="1:17">
      <c r="A49" s="402"/>
      <c r="B49" s="376">
        <f t="shared" si="0"/>
        <v>0</v>
      </c>
      <c r="K49" s="385"/>
      <c r="L49" s="386"/>
      <c r="N49" s="385"/>
      <c r="O49" s="388"/>
      <c r="P49" s="389"/>
    </row>
    <row r="50" spans="1:17">
      <c r="A50" s="382"/>
      <c r="B50" s="376">
        <f t="shared" si="0"/>
        <v>0</v>
      </c>
      <c r="J50" s="385"/>
      <c r="K50" s="385"/>
      <c r="L50" s="386"/>
      <c r="M50" s="385"/>
      <c r="N50" s="385"/>
      <c r="O50" s="388"/>
      <c r="P50" s="389"/>
      <c r="Q50" s="390"/>
    </row>
    <row r="51" spans="1:17">
      <c r="A51" s="398" t="s">
        <v>1051</v>
      </c>
      <c r="B51" s="376">
        <f t="shared" si="0"/>
        <v>0</v>
      </c>
    </row>
    <row r="52" spans="1:17">
      <c r="A52" s="403" t="s">
        <v>1052</v>
      </c>
      <c r="B52" s="376">
        <f t="shared" si="0"/>
        <v>79</v>
      </c>
      <c r="C52" s="403">
        <v>5</v>
      </c>
      <c r="D52" s="403">
        <v>33</v>
      </c>
      <c r="E52" s="376">
        <f t="shared" si="1"/>
        <v>38</v>
      </c>
      <c r="F52" s="403">
        <v>41</v>
      </c>
      <c r="G52" s="377">
        <f>C52/B52</f>
        <v>6.3291139240506333E-2</v>
      </c>
      <c r="H52" s="377">
        <f>D52/B52</f>
        <v>0.41772151898734178</v>
      </c>
      <c r="I52" s="377">
        <f t="shared" si="2"/>
        <v>0.48101265822784811</v>
      </c>
      <c r="J52" s="377">
        <f>AVERAGE(G52:G55)</f>
        <v>0.11846326207746952</v>
      </c>
      <c r="K52" s="377">
        <f>AVERAGE(H52:H55)</f>
        <v>0.34078755490998075</v>
      </c>
      <c r="L52" s="378">
        <f>AVERAGE(I52:I55)</f>
        <v>0.45925081698745029</v>
      </c>
      <c r="M52" s="377">
        <f>STDEV(G52:G55)</f>
        <v>5.8976051206442434E-2</v>
      </c>
      <c r="N52" s="377">
        <f>STDEV(H52:H55)</f>
        <v>0.10204928091139016</v>
      </c>
      <c r="O52" s="379">
        <f>STDEV(I52:I55)</f>
        <v>8.4167034627885468E-2</v>
      </c>
      <c r="P52" s="380">
        <f>SUM(B52:B57)</f>
        <v>264</v>
      </c>
      <c r="Q52" s="404" t="s">
        <v>865</v>
      </c>
    </row>
    <row r="53" spans="1:17">
      <c r="A53" s="403" t="s">
        <v>1053</v>
      </c>
      <c r="B53" s="376">
        <f t="shared" si="0"/>
        <v>67</v>
      </c>
      <c r="C53" s="403">
        <v>12</v>
      </c>
      <c r="D53" s="403">
        <v>25</v>
      </c>
      <c r="E53" s="376">
        <f t="shared" si="1"/>
        <v>37</v>
      </c>
      <c r="F53" s="403">
        <v>30</v>
      </c>
      <c r="G53" s="377">
        <f t="shared" ref="G53:G55" si="5">C53/B53</f>
        <v>0.17910447761194029</v>
      </c>
      <c r="H53" s="377">
        <f t="shared" ref="H53:H55" si="6">D53/B53</f>
        <v>0.37313432835820898</v>
      </c>
      <c r="I53" s="377">
        <f t="shared" si="2"/>
        <v>0.55223880597014929</v>
      </c>
      <c r="J53" s="385"/>
      <c r="K53" s="385"/>
      <c r="L53" s="386"/>
      <c r="M53" s="385"/>
      <c r="N53" s="385"/>
      <c r="O53" s="388"/>
      <c r="P53" s="389"/>
      <c r="Q53" s="404"/>
    </row>
    <row r="54" spans="1:17">
      <c r="A54" s="403" t="s">
        <v>1054</v>
      </c>
      <c r="B54" s="376">
        <f t="shared" si="0"/>
        <v>55</v>
      </c>
      <c r="C54" s="403">
        <v>4</v>
      </c>
      <c r="D54" s="403">
        <v>21</v>
      </c>
      <c r="E54" s="376">
        <f t="shared" si="1"/>
        <v>25</v>
      </c>
      <c r="F54" s="403">
        <v>30</v>
      </c>
      <c r="G54" s="377">
        <f t="shared" si="5"/>
        <v>7.2727272727272724E-2</v>
      </c>
      <c r="H54" s="377">
        <f t="shared" si="6"/>
        <v>0.38181818181818183</v>
      </c>
      <c r="I54" s="377">
        <f t="shared" si="2"/>
        <v>0.45454545454545453</v>
      </c>
      <c r="J54" s="385"/>
      <c r="K54" s="385"/>
      <c r="L54" s="386"/>
      <c r="M54" s="385"/>
      <c r="N54" s="385"/>
      <c r="O54" s="388"/>
      <c r="P54" s="389"/>
      <c r="Q54" s="403"/>
    </row>
    <row r="55" spans="1:17">
      <c r="A55" s="403" t="s">
        <v>1055</v>
      </c>
      <c r="B55" s="376">
        <f t="shared" si="0"/>
        <v>63</v>
      </c>
      <c r="C55" s="403">
        <v>10</v>
      </c>
      <c r="D55" s="403">
        <v>12</v>
      </c>
      <c r="E55" s="376">
        <f t="shared" si="1"/>
        <v>22</v>
      </c>
      <c r="F55" s="403">
        <v>41</v>
      </c>
      <c r="G55" s="377">
        <f t="shared" si="5"/>
        <v>0.15873015873015872</v>
      </c>
      <c r="H55" s="377">
        <f t="shared" si="6"/>
        <v>0.19047619047619047</v>
      </c>
      <c r="I55" s="377">
        <f t="shared" si="2"/>
        <v>0.34920634920634919</v>
      </c>
      <c r="J55" s="385"/>
      <c r="K55" s="385"/>
      <c r="L55" s="386"/>
      <c r="M55" s="385"/>
      <c r="N55" s="385"/>
      <c r="O55" s="388"/>
      <c r="P55" s="389"/>
      <c r="Q55" s="403"/>
    </row>
    <row r="56" spans="1:17">
      <c r="A56" s="397"/>
      <c r="B56" s="403"/>
      <c r="C56" s="403"/>
      <c r="D56" s="403"/>
      <c r="E56" s="403"/>
      <c r="F56" s="403"/>
      <c r="I56" s="385"/>
      <c r="J56" s="385"/>
      <c r="K56" s="385"/>
      <c r="L56" s="386"/>
      <c r="M56" s="385"/>
      <c r="N56" s="385"/>
      <c r="O56" s="388"/>
      <c r="P56" s="389"/>
      <c r="Q56" s="405"/>
    </row>
    <row r="57" spans="1:17">
      <c r="A57" s="403"/>
      <c r="B57" s="403"/>
      <c r="C57" s="403"/>
      <c r="D57" s="403"/>
      <c r="E57" s="403"/>
      <c r="F57" s="403"/>
      <c r="I57" s="385"/>
      <c r="J57" s="385"/>
      <c r="K57" s="385"/>
      <c r="L57" s="386"/>
      <c r="M57" s="385"/>
      <c r="N57" s="385"/>
      <c r="O57" s="388"/>
      <c r="P57" s="389"/>
      <c r="Q57" s="404"/>
    </row>
    <row r="58" spans="1:17">
      <c r="A58" s="403"/>
      <c r="B58" s="403"/>
      <c r="C58" s="403"/>
      <c r="D58" s="403"/>
      <c r="E58" s="403"/>
      <c r="F58" s="403"/>
      <c r="I58" s="385"/>
      <c r="J58" s="385"/>
      <c r="K58" s="385"/>
      <c r="L58" s="386"/>
      <c r="M58" s="385"/>
      <c r="N58" s="385"/>
      <c r="O58" s="388"/>
      <c r="P58" s="389"/>
      <c r="Q58" s="403"/>
    </row>
    <row r="59" spans="1:17" ht="34">
      <c r="A59" s="402" t="s">
        <v>505</v>
      </c>
      <c r="B59" s="403"/>
      <c r="C59" s="403"/>
      <c r="D59" s="403"/>
      <c r="E59" s="403"/>
      <c r="F59" s="403"/>
      <c r="I59" s="385"/>
      <c r="J59" s="385"/>
      <c r="K59" s="385"/>
      <c r="L59" s="386"/>
      <c r="M59" s="385"/>
      <c r="N59" s="385"/>
      <c r="O59" s="388"/>
      <c r="P59" s="389"/>
      <c r="Q59" s="403"/>
    </row>
    <row r="60" spans="1:17">
      <c r="A60" s="397"/>
      <c r="B60" s="403"/>
      <c r="C60" s="403"/>
      <c r="D60" s="403"/>
      <c r="E60" s="403"/>
      <c r="F60" s="403"/>
      <c r="I60" s="385"/>
      <c r="J60" s="385"/>
      <c r="K60" s="385"/>
      <c r="L60" s="386"/>
      <c r="M60" s="385"/>
      <c r="N60" s="385"/>
      <c r="O60" s="388"/>
      <c r="P60" s="389"/>
      <c r="Q60" s="405"/>
    </row>
    <row r="61" spans="1:17">
      <c r="A61" s="403"/>
      <c r="B61" s="403"/>
      <c r="C61" s="403"/>
      <c r="D61" s="403"/>
      <c r="E61" s="403"/>
      <c r="F61" s="403"/>
      <c r="I61" s="385"/>
      <c r="J61" s="385"/>
      <c r="K61" s="385"/>
      <c r="L61" s="386"/>
      <c r="M61" s="385"/>
      <c r="N61" s="385"/>
      <c r="O61" s="388"/>
      <c r="P61" s="389"/>
      <c r="Q61" s="404"/>
    </row>
    <row r="62" spans="1:17">
      <c r="A62" s="403"/>
      <c r="B62" s="403"/>
      <c r="C62" s="403"/>
      <c r="D62" s="403"/>
      <c r="E62" s="403"/>
      <c r="F62" s="403"/>
      <c r="I62" s="385"/>
      <c r="J62" s="385"/>
      <c r="K62" s="385"/>
      <c r="L62" s="386"/>
      <c r="M62" s="385"/>
      <c r="N62" s="385"/>
      <c r="O62" s="388"/>
      <c r="P62" s="389"/>
      <c r="Q62" s="404"/>
    </row>
    <row r="63" spans="1:17">
      <c r="A63" s="403"/>
      <c r="B63" s="403"/>
      <c r="C63" s="403"/>
      <c r="D63" s="403"/>
      <c r="E63" s="403"/>
      <c r="F63" s="403"/>
      <c r="I63" s="385"/>
      <c r="J63" s="385"/>
      <c r="K63" s="385"/>
      <c r="L63" s="386"/>
      <c r="M63" s="385"/>
      <c r="N63" s="385"/>
      <c r="O63" s="388"/>
      <c r="P63" s="389"/>
      <c r="Q63" s="404"/>
    </row>
    <row r="64" spans="1:17">
      <c r="A64" s="397"/>
      <c r="B64" s="403"/>
      <c r="C64" s="403"/>
      <c r="D64" s="403"/>
      <c r="E64" s="403"/>
      <c r="F64" s="403"/>
      <c r="I64" s="385"/>
      <c r="J64" s="385"/>
      <c r="K64" s="385"/>
      <c r="L64" s="386"/>
      <c r="M64" s="385"/>
      <c r="N64" s="385"/>
      <c r="O64" s="388"/>
      <c r="P64" s="389"/>
      <c r="Q64" s="405"/>
    </row>
    <row r="65" spans="1:17">
      <c r="A65" s="403"/>
      <c r="B65" s="403"/>
      <c r="C65" s="403"/>
      <c r="D65" s="403"/>
      <c r="E65" s="403"/>
      <c r="F65" s="403"/>
      <c r="I65" s="385"/>
      <c r="J65" s="385"/>
      <c r="K65" s="385"/>
      <c r="L65" s="386"/>
      <c r="M65" s="385"/>
      <c r="N65" s="385"/>
      <c r="O65" s="388"/>
      <c r="P65" s="389"/>
      <c r="Q65" s="404"/>
    </row>
    <row r="66" spans="1:17">
      <c r="A66" s="403"/>
      <c r="B66" s="403"/>
      <c r="C66" s="403"/>
      <c r="D66" s="403"/>
      <c r="E66" s="403"/>
      <c r="F66" s="403"/>
      <c r="I66" s="385"/>
      <c r="J66" s="385"/>
      <c r="K66" s="385"/>
      <c r="L66" s="386"/>
      <c r="M66" s="385"/>
      <c r="N66" s="385"/>
      <c r="O66" s="388"/>
      <c r="P66" s="389"/>
      <c r="Q66" s="403"/>
    </row>
    <row r="67" spans="1:17">
      <c r="A67" s="403"/>
      <c r="B67" s="403"/>
      <c r="C67" s="403"/>
      <c r="D67" s="403"/>
      <c r="E67" s="403"/>
      <c r="F67" s="403"/>
      <c r="I67" s="385"/>
      <c r="J67" s="385"/>
      <c r="K67" s="385"/>
      <c r="L67" s="386"/>
      <c r="M67" s="385"/>
      <c r="N67" s="385"/>
      <c r="O67" s="388"/>
      <c r="P67" s="389"/>
      <c r="Q67" s="403"/>
    </row>
    <row r="68" spans="1:17">
      <c r="A68" s="397"/>
      <c r="B68" s="403"/>
      <c r="C68" s="403"/>
      <c r="D68" s="403"/>
      <c r="E68" s="403"/>
      <c r="F68" s="403"/>
      <c r="I68" s="385"/>
      <c r="J68" s="385"/>
      <c r="K68" s="385"/>
      <c r="L68" s="386"/>
      <c r="M68" s="385"/>
      <c r="N68" s="385"/>
      <c r="O68" s="388"/>
      <c r="P68" s="389"/>
      <c r="Q68" s="405"/>
    </row>
    <row r="69" spans="1:17">
      <c r="A69" s="403"/>
      <c r="B69" s="403"/>
      <c r="C69" s="403"/>
      <c r="D69" s="403"/>
      <c r="E69" s="403"/>
      <c r="F69" s="403"/>
      <c r="I69" s="385"/>
      <c r="J69" s="385"/>
      <c r="K69" s="385"/>
      <c r="L69" s="386"/>
      <c r="M69" s="385"/>
      <c r="N69" s="385"/>
      <c r="O69" s="388"/>
      <c r="P69" s="389"/>
      <c r="Q69" s="404"/>
    </row>
    <row r="70" spans="1:17">
      <c r="A70" s="397"/>
      <c r="B70" s="403"/>
      <c r="C70" s="403"/>
      <c r="D70" s="403"/>
      <c r="E70" s="403"/>
      <c r="F70" s="403"/>
      <c r="I70" s="385"/>
      <c r="J70" s="385"/>
      <c r="K70" s="385"/>
      <c r="L70" s="386"/>
      <c r="M70" s="385"/>
      <c r="N70" s="385"/>
      <c r="O70" s="388"/>
      <c r="P70" s="389"/>
      <c r="Q70" s="405"/>
    </row>
    <row r="71" spans="1:17">
      <c r="A71" s="403"/>
      <c r="B71" s="403"/>
      <c r="C71" s="403"/>
      <c r="D71" s="403"/>
      <c r="E71" s="403"/>
      <c r="F71" s="403"/>
      <c r="I71" s="385"/>
      <c r="J71" s="385"/>
      <c r="K71" s="385"/>
      <c r="L71" s="386"/>
      <c r="M71" s="385"/>
      <c r="N71" s="385"/>
      <c r="O71" s="388"/>
      <c r="P71" s="389"/>
      <c r="Q71" s="404"/>
    </row>
    <row r="72" spans="1:17">
      <c r="A72" s="403"/>
      <c r="B72" s="403"/>
      <c r="C72" s="403"/>
      <c r="D72" s="403"/>
      <c r="E72" s="403"/>
      <c r="F72" s="403"/>
      <c r="I72" s="385"/>
      <c r="J72" s="385"/>
      <c r="K72" s="385"/>
      <c r="L72" s="386"/>
      <c r="M72" s="385"/>
      <c r="N72" s="385"/>
      <c r="O72" s="388"/>
      <c r="P72" s="389"/>
      <c r="Q72" s="403"/>
    </row>
    <row r="73" spans="1:17">
      <c r="A73" s="403"/>
      <c r="C73" s="403"/>
      <c r="D73" s="403"/>
      <c r="E73" s="403"/>
      <c r="F73" s="403"/>
      <c r="I73" s="385"/>
      <c r="J73" s="385"/>
      <c r="K73" s="385"/>
      <c r="L73" s="386"/>
      <c r="M73" s="385"/>
      <c r="N73" s="385"/>
      <c r="O73" s="388"/>
      <c r="P73" s="389"/>
      <c r="Q73" s="403"/>
    </row>
    <row r="74" spans="1:17">
      <c r="A74" s="397"/>
      <c r="B74" s="403"/>
      <c r="C74" s="403"/>
      <c r="D74" s="403"/>
      <c r="E74" s="403"/>
      <c r="F74" s="403"/>
      <c r="I74" s="385"/>
      <c r="J74" s="385"/>
      <c r="K74" s="385"/>
      <c r="L74" s="386"/>
      <c r="M74" s="385"/>
      <c r="N74" s="385"/>
      <c r="O74" s="388"/>
      <c r="P74" s="389"/>
      <c r="Q74" s="405"/>
    </row>
    <row r="75" spans="1:17">
      <c r="A75" s="403"/>
      <c r="B75" s="403"/>
      <c r="C75" s="403"/>
      <c r="D75" s="403"/>
      <c r="E75" s="403"/>
      <c r="F75" s="403"/>
      <c r="I75" s="385"/>
      <c r="J75" s="385"/>
      <c r="K75" s="385"/>
      <c r="L75" s="386"/>
      <c r="M75" s="385"/>
      <c r="N75" s="385"/>
      <c r="O75" s="388"/>
      <c r="P75" s="389"/>
      <c r="Q75" s="404"/>
    </row>
    <row r="76" spans="1:17">
      <c r="A76" s="403"/>
      <c r="B76" s="403"/>
      <c r="C76" s="403"/>
      <c r="D76" s="403"/>
      <c r="E76" s="403"/>
      <c r="F76" s="403"/>
      <c r="I76" s="385"/>
      <c r="J76" s="385"/>
      <c r="K76" s="385"/>
      <c r="L76" s="386"/>
      <c r="M76" s="385"/>
      <c r="N76" s="385"/>
      <c r="O76" s="388"/>
      <c r="P76" s="389"/>
      <c r="Q76" s="403"/>
    </row>
    <row r="77" spans="1:17">
      <c r="A77" s="403"/>
      <c r="B77" s="403"/>
      <c r="C77" s="403"/>
      <c r="D77" s="403"/>
      <c r="E77" s="403"/>
      <c r="F77" s="403"/>
      <c r="I77" s="385"/>
      <c r="J77" s="385"/>
      <c r="K77" s="385"/>
      <c r="L77" s="386"/>
      <c r="M77" s="385"/>
      <c r="N77" s="385"/>
      <c r="O77" s="388"/>
      <c r="P77" s="389"/>
      <c r="Q77" s="403"/>
    </row>
    <row r="78" spans="1:17">
      <c r="A78" s="397"/>
      <c r="B78" s="403"/>
      <c r="C78" s="403"/>
      <c r="D78" s="403"/>
      <c r="E78" s="403"/>
      <c r="F78" s="403"/>
      <c r="I78" s="385"/>
      <c r="J78" s="385"/>
      <c r="K78" s="385"/>
      <c r="L78" s="386"/>
      <c r="M78" s="385"/>
      <c r="N78" s="385"/>
      <c r="O78" s="388"/>
      <c r="P78" s="389"/>
      <c r="Q78" s="405"/>
    </row>
    <row r="79" spans="1:17">
      <c r="A79" s="403"/>
      <c r="B79" s="403"/>
      <c r="C79" s="403"/>
      <c r="D79" s="403"/>
      <c r="E79" s="403"/>
      <c r="F79" s="403"/>
      <c r="I79" s="385"/>
      <c r="J79" s="385"/>
      <c r="K79" s="385"/>
      <c r="L79" s="386"/>
      <c r="M79" s="385"/>
      <c r="N79" s="385"/>
      <c r="O79" s="388"/>
      <c r="P79" s="389"/>
      <c r="Q79" s="404"/>
    </row>
    <row r="80" spans="1:17">
      <c r="A80" s="403"/>
      <c r="B80" s="403"/>
      <c r="C80" s="403"/>
      <c r="D80" s="403"/>
      <c r="E80" s="403"/>
      <c r="F80" s="403"/>
      <c r="I80" s="385"/>
      <c r="J80" s="385"/>
      <c r="K80" s="385"/>
      <c r="L80" s="386"/>
      <c r="M80" s="385"/>
      <c r="N80" s="385"/>
      <c r="O80" s="388"/>
      <c r="P80" s="389"/>
      <c r="Q80" s="403"/>
    </row>
    <row r="81" spans="1:17">
      <c r="A81" s="403"/>
      <c r="B81" s="403"/>
      <c r="C81" s="403"/>
      <c r="D81" s="403"/>
      <c r="E81" s="403"/>
      <c r="F81" s="403"/>
      <c r="I81" s="385"/>
      <c r="J81" s="385"/>
      <c r="K81" s="406"/>
      <c r="L81" s="407"/>
      <c r="M81" s="385"/>
      <c r="N81" s="385"/>
      <c r="O81" s="388"/>
      <c r="P81" s="389"/>
      <c r="Q81" s="403"/>
    </row>
    <row r="82" spans="1:17">
      <c r="A82" s="397"/>
      <c r="B82" s="403"/>
      <c r="C82" s="403"/>
      <c r="D82" s="403"/>
      <c r="E82" s="403"/>
      <c r="F82" s="403"/>
      <c r="I82" s="385"/>
      <c r="J82" s="385"/>
      <c r="K82" s="408"/>
      <c r="L82" s="409"/>
      <c r="M82" s="385"/>
      <c r="N82" s="385"/>
      <c r="O82" s="388"/>
      <c r="P82" s="389"/>
      <c r="Q82" s="405"/>
    </row>
    <row r="83" spans="1:17">
      <c r="A83" s="403"/>
      <c r="B83" s="403"/>
      <c r="C83" s="403"/>
      <c r="D83" s="403"/>
      <c r="E83" s="403"/>
      <c r="F83" s="403"/>
      <c r="I83" s="385"/>
      <c r="J83" s="385"/>
      <c r="K83" s="408"/>
      <c r="L83" s="409"/>
      <c r="M83" s="385"/>
      <c r="N83" s="385"/>
      <c r="O83" s="388"/>
      <c r="P83" s="389"/>
      <c r="Q83" s="404"/>
    </row>
    <row r="84" spans="1:17">
      <c r="A84" s="403"/>
      <c r="B84" s="403"/>
      <c r="C84" s="403"/>
      <c r="D84" s="403"/>
      <c r="E84" s="403"/>
      <c r="F84" s="403"/>
      <c r="I84" s="406"/>
      <c r="J84" s="406"/>
      <c r="K84" s="406"/>
      <c r="L84" s="407"/>
      <c r="M84" s="406"/>
      <c r="N84" s="406"/>
      <c r="O84" s="410"/>
      <c r="P84" s="411"/>
      <c r="Q84" s="403"/>
    </row>
    <row r="85" spans="1:17">
      <c r="A85" s="403"/>
      <c r="B85" s="403"/>
      <c r="C85" s="403"/>
      <c r="D85" s="403"/>
      <c r="E85" s="403"/>
      <c r="F85" s="403"/>
      <c r="I85" s="406"/>
      <c r="J85" s="406"/>
      <c r="K85" s="406"/>
      <c r="L85" s="407"/>
      <c r="M85" s="406"/>
      <c r="N85" s="406"/>
      <c r="O85" s="410"/>
      <c r="P85" s="411"/>
      <c r="Q85" s="403"/>
    </row>
  </sheetData>
  <pageMargins left="0.75" right="0.75" top="1" bottom="1" header="0.5" footer="0.5"/>
  <pageSetup scale="54" fitToHeight="2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80E7-FF1D-EA4B-AEE7-534315459C26}">
  <sheetPr>
    <pageSetUpPr fitToPage="1"/>
  </sheetPr>
  <dimension ref="A1:Z85"/>
  <sheetViews>
    <sheetView zoomScale="88" zoomScaleNormal="118" workbookViewId="0">
      <selection activeCell="T32" sqref="T32"/>
    </sheetView>
  </sheetViews>
  <sheetFormatPr baseColWidth="10" defaultRowHeight="16"/>
  <cols>
    <col min="1" max="1" width="30.6640625" style="1" customWidth="1"/>
    <col min="2" max="2" width="15.5" style="156" customWidth="1"/>
    <col min="3" max="3" width="7.1640625" style="156" bestFit="1" customWidth="1"/>
    <col min="4" max="4" width="8.33203125" style="156" customWidth="1"/>
    <col min="5" max="5" width="14.83203125" style="156" customWidth="1"/>
    <col min="6" max="6" width="8.83203125" style="156" customWidth="1"/>
    <col min="7" max="8" width="12" style="156" customWidth="1"/>
    <col min="9" max="9" width="12.5" style="156" customWidth="1"/>
    <col min="10" max="11" width="10.1640625" style="157" bestFit="1" customWidth="1"/>
    <col min="12" max="12" width="10.1640625" style="413" customWidth="1"/>
    <col min="13" max="14" width="10.1640625" style="157" bestFit="1" customWidth="1"/>
    <col min="15" max="15" width="10.1640625" style="413" customWidth="1"/>
    <col min="16" max="16" width="11.33203125" style="157" bestFit="1" customWidth="1"/>
    <col min="17" max="17" width="17" style="156" customWidth="1"/>
    <col min="18" max="18" width="5" style="1" customWidth="1"/>
    <col min="19" max="16384" width="10.83203125" style="1"/>
  </cols>
  <sheetData>
    <row r="1" spans="1:17" ht="53" customHeight="1">
      <c r="A1" s="412" t="s">
        <v>1056</v>
      </c>
      <c r="B1" s="332" t="s">
        <v>1007</v>
      </c>
      <c r="J1" s="157" t="s">
        <v>351</v>
      </c>
      <c r="M1" s="157" t="s">
        <v>1</v>
      </c>
    </row>
    <row r="2" spans="1:17">
      <c r="A2" s="414" t="s">
        <v>1008</v>
      </c>
      <c r="B2" s="156" t="s">
        <v>3</v>
      </c>
      <c r="C2" s="156" t="s">
        <v>3</v>
      </c>
      <c r="D2" s="156" t="s">
        <v>3</v>
      </c>
      <c r="E2" s="156" t="s">
        <v>3</v>
      </c>
      <c r="F2" s="156" t="s">
        <v>3</v>
      </c>
      <c r="G2" s="156" t="s">
        <v>4</v>
      </c>
      <c r="H2" s="156" t="s">
        <v>4</v>
      </c>
      <c r="I2" s="156" t="s">
        <v>252</v>
      </c>
    </row>
    <row r="3" spans="1:17">
      <c r="A3" s="325" t="s">
        <v>1057</v>
      </c>
      <c r="B3" s="156" t="s">
        <v>6</v>
      </c>
      <c r="C3" s="156" t="s">
        <v>150</v>
      </c>
      <c r="D3" s="156" t="s">
        <v>313</v>
      </c>
      <c r="E3" s="156" t="s">
        <v>1010</v>
      </c>
      <c r="F3" s="156" t="s">
        <v>310</v>
      </c>
      <c r="G3" s="156" t="s">
        <v>150</v>
      </c>
      <c r="H3" s="156" t="s">
        <v>313</v>
      </c>
      <c r="I3" s="156" t="s">
        <v>1010</v>
      </c>
      <c r="J3" s="156" t="s">
        <v>150</v>
      </c>
      <c r="K3" s="156" t="s">
        <v>313</v>
      </c>
      <c r="L3" s="415" t="s">
        <v>1010</v>
      </c>
      <c r="M3" s="156" t="s">
        <v>150</v>
      </c>
      <c r="N3" s="156" t="s">
        <v>313</v>
      </c>
      <c r="O3" s="415" t="s">
        <v>1010</v>
      </c>
      <c r="P3" s="157" t="s">
        <v>2</v>
      </c>
      <c r="Q3" s="156" t="s">
        <v>10</v>
      </c>
    </row>
    <row r="4" spans="1:17">
      <c r="A4" s="416" t="s">
        <v>1058</v>
      </c>
      <c r="B4" s="156">
        <f>SUM(E4:F4)</f>
        <v>77</v>
      </c>
      <c r="C4" s="156">
        <v>13</v>
      </c>
      <c r="D4" s="156">
        <v>12</v>
      </c>
      <c r="E4" s="156">
        <f>SUM(C4:D4)</f>
        <v>25</v>
      </c>
      <c r="F4" s="156">
        <v>52</v>
      </c>
      <c r="G4" s="156">
        <f>C4/B4</f>
        <v>0.16883116883116883</v>
      </c>
      <c r="H4" s="156">
        <f>D4/B4</f>
        <v>0.15584415584415584</v>
      </c>
      <c r="I4" s="156">
        <f>E4/B4</f>
        <v>0.32467532467532467</v>
      </c>
      <c r="L4" s="413">
        <f>AVERAGE(I4:I7)</f>
        <v>0.2768354572811782</v>
      </c>
      <c r="O4" s="413">
        <f>STDEV(I4:I9)</f>
        <v>4.446401274873623E-2</v>
      </c>
      <c r="P4" s="157">
        <f>SUM(B4:B9)</f>
        <v>474</v>
      </c>
      <c r="Q4" s="160" t="s">
        <v>950</v>
      </c>
    </row>
    <row r="5" spans="1:17">
      <c r="A5" s="416" t="s">
        <v>1059</v>
      </c>
      <c r="B5" s="156">
        <f t="shared" ref="B5:B56" si="0">SUM(E5:F5)</f>
        <v>124</v>
      </c>
      <c r="C5" s="156">
        <v>24</v>
      </c>
      <c r="D5" s="156">
        <v>3</v>
      </c>
      <c r="E5" s="156">
        <f t="shared" ref="E5:E56" si="1">SUM(C5:D5)</f>
        <v>27</v>
      </c>
      <c r="F5" s="156">
        <v>97</v>
      </c>
      <c r="G5" s="156">
        <f t="shared" ref="G5:G42" si="2">C5/B5</f>
        <v>0.19354838709677419</v>
      </c>
      <c r="H5" s="156">
        <f t="shared" ref="H5:H42" si="3">D5/B5</f>
        <v>2.4193548387096774E-2</v>
      </c>
      <c r="I5" s="156">
        <f t="shared" ref="I5:I56" si="4">E5/B5</f>
        <v>0.21774193548387097</v>
      </c>
      <c r="J5" s="161"/>
      <c r="K5" s="161"/>
      <c r="L5" s="417"/>
      <c r="M5" s="161"/>
      <c r="Q5" s="162"/>
    </row>
    <row r="6" spans="1:17">
      <c r="A6" s="416" t="s">
        <v>1060</v>
      </c>
      <c r="B6" s="156">
        <f t="shared" si="0"/>
        <v>128</v>
      </c>
      <c r="C6" s="156">
        <v>35</v>
      </c>
      <c r="D6" s="156">
        <v>2</v>
      </c>
      <c r="E6" s="156">
        <f t="shared" si="1"/>
        <v>37</v>
      </c>
      <c r="F6" s="156">
        <v>91</v>
      </c>
      <c r="G6" s="156">
        <f t="shared" si="2"/>
        <v>0.2734375</v>
      </c>
      <c r="H6" s="156">
        <f t="shared" si="3"/>
        <v>1.5625E-2</v>
      </c>
      <c r="I6" s="156">
        <f t="shared" si="4"/>
        <v>0.2890625</v>
      </c>
      <c r="J6" s="161"/>
      <c r="K6" s="161"/>
      <c r="L6" s="417"/>
      <c r="M6" s="161"/>
    </row>
    <row r="7" spans="1:17">
      <c r="A7" s="416" t="s">
        <v>1061</v>
      </c>
      <c r="B7" s="156">
        <f t="shared" si="0"/>
        <v>145</v>
      </c>
      <c r="C7" s="156">
        <v>28</v>
      </c>
      <c r="D7" s="156">
        <v>12</v>
      </c>
      <c r="E7" s="156">
        <f t="shared" si="1"/>
        <v>40</v>
      </c>
      <c r="F7" s="156">
        <v>105</v>
      </c>
      <c r="G7" s="156">
        <f t="shared" si="2"/>
        <v>0.19310344827586207</v>
      </c>
      <c r="H7" s="156">
        <f t="shared" si="3"/>
        <v>8.2758620689655171E-2</v>
      </c>
      <c r="I7" s="156">
        <f t="shared" si="4"/>
        <v>0.27586206896551724</v>
      </c>
      <c r="J7" s="161"/>
      <c r="K7" s="161"/>
      <c r="L7" s="417"/>
      <c r="M7" s="161"/>
    </row>
    <row r="8" spans="1:17">
      <c r="A8" s="416"/>
      <c r="B8" s="156">
        <f t="shared" si="0"/>
        <v>0</v>
      </c>
      <c r="J8" s="161"/>
      <c r="K8" s="161"/>
      <c r="L8" s="417"/>
      <c r="M8" s="161"/>
    </row>
    <row r="9" spans="1:17">
      <c r="A9" s="416"/>
      <c r="B9" s="156">
        <f t="shared" si="0"/>
        <v>0</v>
      </c>
      <c r="J9" s="161"/>
      <c r="K9" s="161"/>
      <c r="L9" s="417"/>
      <c r="M9" s="161"/>
    </row>
    <row r="10" spans="1:17">
      <c r="A10" s="325" t="s">
        <v>1062</v>
      </c>
      <c r="B10" s="156">
        <f t="shared" si="0"/>
        <v>0</v>
      </c>
      <c r="J10" s="161"/>
      <c r="K10" s="161"/>
      <c r="L10" s="417"/>
      <c r="M10" s="161"/>
      <c r="N10" s="161"/>
      <c r="O10" s="417"/>
      <c r="P10" s="161"/>
      <c r="Q10" s="166"/>
    </row>
    <row r="11" spans="1:17">
      <c r="A11" s="418" t="s">
        <v>1063</v>
      </c>
      <c r="B11" s="156">
        <f t="shared" si="0"/>
        <v>132</v>
      </c>
      <c r="C11" s="156">
        <v>15</v>
      </c>
      <c r="D11" s="156">
        <v>0</v>
      </c>
      <c r="E11" s="156">
        <f t="shared" si="1"/>
        <v>15</v>
      </c>
      <c r="F11" s="156">
        <v>117</v>
      </c>
      <c r="G11" s="156">
        <f t="shared" si="2"/>
        <v>0.11363636363636363</v>
      </c>
      <c r="H11" s="156">
        <f t="shared" si="3"/>
        <v>0</v>
      </c>
      <c r="I11" s="156">
        <f t="shared" si="4"/>
        <v>0.11363636363636363</v>
      </c>
      <c r="L11" s="413">
        <f>AVERAGE(I11:I14)</f>
        <v>8.0662875305732462E-2</v>
      </c>
      <c r="O11" s="413">
        <f>STDEV(I11:I16)</f>
        <v>3.6045020346249089E-2</v>
      </c>
      <c r="P11" s="157">
        <f>SUM(B11:B14)</f>
        <v>504</v>
      </c>
      <c r="Q11" s="167" t="s">
        <v>1017</v>
      </c>
    </row>
    <row r="12" spans="1:17">
      <c r="A12" s="418" t="s">
        <v>1064</v>
      </c>
      <c r="B12" s="156">
        <f t="shared" si="0"/>
        <v>148</v>
      </c>
      <c r="C12" s="156">
        <v>15</v>
      </c>
      <c r="D12" s="156">
        <v>1</v>
      </c>
      <c r="E12" s="156">
        <f t="shared" si="1"/>
        <v>16</v>
      </c>
      <c r="F12" s="156">
        <v>132</v>
      </c>
      <c r="G12" s="156">
        <f t="shared" si="2"/>
        <v>0.10135135135135136</v>
      </c>
      <c r="H12" s="156">
        <f t="shared" si="3"/>
        <v>6.7567567567567571E-3</v>
      </c>
      <c r="I12" s="156">
        <f t="shared" si="4"/>
        <v>0.10810810810810811</v>
      </c>
      <c r="J12" s="161"/>
      <c r="K12" s="161"/>
      <c r="L12" s="417"/>
      <c r="M12" s="161"/>
      <c r="N12" s="161"/>
      <c r="O12" s="417"/>
      <c r="P12" s="168"/>
      <c r="Q12" s="167"/>
    </row>
    <row r="13" spans="1:17">
      <c r="A13" s="416" t="s">
        <v>1065</v>
      </c>
      <c r="B13" s="156">
        <f t="shared" si="0"/>
        <v>98</v>
      </c>
      <c r="C13" s="156">
        <v>4</v>
      </c>
      <c r="D13" s="156">
        <v>2</v>
      </c>
      <c r="E13" s="156">
        <f t="shared" si="1"/>
        <v>6</v>
      </c>
      <c r="F13" s="156">
        <v>92</v>
      </c>
      <c r="G13" s="156">
        <f t="shared" si="2"/>
        <v>4.0816326530612242E-2</v>
      </c>
      <c r="H13" s="156">
        <f t="shared" si="3"/>
        <v>2.0408163265306121E-2</v>
      </c>
      <c r="I13" s="156">
        <f t="shared" si="4"/>
        <v>6.1224489795918366E-2</v>
      </c>
      <c r="J13" s="161"/>
      <c r="K13" s="161"/>
      <c r="L13" s="417"/>
      <c r="M13" s="161"/>
      <c r="N13" s="161"/>
      <c r="O13" s="417"/>
      <c r="P13" s="161"/>
      <c r="Q13" s="167"/>
    </row>
    <row r="14" spans="1:17">
      <c r="A14" s="416" t="s">
        <v>1066</v>
      </c>
      <c r="B14" s="156">
        <f t="shared" si="0"/>
        <v>126</v>
      </c>
      <c r="C14" s="156">
        <v>3</v>
      </c>
      <c r="D14" s="156">
        <v>2</v>
      </c>
      <c r="E14" s="156">
        <f t="shared" si="1"/>
        <v>5</v>
      </c>
      <c r="F14" s="156">
        <v>121</v>
      </c>
      <c r="G14" s="156">
        <f t="shared" si="2"/>
        <v>2.3809523809523808E-2</v>
      </c>
      <c r="H14" s="156">
        <f t="shared" si="3"/>
        <v>1.5873015873015872E-2</v>
      </c>
      <c r="I14" s="156">
        <f t="shared" si="4"/>
        <v>3.968253968253968E-2</v>
      </c>
      <c r="J14" s="161"/>
      <c r="K14" s="161"/>
      <c r="L14" s="417"/>
      <c r="M14" s="161"/>
      <c r="N14" s="161"/>
      <c r="O14" s="417"/>
      <c r="P14" s="161"/>
      <c r="Q14" s="167"/>
    </row>
    <row r="15" spans="1:17">
      <c r="A15" s="416"/>
      <c r="B15" s="156">
        <f t="shared" si="0"/>
        <v>0</v>
      </c>
      <c r="J15" s="161"/>
      <c r="K15" s="161"/>
      <c r="L15" s="417"/>
      <c r="M15" s="161"/>
      <c r="N15" s="161"/>
      <c r="O15" s="417"/>
      <c r="P15" s="161"/>
      <c r="Q15" s="167"/>
    </row>
    <row r="16" spans="1:17">
      <c r="A16" s="416"/>
      <c r="B16" s="156">
        <f t="shared" si="0"/>
        <v>0</v>
      </c>
      <c r="J16" s="161"/>
      <c r="K16" s="161"/>
      <c r="L16" s="417"/>
      <c r="M16" s="161"/>
      <c r="N16" s="161"/>
      <c r="O16" s="417"/>
      <c r="P16" s="161"/>
      <c r="Q16" s="167"/>
    </row>
    <row r="17" spans="1:26">
      <c r="A17" s="325" t="s">
        <v>1067</v>
      </c>
      <c r="B17" s="156">
        <f t="shared" si="0"/>
        <v>0</v>
      </c>
    </row>
    <row r="18" spans="1:26">
      <c r="A18" s="418" t="s">
        <v>478</v>
      </c>
      <c r="B18" s="156">
        <f t="shared" si="0"/>
        <v>121</v>
      </c>
      <c r="C18" s="156">
        <v>3</v>
      </c>
      <c r="D18" s="156">
        <v>3</v>
      </c>
      <c r="E18" s="156">
        <f t="shared" si="1"/>
        <v>6</v>
      </c>
      <c r="F18" s="156">
        <v>115</v>
      </c>
      <c r="G18" s="156">
        <f t="shared" si="2"/>
        <v>2.4793388429752067E-2</v>
      </c>
      <c r="H18" s="156">
        <f t="shared" si="3"/>
        <v>2.4793388429752067E-2</v>
      </c>
      <c r="I18" s="156">
        <f t="shared" si="4"/>
        <v>4.9586776859504134E-2</v>
      </c>
      <c r="L18" s="413">
        <f>AVERAGE(I18:I21)</f>
        <v>6.6595535913717738E-2</v>
      </c>
      <c r="O18" s="413">
        <f>STDEV(I18:I23)</f>
        <v>1.4619634017401609E-2</v>
      </c>
      <c r="P18" s="157">
        <f>SUM(B18:B23)</f>
        <v>421</v>
      </c>
      <c r="Q18" s="167" t="s">
        <v>1022</v>
      </c>
    </row>
    <row r="19" spans="1:26">
      <c r="A19" s="416" t="s">
        <v>1068</v>
      </c>
      <c r="B19" s="156">
        <f t="shared" si="0"/>
        <v>111</v>
      </c>
      <c r="C19" s="156">
        <v>8</v>
      </c>
      <c r="D19" s="156">
        <v>1</v>
      </c>
      <c r="E19" s="156">
        <f t="shared" si="1"/>
        <v>9</v>
      </c>
      <c r="F19" s="156">
        <v>102</v>
      </c>
      <c r="G19" s="156">
        <f t="shared" si="2"/>
        <v>7.2072072072072071E-2</v>
      </c>
      <c r="H19" s="156">
        <f t="shared" si="3"/>
        <v>9.0090090090090089E-3</v>
      </c>
      <c r="I19" s="156">
        <f t="shared" si="4"/>
        <v>8.1081081081081086E-2</v>
      </c>
      <c r="Q19" s="162"/>
    </row>
    <row r="20" spans="1:26">
      <c r="A20" s="416" t="s">
        <v>465</v>
      </c>
      <c r="B20" s="156">
        <f t="shared" si="0"/>
        <v>84</v>
      </c>
      <c r="C20" s="156">
        <v>5</v>
      </c>
      <c r="D20" s="156">
        <v>0</v>
      </c>
      <c r="E20" s="156">
        <f t="shared" si="1"/>
        <v>5</v>
      </c>
      <c r="F20" s="156">
        <v>79</v>
      </c>
      <c r="G20" s="156">
        <f t="shared" si="2"/>
        <v>5.9523809523809521E-2</v>
      </c>
      <c r="H20" s="156">
        <f t="shared" si="3"/>
        <v>0</v>
      </c>
      <c r="I20" s="156">
        <f t="shared" si="4"/>
        <v>5.9523809523809521E-2</v>
      </c>
    </row>
    <row r="21" spans="1:26">
      <c r="A21" s="416" t="s">
        <v>1069</v>
      </c>
      <c r="B21" s="156">
        <f t="shared" si="0"/>
        <v>105</v>
      </c>
      <c r="C21" s="156">
        <v>6</v>
      </c>
      <c r="D21" s="156">
        <v>2</v>
      </c>
      <c r="E21" s="156">
        <f t="shared" si="1"/>
        <v>8</v>
      </c>
      <c r="F21" s="156">
        <v>97</v>
      </c>
      <c r="G21" s="156">
        <f t="shared" si="2"/>
        <v>5.7142857142857141E-2</v>
      </c>
      <c r="H21" s="156">
        <f t="shared" si="3"/>
        <v>1.9047619047619049E-2</v>
      </c>
      <c r="I21" s="156">
        <f t="shared" si="4"/>
        <v>7.6190476190476197E-2</v>
      </c>
    </row>
    <row r="22" spans="1:26">
      <c r="A22" s="416"/>
      <c r="B22" s="156">
        <f t="shared" si="0"/>
        <v>0</v>
      </c>
      <c r="S22" s="419" t="s">
        <v>546</v>
      </c>
      <c r="T22" s="419" t="s">
        <v>1017</v>
      </c>
      <c r="U22" s="419" t="s">
        <v>1022</v>
      </c>
      <c r="V22" s="419" t="s">
        <v>5</v>
      </c>
      <c r="W22" s="419" t="s">
        <v>121</v>
      </c>
      <c r="X22" s="419" t="s">
        <v>477</v>
      </c>
      <c r="Y22" s="420" t="s">
        <v>490</v>
      </c>
      <c r="Z22" s="420" t="s">
        <v>865</v>
      </c>
    </row>
    <row r="23" spans="1:26">
      <c r="A23" s="416"/>
      <c r="B23" s="156">
        <f t="shared" si="0"/>
        <v>0</v>
      </c>
      <c r="S23" s="419" t="s">
        <v>1024</v>
      </c>
      <c r="T23" s="419" t="s">
        <v>1070</v>
      </c>
      <c r="U23" s="419" t="s">
        <v>1071</v>
      </c>
      <c r="V23" s="419" t="s">
        <v>1072</v>
      </c>
      <c r="W23" s="419" t="s">
        <v>1073</v>
      </c>
      <c r="X23" s="419" t="s">
        <v>1074</v>
      </c>
      <c r="Y23" s="419" t="s">
        <v>1075</v>
      </c>
      <c r="Z23" s="419" t="s">
        <v>1076</v>
      </c>
    </row>
    <row r="24" spans="1:26" ht="34">
      <c r="A24" s="325" t="s">
        <v>1077</v>
      </c>
      <c r="B24" s="156">
        <f t="shared" si="0"/>
        <v>0</v>
      </c>
      <c r="J24" s="161"/>
      <c r="K24" s="161"/>
      <c r="L24" s="417"/>
      <c r="M24" s="161"/>
      <c r="N24" s="161"/>
      <c r="O24" s="417"/>
      <c r="P24" s="161"/>
      <c r="Q24" s="166"/>
      <c r="S24" s="419"/>
      <c r="T24" s="419" t="s">
        <v>424</v>
      </c>
      <c r="U24" s="419" t="s">
        <v>424</v>
      </c>
      <c r="V24" s="419" t="s">
        <v>424</v>
      </c>
      <c r="W24" s="421" t="s">
        <v>39</v>
      </c>
      <c r="X24" s="421" t="s">
        <v>39</v>
      </c>
      <c r="Y24" s="421" t="s">
        <v>39</v>
      </c>
      <c r="Z24" s="421" t="s">
        <v>424</v>
      </c>
    </row>
    <row r="25" spans="1:26">
      <c r="A25" s="416" t="s">
        <v>1078</v>
      </c>
      <c r="B25" s="156">
        <f t="shared" si="0"/>
        <v>97</v>
      </c>
      <c r="C25" s="156">
        <v>23</v>
      </c>
      <c r="D25" s="156">
        <v>6</v>
      </c>
      <c r="E25" s="156">
        <f t="shared" si="1"/>
        <v>29</v>
      </c>
      <c r="F25" s="156">
        <v>68</v>
      </c>
      <c r="G25" s="156">
        <f t="shared" si="2"/>
        <v>0.23711340206185566</v>
      </c>
      <c r="H25" s="156">
        <f t="shared" si="3"/>
        <v>6.1855670103092786E-2</v>
      </c>
      <c r="I25" s="156">
        <f t="shared" si="4"/>
        <v>0.29896907216494845</v>
      </c>
      <c r="L25" s="413">
        <f>AVERAGE(I25:I28)</f>
        <v>0.41686716778137967</v>
      </c>
      <c r="O25" s="413">
        <f>STDEV(I25:I30)</f>
        <v>8.4402455730693798E-2</v>
      </c>
      <c r="P25" s="157">
        <f>SUM(B25:B28)</f>
        <v>476</v>
      </c>
      <c r="Q25" s="167" t="s">
        <v>5</v>
      </c>
      <c r="S25" s="419"/>
      <c r="T25" s="419"/>
      <c r="U25" s="419"/>
      <c r="V25" s="419"/>
      <c r="W25" s="419"/>
      <c r="X25" s="419"/>
      <c r="Y25" s="420"/>
      <c r="Z25" s="420"/>
    </row>
    <row r="26" spans="1:26">
      <c r="A26" s="416" t="s">
        <v>1036</v>
      </c>
      <c r="B26" s="156">
        <f t="shared" si="0"/>
        <v>109</v>
      </c>
      <c r="C26" s="156">
        <v>35</v>
      </c>
      <c r="D26" s="156">
        <v>10</v>
      </c>
      <c r="E26" s="156">
        <f t="shared" si="1"/>
        <v>45</v>
      </c>
      <c r="F26" s="156">
        <v>64</v>
      </c>
      <c r="G26" s="156">
        <f t="shared" si="2"/>
        <v>0.32110091743119268</v>
      </c>
      <c r="H26" s="156">
        <f t="shared" si="3"/>
        <v>9.1743119266055051E-2</v>
      </c>
      <c r="I26" s="156">
        <f t="shared" si="4"/>
        <v>0.41284403669724773</v>
      </c>
      <c r="J26" s="161"/>
      <c r="K26" s="161"/>
      <c r="L26" s="417"/>
      <c r="M26" s="161"/>
      <c r="N26" s="161"/>
      <c r="O26" s="417"/>
      <c r="P26" s="161"/>
      <c r="Q26" s="167"/>
    </row>
    <row r="27" spans="1:26">
      <c r="A27" s="416" t="s">
        <v>469</v>
      </c>
      <c r="B27" s="156">
        <f t="shared" si="0"/>
        <v>137</v>
      </c>
      <c r="C27" s="156">
        <v>33</v>
      </c>
      <c r="D27" s="156">
        <v>32</v>
      </c>
      <c r="E27" s="156">
        <f t="shared" si="1"/>
        <v>65</v>
      </c>
      <c r="F27" s="156">
        <v>72</v>
      </c>
      <c r="G27" s="156">
        <f t="shared" si="2"/>
        <v>0.24087591240875914</v>
      </c>
      <c r="H27" s="156">
        <f t="shared" si="3"/>
        <v>0.23357664233576642</v>
      </c>
      <c r="I27" s="156">
        <f t="shared" si="4"/>
        <v>0.47445255474452552</v>
      </c>
      <c r="J27" s="161"/>
      <c r="K27" s="161"/>
      <c r="L27" s="417"/>
      <c r="M27" s="161"/>
      <c r="N27" s="161"/>
      <c r="O27" s="417"/>
      <c r="P27" s="161"/>
      <c r="Q27" s="167"/>
    </row>
    <row r="28" spans="1:26">
      <c r="A28" s="416" t="s">
        <v>1079</v>
      </c>
      <c r="B28" s="156">
        <f t="shared" si="0"/>
        <v>133</v>
      </c>
      <c r="C28" s="156">
        <v>39</v>
      </c>
      <c r="D28" s="156">
        <v>25</v>
      </c>
      <c r="E28" s="156">
        <f t="shared" si="1"/>
        <v>64</v>
      </c>
      <c r="F28" s="156">
        <v>69</v>
      </c>
      <c r="G28" s="156">
        <f t="shared" si="2"/>
        <v>0.2932330827067669</v>
      </c>
      <c r="H28" s="156">
        <f t="shared" si="3"/>
        <v>0.18796992481203006</v>
      </c>
      <c r="I28" s="156">
        <f t="shared" si="4"/>
        <v>0.48120300751879697</v>
      </c>
      <c r="J28" s="161"/>
      <c r="K28" s="161"/>
      <c r="L28" s="417"/>
      <c r="M28" s="161"/>
      <c r="N28" s="161"/>
      <c r="O28" s="417"/>
      <c r="P28" s="161"/>
      <c r="Q28" s="167"/>
    </row>
    <row r="29" spans="1:26">
      <c r="A29" s="416"/>
      <c r="B29" s="156">
        <f t="shared" si="0"/>
        <v>0</v>
      </c>
      <c r="J29" s="161"/>
      <c r="K29" s="161"/>
      <c r="L29" s="417"/>
      <c r="M29" s="161"/>
      <c r="N29" s="161"/>
      <c r="O29" s="417"/>
      <c r="P29" s="161"/>
      <c r="Q29" s="167"/>
    </row>
    <row r="30" spans="1:26">
      <c r="A30" s="416"/>
      <c r="B30" s="156">
        <f t="shared" si="0"/>
        <v>0</v>
      </c>
      <c r="J30" s="161"/>
      <c r="K30" s="161"/>
      <c r="L30" s="417"/>
      <c r="M30" s="161"/>
      <c r="N30" s="161"/>
      <c r="O30" s="417"/>
      <c r="P30" s="161"/>
      <c r="Q30" s="167"/>
    </row>
    <row r="31" spans="1:26">
      <c r="A31" s="355" t="s">
        <v>1080</v>
      </c>
      <c r="B31" s="156">
        <f t="shared" si="0"/>
        <v>0</v>
      </c>
      <c r="J31" s="161"/>
      <c r="K31" s="161"/>
      <c r="L31" s="417"/>
      <c r="M31" s="161"/>
      <c r="N31" s="161"/>
      <c r="O31" s="417"/>
      <c r="P31" s="161"/>
      <c r="Q31" s="166"/>
    </row>
    <row r="32" spans="1:26">
      <c r="A32" s="416" t="s">
        <v>1081</v>
      </c>
      <c r="B32" s="156">
        <f t="shared" si="0"/>
        <v>121</v>
      </c>
      <c r="C32" s="156">
        <v>10</v>
      </c>
      <c r="D32" s="156">
        <v>6</v>
      </c>
      <c r="E32" s="156">
        <f t="shared" si="1"/>
        <v>16</v>
      </c>
      <c r="F32" s="156">
        <v>105</v>
      </c>
      <c r="G32" s="156">
        <f t="shared" si="2"/>
        <v>8.2644628099173556E-2</v>
      </c>
      <c r="H32" s="156">
        <f t="shared" si="3"/>
        <v>4.9586776859504134E-2</v>
      </c>
      <c r="I32" s="156">
        <f t="shared" si="4"/>
        <v>0.13223140495867769</v>
      </c>
      <c r="L32" s="413">
        <f>AVERAGE(I32:I35)</f>
        <v>0.23018670130113522</v>
      </c>
      <c r="O32" s="413">
        <f>STDEV(I32:I37)</f>
        <v>9.9726397082388646E-2</v>
      </c>
      <c r="P32" s="157">
        <f>SUM(B32:B37)</f>
        <v>508</v>
      </c>
      <c r="Q32" s="167" t="s">
        <v>121</v>
      </c>
    </row>
    <row r="33" spans="1:17">
      <c r="A33" s="416" t="s">
        <v>1082</v>
      </c>
      <c r="B33" s="156">
        <f t="shared" si="0"/>
        <v>117</v>
      </c>
      <c r="C33" s="156">
        <v>20</v>
      </c>
      <c r="D33" s="156">
        <v>7</v>
      </c>
      <c r="E33" s="156">
        <f t="shared" si="1"/>
        <v>27</v>
      </c>
      <c r="F33" s="156">
        <v>90</v>
      </c>
      <c r="G33" s="156">
        <f t="shared" si="2"/>
        <v>0.17094017094017094</v>
      </c>
      <c r="H33" s="156">
        <f t="shared" si="3"/>
        <v>5.9829059829059832E-2</v>
      </c>
      <c r="I33" s="156">
        <f t="shared" si="4"/>
        <v>0.23076923076923078</v>
      </c>
      <c r="J33" s="161"/>
      <c r="K33" s="161"/>
      <c r="L33" s="417"/>
      <c r="M33" s="161"/>
      <c r="N33" s="161"/>
      <c r="O33" s="417"/>
      <c r="P33" s="161"/>
      <c r="Q33" s="166"/>
    </row>
    <row r="34" spans="1:17">
      <c r="A34" s="416" t="s">
        <v>1083</v>
      </c>
      <c r="B34" s="156">
        <f t="shared" si="0"/>
        <v>139</v>
      </c>
      <c r="C34" s="156">
        <v>33</v>
      </c>
      <c r="D34" s="156">
        <v>18</v>
      </c>
      <c r="E34" s="156">
        <f t="shared" si="1"/>
        <v>51</v>
      </c>
      <c r="F34" s="156">
        <v>88</v>
      </c>
      <c r="G34" s="156">
        <f t="shared" si="2"/>
        <v>0.23741007194244604</v>
      </c>
      <c r="H34" s="156">
        <f t="shared" si="3"/>
        <v>0.12949640287769784</v>
      </c>
      <c r="I34" s="156">
        <f t="shared" si="4"/>
        <v>0.36690647482014388</v>
      </c>
      <c r="J34" s="161"/>
      <c r="K34" s="161"/>
      <c r="L34" s="417"/>
      <c r="M34" s="161"/>
      <c r="N34" s="161"/>
      <c r="O34" s="417"/>
      <c r="P34" s="161"/>
      <c r="Q34" s="166"/>
    </row>
    <row r="35" spans="1:17">
      <c r="A35" s="416" t="s">
        <v>1041</v>
      </c>
      <c r="B35" s="156">
        <f t="shared" si="0"/>
        <v>131</v>
      </c>
      <c r="C35" s="156">
        <v>21</v>
      </c>
      <c r="D35" s="156">
        <v>4</v>
      </c>
      <c r="E35" s="156">
        <f t="shared" si="1"/>
        <v>25</v>
      </c>
      <c r="F35" s="156">
        <v>106</v>
      </c>
      <c r="G35" s="156">
        <f t="shared" si="2"/>
        <v>0.16030534351145037</v>
      </c>
      <c r="H35" s="156">
        <f t="shared" si="3"/>
        <v>3.0534351145038167E-2</v>
      </c>
      <c r="I35" s="156">
        <f t="shared" si="4"/>
        <v>0.19083969465648856</v>
      </c>
      <c r="J35" s="161"/>
      <c r="K35" s="161"/>
      <c r="L35" s="417"/>
      <c r="M35" s="161"/>
      <c r="N35" s="161"/>
      <c r="O35" s="417"/>
      <c r="P35" s="161"/>
      <c r="Q35" s="166"/>
    </row>
    <row r="36" spans="1:17">
      <c r="A36" s="416"/>
      <c r="B36" s="156">
        <f t="shared" si="0"/>
        <v>0</v>
      </c>
      <c r="J36" s="161"/>
      <c r="K36" s="161"/>
      <c r="L36" s="417"/>
      <c r="M36" s="161"/>
      <c r="N36" s="161"/>
      <c r="O36" s="417"/>
      <c r="P36" s="161"/>
      <c r="Q36" s="166"/>
    </row>
    <row r="37" spans="1:17">
      <c r="A37" s="416"/>
      <c r="B37" s="156">
        <f t="shared" si="0"/>
        <v>0</v>
      </c>
      <c r="J37" s="161"/>
      <c r="K37" s="161"/>
      <c r="L37" s="417"/>
      <c r="M37" s="161"/>
      <c r="N37" s="161"/>
      <c r="O37" s="417"/>
      <c r="P37" s="161"/>
      <c r="Q37" s="166"/>
    </row>
    <row r="38" spans="1:17">
      <c r="A38" s="355" t="s">
        <v>1084</v>
      </c>
      <c r="B38" s="156">
        <f t="shared" si="0"/>
        <v>0</v>
      </c>
      <c r="J38" s="161"/>
      <c r="K38" s="161"/>
      <c r="L38" s="417"/>
      <c r="M38" s="161"/>
      <c r="N38" s="161"/>
      <c r="O38" s="417"/>
      <c r="P38" s="161"/>
      <c r="Q38" s="167"/>
    </row>
    <row r="39" spans="1:17">
      <c r="A39" s="416" t="s">
        <v>491</v>
      </c>
      <c r="B39" s="156">
        <f t="shared" si="0"/>
        <v>156</v>
      </c>
      <c r="C39" s="156">
        <v>14</v>
      </c>
      <c r="D39" s="156">
        <v>9</v>
      </c>
      <c r="E39" s="156">
        <f t="shared" si="1"/>
        <v>23</v>
      </c>
      <c r="F39" s="156">
        <v>133</v>
      </c>
      <c r="G39" s="156">
        <f t="shared" si="2"/>
        <v>8.9743589743589744E-2</v>
      </c>
      <c r="H39" s="156">
        <f t="shared" si="3"/>
        <v>5.7692307692307696E-2</v>
      </c>
      <c r="I39" s="156">
        <f t="shared" si="4"/>
        <v>0.14743589743589744</v>
      </c>
      <c r="L39" s="413">
        <f>AVERAGE(I39:I42)</f>
        <v>0.21254227105384413</v>
      </c>
      <c r="O39" s="413">
        <f>STDEV(I39:I44)</f>
        <v>5.2612670019119463E-2</v>
      </c>
      <c r="P39" s="157">
        <f>SUM(B39:B44)</f>
        <v>566</v>
      </c>
      <c r="Q39" s="167" t="s">
        <v>477</v>
      </c>
    </row>
    <row r="40" spans="1:17">
      <c r="A40" s="416" t="s">
        <v>493</v>
      </c>
      <c r="B40" s="156">
        <f t="shared" si="0"/>
        <v>142</v>
      </c>
      <c r="C40" s="156">
        <v>23</v>
      </c>
      <c r="D40" s="156">
        <v>16</v>
      </c>
      <c r="E40" s="156">
        <f t="shared" si="1"/>
        <v>39</v>
      </c>
      <c r="F40" s="156">
        <v>103</v>
      </c>
      <c r="G40" s="156">
        <f t="shared" si="2"/>
        <v>0.1619718309859155</v>
      </c>
      <c r="H40" s="156">
        <f t="shared" si="3"/>
        <v>0.11267605633802817</v>
      </c>
      <c r="I40" s="156">
        <f t="shared" si="4"/>
        <v>0.27464788732394368</v>
      </c>
      <c r="J40" s="161"/>
      <c r="K40" s="161"/>
      <c r="L40" s="417"/>
      <c r="M40" s="161"/>
      <c r="N40" s="161"/>
      <c r="O40" s="417"/>
      <c r="P40" s="161"/>
      <c r="Q40" s="167"/>
    </row>
    <row r="41" spans="1:17">
      <c r="A41" s="416" t="s">
        <v>1085</v>
      </c>
      <c r="B41" s="156">
        <f t="shared" si="0"/>
        <v>116</v>
      </c>
      <c r="C41" s="156">
        <v>16</v>
      </c>
      <c r="D41" s="156">
        <v>10</v>
      </c>
      <c r="E41" s="156">
        <f t="shared" si="1"/>
        <v>26</v>
      </c>
      <c r="F41" s="156">
        <v>90</v>
      </c>
      <c r="G41" s="156">
        <f t="shared" si="2"/>
        <v>0.13793103448275862</v>
      </c>
      <c r="H41" s="156">
        <f t="shared" si="3"/>
        <v>8.6206896551724144E-2</v>
      </c>
      <c r="I41" s="156">
        <f t="shared" si="4"/>
        <v>0.22413793103448276</v>
      </c>
      <c r="J41" s="161"/>
      <c r="K41" s="161"/>
      <c r="L41" s="417"/>
      <c r="M41" s="161"/>
      <c r="N41" s="161"/>
      <c r="O41" s="417"/>
      <c r="P41" s="161"/>
      <c r="Q41" s="167"/>
    </row>
    <row r="42" spans="1:17">
      <c r="A42" s="416" t="s">
        <v>1045</v>
      </c>
      <c r="B42" s="156">
        <f t="shared" si="0"/>
        <v>152</v>
      </c>
      <c r="C42" s="156">
        <v>20</v>
      </c>
      <c r="D42" s="156">
        <v>11</v>
      </c>
      <c r="E42" s="156">
        <f t="shared" si="1"/>
        <v>31</v>
      </c>
      <c r="F42" s="156">
        <v>121</v>
      </c>
      <c r="G42" s="156">
        <f t="shared" si="2"/>
        <v>0.13157894736842105</v>
      </c>
      <c r="H42" s="156">
        <f t="shared" si="3"/>
        <v>7.2368421052631582E-2</v>
      </c>
      <c r="I42" s="156">
        <f t="shared" si="4"/>
        <v>0.20394736842105263</v>
      </c>
      <c r="J42" s="161"/>
      <c r="K42" s="161"/>
      <c r="L42" s="417"/>
      <c r="M42" s="161"/>
      <c r="N42" s="161"/>
      <c r="O42" s="417"/>
      <c r="P42" s="161"/>
      <c r="Q42" s="167"/>
    </row>
    <row r="43" spans="1:17">
      <c r="A43" s="416"/>
      <c r="B43" s="156">
        <f t="shared" si="0"/>
        <v>0</v>
      </c>
      <c r="J43" s="161"/>
      <c r="K43" s="161"/>
      <c r="L43" s="417"/>
      <c r="M43" s="161"/>
      <c r="N43" s="161"/>
      <c r="O43" s="417"/>
      <c r="P43" s="161"/>
      <c r="Q43" s="166"/>
    </row>
    <row r="44" spans="1:17">
      <c r="A44" s="416"/>
      <c r="B44" s="156">
        <f t="shared" si="0"/>
        <v>0</v>
      </c>
      <c r="J44" s="161"/>
      <c r="K44" s="161"/>
      <c r="L44" s="417"/>
      <c r="M44" s="161"/>
      <c r="N44" s="161"/>
      <c r="O44" s="417"/>
      <c r="P44" s="161"/>
      <c r="Q44" s="166"/>
    </row>
    <row r="45" spans="1:17">
      <c r="A45" s="422" t="s">
        <v>1086</v>
      </c>
      <c r="B45" s="156">
        <f t="shared" si="0"/>
        <v>0</v>
      </c>
      <c r="J45" s="161"/>
      <c r="K45" s="161"/>
      <c r="L45" s="417"/>
      <c r="M45" s="161"/>
      <c r="N45" s="161"/>
      <c r="O45" s="417"/>
      <c r="P45" s="175"/>
      <c r="Q45" s="176"/>
    </row>
    <row r="46" spans="1:17">
      <c r="A46" s="416" t="s">
        <v>1087</v>
      </c>
      <c r="B46" s="156">
        <f t="shared" si="0"/>
        <v>118</v>
      </c>
      <c r="C46" s="156">
        <v>18</v>
      </c>
      <c r="D46" s="156">
        <v>27</v>
      </c>
      <c r="E46" s="156">
        <f t="shared" si="1"/>
        <v>45</v>
      </c>
      <c r="F46" s="156">
        <v>73</v>
      </c>
      <c r="G46" s="156">
        <f t="shared" ref="G46:G49" si="5">C46/B46</f>
        <v>0.15254237288135594</v>
      </c>
      <c r="H46" s="156">
        <f t="shared" ref="H46:H49" si="6">D46/B46</f>
        <v>0.2288135593220339</v>
      </c>
      <c r="I46" s="156">
        <f t="shared" si="4"/>
        <v>0.38135593220338981</v>
      </c>
      <c r="L46" s="413">
        <f>AVERAGE(I46:I49)</f>
        <v>0.26828173969896124</v>
      </c>
      <c r="O46" s="413">
        <f>STDEV(I46:I51)</f>
        <v>7.8848008280091156E-2</v>
      </c>
      <c r="P46" s="157">
        <f>SUM(B46:B54)</f>
        <v>745</v>
      </c>
      <c r="Q46" s="167" t="s">
        <v>490</v>
      </c>
    </row>
    <row r="47" spans="1:17">
      <c r="A47" s="416" t="s">
        <v>1088</v>
      </c>
      <c r="B47" s="156">
        <f t="shared" si="0"/>
        <v>96</v>
      </c>
      <c r="C47" s="156">
        <v>12</v>
      </c>
      <c r="D47" s="156">
        <v>13</v>
      </c>
      <c r="E47" s="156">
        <f t="shared" si="1"/>
        <v>25</v>
      </c>
      <c r="F47" s="156">
        <v>71</v>
      </c>
      <c r="G47" s="156">
        <f t="shared" si="5"/>
        <v>0.125</v>
      </c>
      <c r="H47" s="156">
        <f t="shared" si="6"/>
        <v>0.13541666666666666</v>
      </c>
      <c r="I47" s="156">
        <f t="shared" si="4"/>
        <v>0.26041666666666669</v>
      </c>
      <c r="J47" s="161"/>
      <c r="K47" s="161"/>
      <c r="L47" s="417"/>
      <c r="M47" s="161"/>
      <c r="N47" s="161"/>
      <c r="O47" s="417"/>
      <c r="P47" s="161"/>
      <c r="Q47" s="166"/>
    </row>
    <row r="48" spans="1:17">
      <c r="A48" s="416" t="s">
        <v>1089</v>
      </c>
      <c r="B48" s="156">
        <f t="shared" si="0"/>
        <v>110</v>
      </c>
      <c r="C48" s="156">
        <v>19</v>
      </c>
      <c r="D48" s="156">
        <v>6</v>
      </c>
      <c r="E48" s="156">
        <f t="shared" si="1"/>
        <v>25</v>
      </c>
      <c r="F48" s="156">
        <v>85</v>
      </c>
      <c r="G48" s="156">
        <f t="shared" si="5"/>
        <v>0.17272727272727273</v>
      </c>
      <c r="H48" s="156">
        <f t="shared" si="6"/>
        <v>5.4545454545454543E-2</v>
      </c>
      <c r="I48" s="156">
        <f t="shared" si="4"/>
        <v>0.22727272727272727</v>
      </c>
      <c r="J48" s="161"/>
      <c r="K48" s="161"/>
      <c r="L48" s="417"/>
      <c r="M48" s="161"/>
      <c r="N48" s="161"/>
      <c r="O48" s="417"/>
      <c r="P48" s="161"/>
      <c r="Q48" s="167"/>
    </row>
    <row r="49" spans="1:17">
      <c r="A49" s="416" t="s">
        <v>1050</v>
      </c>
      <c r="B49" s="156">
        <f t="shared" si="0"/>
        <v>147</v>
      </c>
      <c r="C49" s="156">
        <v>16</v>
      </c>
      <c r="D49" s="156">
        <v>14</v>
      </c>
      <c r="E49" s="156">
        <f t="shared" si="1"/>
        <v>30</v>
      </c>
      <c r="F49" s="156">
        <v>117</v>
      </c>
      <c r="G49" s="156">
        <f t="shared" si="5"/>
        <v>0.10884353741496598</v>
      </c>
      <c r="H49" s="156">
        <f t="shared" si="6"/>
        <v>9.5238095238095233E-2</v>
      </c>
      <c r="I49" s="156">
        <f t="shared" si="4"/>
        <v>0.20408163265306123</v>
      </c>
      <c r="K49" s="161"/>
      <c r="L49" s="417"/>
      <c r="N49" s="161"/>
      <c r="O49" s="417"/>
      <c r="P49" s="161"/>
    </row>
    <row r="50" spans="1:17">
      <c r="A50" s="423"/>
      <c r="B50" s="156">
        <f t="shared" si="0"/>
        <v>0</v>
      </c>
      <c r="K50" s="161"/>
      <c r="L50" s="417"/>
      <c r="N50" s="161"/>
      <c r="O50" s="417"/>
      <c r="P50" s="161"/>
    </row>
    <row r="51" spans="1:17">
      <c r="B51" s="156">
        <f t="shared" si="0"/>
        <v>0</v>
      </c>
      <c r="J51" s="161"/>
      <c r="K51" s="161"/>
      <c r="L51" s="417"/>
      <c r="M51" s="161"/>
      <c r="N51" s="161"/>
      <c r="O51" s="417"/>
      <c r="P51" s="161"/>
      <c r="Q51" s="166"/>
    </row>
    <row r="52" spans="1:17">
      <c r="A52" s="422" t="s">
        <v>1090</v>
      </c>
      <c r="B52" s="156">
        <f t="shared" si="0"/>
        <v>0</v>
      </c>
      <c r="J52" s="161"/>
      <c r="K52" s="161"/>
      <c r="L52" s="417"/>
      <c r="M52" s="161"/>
      <c r="N52" s="161"/>
      <c r="O52" s="417"/>
      <c r="P52" s="161"/>
    </row>
    <row r="53" spans="1:17">
      <c r="A53" s="356" t="s">
        <v>1091</v>
      </c>
      <c r="B53" s="156">
        <f t="shared" si="0"/>
        <v>125</v>
      </c>
      <c r="C53" s="180">
        <v>22</v>
      </c>
      <c r="D53" s="180">
        <v>10</v>
      </c>
      <c r="E53" s="156">
        <f t="shared" si="1"/>
        <v>32</v>
      </c>
      <c r="F53" s="180">
        <v>93</v>
      </c>
      <c r="G53" s="156">
        <f>C53/B53</f>
        <v>0.17599999999999999</v>
      </c>
      <c r="H53" s="156">
        <f>D53/B53</f>
        <v>0.08</v>
      </c>
      <c r="I53" s="156">
        <f t="shared" si="4"/>
        <v>0.25600000000000001</v>
      </c>
      <c r="L53" s="413">
        <f>AVERAGE(I53:I56)</f>
        <v>0.16101512667532955</v>
      </c>
      <c r="O53" s="413">
        <f>STDEV(I53:I58)</f>
        <v>7.4229635487511339E-2</v>
      </c>
      <c r="P53" s="157">
        <f>SUM(B53:B62)</f>
        <v>537</v>
      </c>
      <c r="Q53" s="181" t="s">
        <v>865</v>
      </c>
    </row>
    <row r="54" spans="1:17">
      <c r="A54" s="356" t="s">
        <v>1092</v>
      </c>
      <c r="B54" s="156">
        <f t="shared" si="0"/>
        <v>149</v>
      </c>
      <c r="C54" s="180">
        <v>16</v>
      </c>
      <c r="D54" s="180">
        <v>9</v>
      </c>
      <c r="E54" s="156">
        <f t="shared" si="1"/>
        <v>25</v>
      </c>
      <c r="F54" s="180">
        <v>124</v>
      </c>
      <c r="G54" s="156">
        <f t="shared" ref="G54:G56" si="7">C54/B54</f>
        <v>0.10738255033557047</v>
      </c>
      <c r="H54" s="156">
        <f t="shared" ref="H54:H56" si="8">D54/B54</f>
        <v>6.0402684563758392E-2</v>
      </c>
      <c r="I54" s="156">
        <f t="shared" si="4"/>
        <v>0.16778523489932887</v>
      </c>
      <c r="J54" s="161"/>
      <c r="K54" s="161"/>
      <c r="L54" s="417"/>
      <c r="M54" s="161"/>
      <c r="N54" s="161"/>
      <c r="O54" s="417"/>
      <c r="P54" s="161"/>
      <c r="Q54" s="182"/>
    </row>
    <row r="55" spans="1:17">
      <c r="A55" s="356" t="s">
        <v>1093</v>
      </c>
      <c r="B55" s="156">
        <f t="shared" si="0"/>
        <v>131</v>
      </c>
      <c r="C55" s="180">
        <v>4</v>
      </c>
      <c r="D55" s="180">
        <v>6</v>
      </c>
      <c r="E55" s="156">
        <f t="shared" si="1"/>
        <v>10</v>
      </c>
      <c r="F55" s="180">
        <v>121</v>
      </c>
      <c r="G55" s="156">
        <f t="shared" si="7"/>
        <v>3.0534351145038167E-2</v>
      </c>
      <c r="H55" s="156">
        <f t="shared" si="8"/>
        <v>4.5801526717557252E-2</v>
      </c>
      <c r="I55" s="156">
        <f t="shared" si="4"/>
        <v>7.6335877862595422E-2</v>
      </c>
      <c r="J55" s="161"/>
      <c r="K55" s="161"/>
      <c r="L55" s="417"/>
      <c r="M55" s="161"/>
      <c r="N55" s="161"/>
      <c r="O55" s="417"/>
      <c r="P55" s="161"/>
      <c r="Q55" s="180"/>
    </row>
    <row r="56" spans="1:17">
      <c r="A56" s="356" t="s">
        <v>1094</v>
      </c>
      <c r="B56" s="156">
        <f t="shared" si="0"/>
        <v>132</v>
      </c>
      <c r="C56" s="180">
        <v>6</v>
      </c>
      <c r="D56" s="180">
        <v>13</v>
      </c>
      <c r="E56" s="156">
        <f t="shared" si="1"/>
        <v>19</v>
      </c>
      <c r="F56" s="180">
        <v>113</v>
      </c>
      <c r="G56" s="156">
        <f t="shared" si="7"/>
        <v>4.5454545454545456E-2</v>
      </c>
      <c r="H56" s="156">
        <f t="shared" si="8"/>
        <v>9.8484848484848481E-2</v>
      </c>
      <c r="I56" s="156">
        <f t="shared" si="4"/>
        <v>0.14393939393939395</v>
      </c>
      <c r="J56" s="161"/>
      <c r="K56" s="161"/>
      <c r="L56" s="417"/>
      <c r="M56" s="161"/>
      <c r="N56" s="161"/>
      <c r="O56" s="417"/>
      <c r="P56" s="161"/>
      <c r="Q56" s="180"/>
    </row>
    <row r="57" spans="1:17">
      <c r="A57" s="355"/>
      <c r="B57" s="180"/>
      <c r="C57" s="180"/>
      <c r="D57" s="180"/>
      <c r="E57" s="180"/>
      <c r="F57" s="180"/>
      <c r="I57" s="166"/>
      <c r="J57" s="161"/>
      <c r="K57" s="161"/>
      <c r="L57" s="417"/>
      <c r="M57" s="161"/>
      <c r="N57" s="161"/>
      <c r="O57" s="417"/>
      <c r="P57" s="161"/>
      <c r="Q57" s="181"/>
    </row>
    <row r="58" spans="1:17">
      <c r="A58" s="356"/>
      <c r="B58" s="180"/>
      <c r="C58" s="180"/>
      <c r="D58" s="180"/>
      <c r="E58" s="180"/>
      <c r="F58" s="180"/>
      <c r="I58" s="166"/>
      <c r="J58" s="161"/>
      <c r="K58" s="161"/>
      <c r="L58" s="417"/>
      <c r="M58" s="161"/>
      <c r="N58" s="161"/>
      <c r="O58" s="417"/>
      <c r="P58" s="161"/>
      <c r="Q58" s="182"/>
    </row>
    <row r="59" spans="1:17" ht="34">
      <c r="A59" s="423" t="s">
        <v>505</v>
      </c>
      <c r="B59" s="180"/>
      <c r="C59" s="180"/>
      <c r="D59" s="180"/>
      <c r="E59" s="180"/>
      <c r="F59" s="180"/>
      <c r="G59" s="177" t="s">
        <v>1095</v>
      </c>
      <c r="I59" s="166"/>
      <c r="J59" s="161"/>
      <c r="K59" s="161"/>
      <c r="L59" s="417"/>
      <c r="M59" s="161"/>
      <c r="N59" s="161"/>
      <c r="O59" s="417"/>
      <c r="P59" s="161"/>
      <c r="Q59" s="180"/>
    </row>
    <row r="60" spans="1:17">
      <c r="A60" s="355"/>
      <c r="B60" s="180"/>
      <c r="C60" s="180"/>
      <c r="D60" s="180"/>
      <c r="E60" s="180"/>
      <c r="F60" s="180"/>
      <c r="I60" s="166"/>
      <c r="J60" s="161"/>
      <c r="K60" s="161"/>
      <c r="L60" s="417"/>
      <c r="M60" s="161"/>
      <c r="N60" s="161"/>
      <c r="O60" s="417"/>
      <c r="P60" s="161"/>
      <c r="Q60" s="181"/>
    </row>
    <row r="61" spans="1:17">
      <c r="A61" s="356"/>
      <c r="B61" s="180"/>
      <c r="C61" s="180"/>
      <c r="D61" s="180"/>
      <c r="E61" s="180"/>
      <c r="F61" s="180"/>
      <c r="I61" s="166"/>
      <c r="J61" s="161"/>
      <c r="K61" s="161"/>
      <c r="L61" s="417"/>
      <c r="M61" s="161"/>
      <c r="N61" s="161"/>
      <c r="O61" s="417"/>
      <c r="P61" s="161"/>
      <c r="Q61" s="182"/>
    </row>
    <row r="62" spans="1:17">
      <c r="A62" s="356"/>
      <c r="B62" s="180"/>
      <c r="C62" s="180"/>
      <c r="D62" s="180"/>
      <c r="E62" s="180"/>
      <c r="F62" s="180"/>
      <c r="I62" s="166"/>
      <c r="J62" s="161"/>
      <c r="K62" s="161"/>
      <c r="L62" s="417"/>
      <c r="M62" s="161"/>
      <c r="N62" s="161"/>
      <c r="O62" s="417"/>
      <c r="P62" s="161"/>
      <c r="Q62" s="182"/>
    </row>
    <row r="63" spans="1:17">
      <c r="A63" s="356"/>
      <c r="B63" s="180"/>
      <c r="C63" s="180"/>
      <c r="D63" s="180"/>
      <c r="E63" s="180"/>
      <c r="F63" s="180"/>
      <c r="I63" s="166"/>
      <c r="J63" s="161"/>
      <c r="K63" s="161"/>
      <c r="L63" s="417"/>
      <c r="M63" s="161"/>
      <c r="N63" s="161"/>
      <c r="O63" s="417"/>
      <c r="P63" s="161"/>
      <c r="Q63" s="182"/>
    </row>
    <row r="64" spans="1:17">
      <c r="A64" s="355"/>
      <c r="B64" s="180"/>
      <c r="C64" s="180"/>
      <c r="D64" s="180"/>
      <c r="E64" s="180"/>
      <c r="F64" s="180"/>
      <c r="I64" s="166"/>
      <c r="J64" s="161"/>
      <c r="K64" s="161"/>
      <c r="L64" s="417"/>
      <c r="M64" s="161"/>
      <c r="N64" s="161"/>
      <c r="O64" s="417"/>
      <c r="P64" s="161"/>
      <c r="Q64" s="181"/>
    </row>
    <row r="65" spans="1:17">
      <c r="A65" s="356"/>
      <c r="B65" s="180"/>
      <c r="C65" s="180"/>
      <c r="D65" s="180"/>
      <c r="E65" s="180"/>
      <c r="F65" s="180"/>
      <c r="I65" s="166"/>
      <c r="J65" s="161"/>
      <c r="K65" s="161"/>
      <c r="L65" s="417"/>
      <c r="M65" s="161"/>
      <c r="N65" s="161"/>
      <c r="O65" s="417"/>
      <c r="P65" s="161"/>
      <c r="Q65" s="182"/>
    </row>
    <row r="66" spans="1:17">
      <c r="A66" s="356"/>
      <c r="B66" s="180"/>
      <c r="C66" s="180"/>
      <c r="D66" s="180"/>
      <c r="E66" s="180"/>
      <c r="F66" s="180"/>
      <c r="I66" s="166"/>
      <c r="J66" s="161"/>
      <c r="K66" s="161"/>
      <c r="L66" s="417"/>
      <c r="M66" s="161"/>
      <c r="N66" s="161"/>
      <c r="O66" s="417"/>
      <c r="P66" s="161"/>
      <c r="Q66" s="180"/>
    </row>
    <row r="67" spans="1:17">
      <c r="A67" s="356"/>
      <c r="B67" s="180"/>
      <c r="C67" s="180"/>
      <c r="D67" s="180"/>
      <c r="E67" s="180"/>
      <c r="F67" s="180"/>
      <c r="I67" s="166"/>
      <c r="J67" s="161"/>
      <c r="K67" s="161"/>
      <c r="L67" s="417"/>
      <c r="M67" s="161"/>
      <c r="N67" s="161"/>
      <c r="O67" s="417"/>
      <c r="P67" s="161"/>
      <c r="Q67" s="180"/>
    </row>
    <row r="68" spans="1:17">
      <c r="A68" s="355"/>
      <c r="B68" s="180"/>
      <c r="C68" s="180"/>
      <c r="D68" s="180"/>
      <c r="E68" s="180"/>
      <c r="F68" s="180"/>
      <c r="I68" s="166"/>
      <c r="J68" s="161"/>
      <c r="K68" s="161"/>
      <c r="L68" s="417"/>
      <c r="M68" s="161"/>
      <c r="N68" s="161"/>
      <c r="O68" s="417"/>
      <c r="P68" s="161"/>
      <c r="Q68" s="181"/>
    </row>
    <row r="69" spans="1:17">
      <c r="A69" s="356"/>
      <c r="B69" s="180"/>
      <c r="C69" s="180"/>
      <c r="D69" s="180"/>
      <c r="E69" s="180"/>
      <c r="F69" s="180"/>
      <c r="I69" s="166"/>
      <c r="J69" s="161"/>
      <c r="K69" s="161"/>
      <c r="L69" s="417"/>
      <c r="M69" s="161"/>
      <c r="N69" s="161"/>
      <c r="O69" s="417"/>
      <c r="P69" s="161"/>
      <c r="Q69" s="182"/>
    </row>
    <row r="70" spans="1:17">
      <c r="A70" s="355"/>
      <c r="B70" s="180"/>
      <c r="C70" s="180"/>
      <c r="D70" s="180"/>
      <c r="E70" s="180"/>
      <c r="F70" s="180"/>
      <c r="I70" s="166"/>
      <c r="J70" s="161"/>
      <c r="K70" s="161"/>
      <c r="L70" s="417"/>
      <c r="M70" s="161"/>
      <c r="N70" s="161"/>
      <c r="O70" s="417"/>
      <c r="P70" s="161"/>
      <c r="Q70" s="181"/>
    </row>
    <row r="71" spans="1:17">
      <c r="A71" s="356"/>
      <c r="B71" s="180"/>
      <c r="C71" s="180"/>
      <c r="D71" s="180"/>
      <c r="E71" s="180"/>
      <c r="F71" s="180"/>
      <c r="I71" s="166"/>
      <c r="J71" s="161"/>
      <c r="K71" s="161"/>
      <c r="L71" s="417"/>
      <c r="M71" s="161"/>
      <c r="N71" s="161"/>
      <c r="O71" s="417"/>
      <c r="P71" s="161"/>
      <c r="Q71" s="182"/>
    </row>
    <row r="72" spans="1:17">
      <c r="A72" s="356"/>
      <c r="B72" s="180"/>
      <c r="C72" s="180"/>
      <c r="D72" s="180"/>
      <c r="E72" s="180"/>
      <c r="F72" s="180"/>
      <c r="I72" s="166"/>
      <c r="J72" s="161"/>
      <c r="K72" s="161"/>
      <c r="L72" s="417"/>
      <c r="M72" s="161"/>
      <c r="N72" s="161"/>
      <c r="O72" s="417"/>
      <c r="P72" s="161"/>
      <c r="Q72" s="180"/>
    </row>
    <row r="73" spans="1:17">
      <c r="A73" s="356"/>
      <c r="C73" s="180"/>
      <c r="D73" s="180"/>
      <c r="E73" s="180"/>
      <c r="F73" s="180"/>
      <c r="I73" s="166"/>
      <c r="J73" s="161"/>
      <c r="K73" s="161"/>
      <c r="L73" s="417"/>
      <c r="M73" s="161"/>
      <c r="N73" s="161"/>
      <c r="O73" s="417"/>
      <c r="P73" s="161"/>
      <c r="Q73" s="180"/>
    </row>
    <row r="74" spans="1:17">
      <c r="A74" s="355"/>
      <c r="B74" s="180"/>
      <c r="C74" s="180"/>
      <c r="D74" s="180"/>
      <c r="E74" s="180"/>
      <c r="F74" s="180"/>
      <c r="I74" s="166"/>
      <c r="J74" s="161"/>
      <c r="K74" s="161"/>
      <c r="L74" s="417"/>
      <c r="M74" s="161"/>
      <c r="N74" s="161"/>
      <c r="O74" s="417"/>
      <c r="P74" s="161"/>
      <c r="Q74" s="181"/>
    </row>
    <row r="75" spans="1:17">
      <c r="A75" s="356"/>
      <c r="B75" s="180"/>
      <c r="C75" s="180"/>
      <c r="D75" s="180"/>
      <c r="E75" s="180"/>
      <c r="F75" s="180"/>
      <c r="I75" s="166"/>
      <c r="J75" s="161"/>
      <c r="K75" s="161"/>
      <c r="L75" s="417"/>
      <c r="M75" s="161"/>
      <c r="N75" s="161"/>
      <c r="O75" s="417"/>
      <c r="P75" s="161"/>
      <c r="Q75" s="182"/>
    </row>
    <row r="76" spans="1:17">
      <c r="A76" s="356"/>
      <c r="B76" s="180"/>
      <c r="C76" s="180"/>
      <c r="D76" s="180"/>
      <c r="E76" s="180"/>
      <c r="F76" s="180"/>
      <c r="I76" s="166"/>
      <c r="J76" s="161"/>
      <c r="K76" s="161"/>
      <c r="L76" s="417"/>
      <c r="M76" s="161"/>
      <c r="N76" s="161"/>
      <c r="O76" s="417"/>
      <c r="P76" s="161"/>
      <c r="Q76" s="180"/>
    </row>
    <row r="77" spans="1:17">
      <c r="A77" s="356"/>
      <c r="B77" s="180"/>
      <c r="C77" s="180"/>
      <c r="D77" s="180"/>
      <c r="E77" s="180"/>
      <c r="F77" s="180"/>
      <c r="I77" s="166"/>
      <c r="J77" s="161"/>
      <c r="K77" s="161"/>
      <c r="L77" s="417"/>
      <c r="M77" s="161"/>
      <c r="N77" s="161"/>
      <c r="O77" s="417"/>
      <c r="P77" s="161"/>
      <c r="Q77" s="180"/>
    </row>
    <row r="78" spans="1:17">
      <c r="A78" s="355"/>
      <c r="B78" s="180"/>
      <c r="C78" s="180"/>
      <c r="D78" s="180"/>
      <c r="E78" s="180"/>
      <c r="F78" s="180"/>
      <c r="I78" s="166"/>
      <c r="J78" s="161"/>
      <c r="K78" s="161"/>
      <c r="L78" s="417"/>
      <c r="M78" s="161"/>
      <c r="N78" s="161"/>
      <c r="O78" s="417"/>
      <c r="P78" s="161"/>
      <c r="Q78" s="181"/>
    </row>
    <row r="79" spans="1:17">
      <c r="A79" s="356"/>
      <c r="B79" s="180"/>
      <c r="C79" s="180"/>
      <c r="D79" s="180"/>
      <c r="E79" s="180"/>
      <c r="F79" s="180"/>
      <c r="I79" s="166"/>
      <c r="J79" s="161"/>
      <c r="K79" s="161"/>
      <c r="L79" s="417"/>
      <c r="M79" s="161"/>
      <c r="N79" s="161"/>
      <c r="O79" s="417"/>
      <c r="P79" s="161"/>
      <c r="Q79" s="182"/>
    </row>
    <row r="80" spans="1:17">
      <c r="A80" s="356"/>
      <c r="B80" s="180"/>
      <c r="C80" s="180"/>
      <c r="D80" s="180"/>
      <c r="E80" s="180"/>
      <c r="F80" s="180"/>
      <c r="I80" s="166"/>
      <c r="J80" s="161"/>
      <c r="K80" s="161"/>
      <c r="L80" s="417"/>
      <c r="M80" s="161"/>
      <c r="N80" s="161"/>
      <c r="O80" s="417"/>
      <c r="P80" s="161"/>
      <c r="Q80" s="180"/>
    </row>
    <row r="81" spans="1:17">
      <c r="A81" s="356"/>
      <c r="B81" s="180"/>
      <c r="C81" s="180"/>
      <c r="D81" s="180"/>
      <c r="E81" s="180"/>
      <c r="F81" s="180"/>
      <c r="I81" s="166"/>
      <c r="J81" s="161"/>
      <c r="K81" s="183"/>
      <c r="L81" s="424"/>
      <c r="M81" s="161"/>
      <c r="N81" s="161"/>
      <c r="O81" s="417"/>
      <c r="P81" s="161"/>
      <c r="Q81" s="180"/>
    </row>
    <row r="82" spans="1:17">
      <c r="A82" s="355"/>
      <c r="B82" s="180"/>
      <c r="C82" s="180"/>
      <c r="D82" s="180"/>
      <c r="E82" s="180"/>
      <c r="F82" s="180"/>
      <c r="I82" s="166"/>
      <c r="J82" s="161"/>
      <c r="K82" s="184"/>
      <c r="L82" s="425"/>
      <c r="M82" s="161"/>
      <c r="N82" s="161"/>
      <c r="O82" s="417"/>
      <c r="P82" s="161"/>
      <c r="Q82" s="181"/>
    </row>
    <row r="83" spans="1:17">
      <c r="A83" s="356"/>
      <c r="B83" s="180"/>
      <c r="C83" s="180"/>
      <c r="D83" s="180"/>
      <c r="E83" s="180"/>
      <c r="F83" s="180"/>
      <c r="I83" s="166"/>
      <c r="J83" s="161"/>
      <c r="K83" s="184"/>
      <c r="L83" s="425"/>
      <c r="M83" s="161"/>
      <c r="N83" s="161"/>
      <c r="O83" s="417"/>
      <c r="P83" s="161"/>
      <c r="Q83" s="182"/>
    </row>
    <row r="84" spans="1:17">
      <c r="A84" s="356"/>
      <c r="B84" s="180"/>
      <c r="C84" s="180"/>
      <c r="D84" s="180"/>
      <c r="E84" s="180"/>
      <c r="F84" s="180"/>
      <c r="I84" s="180"/>
      <c r="J84" s="183"/>
      <c r="K84" s="183"/>
      <c r="L84" s="424"/>
      <c r="M84" s="183"/>
      <c r="N84" s="183"/>
      <c r="O84" s="424"/>
      <c r="P84" s="183"/>
      <c r="Q84" s="180"/>
    </row>
    <row r="85" spans="1:17">
      <c r="A85" s="356"/>
      <c r="B85" s="180"/>
      <c r="C85" s="180"/>
      <c r="D85" s="180"/>
      <c r="E85" s="180"/>
      <c r="F85" s="180"/>
      <c r="I85" s="180"/>
      <c r="J85" s="183"/>
      <c r="K85" s="183"/>
      <c r="L85" s="424"/>
      <c r="M85" s="183"/>
      <c r="N85" s="183"/>
      <c r="O85" s="424"/>
      <c r="P85" s="183"/>
      <c r="Q85" s="180"/>
    </row>
  </sheetData>
  <pageMargins left="0.75" right="0.75" top="1" bottom="1" header="0.5" footer="0.5"/>
  <pageSetup scale="54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1G arr LOF wing rescue</vt:lpstr>
      <vt:lpstr>2E Fmi measurements arr clones</vt:lpstr>
      <vt:lpstr>2F cell polarity strength 2</vt:lpstr>
      <vt:lpstr>2G Fmi asymmetry angles</vt:lpstr>
      <vt:lpstr>3D arr and dsh mosaic analysis</vt:lpstr>
      <vt:lpstr>3K arr dsh ft ds phenotype </vt:lpstr>
      <vt:lpstr>4G dpp_Fz Arr measurements</vt:lpstr>
      <vt:lpstr>5F sep-Dsh arr interaction</vt:lpstr>
      <vt:lpstr>5K pnr-Fz arr interaction</vt:lpstr>
      <vt:lpstr>6E S6D dsh wg+Wnt4 wg data</vt:lpstr>
      <vt:lpstr>6EI S6EF Vang fmi arm data</vt:lpstr>
      <vt:lpstr>S1Q arr LOF rescue Arr or Dsh</vt:lpstr>
      <vt:lpstr>S1T arrIR rescue</vt:lpstr>
      <vt:lpstr>S2C DshGFP in arr measurements</vt:lpstr>
      <vt:lpstr>S2E Fmi  asymmetry angle di</vt:lpstr>
      <vt:lpstr>S4K flipon Fz Fz2 mesurements </vt:lpstr>
      <vt:lpstr>S4Q arr eye disc Arr measurem.</vt:lpstr>
      <vt:lpstr>S5C sev-Fmi arr interaction</vt:lpstr>
      <vt:lpstr>S5H en-arrIR fz interaction</vt:lpstr>
      <vt:lpstr>S5I sev-Fmi arr dsh interaction</vt:lpstr>
      <vt:lpstr>S5J  sev-Vang arr dshh interact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Ursula</dc:creator>
  <cp:lastModifiedBy>Weber, Ursula</cp:lastModifiedBy>
  <dcterms:created xsi:type="dcterms:W3CDTF">2026-08-20T02:38:55Z</dcterms:created>
  <dcterms:modified xsi:type="dcterms:W3CDTF">2026-08-21T18:24:56Z</dcterms:modified>
</cp:coreProperties>
</file>