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mon/Desktop/Revision_npj/"/>
    </mc:Choice>
  </mc:AlternateContent>
  <xr:revisionPtr revIDLastSave="0" documentId="13_ncr:1_{F95C3190-713F-3A40-B198-13E0BDEA3D4C}" xr6:coauthVersionLast="47" xr6:coauthVersionMax="47" xr10:uidLastSave="{00000000-0000-0000-0000-000000000000}"/>
  <bookViews>
    <workbookView xWindow="1440" yWindow="460" windowWidth="27240" windowHeight="15540" activeTab="5" xr2:uid="{C259325A-7368-6946-A41A-0C49E4C3DCE0}"/>
  </bookViews>
  <sheets>
    <sheet name="Figure 2" sheetId="10" r:id="rId1"/>
    <sheet name="Figure 3" sheetId="1" r:id="rId2"/>
    <sheet name="Figure 4B" sheetId="2" r:id="rId3"/>
    <sheet name="Figure 5B" sheetId="3" r:id="rId4"/>
    <sheet name="Figure 5D" sheetId="4" r:id="rId5"/>
    <sheet name="Figure 5E" sheetId="8" r:id="rId6"/>
    <sheet name="Figure 7B" sheetId="5" r:id="rId7"/>
    <sheet name="Figure 8B" sheetId="6" r:id="rId8"/>
    <sheet name="R code " sheetId="7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5" i="10" l="1"/>
  <c r="H84" i="10"/>
  <c r="I83" i="10"/>
  <c r="H83" i="10"/>
  <c r="H79" i="10"/>
  <c r="H78" i="10"/>
  <c r="I77" i="10"/>
  <c r="H77" i="10"/>
  <c r="H73" i="10"/>
  <c r="H72" i="10"/>
  <c r="I71" i="10"/>
  <c r="H71" i="10"/>
  <c r="H67" i="10"/>
  <c r="H66" i="10"/>
  <c r="I65" i="10"/>
  <c r="H65" i="10"/>
  <c r="O62" i="10"/>
  <c r="N62" i="10"/>
  <c r="P62" i="10" s="1"/>
  <c r="P61" i="10"/>
  <c r="O61" i="10"/>
  <c r="N61" i="10"/>
  <c r="H61" i="10"/>
  <c r="O60" i="10"/>
  <c r="N60" i="10"/>
  <c r="P60" i="10" s="1"/>
  <c r="Q60" i="10" s="1"/>
  <c r="H60" i="10"/>
  <c r="F60" i="10"/>
  <c r="F59" i="10"/>
  <c r="H59" i="10" s="1"/>
  <c r="I59" i="10" s="1"/>
  <c r="O55" i="10"/>
  <c r="N55" i="10"/>
  <c r="P55" i="10" s="1"/>
  <c r="H55" i="10"/>
  <c r="O54" i="10"/>
  <c r="N54" i="10"/>
  <c r="P54" i="10" s="1"/>
  <c r="Q54" i="10" s="1"/>
  <c r="H54" i="10"/>
  <c r="F54" i="10"/>
  <c r="H53" i="10"/>
  <c r="I53" i="10" s="1"/>
  <c r="F53" i="10"/>
  <c r="G48" i="10"/>
  <c r="H48" i="10" s="1"/>
  <c r="H47" i="10"/>
  <c r="G47" i="10"/>
  <c r="G46" i="10"/>
  <c r="H46" i="10" s="1"/>
  <c r="I46" i="10" s="1"/>
  <c r="G42" i="10"/>
  <c r="F42" i="10"/>
  <c r="H42" i="10" s="1"/>
  <c r="H41" i="10"/>
  <c r="G41" i="10"/>
  <c r="F41" i="10"/>
  <c r="H40" i="10"/>
  <c r="I40" i="10" s="1"/>
  <c r="G40" i="10"/>
  <c r="F40" i="10"/>
  <c r="G36" i="10"/>
  <c r="H36" i="10" s="1"/>
  <c r="F36" i="10"/>
  <c r="H35" i="10"/>
  <c r="H34" i="10"/>
  <c r="I34" i="10" s="1"/>
  <c r="G34" i="10"/>
  <c r="F30" i="10"/>
  <c r="H30" i="10" s="1"/>
  <c r="I28" i="10" s="1"/>
  <c r="P29" i="10"/>
  <c r="O29" i="10"/>
  <c r="H29" i="10"/>
  <c r="O28" i="10"/>
  <c r="P28" i="10" s="1"/>
  <c r="H28" i="10"/>
  <c r="P27" i="10"/>
  <c r="Q27" i="10" s="1"/>
  <c r="O27" i="10"/>
  <c r="O23" i="10"/>
  <c r="P23" i="10" s="1"/>
  <c r="Q21" i="10" s="1"/>
  <c r="H23" i="10"/>
  <c r="P22" i="10"/>
  <c r="O22" i="10"/>
  <c r="H22" i="10"/>
  <c r="P21" i="10"/>
  <c r="O21" i="10"/>
  <c r="H21" i="10"/>
  <c r="I21" i="10" s="1"/>
  <c r="P17" i="10"/>
  <c r="G17" i="10"/>
  <c r="H17" i="10" s="1"/>
  <c r="P16" i="10"/>
  <c r="H16" i="10"/>
  <c r="G16" i="10"/>
  <c r="P15" i="10"/>
  <c r="Q15" i="10" s="1"/>
  <c r="O15" i="10"/>
  <c r="H15" i="10"/>
  <c r="P11" i="10"/>
  <c r="Q9" i="10" s="1"/>
  <c r="O11" i="10"/>
  <c r="G11" i="10"/>
  <c r="F11" i="10"/>
  <c r="H11" i="10" s="1"/>
  <c r="P10" i="10"/>
  <c r="G10" i="10"/>
  <c r="H10" i="10" s="1"/>
  <c r="P9" i="10"/>
  <c r="G9" i="10"/>
  <c r="H9" i="10" s="1"/>
  <c r="C15" i="5"/>
  <c r="C16" i="5"/>
  <c r="D15" i="5"/>
  <c r="D16" i="5"/>
  <c r="C17" i="5"/>
  <c r="E15" i="5"/>
  <c r="E16" i="5"/>
  <c r="C18" i="5"/>
  <c r="C19" i="5"/>
  <c r="E14" i="6"/>
  <c r="E15" i="6"/>
  <c r="C14" i="6"/>
  <c r="C15" i="6"/>
  <c r="D14" i="6"/>
  <c r="D15" i="6"/>
  <c r="C16" i="6"/>
  <c r="C17" i="6"/>
  <c r="C18" i="6"/>
  <c r="I9" i="10" l="1"/>
  <c r="I15" i="10"/>
</calcChain>
</file>

<file path=xl/sharedStrings.xml><?xml version="1.0" encoding="utf-8"?>
<sst xmlns="http://schemas.openxmlformats.org/spreadsheetml/2006/main" count="895" uniqueCount="255">
  <si>
    <t xml:space="preserve">Some examples of the checkboard experiments </t>
  </si>
  <si>
    <t>S.aureus USA300</t>
  </si>
  <si>
    <t>caMHB</t>
  </si>
  <si>
    <t>SWF</t>
  </si>
  <si>
    <t>A</t>
  </si>
  <si>
    <t>B</t>
  </si>
  <si>
    <t xml:space="preserve">MIC Penicillin  </t>
  </si>
  <si>
    <t xml:space="preserve">MIC gD50 </t>
  </si>
  <si>
    <r>
      <t>FIC</t>
    </r>
    <r>
      <rPr>
        <sz val="8"/>
        <color theme="1"/>
        <rFont val="Calibri (Body)"/>
      </rPr>
      <t>A</t>
    </r>
  </si>
  <si>
    <r>
      <t>FIC</t>
    </r>
    <r>
      <rPr>
        <sz val="8"/>
        <color theme="1"/>
        <rFont val="Calibri (Body)"/>
      </rPr>
      <t>B</t>
    </r>
  </si>
  <si>
    <t xml:space="preserve">          FIC</t>
  </si>
  <si>
    <t>Mean</t>
  </si>
  <si>
    <t>1st replicate</t>
  </si>
  <si>
    <t>2nd replicate</t>
  </si>
  <si>
    <t xml:space="preserve">3rd replicate </t>
  </si>
  <si>
    <t xml:space="preserve">MIC Silver  </t>
  </si>
  <si>
    <t xml:space="preserve">MIC amoxicillin  </t>
  </si>
  <si>
    <t xml:space="preserve">MIC Amoxicillin  </t>
  </si>
  <si>
    <t xml:space="preserve">MIC ampicillin </t>
  </si>
  <si>
    <t xml:space="preserve">MIC vancomycin  </t>
  </si>
  <si>
    <t xml:space="preserve">MIC erythromicin </t>
  </si>
  <si>
    <t xml:space="preserve">MIC ciprofroxacin </t>
  </si>
  <si>
    <t>P. aeruginosa PA14</t>
  </si>
  <si>
    <t>SCFM</t>
  </si>
  <si>
    <t>MIC Polymixin B</t>
  </si>
  <si>
    <t>MIC Colistin</t>
  </si>
  <si>
    <t>MIC Tobramycin</t>
  </si>
  <si>
    <t>MIC aT50</t>
  </si>
  <si>
    <t>MIC Erythromycin</t>
  </si>
  <si>
    <t>MIC Piperacillin</t>
  </si>
  <si>
    <t>MIC Tetracycline</t>
  </si>
  <si>
    <t xml:space="preserve"> % viability in checkearboard assay </t>
  </si>
  <si>
    <t>Drug1</t>
  </si>
  <si>
    <t>gD50</t>
  </si>
  <si>
    <t>Drug2</t>
  </si>
  <si>
    <t>SIL</t>
  </si>
  <si>
    <t>ConcUnit</t>
  </si>
  <si>
    <t>μg/mL</t>
  </si>
  <si>
    <t>a-T50</t>
  </si>
  <si>
    <t>COL</t>
  </si>
  <si>
    <t xml:space="preserve">Data ploted in </t>
  </si>
  <si>
    <t>https://synergyfinder.fimm.fi/synergy/20221214120549833072/</t>
  </si>
  <si>
    <t>Raw data: Figure 4B</t>
  </si>
  <si>
    <t>R-code Figure 4B</t>
  </si>
  <si>
    <t>Treatment</t>
  </si>
  <si>
    <t xml:space="preserve">batch </t>
  </si>
  <si>
    <t>Untreated</t>
  </si>
  <si>
    <t>library(readxl)</t>
  </si>
  <si>
    <t>a_control</t>
  </si>
  <si>
    <t xml:space="preserve">one </t>
  </si>
  <si>
    <t>require(stats)</t>
  </si>
  <si>
    <t>library(multcomp)</t>
  </si>
  <si>
    <t>Prebiofilm &lt;-Prebiofilm &lt;- read_excel("Desktop/Prebiofilm.xlsx")</t>
  </si>
  <si>
    <t>two</t>
  </si>
  <si>
    <t># The  data.frame function allows to create a dataframe</t>
  </si>
  <si>
    <t>three</t>
  </si>
  <si>
    <t>Prebiofilm&lt;-data.frame(Prebiofilm)</t>
  </si>
  <si>
    <t>Prebiofilm</t>
  </si>
  <si>
    <t>Pen</t>
  </si>
  <si>
    <t xml:space="preserve"># The factor() allows to select the parameters of factors in your dataframe   </t>
  </si>
  <si>
    <t>Prebiofilm$Treatment&lt;-factor(Prebiofilm$Treatment)</t>
  </si>
  <si>
    <t>Prebiofilm$batch&lt;-factor(Prebiofilm$batch)</t>
  </si>
  <si>
    <t>summary(Prebiofilm$Treatment)</t>
  </si>
  <si>
    <t>summary(Prebiofilm$batch)</t>
  </si>
  <si>
    <t>Amox</t>
  </si>
  <si>
    <t xml:space="preserve"># The is.factor() allows to check the if data.frame is continues and numerical    </t>
  </si>
  <si>
    <t>is.factor(Prebiofilm$Treatment)</t>
  </si>
  <si>
    <t>is.factor(Prebiofilm$batch)</t>
  </si>
  <si>
    <t xml:space="preserve">#Square root model </t>
  </si>
  <si>
    <t>PBlm2&lt;-lm(sqrt(sa_cfu)~Treatment*batch, data=Prebiofilm)</t>
  </si>
  <si>
    <t xml:space="preserve">Amp </t>
  </si>
  <si>
    <t>par(mfrow=c(2,2)) # tells R that the next command should display plots in 2x2 grid</t>
  </si>
  <si>
    <t>plot(dataBsquare) # produces diganostic plots</t>
  </si>
  <si>
    <t>summary.aov(PBlm2)</t>
  </si>
  <si>
    <t>summary(glht(PBlm2, mcp(Treatment="Dunnett"), alternative="less"))</t>
  </si>
  <si>
    <t>Results Figure 4B</t>
  </si>
  <si>
    <t>Sil</t>
  </si>
  <si>
    <t xml:space="preserve">                Df    Sum Sq   Mean Sq F value   Pr(&gt;F)    </t>
  </si>
  <si>
    <t>Treatment        5 1.569e+09 313782390 1148.84  &lt; 2e-16 ***</t>
  </si>
  <si>
    <t>batch            2 3.054e+07  15269748   55.91 9.09e-12 ***</t>
  </si>
  <si>
    <t>Treatment:batch 10 1.249e+08  12494695   45.75  &lt; 2e-16 ***</t>
  </si>
  <si>
    <t xml:space="preserve">Residuals       36 9.833e+06    273131                     </t>
  </si>
  <si>
    <t>---</t>
  </si>
  <si>
    <t>Signif. codes:  0 ‘***’ 0.001 ‘**’ 0.01 ‘*’ 0.05 ‘.’ 0.1 ‘ ’ 1</t>
  </si>
  <si>
    <t>&gt; summary(glht(PBlm2, mcp(Treatment="Dunnett"), alternative="less"))</t>
  </si>
  <si>
    <t xml:space="preserve"> Simultaneous Tests for General Linear Hypotheses</t>
  </si>
  <si>
    <t>Multiple Comparisons of Means: Dunnett Contrasts</t>
  </si>
  <si>
    <t>Fit: lm(formula = sqrt(sa_cfu) ~ Treatment * batch, data = Prebiofilm)</t>
  </si>
  <si>
    <t>Linear Hypotheses:</t>
  </si>
  <si>
    <t xml:space="preserve">                      Estimate Std. Error t value Pr(&lt;t)    </t>
  </si>
  <si>
    <t xml:space="preserve">Amox - a_control &gt;= 0  -1196.2      426.7  -2.803 0.0168 *  </t>
  </si>
  <si>
    <t xml:space="preserve">Amp - a_control &gt;= 0    -342.3      426.7  -0.802 0.5087    </t>
  </si>
  <si>
    <t>gD50 - a_control &gt;= 0  -9397.4      426.7 -22.022 &lt;0.001 ***</t>
  </si>
  <si>
    <t xml:space="preserve">Pen - a_control &gt;= 0    3476.8      426.7   8.148 1.0000    </t>
  </si>
  <si>
    <t>Sil - a_control &gt;= 0   -9375.5      426.7 -21.971 &lt;0.001 ***</t>
  </si>
  <si>
    <t>(Adjusted p values reported -- single-step method)</t>
  </si>
  <si>
    <t>Figure 5B</t>
  </si>
  <si>
    <t>R-code Figure 5B</t>
  </si>
  <si>
    <t>sa_cfu</t>
  </si>
  <si>
    <t>SingleDrugBiofilm&lt;- read_excel("~/Desktop/SingleDrugBiofilm.xlsx")</t>
  </si>
  <si>
    <t>SingleDrugBiofilm&lt;-data.frame(SingleDrugBiofilm)</t>
  </si>
  <si>
    <t>SingleDrugBiofilm</t>
  </si>
  <si>
    <t>gD50(10x)</t>
  </si>
  <si>
    <t>SingleDrugBiofilm$Treatment&lt;-factor(SingleDrugBiofilm$Treatment)</t>
  </si>
  <si>
    <t>summary(SingleDrugBiofilm$Treatment)</t>
  </si>
  <si>
    <t>is.factor(SingleDrugBiofilm$Treatment)</t>
  </si>
  <si>
    <t>PEN(10x)</t>
  </si>
  <si>
    <t xml:space="preserve">#Log model </t>
  </si>
  <si>
    <t>IDBlm3&lt;-lm(log(sa_cfu)~Treatment, data=SingleDrugBiofilm)</t>
  </si>
  <si>
    <t>plot(IDBlm3) # produces diagnostic plots</t>
  </si>
  <si>
    <t>summary.aov(IDBlm3)</t>
  </si>
  <si>
    <t>summary(glht(IDBlm3, mcp(Treatment="Dunnett"), alternative="less"))</t>
  </si>
  <si>
    <t>Stat results  Figure 5B</t>
  </si>
  <si>
    <t xml:space="preserve">           Df Sum Sq Mean Sq F value Pr(&gt;F)    </t>
  </si>
  <si>
    <t>AMOX(10x)</t>
  </si>
  <si>
    <t>Treatment    4  632.5   158.1   175.9 &lt;2e-16 ***</t>
  </si>
  <si>
    <t xml:space="preserve">Residuals   40   36.0     0.9                   </t>
  </si>
  <si>
    <t>Fit: lm(formula = log(sa_cfu) ~ Treatment, data = SingleDrugBiofilm)</t>
  </si>
  <si>
    <t xml:space="preserve">                           Estimate Std. Error t value Pr(&lt;t)    </t>
  </si>
  <si>
    <t>AMP(10x)</t>
  </si>
  <si>
    <t xml:space="preserve">AMOX(10x) - a_control &gt;= 0  -1.3024     0.4470  -2.914 0.0102 *  </t>
  </si>
  <si>
    <t xml:space="preserve">AMP(10x) - a_control &gt;= 0    0.2389     0.4470   0.534 0.9285    </t>
  </si>
  <si>
    <t>gD50(10x) - a_control &gt;= 0  -9.4596     0.4470 -21.163 &lt;0.001 ***</t>
  </si>
  <si>
    <t xml:space="preserve">PEN(10x) - a_control &gt;= 0    0.2681     0.4470   0.600 0.9383    </t>
  </si>
  <si>
    <t>(Adjusted p values reported -- single-step method</t>
  </si>
  <si>
    <t>SIL(10x)</t>
  </si>
  <si>
    <t>Raw data Figure 5D</t>
  </si>
  <si>
    <t xml:space="preserve">1) Calculate predictive effect of drug combination </t>
  </si>
  <si>
    <t>AMOX</t>
  </si>
  <si>
    <t>g-D50</t>
  </si>
  <si>
    <t>AMP</t>
  </si>
  <si>
    <t xml:space="preserve">Average </t>
  </si>
  <si>
    <t xml:space="preserve">"Predicted additve effect" </t>
  </si>
  <si>
    <t>Log10</t>
  </si>
  <si>
    <t>Different (Untreated-DrugA)</t>
  </si>
  <si>
    <t xml:space="preserve">DrugB-Difference </t>
  </si>
  <si>
    <t>AMOX_GD50_(10x)</t>
  </si>
  <si>
    <t xml:space="preserve">Conversion from log </t>
  </si>
  <si>
    <t>"Predicted additive effect"</t>
  </si>
  <si>
    <t xml:space="preserve">2) Comparison of the CFU counts obtained by the drug combination with the "predictive additive effect" </t>
  </si>
  <si>
    <t xml:space="preserve">3) Basic t test was perfomed using graphpad </t>
  </si>
  <si>
    <t>t = -0.63397, df = 8, p-value = 0.5438</t>
  </si>
  <si>
    <t>t = -16.995, df = 8, p-value = 1.459e-07</t>
  </si>
  <si>
    <t>AMP_GD50(10x)</t>
  </si>
  <si>
    <t>PEN_GD50(10X)</t>
  </si>
  <si>
    <t>SIL_GD50(10X)</t>
  </si>
  <si>
    <t>Figure 5E</t>
  </si>
  <si>
    <t>R-code Figure 5E</t>
  </si>
  <si>
    <t>SingleDrugBiofilm2&lt;- read_excel("~/Desktop/Silver.xlsx")</t>
  </si>
  <si>
    <t>SingleDrugBiofilm2&lt;-data.frame(SingleDrugBiofilm2)</t>
  </si>
  <si>
    <t>SingleDrugBiofilm2</t>
  </si>
  <si>
    <t>g_D50-5MIC</t>
  </si>
  <si>
    <t>SingleDrugBiofilm2$Treatment&lt;-factor(SingleDrugBiofilm2$Treatment)</t>
  </si>
  <si>
    <t>summary(SingleDrugBiofilm2$Treatment)</t>
  </si>
  <si>
    <t>is.factor(SingleDrugBiofilm2$Treatment)</t>
  </si>
  <si>
    <t>SIL_5MIC</t>
  </si>
  <si>
    <t>IDBlm3&lt;-lm(log(sa_cfu)~Treatment, data=SingleDrugBiofilm2)</t>
  </si>
  <si>
    <t>Comb_5MIC</t>
  </si>
  <si>
    <t>Stat results  Figure 5E</t>
  </si>
  <si>
    <t xml:space="preserve">            Df Sum Sq Mean Sq F value Pr(&gt;F)    </t>
  </si>
  <si>
    <t>Treatment    2  539.0  269.51   281.9 &lt;2e-16 ***</t>
  </si>
  <si>
    <t xml:space="preserve">Residuals   24   22.9    0.96                   </t>
  </si>
  <si>
    <t>Fit: lm(formula = log(sa_cfu) ~ Treatment, data = SingleDrugBiofilm2)</t>
  </si>
  <si>
    <t xml:space="preserve">                       Estimate Std. Error t value Pr(&lt;t)    </t>
  </si>
  <si>
    <t xml:space="preserve">g_D50 - a_control &gt;= 0  -1.0387     0.4609  -2.254 0.0305 *  </t>
  </si>
  <si>
    <t>sil - a_control &gt;= 0    -9.9549     0.4609 -21.597 &lt;1e-10 ***</t>
  </si>
  <si>
    <t>Raw Data Figure 7b</t>
  </si>
  <si>
    <t>R code Figure 7b</t>
  </si>
  <si>
    <t>g-D50 
(5x)</t>
  </si>
  <si>
    <t>SIL 
(5x)</t>
  </si>
  <si>
    <t xml:space="preserve">Conmbination </t>
  </si>
  <si>
    <t>PorcineWoundModel&lt;- read_excel("~/Desktop/PorcineWound.xlsx")</t>
  </si>
  <si>
    <t>PorcineWoundModel&lt;-data.frame(PorcineWoundModel)</t>
  </si>
  <si>
    <t>PorcineWoundModel</t>
  </si>
  <si>
    <t>PorcineWoundModel$Treatment&lt;-factor(PorcineWoundModel$Treatment)</t>
  </si>
  <si>
    <t># the summatory effect of the effect of the single drugs were added to calculate a "additive effect"</t>
  </si>
  <si>
    <t>PorcineWoundModel$batch&lt;-factor(PorcineWoundModel$batch)</t>
  </si>
  <si>
    <t>summary(PorcineWoundModel$Treatment)</t>
  </si>
  <si>
    <t>Effect of g-D50 (Untreated-g-D50)</t>
  </si>
  <si>
    <t>summary(PorcineWoundModel$batch)</t>
  </si>
  <si>
    <t xml:space="preserve">Effect of g-D50+ SIL </t>
  </si>
  <si>
    <t>is.factor(PorcineWoundModel$Treatment)</t>
  </si>
  <si>
    <t>is.factor(PorcineWoundModel$batch)</t>
  </si>
  <si>
    <t>#Gamma (best model)</t>
  </si>
  <si>
    <t>PWMgamma&lt;-glm(formula = sa_cfu~Treatment, family = Gamma, data=PorcineWoundModel)</t>
  </si>
  <si>
    <t xml:space="preserve">par(mfrow=c(2,2)) </t>
  </si>
  <si>
    <t>plot(PWMgamma) # produces standard diganostic plots</t>
  </si>
  <si>
    <t>fits&lt;-predict(dataBgamma, type = "response")</t>
  </si>
  <si>
    <t xml:space="preserve">residuals&lt;-resid(dataBgamma, type="deviance") </t>
  </si>
  <si>
    <t>plot(x=fits, y=residuals)</t>
  </si>
  <si>
    <t>summary(PWMgamma)</t>
  </si>
  <si>
    <t>anova(PWMgamma, test="Chisq")</t>
  </si>
  <si>
    <t>summary(glht(PWMgamma, mcp(Treatment="Dunnett"), alternative="two.sided"))</t>
  </si>
  <si>
    <t>Stat results  Figure 7b</t>
  </si>
  <si>
    <t xml:space="preserve">          Df Deviance Resid. Df Resid. Dev  Pr(&gt;Chi)    </t>
  </si>
  <si>
    <t xml:space="preserve">NULL                         35     95.521              </t>
  </si>
  <si>
    <t>Treatment  2   76.409        33     19.112 &lt; 2.2e-16 ***</t>
  </si>
  <si>
    <t>&gt; summary(glht(PWMgamma, mcp(Treatment="Dunnett"), alternative="less"))</t>
  </si>
  <si>
    <t>Fit: glm(formula = sa_cfu ~ Treatment, family = Gamma, data = PorcineWoundModel)</t>
  </si>
  <si>
    <t xml:space="preserve">                        Estimate Std. Error z value Pr(&gt;|z|)    </t>
  </si>
  <si>
    <t>Combo - a_control == 0 4.042e-07  6.827e-08   5.921 6.39e-09 ***</t>
  </si>
  <si>
    <t xml:space="preserve">gD50 - a_control == 0  7.742e-10  3.746e-10   2.067    0.076 .  </t>
  </si>
  <si>
    <t xml:space="preserve">Figure 8B: raw data </t>
  </si>
  <si>
    <t xml:space="preserve">Figure 8B: R code </t>
  </si>
  <si>
    <t>a-T50 
(32x)</t>
  </si>
  <si>
    <t>COL
(32X)</t>
  </si>
  <si>
    <t xml:space="preserve">Combination </t>
  </si>
  <si>
    <t>ibrary(readxl)</t>
  </si>
  <si>
    <t>LungModel&lt;- read_excel("~/Desktop/Book.xlsx")</t>
  </si>
  <si>
    <t>LungModel&lt;-data.frame(LungModel)</t>
  </si>
  <si>
    <t>LungModel</t>
  </si>
  <si>
    <t>LungModel$Treatment&lt;-factor(LungModel$Treatment)</t>
  </si>
  <si>
    <t>LungModel$Lung&lt;-factor(LungModel$Lung)</t>
  </si>
  <si>
    <t>Effect of a-T50 (Untreated-aT50)</t>
  </si>
  <si>
    <t xml:space="preserve">Effect of a-T50+ COL </t>
  </si>
  <si>
    <t>summary(LungModel$Treatment)</t>
  </si>
  <si>
    <t>summary(LungModel$Lung)</t>
  </si>
  <si>
    <t>is.factor(LungModel$Treatment)</t>
  </si>
  <si>
    <t>is.factor(LungModel$Lung)</t>
  </si>
  <si>
    <t>Lunglm3&lt;-lm(log(sa_cfu)~Treatment*Lung, data=LungModel)</t>
  </si>
  <si>
    <t>plot(Lunglm3) # produces diagnostic plots</t>
  </si>
  <si>
    <t>summary.aov(Lunglm3)</t>
  </si>
  <si>
    <t>summary(glht(Lunglm3, mcp(Treatment="Dunnett"), alternative="two.sided"))</t>
  </si>
  <si>
    <t xml:space="preserve">Figure 8B: stat results </t>
  </si>
  <si>
    <t xml:space="preserve">               Df Sum Sq Mean Sq F value  Pr(&gt;F)    </t>
  </si>
  <si>
    <t>Treatment       3  413.4  137.81  465.16 &lt; 2e-16 ***</t>
  </si>
  <si>
    <t>Lung            2    6.3    3.15   10.64 0.00049 ***</t>
  </si>
  <si>
    <t xml:space="preserve">Treatment:Lung  6    8.3    1.38    4.65 0.00287 ** </t>
  </si>
  <si>
    <t xml:space="preserve">Residuals      24    7.1    0.30                    </t>
  </si>
  <si>
    <t>&gt; summary(glht(Lunglm3, mcp(Treatment="Dunnett"), alternative="two.sided")</t>
  </si>
  <si>
    <t>Fit: lm(formula = log(sa_cfu) ~ Treatment * Lung, data = LungModel)</t>
  </si>
  <si>
    <t xml:space="preserve">                     Estimate Std. Error t value Pr(&gt;|t|)    </t>
  </si>
  <si>
    <t xml:space="preserve">aT50 - a_Col == 0      0.6829     0.4444   1.537  0.30840    </t>
  </si>
  <si>
    <t>Combo - a_Col == 0    -6.5985     0.4444 -14.848  &lt; 0.001 ***</t>
  </si>
  <si>
    <t xml:space="preserve">control - a_Col == 0   1.5356     0.4444   3.455  0.00568 ** </t>
  </si>
  <si>
    <t>Example of the R codes used for the analysis of the data (depeding each data set an adecuate model was used as stated in the methodology section of the paper)</t>
  </si>
  <si>
    <t xml:space="preserve">#Lineal model </t>
  </si>
  <si>
    <t>PBlm1&lt;-lm(sa_cfu~Treatment*batch, data=Prebiofilm)</t>
  </si>
  <si>
    <t>plot(PBlm1) # produces diganostic plots</t>
  </si>
  <si>
    <t># Log model</t>
  </si>
  <si>
    <t>PBlm3&lt;-lm(log(sa_cfu)~Treatment*batch, data=Prebiofilm)</t>
  </si>
  <si>
    <t>plot(dataBlm2) # produces diagnostic plots</t>
  </si>
  <si>
    <t>summary.aov(PBlm3)</t>
  </si>
  <si>
    <t xml:space="preserve"># fit and plot a glm with Poisson error </t>
  </si>
  <si>
    <t>PBpoisson&lt;-glm(formula = sa_cfu~Treatment*batch, family = poisson, data=Prebiofilm)</t>
  </si>
  <si>
    <t xml:space="preserve">plot(PBpoisson) # fit and plot a glm with Poisson error </t>
  </si>
  <si>
    <t xml:space="preserve"># fit and plot a glm with Gamma error </t>
  </si>
  <si>
    <t>PBgamma&lt;-glm(formula = sa_cfu~Treatment*batch, family = Gamma, data=Prebiofilm)</t>
  </si>
  <si>
    <t>plot(PBgamma) # produces standard diganostic plots</t>
  </si>
  <si>
    <t xml:space="preserve">#Is gamma error the best fit? </t>
  </si>
  <si>
    <t>fits&lt;-predict(PBgamma, type = "response") # we use type="response" to present the data on the scale of the original variables</t>
  </si>
  <si>
    <t>residuals&lt;-resid(PBgamma, type="deviance") #there are different types of residuals - you can research this for yourselves</t>
  </si>
  <si>
    <t>summary(PBgamma)</t>
  </si>
  <si>
    <t>anova(PBgamma, test="Chisq")</t>
  </si>
  <si>
    <t>summary(glht(PBgamma, mcp(Treatment="Dunnett"), alternative="greater"))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</si>
</sst>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 (Body)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/>
    <xf numFmtId="0" fontId="4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0" fillId="2" borderId="7" xfId="0" applyFill="1" applyBorder="1"/>
    <xf numFmtId="0" fontId="3" fillId="2" borderId="2" xfId="0" applyFont="1" applyFill="1" applyBorder="1"/>
    <xf numFmtId="0" fontId="0" fillId="3" borderId="0" xfId="0" applyFill="1"/>
    <xf numFmtId="0" fontId="2" fillId="0" borderId="7" xfId="0" applyFont="1" applyBorder="1"/>
    <xf numFmtId="0" fontId="1" fillId="0" borderId="5" xfId="0" applyFont="1" applyBorder="1"/>
    <xf numFmtId="0" fontId="1" fillId="0" borderId="8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0" fontId="5" fillId="3" borderId="0" xfId="0" applyFont="1" applyFill="1"/>
    <xf numFmtId="0" fontId="3" fillId="3" borderId="0" xfId="0" applyFont="1" applyFill="1"/>
    <xf numFmtId="0" fontId="1" fillId="0" borderId="3" xfId="0" applyFont="1" applyBorder="1"/>
    <xf numFmtId="0" fontId="2" fillId="3" borderId="0" xfId="0" applyFont="1" applyFill="1"/>
    <xf numFmtId="0" fontId="2" fillId="4" borderId="0" xfId="0" applyFont="1" applyFill="1"/>
    <xf numFmtId="0" fontId="2" fillId="0" borderId="5" xfId="0" applyFont="1" applyBorder="1"/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0" fillId="5" borderId="0" xfId="0" applyFill="1"/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6" fillId="5" borderId="0" xfId="0" applyFont="1" applyFill="1" applyAlignment="1">
      <alignment horizontal="center"/>
    </xf>
    <xf numFmtId="0" fontId="6" fillId="0" borderId="0" xfId="0" applyFont="1"/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0" borderId="16" xfId="0" applyBorder="1"/>
    <xf numFmtId="0" fontId="0" fillId="0" borderId="0" xfId="0" applyAlignment="1">
      <alignment horizontal="center"/>
    </xf>
    <xf numFmtId="0" fontId="0" fillId="5" borderId="11" xfId="0" applyFill="1" applyBorder="1"/>
    <xf numFmtId="0" fontId="0" fillId="5" borderId="12" xfId="0" applyFill="1" applyBorder="1" applyAlignment="1">
      <alignment horizontal="right"/>
    </xf>
    <xf numFmtId="0" fontId="0" fillId="5" borderId="12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5" borderId="13" xfId="0" applyFill="1" applyBorder="1"/>
    <xf numFmtId="0" fontId="0" fillId="5" borderId="9" xfId="0" applyFill="1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5" borderId="14" xfId="0" applyFill="1" applyBorder="1"/>
    <xf numFmtId="0" fontId="0" fillId="5" borderId="15" xfId="0" applyFill="1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0" xfId="0" applyFill="1"/>
    <xf numFmtId="0" fontId="0" fillId="5" borderId="28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8" fillId="0" borderId="20" xfId="0" applyFont="1" applyBorder="1" applyAlignment="1">
      <alignment wrapText="1"/>
    </xf>
    <xf numFmtId="0" fontId="0" fillId="5" borderId="10" xfId="0" applyFill="1" applyBorder="1" applyAlignment="1">
      <alignment horizontal="center"/>
    </xf>
    <xf numFmtId="0" fontId="8" fillId="6" borderId="20" xfId="0" applyFont="1" applyFill="1" applyBorder="1" applyAlignment="1">
      <alignment wrapText="1"/>
    </xf>
    <xf numFmtId="0" fontId="8" fillId="0" borderId="21" xfId="0" applyFont="1" applyBorder="1" applyAlignment="1">
      <alignment wrapText="1"/>
    </xf>
    <xf numFmtId="0" fontId="8" fillId="6" borderId="21" xfId="0" applyFont="1" applyFill="1" applyBorder="1" applyAlignment="1">
      <alignment wrapText="1"/>
    </xf>
    <xf numFmtId="0" fontId="1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139700</xdr:colOff>
      <xdr:row>18</xdr:row>
      <xdr:rowOff>63500</xdr:rowOff>
    </xdr:from>
    <xdr:to>
      <xdr:col>7</xdr:col>
      <xdr:colOff>405218</xdr:colOff>
      <xdr:row>19</xdr:row>
      <xdr:rowOff>32527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 txBox="1"/>
          </xdr:nvSpPr>
          <xdr:spPr>
            <a:xfrm flipH="1">
              <a:off x="5482561" y="3337395"/>
              <a:ext cx="265518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4" name="TextBox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 txBox="1"/>
          </xdr:nvSpPr>
          <xdr:spPr>
            <a:xfrm flipH="1">
              <a:off x="5482561" y="3337395"/>
              <a:ext cx="265518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twoCellAnchor>
  <xdr:twoCellAnchor editAs="oneCell">
    <xdr:from>
      <xdr:col>7</xdr:col>
      <xdr:colOff>76200</xdr:colOff>
      <xdr:row>25</xdr:row>
      <xdr:rowOff>88900</xdr:rowOff>
    </xdr:from>
    <xdr:to>
      <xdr:col>7</xdr:col>
      <xdr:colOff>341718</xdr:colOff>
      <xdr:row>26</xdr:row>
      <xdr:rowOff>75150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 txBox="1"/>
          </xdr:nvSpPr>
          <xdr:spPr>
            <a:xfrm flipH="1">
              <a:off x="5419061" y="4784604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5" name="TextBox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 txBox="1"/>
          </xdr:nvSpPr>
          <xdr:spPr>
            <a:xfrm flipH="1">
              <a:off x="5419061" y="4784604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twoCellAnchor>
  <xdr:twoCellAnchor editAs="oneCell">
    <xdr:from>
      <xdr:col>7</xdr:col>
      <xdr:colOff>88900</xdr:colOff>
      <xdr:row>31</xdr:row>
      <xdr:rowOff>114300</xdr:rowOff>
    </xdr:from>
    <xdr:to>
      <xdr:col>7</xdr:col>
      <xdr:colOff>354418</xdr:colOff>
      <xdr:row>32</xdr:row>
      <xdr:rowOff>100550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11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 txBox="1"/>
          </xdr:nvSpPr>
          <xdr:spPr>
            <a:xfrm flipH="1">
              <a:off x="5425411" y="6025069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6" name="TextBox 11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 txBox="1"/>
          </xdr:nvSpPr>
          <xdr:spPr>
            <a:xfrm flipH="1">
              <a:off x="5425411" y="6025069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twoCellAnchor>
  <xdr:twoCellAnchor editAs="oneCell">
    <xdr:from>
      <xdr:col>7</xdr:col>
      <xdr:colOff>139700</xdr:colOff>
      <xdr:row>19</xdr:row>
      <xdr:rowOff>63500</xdr:rowOff>
    </xdr:from>
    <xdr:to>
      <xdr:col>7</xdr:col>
      <xdr:colOff>405218</xdr:colOff>
      <xdr:row>20</xdr:row>
      <xdr:rowOff>32527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 flipH="1">
          <a:off x="5482561" y="3544139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7</xdr:col>
      <xdr:colOff>139700</xdr:colOff>
      <xdr:row>20</xdr:row>
      <xdr:rowOff>76200</xdr:rowOff>
    </xdr:from>
    <xdr:to>
      <xdr:col>7</xdr:col>
      <xdr:colOff>405218</xdr:colOff>
      <xdr:row>21</xdr:row>
      <xdr:rowOff>19827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 flipH="1">
          <a:off x="5482561" y="3750883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7</xdr:col>
      <xdr:colOff>139700</xdr:colOff>
      <xdr:row>21</xdr:row>
      <xdr:rowOff>76200</xdr:rowOff>
    </xdr:from>
    <xdr:to>
      <xdr:col>7</xdr:col>
      <xdr:colOff>405218</xdr:colOff>
      <xdr:row>22</xdr:row>
      <xdr:rowOff>45227</xdr:rowOff>
    </xdr:to>
    <xdr:sp macro="" textlink="">
      <xdr:nvSpPr>
        <xdr:cNvPr id="9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 flipH="1">
          <a:off x="5482561" y="395762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7</xdr:col>
      <xdr:colOff>127000</xdr:colOff>
      <xdr:row>13</xdr:row>
      <xdr:rowOff>38100</xdr:rowOff>
    </xdr:from>
    <xdr:to>
      <xdr:col>7</xdr:col>
      <xdr:colOff>392518</xdr:colOff>
      <xdr:row>14</xdr:row>
      <xdr:rowOff>7127</xdr:rowOff>
    </xdr:to>
    <xdr:sp macro="" textlink="">
      <xdr:nvSpPr>
        <xdr:cNvPr id="10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 flipH="1">
          <a:off x="5469861" y="2297324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7</xdr:col>
      <xdr:colOff>127000</xdr:colOff>
      <xdr:row>14</xdr:row>
      <xdr:rowOff>50800</xdr:rowOff>
    </xdr:from>
    <xdr:to>
      <xdr:col>7</xdr:col>
      <xdr:colOff>392518</xdr:colOff>
      <xdr:row>15</xdr:row>
      <xdr:rowOff>19827</xdr:rowOff>
    </xdr:to>
    <xdr:sp macro="" textlink="">
      <xdr:nvSpPr>
        <xdr:cNvPr id="11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 flipH="1">
          <a:off x="5469861" y="250406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7</xdr:col>
      <xdr:colOff>127000</xdr:colOff>
      <xdr:row>15</xdr:row>
      <xdr:rowOff>50800</xdr:rowOff>
    </xdr:from>
    <xdr:to>
      <xdr:col>7</xdr:col>
      <xdr:colOff>392518</xdr:colOff>
      <xdr:row>16</xdr:row>
      <xdr:rowOff>777</xdr:rowOff>
    </xdr:to>
    <xdr:sp macro="" textlink="">
      <xdr:nvSpPr>
        <xdr:cNvPr id="12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 flipH="1">
          <a:off x="5469861" y="2710812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7</xdr:col>
      <xdr:colOff>127000</xdr:colOff>
      <xdr:row>7</xdr:row>
      <xdr:rowOff>25400</xdr:rowOff>
    </xdr:from>
    <xdr:to>
      <xdr:col>7</xdr:col>
      <xdr:colOff>392518</xdr:colOff>
      <xdr:row>7</xdr:row>
      <xdr:rowOff>197627</xdr:rowOff>
    </xdr:to>
    <xdr:sp macro="" textlink="">
      <xdr:nvSpPr>
        <xdr:cNvPr id="13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 flipH="1">
          <a:off x="5469861" y="1056859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7</xdr:col>
      <xdr:colOff>127000</xdr:colOff>
      <xdr:row>8</xdr:row>
      <xdr:rowOff>25400</xdr:rowOff>
    </xdr:from>
    <xdr:to>
      <xdr:col>7</xdr:col>
      <xdr:colOff>392518</xdr:colOff>
      <xdr:row>8</xdr:row>
      <xdr:rowOff>197627</xdr:rowOff>
    </xdr:to>
    <xdr:sp macro="" textlink="">
      <xdr:nvSpPr>
        <xdr:cNvPr id="14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 flipH="1">
          <a:off x="5469861" y="1263603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7</xdr:col>
      <xdr:colOff>127000</xdr:colOff>
      <xdr:row>9</xdr:row>
      <xdr:rowOff>25400</xdr:rowOff>
    </xdr:from>
    <xdr:to>
      <xdr:col>7</xdr:col>
      <xdr:colOff>392518</xdr:colOff>
      <xdr:row>9</xdr:row>
      <xdr:rowOff>197627</xdr:rowOff>
    </xdr:to>
    <xdr:sp macro="" textlink="">
      <xdr:nvSpPr>
        <xdr:cNvPr id="15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 flipH="1">
          <a:off x="5469861" y="1470347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15</xdr:col>
      <xdr:colOff>139700</xdr:colOff>
      <xdr:row>6</xdr:row>
      <xdr:rowOff>25400</xdr:rowOff>
    </xdr:from>
    <xdr:to>
      <xdr:col>15</xdr:col>
      <xdr:colOff>405218</xdr:colOff>
      <xdr:row>7</xdr:row>
      <xdr:rowOff>11650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6" name="TextBox 2">
              <a:extLst>
                <a:ext uri="{FF2B5EF4-FFF2-40B4-BE49-F238E27FC236}">
                  <a16:creationId xmlns:a16="http://schemas.microsoft.com/office/drawing/2014/main" id="{93C448D2-770B-3946-A26A-C77EDE63F546}"/>
                </a:ext>
              </a:extLst>
            </xdr:cNvPr>
            <xdr:cNvSpPr txBox="1"/>
          </xdr:nvSpPr>
          <xdr:spPr>
            <a:xfrm flipH="1">
              <a:off x="12111075" y="856465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16" name="TextBox 2">
              <a:extLst>
                <a:ext uri="{FF2B5EF4-FFF2-40B4-BE49-F238E27FC236}">
                  <a16:creationId xmlns:a16="http://schemas.microsoft.com/office/drawing/2014/main" id="{93C448D2-770B-3946-A26A-C77EDE63F546}"/>
                </a:ext>
              </a:extLst>
            </xdr:cNvPr>
            <xdr:cNvSpPr txBox="1"/>
          </xdr:nvSpPr>
          <xdr:spPr>
            <a:xfrm flipH="1">
              <a:off x="12111075" y="856465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twoCellAnchor>
  <xdr:twoCellAnchor editAs="oneCell">
    <xdr:from>
      <xdr:col>15</xdr:col>
      <xdr:colOff>127000</xdr:colOff>
      <xdr:row>12</xdr:row>
      <xdr:rowOff>50800</xdr:rowOff>
    </xdr:from>
    <xdr:to>
      <xdr:col>15</xdr:col>
      <xdr:colOff>392518</xdr:colOff>
      <xdr:row>13</xdr:row>
      <xdr:rowOff>37050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7" name="TextBox 3">
              <a:extLst>
                <a:ext uri="{FF2B5EF4-FFF2-40B4-BE49-F238E27FC236}">
                  <a16:creationId xmlns:a16="http://schemas.microsoft.com/office/drawing/2014/main" id="{A6C78B38-D165-574F-BB8F-6F631D217B7A}"/>
                </a:ext>
              </a:extLst>
            </xdr:cNvPr>
            <xdr:cNvSpPr txBox="1"/>
          </xdr:nvSpPr>
          <xdr:spPr>
            <a:xfrm flipH="1">
              <a:off x="12098375" y="2096930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17" name="TextBox 3">
              <a:extLst>
                <a:ext uri="{FF2B5EF4-FFF2-40B4-BE49-F238E27FC236}">
                  <a16:creationId xmlns:a16="http://schemas.microsoft.com/office/drawing/2014/main" id="{A6C78B38-D165-574F-BB8F-6F631D217B7A}"/>
                </a:ext>
              </a:extLst>
            </xdr:cNvPr>
            <xdr:cNvSpPr txBox="1"/>
          </xdr:nvSpPr>
          <xdr:spPr>
            <a:xfrm flipH="1">
              <a:off x="12098375" y="2096930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twoCellAnchor>
  <xdr:twoCellAnchor editAs="oneCell">
    <xdr:from>
      <xdr:col>15</xdr:col>
      <xdr:colOff>127000</xdr:colOff>
      <xdr:row>18</xdr:row>
      <xdr:rowOff>63500</xdr:rowOff>
    </xdr:from>
    <xdr:to>
      <xdr:col>15</xdr:col>
      <xdr:colOff>392518</xdr:colOff>
      <xdr:row>19</xdr:row>
      <xdr:rowOff>49750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8" name="TextBox 4">
              <a:extLst>
                <a:ext uri="{FF2B5EF4-FFF2-40B4-BE49-F238E27FC236}">
                  <a16:creationId xmlns:a16="http://schemas.microsoft.com/office/drawing/2014/main" id="{C84689B3-486D-A445-A76F-5119A333CBAE}"/>
                </a:ext>
              </a:extLst>
            </xdr:cNvPr>
            <xdr:cNvSpPr txBox="1"/>
          </xdr:nvSpPr>
          <xdr:spPr>
            <a:xfrm flipH="1">
              <a:off x="12098375" y="3337395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18" name="TextBox 4">
              <a:extLst>
                <a:ext uri="{FF2B5EF4-FFF2-40B4-BE49-F238E27FC236}">
                  <a16:creationId xmlns:a16="http://schemas.microsoft.com/office/drawing/2014/main" id="{C84689B3-486D-A445-A76F-5119A333CBAE}"/>
                </a:ext>
              </a:extLst>
            </xdr:cNvPr>
            <xdr:cNvSpPr txBox="1"/>
          </xdr:nvSpPr>
          <xdr:spPr>
            <a:xfrm flipH="1">
              <a:off x="12098375" y="3337395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twoCellAnchor>
  <xdr:twoCellAnchor editAs="oneCell">
    <xdr:from>
      <xdr:col>15</xdr:col>
      <xdr:colOff>88900</xdr:colOff>
      <xdr:row>24</xdr:row>
      <xdr:rowOff>63500</xdr:rowOff>
    </xdr:from>
    <xdr:to>
      <xdr:col>15</xdr:col>
      <xdr:colOff>354418</xdr:colOff>
      <xdr:row>25</xdr:row>
      <xdr:rowOff>24350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9" name="TextBox 5">
              <a:extLst>
                <a:ext uri="{FF2B5EF4-FFF2-40B4-BE49-F238E27FC236}">
                  <a16:creationId xmlns:a16="http://schemas.microsoft.com/office/drawing/2014/main" id="{D7B4695A-D13C-6541-82E4-8C21A8A7F88E}"/>
                </a:ext>
              </a:extLst>
            </xdr:cNvPr>
            <xdr:cNvSpPr txBox="1"/>
          </xdr:nvSpPr>
          <xdr:spPr>
            <a:xfrm flipH="1">
              <a:off x="12066625" y="4548372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19" name="TextBox 5">
              <a:extLst>
                <a:ext uri="{FF2B5EF4-FFF2-40B4-BE49-F238E27FC236}">
                  <a16:creationId xmlns:a16="http://schemas.microsoft.com/office/drawing/2014/main" id="{D7B4695A-D13C-6541-82E4-8C21A8A7F88E}"/>
                </a:ext>
              </a:extLst>
            </xdr:cNvPr>
            <xdr:cNvSpPr txBox="1"/>
          </xdr:nvSpPr>
          <xdr:spPr>
            <a:xfrm flipH="1">
              <a:off x="12066625" y="4548372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twoCellAnchor>
  <xdr:twoCellAnchor editAs="oneCell">
    <xdr:from>
      <xdr:col>15</xdr:col>
      <xdr:colOff>127000</xdr:colOff>
      <xdr:row>26</xdr:row>
      <xdr:rowOff>101600</xdr:rowOff>
    </xdr:from>
    <xdr:to>
      <xdr:col>15</xdr:col>
      <xdr:colOff>392518</xdr:colOff>
      <xdr:row>27</xdr:row>
      <xdr:rowOff>62450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0" name="TextBox 19">
              <a:extLst>
                <a:ext uri="{FF2B5EF4-FFF2-40B4-BE49-F238E27FC236}">
                  <a16:creationId xmlns:a16="http://schemas.microsoft.com/office/drawing/2014/main" id="{95B3BEE0-7512-4744-ACBF-AC90FE88730F}"/>
                </a:ext>
              </a:extLst>
            </xdr:cNvPr>
            <xdr:cNvSpPr txBox="1"/>
          </xdr:nvSpPr>
          <xdr:spPr>
            <a:xfrm flipH="1">
              <a:off x="12092025" y="499134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20" name="TextBox 19">
              <a:extLst>
                <a:ext uri="{FF2B5EF4-FFF2-40B4-BE49-F238E27FC236}">
                  <a16:creationId xmlns:a16="http://schemas.microsoft.com/office/drawing/2014/main" id="{95B3BEE0-7512-4744-ACBF-AC90FE88730F}"/>
                </a:ext>
              </a:extLst>
            </xdr:cNvPr>
            <xdr:cNvSpPr txBox="1"/>
          </xdr:nvSpPr>
          <xdr:spPr>
            <a:xfrm flipH="1">
              <a:off x="12092025" y="499134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twoCellAnchor>
  <xdr:twoCellAnchor editAs="oneCell">
    <xdr:from>
      <xdr:col>15</xdr:col>
      <xdr:colOff>127000</xdr:colOff>
      <xdr:row>18</xdr:row>
      <xdr:rowOff>63500</xdr:rowOff>
    </xdr:from>
    <xdr:to>
      <xdr:col>15</xdr:col>
      <xdr:colOff>392518</xdr:colOff>
      <xdr:row>19</xdr:row>
      <xdr:rowOff>49750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D453D6D1-88E4-2644-9F03-2E7A9AE1CDC4}"/>
                </a:ext>
              </a:extLst>
            </xdr:cNvPr>
            <xdr:cNvSpPr txBox="1"/>
          </xdr:nvSpPr>
          <xdr:spPr>
            <a:xfrm flipH="1">
              <a:off x="12098375" y="3337395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D453D6D1-88E4-2644-9F03-2E7A9AE1CDC4}"/>
                </a:ext>
              </a:extLst>
            </xdr:cNvPr>
            <xdr:cNvSpPr txBox="1"/>
          </xdr:nvSpPr>
          <xdr:spPr>
            <a:xfrm flipH="1">
              <a:off x="12098375" y="3337395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twoCellAnchor>
  <xdr:twoCellAnchor editAs="oneCell">
    <xdr:from>
      <xdr:col>15</xdr:col>
      <xdr:colOff>127000</xdr:colOff>
      <xdr:row>19</xdr:row>
      <xdr:rowOff>63500</xdr:rowOff>
    </xdr:from>
    <xdr:to>
      <xdr:col>15</xdr:col>
      <xdr:colOff>392518</xdr:colOff>
      <xdr:row>20</xdr:row>
      <xdr:rowOff>32527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71557977-6EB4-384E-833F-F77C56AFE346}"/>
            </a:ext>
          </a:extLst>
        </xdr:cNvPr>
        <xdr:cNvSpPr txBox="1"/>
      </xdr:nvSpPr>
      <xdr:spPr>
        <a:xfrm flipH="1">
          <a:off x="12098375" y="3544139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15</xdr:col>
      <xdr:colOff>127000</xdr:colOff>
      <xdr:row>20</xdr:row>
      <xdr:rowOff>76200</xdr:rowOff>
    </xdr:from>
    <xdr:to>
      <xdr:col>15</xdr:col>
      <xdr:colOff>392518</xdr:colOff>
      <xdr:row>21</xdr:row>
      <xdr:rowOff>19827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1724393-7932-1A4A-AF43-35031207017E}"/>
            </a:ext>
          </a:extLst>
        </xdr:cNvPr>
        <xdr:cNvSpPr txBox="1"/>
      </xdr:nvSpPr>
      <xdr:spPr>
        <a:xfrm flipH="1">
          <a:off x="12098375" y="3750883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15</xdr:col>
      <xdr:colOff>127000</xdr:colOff>
      <xdr:row>21</xdr:row>
      <xdr:rowOff>76200</xdr:rowOff>
    </xdr:from>
    <xdr:to>
      <xdr:col>15</xdr:col>
      <xdr:colOff>392518</xdr:colOff>
      <xdr:row>22</xdr:row>
      <xdr:rowOff>45227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6A20C84-FE98-0A43-8089-6A8A12377558}"/>
            </a:ext>
          </a:extLst>
        </xdr:cNvPr>
        <xdr:cNvSpPr txBox="1"/>
      </xdr:nvSpPr>
      <xdr:spPr>
        <a:xfrm flipH="1">
          <a:off x="12098375" y="395762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15</xdr:col>
      <xdr:colOff>88900</xdr:colOff>
      <xdr:row>24</xdr:row>
      <xdr:rowOff>63500</xdr:rowOff>
    </xdr:from>
    <xdr:to>
      <xdr:col>15</xdr:col>
      <xdr:colOff>354418</xdr:colOff>
      <xdr:row>25</xdr:row>
      <xdr:rowOff>7127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F8F88A15-E946-6045-9CB6-9D7FD3100B6A}"/>
            </a:ext>
          </a:extLst>
        </xdr:cNvPr>
        <xdr:cNvSpPr txBox="1"/>
      </xdr:nvSpPr>
      <xdr:spPr>
        <a:xfrm flipH="1">
          <a:off x="12066625" y="4548372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15</xdr:col>
      <xdr:colOff>88900</xdr:colOff>
      <xdr:row>24</xdr:row>
      <xdr:rowOff>63500</xdr:rowOff>
    </xdr:from>
    <xdr:to>
      <xdr:col>15</xdr:col>
      <xdr:colOff>354418</xdr:colOff>
      <xdr:row>25</xdr:row>
      <xdr:rowOff>7127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986582A-EA1F-A944-B99C-4052D8879528}"/>
            </a:ext>
          </a:extLst>
        </xdr:cNvPr>
        <xdr:cNvSpPr txBox="1"/>
      </xdr:nvSpPr>
      <xdr:spPr>
        <a:xfrm flipH="1">
          <a:off x="12066625" y="4548372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15</xdr:col>
      <xdr:colOff>88900</xdr:colOff>
      <xdr:row>24</xdr:row>
      <xdr:rowOff>63500</xdr:rowOff>
    </xdr:from>
    <xdr:to>
      <xdr:col>15</xdr:col>
      <xdr:colOff>354418</xdr:colOff>
      <xdr:row>25</xdr:row>
      <xdr:rowOff>7127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CD6091A-3B9F-754E-ABF8-3CA7DBC4DC27}"/>
            </a:ext>
          </a:extLst>
        </xdr:cNvPr>
        <xdr:cNvSpPr txBox="1"/>
      </xdr:nvSpPr>
      <xdr:spPr>
        <a:xfrm flipH="1">
          <a:off x="12066625" y="4548372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15</xdr:col>
      <xdr:colOff>127000</xdr:colOff>
      <xdr:row>28</xdr:row>
      <xdr:rowOff>101600</xdr:rowOff>
    </xdr:from>
    <xdr:to>
      <xdr:col>15</xdr:col>
      <xdr:colOff>392518</xdr:colOff>
      <xdr:row>29</xdr:row>
      <xdr:rowOff>45227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90179A7-7611-234C-83A4-1FB145739BF8}"/>
            </a:ext>
          </a:extLst>
        </xdr:cNvPr>
        <xdr:cNvSpPr txBox="1"/>
      </xdr:nvSpPr>
      <xdr:spPr>
        <a:xfrm flipH="1">
          <a:off x="12092025" y="5404837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15</xdr:col>
      <xdr:colOff>127000</xdr:colOff>
      <xdr:row>29</xdr:row>
      <xdr:rowOff>114300</xdr:rowOff>
    </xdr:from>
    <xdr:to>
      <xdr:col>15</xdr:col>
      <xdr:colOff>392518</xdr:colOff>
      <xdr:row>30</xdr:row>
      <xdr:rowOff>57927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7524EADE-DF7F-DD45-811D-B617F6D1E239}"/>
            </a:ext>
          </a:extLst>
        </xdr:cNvPr>
        <xdr:cNvSpPr txBox="1"/>
      </xdr:nvSpPr>
      <xdr:spPr>
        <a:xfrm flipH="1">
          <a:off x="12092025" y="5611581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7</xdr:col>
      <xdr:colOff>127000</xdr:colOff>
      <xdr:row>39</xdr:row>
      <xdr:rowOff>139700</xdr:rowOff>
    </xdr:from>
    <xdr:to>
      <xdr:col>7</xdr:col>
      <xdr:colOff>392518</xdr:colOff>
      <xdr:row>40</xdr:row>
      <xdr:rowOff>125950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0" name="TextBox 29">
              <a:extLst>
                <a:ext uri="{FF2B5EF4-FFF2-40B4-BE49-F238E27FC236}">
                  <a16:creationId xmlns:a16="http://schemas.microsoft.com/office/drawing/2014/main" id="{BD5B24EE-837A-B04C-B63B-5C44FE723EEA}"/>
                </a:ext>
              </a:extLst>
            </xdr:cNvPr>
            <xdr:cNvSpPr txBox="1"/>
          </xdr:nvSpPr>
          <xdr:spPr>
            <a:xfrm flipH="1">
              <a:off x="5469861" y="7672673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30" name="TextBox 29">
              <a:extLst>
                <a:ext uri="{FF2B5EF4-FFF2-40B4-BE49-F238E27FC236}">
                  <a16:creationId xmlns:a16="http://schemas.microsoft.com/office/drawing/2014/main" id="{BD5B24EE-837A-B04C-B63B-5C44FE723EEA}"/>
                </a:ext>
              </a:extLst>
            </xdr:cNvPr>
            <xdr:cNvSpPr txBox="1"/>
          </xdr:nvSpPr>
          <xdr:spPr>
            <a:xfrm flipH="1">
              <a:off x="5469861" y="7672673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twoCellAnchor>
  <xdr:twoCellAnchor editAs="oneCell">
    <xdr:from>
      <xdr:col>7</xdr:col>
      <xdr:colOff>127000</xdr:colOff>
      <xdr:row>40</xdr:row>
      <xdr:rowOff>139700</xdr:rowOff>
    </xdr:from>
    <xdr:to>
      <xdr:col>7</xdr:col>
      <xdr:colOff>392518</xdr:colOff>
      <xdr:row>41</xdr:row>
      <xdr:rowOff>108727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8F389D53-33F7-774E-8BFC-E974B7C4DB3A}"/>
            </a:ext>
          </a:extLst>
        </xdr:cNvPr>
        <xdr:cNvSpPr txBox="1"/>
      </xdr:nvSpPr>
      <xdr:spPr>
        <a:xfrm flipH="1">
          <a:off x="5469861" y="7879417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7</xdr:col>
      <xdr:colOff>127000</xdr:colOff>
      <xdr:row>41</xdr:row>
      <xdr:rowOff>139700</xdr:rowOff>
    </xdr:from>
    <xdr:to>
      <xdr:col>7</xdr:col>
      <xdr:colOff>392518</xdr:colOff>
      <xdr:row>42</xdr:row>
      <xdr:rowOff>83327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C9145FD3-A450-E946-AA70-CD943D93EE1D}"/>
            </a:ext>
          </a:extLst>
        </xdr:cNvPr>
        <xdr:cNvSpPr txBox="1"/>
      </xdr:nvSpPr>
      <xdr:spPr>
        <a:xfrm flipH="1">
          <a:off x="5469861" y="8086161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7</xdr:col>
      <xdr:colOff>127000</xdr:colOff>
      <xdr:row>42</xdr:row>
      <xdr:rowOff>139700</xdr:rowOff>
    </xdr:from>
    <xdr:to>
      <xdr:col>7</xdr:col>
      <xdr:colOff>392518</xdr:colOff>
      <xdr:row>43</xdr:row>
      <xdr:rowOff>83327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DB1644A1-CC80-B249-A0C8-3984CA4A6348}"/>
            </a:ext>
          </a:extLst>
        </xdr:cNvPr>
        <xdr:cNvSpPr txBox="1"/>
      </xdr:nvSpPr>
      <xdr:spPr>
        <a:xfrm flipH="1">
          <a:off x="5469861" y="8292905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7</xdr:col>
      <xdr:colOff>127000</xdr:colOff>
      <xdr:row>45</xdr:row>
      <xdr:rowOff>152400</xdr:rowOff>
    </xdr:from>
    <xdr:to>
      <xdr:col>7</xdr:col>
      <xdr:colOff>392518</xdr:colOff>
      <xdr:row>46</xdr:row>
      <xdr:rowOff>113250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4" name="TextBox 33">
              <a:extLst>
                <a:ext uri="{FF2B5EF4-FFF2-40B4-BE49-F238E27FC236}">
                  <a16:creationId xmlns:a16="http://schemas.microsoft.com/office/drawing/2014/main" id="{170A51F0-2C66-514C-AC33-1EF65F87C7E3}"/>
                </a:ext>
              </a:extLst>
            </xdr:cNvPr>
            <xdr:cNvSpPr txBox="1"/>
          </xdr:nvSpPr>
          <xdr:spPr>
            <a:xfrm flipH="1">
              <a:off x="5469861" y="89131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34" name="TextBox 33">
              <a:extLst>
                <a:ext uri="{FF2B5EF4-FFF2-40B4-BE49-F238E27FC236}">
                  <a16:creationId xmlns:a16="http://schemas.microsoft.com/office/drawing/2014/main" id="{170A51F0-2C66-514C-AC33-1EF65F87C7E3}"/>
                </a:ext>
              </a:extLst>
            </xdr:cNvPr>
            <xdr:cNvSpPr txBox="1"/>
          </xdr:nvSpPr>
          <xdr:spPr>
            <a:xfrm flipH="1">
              <a:off x="5469861" y="89131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twoCellAnchor>
  <xdr:twoCellAnchor editAs="oneCell">
    <xdr:from>
      <xdr:col>7</xdr:col>
      <xdr:colOff>127000</xdr:colOff>
      <xdr:row>46</xdr:row>
      <xdr:rowOff>165100</xdr:rowOff>
    </xdr:from>
    <xdr:to>
      <xdr:col>7</xdr:col>
      <xdr:colOff>392518</xdr:colOff>
      <xdr:row>47</xdr:row>
      <xdr:rowOff>134127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BC011E0-1996-CD48-8C3C-7FD0132E6EFE}"/>
            </a:ext>
          </a:extLst>
        </xdr:cNvPr>
        <xdr:cNvSpPr txBox="1"/>
      </xdr:nvSpPr>
      <xdr:spPr>
        <a:xfrm flipH="1">
          <a:off x="5469861" y="9119882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7</xdr:col>
      <xdr:colOff>127000</xdr:colOff>
      <xdr:row>47</xdr:row>
      <xdr:rowOff>165100</xdr:rowOff>
    </xdr:from>
    <xdr:to>
      <xdr:col>7</xdr:col>
      <xdr:colOff>392518</xdr:colOff>
      <xdr:row>48</xdr:row>
      <xdr:rowOff>108727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5800A777-2997-C549-8594-E573A160A619}"/>
            </a:ext>
          </a:extLst>
        </xdr:cNvPr>
        <xdr:cNvSpPr txBox="1"/>
      </xdr:nvSpPr>
      <xdr:spPr>
        <a:xfrm flipH="1">
          <a:off x="5469861" y="9326626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7</xdr:col>
      <xdr:colOff>127000</xdr:colOff>
      <xdr:row>48</xdr:row>
      <xdr:rowOff>165100</xdr:rowOff>
    </xdr:from>
    <xdr:to>
      <xdr:col>7</xdr:col>
      <xdr:colOff>392518</xdr:colOff>
      <xdr:row>49</xdr:row>
      <xdr:rowOff>134127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75C94F29-60CD-6A42-8CA4-6BAC897168D7}"/>
            </a:ext>
          </a:extLst>
        </xdr:cNvPr>
        <xdr:cNvSpPr txBox="1"/>
      </xdr:nvSpPr>
      <xdr:spPr>
        <a:xfrm flipH="1">
          <a:off x="5469861" y="9533371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15</xdr:col>
      <xdr:colOff>114300</xdr:colOff>
      <xdr:row>40</xdr:row>
      <xdr:rowOff>139700</xdr:rowOff>
    </xdr:from>
    <xdr:to>
      <xdr:col>15</xdr:col>
      <xdr:colOff>379818</xdr:colOff>
      <xdr:row>41</xdr:row>
      <xdr:rowOff>108727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540A9E57-405E-C34B-91F5-8461047BF327}"/>
            </a:ext>
          </a:extLst>
        </xdr:cNvPr>
        <xdr:cNvSpPr txBox="1"/>
      </xdr:nvSpPr>
      <xdr:spPr>
        <a:xfrm flipH="1">
          <a:off x="12085675" y="7879417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15</xdr:col>
      <xdr:colOff>114300</xdr:colOff>
      <xdr:row>41</xdr:row>
      <xdr:rowOff>139700</xdr:rowOff>
    </xdr:from>
    <xdr:to>
      <xdr:col>15</xdr:col>
      <xdr:colOff>379818</xdr:colOff>
      <xdr:row>42</xdr:row>
      <xdr:rowOff>83327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213C8C0-C33E-A647-B9D2-ED105D52E52E}"/>
            </a:ext>
          </a:extLst>
        </xdr:cNvPr>
        <xdr:cNvSpPr txBox="1"/>
      </xdr:nvSpPr>
      <xdr:spPr>
        <a:xfrm flipH="1">
          <a:off x="12085675" y="8086161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15</xdr:col>
      <xdr:colOff>114300</xdr:colOff>
      <xdr:row>42</xdr:row>
      <xdr:rowOff>139700</xdr:rowOff>
    </xdr:from>
    <xdr:to>
      <xdr:col>15</xdr:col>
      <xdr:colOff>379818</xdr:colOff>
      <xdr:row>43</xdr:row>
      <xdr:rowOff>83327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8D231442-5465-1742-A587-2985D1998169}"/>
            </a:ext>
          </a:extLst>
        </xdr:cNvPr>
        <xdr:cNvSpPr txBox="1"/>
      </xdr:nvSpPr>
      <xdr:spPr>
        <a:xfrm flipH="1">
          <a:off x="12085675" y="8292905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15</xdr:col>
      <xdr:colOff>114300</xdr:colOff>
      <xdr:row>45</xdr:row>
      <xdr:rowOff>152400</xdr:rowOff>
    </xdr:from>
    <xdr:to>
      <xdr:col>15</xdr:col>
      <xdr:colOff>379818</xdr:colOff>
      <xdr:row>46</xdr:row>
      <xdr:rowOff>96027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127D19B-4142-A94C-8B62-9AA55C9038C6}"/>
            </a:ext>
          </a:extLst>
        </xdr:cNvPr>
        <xdr:cNvSpPr txBox="1"/>
      </xdr:nvSpPr>
      <xdr:spPr>
        <a:xfrm flipH="1">
          <a:off x="12687300" y="9779000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15</xdr:col>
      <xdr:colOff>114300</xdr:colOff>
      <xdr:row>47</xdr:row>
      <xdr:rowOff>165100</xdr:rowOff>
    </xdr:from>
    <xdr:to>
      <xdr:col>15</xdr:col>
      <xdr:colOff>379818</xdr:colOff>
      <xdr:row>48</xdr:row>
      <xdr:rowOff>108727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A5DCA4D6-782E-E84F-A25D-A480B28A19E5}"/>
            </a:ext>
          </a:extLst>
        </xdr:cNvPr>
        <xdr:cNvSpPr txBox="1"/>
      </xdr:nvSpPr>
      <xdr:spPr>
        <a:xfrm flipH="1">
          <a:off x="12085675" y="9326626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15</xdr:col>
      <xdr:colOff>114300</xdr:colOff>
      <xdr:row>48</xdr:row>
      <xdr:rowOff>165100</xdr:rowOff>
    </xdr:from>
    <xdr:to>
      <xdr:col>15</xdr:col>
      <xdr:colOff>379818</xdr:colOff>
      <xdr:row>49</xdr:row>
      <xdr:rowOff>134127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840F78FC-3BD9-474F-8D24-25F27D8B3948}"/>
            </a:ext>
          </a:extLst>
        </xdr:cNvPr>
        <xdr:cNvSpPr txBox="1"/>
      </xdr:nvSpPr>
      <xdr:spPr>
        <a:xfrm flipH="1">
          <a:off x="12085675" y="9533371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tIns="0" rIns="0" bIns="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 sz="1100"/>
        </a:p>
      </xdr:txBody>
    </xdr:sp>
    <xdr:clientData/>
  </xdr:twoCellAnchor>
  <xdr:twoCellAnchor editAs="oneCell">
    <xdr:from>
      <xdr:col>19</xdr:col>
      <xdr:colOff>355600</xdr:colOff>
      <xdr:row>5</xdr:row>
      <xdr:rowOff>139700</xdr:rowOff>
    </xdr:from>
    <xdr:to>
      <xdr:col>27</xdr:col>
      <xdr:colOff>465334</xdr:colOff>
      <xdr:row>23</xdr:row>
      <xdr:rowOff>63999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275A986-1E69-5947-9E8A-1B3ACF875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28260" y="772633"/>
          <a:ext cx="6713734" cy="3785099"/>
        </a:xfrm>
        <a:prstGeom prst="rect">
          <a:avLst/>
        </a:prstGeom>
      </xdr:spPr>
    </xdr:pic>
    <xdr:clientData/>
  </xdr:twoCellAnchor>
  <xdr:twoCellAnchor editAs="oneCell">
    <xdr:from>
      <xdr:col>19</xdr:col>
      <xdr:colOff>558800</xdr:colOff>
      <xdr:row>28</xdr:row>
      <xdr:rowOff>38100</xdr:rowOff>
    </xdr:from>
    <xdr:to>
      <xdr:col>27</xdr:col>
      <xdr:colOff>51463</xdr:colOff>
      <xdr:row>43</xdr:row>
      <xdr:rowOff>152151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28115AF9-9F4E-6047-BF4E-45519E43B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731574" y="5346649"/>
          <a:ext cx="6096663" cy="3339851"/>
        </a:xfrm>
        <a:prstGeom prst="rect">
          <a:avLst/>
        </a:prstGeom>
      </xdr:spPr>
    </xdr:pic>
    <xdr:clientData/>
  </xdr:twoCellAnchor>
  <xdr:twoCellAnchor editAs="oneCell">
    <xdr:from>
      <xdr:col>28</xdr:col>
      <xdr:colOff>152400</xdr:colOff>
      <xdr:row>25</xdr:row>
      <xdr:rowOff>165100</xdr:rowOff>
    </xdr:from>
    <xdr:to>
      <xdr:col>36</xdr:col>
      <xdr:colOff>274854</xdr:colOff>
      <xdr:row>43</xdr:row>
      <xdr:rowOff>46588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3EC14C88-A27C-A94E-9A82-6F8D1EF7B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525721" y="4852087"/>
          <a:ext cx="6726454" cy="3742288"/>
        </a:xfrm>
        <a:prstGeom prst="rect">
          <a:avLst/>
        </a:prstGeom>
      </xdr:spPr>
    </xdr:pic>
    <xdr:clientData/>
  </xdr:twoCellAnchor>
  <xdr:twoCellAnchor editAs="oneCell">
    <xdr:from>
      <xdr:col>28</xdr:col>
      <xdr:colOff>228600</xdr:colOff>
      <xdr:row>5</xdr:row>
      <xdr:rowOff>76200</xdr:rowOff>
    </xdr:from>
    <xdr:to>
      <xdr:col>36</xdr:col>
      <xdr:colOff>585508</xdr:colOff>
      <xdr:row>23</xdr:row>
      <xdr:rowOff>11108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81A670FA-172F-5845-B863-C9656583F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603751" y="701160"/>
          <a:ext cx="6960908" cy="3795708"/>
        </a:xfrm>
        <a:prstGeom prst="rect">
          <a:avLst/>
        </a:prstGeom>
      </xdr:spPr>
    </xdr:pic>
    <xdr:clientData/>
  </xdr:twoCellAnchor>
  <xdr:twoCellAnchor editAs="oneCell">
    <xdr:from>
      <xdr:col>19</xdr:col>
      <xdr:colOff>774700</xdr:colOff>
      <xdr:row>46</xdr:row>
      <xdr:rowOff>190500</xdr:rowOff>
    </xdr:from>
    <xdr:to>
      <xdr:col>27</xdr:col>
      <xdr:colOff>3509</xdr:colOff>
      <xdr:row>61</xdr:row>
      <xdr:rowOff>12700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DAA182C9-3685-354F-9707-01B8E3695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940001" y="9147545"/>
          <a:ext cx="5832809" cy="2895600"/>
        </a:xfrm>
        <a:prstGeom prst="rect">
          <a:avLst/>
        </a:prstGeom>
      </xdr:spPr>
    </xdr:pic>
    <xdr:clientData/>
  </xdr:twoCellAnchor>
  <xdr:twoCellAnchor editAs="oneCell">
    <xdr:from>
      <xdr:col>28</xdr:col>
      <xdr:colOff>279400</xdr:colOff>
      <xdr:row>46</xdr:row>
      <xdr:rowOff>127000</xdr:rowOff>
    </xdr:from>
    <xdr:to>
      <xdr:col>36</xdr:col>
      <xdr:colOff>757501</xdr:colOff>
      <xdr:row>64</xdr:row>
      <xdr:rowOff>56822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5A6DE5E9-D704-3C44-BEE8-479C16C9C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654437" y="9087178"/>
          <a:ext cx="7082101" cy="3612822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7</xdr:row>
      <xdr:rowOff>23138</xdr:rowOff>
    </xdr:from>
    <xdr:ext cx="265518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9A2F9E14-9EA9-644D-A9D0-75B3B495C182}"/>
            </a:ext>
          </a:extLst>
        </xdr:cNvPr>
        <xdr:cNvSpPr txBox="1"/>
      </xdr:nvSpPr>
      <xdr:spPr>
        <a:xfrm flipH="1">
          <a:off x="812800" y="10518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0</xdr:colOff>
      <xdr:row>13</xdr:row>
      <xdr:rowOff>23138</xdr:rowOff>
    </xdr:from>
    <xdr:ext cx="265518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91853C2F-4EE9-D24C-8E14-5E54D4A29BEF}"/>
            </a:ext>
          </a:extLst>
        </xdr:cNvPr>
        <xdr:cNvSpPr txBox="1"/>
      </xdr:nvSpPr>
      <xdr:spPr>
        <a:xfrm flipH="1">
          <a:off x="812800" y="22964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0</xdr:colOff>
      <xdr:row>32</xdr:row>
      <xdr:rowOff>29488</xdr:rowOff>
    </xdr:from>
    <xdr:ext cx="265518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840D5F64-41EA-4947-A3D1-45ABA7FB575C}"/>
            </a:ext>
          </a:extLst>
        </xdr:cNvPr>
        <xdr:cNvSpPr txBox="1"/>
      </xdr:nvSpPr>
      <xdr:spPr>
        <a:xfrm flipH="1">
          <a:off x="812800" y="630328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0</xdr:colOff>
      <xdr:row>20</xdr:row>
      <xdr:rowOff>29488</xdr:rowOff>
    </xdr:from>
    <xdr:ext cx="265518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27A4C1E8-EFEE-4F49-B158-5A8CF27E31B2}"/>
            </a:ext>
          </a:extLst>
        </xdr:cNvPr>
        <xdr:cNvSpPr txBox="1"/>
      </xdr:nvSpPr>
      <xdr:spPr>
        <a:xfrm flipH="1">
          <a:off x="812800" y="376328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0</xdr:colOff>
      <xdr:row>21</xdr:row>
      <xdr:rowOff>29488</xdr:rowOff>
    </xdr:from>
    <xdr:ext cx="265518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DA485B56-336E-0149-A76C-D8F9D832F90E}"/>
            </a:ext>
          </a:extLst>
        </xdr:cNvPr>
        <xdr:cNvSpPr txBox="1"/>
      </xdr:nvSpPr>
      <xdr:spPr>
        <a:xfrm flipH="1">
          <a:off x="812800" y="397918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0</xdr:colOff>
      <xdr:row>22</xdr:row>
      <xdr:rowOff>29488</xdr:rowOff>
    </xdr:from>
    <xdr:ext cx="265518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E48E0958-DBDB-084D-88E3-4F5819F00FCC}"/>
            </a:ext>
          </a:extLst>
        </xdr:cNvPr>
        <xdr:cNvSpPr txBox="1"/>
      </xdr:nvSpPr>
      <xdr:spPr>
        <a:xfrm flipH="1">
          <a:off x="812800" y="418238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0</xdr:colOff>
      <xdr:row>14</xdr:row>
      <xdr:rowOff>23138</xdr:rowOff>
    </xdr:from>
    <xdr:ext cx="265518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D7A753AE-0B5D-2048-9889-CB01C45F6E7B}"/>
            </a:ext>
          </a:extLst>
        </xdr:cNvPr>
        <xdr:cNvSpPr txBox="1"/>
      </xdr:nvSpPr>
      <xdr:spPr>
        <a:xfrm flipH="1">
          <a:off x="812800" y="24996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0</xdr:colOff>
      <xdr:row>15</xdr:row>
      <xdr:rowOff>23138</xdr:rowOff>
    </xdr:from>
    <xdr:ext cx="265518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6A7F4B5D-8A25-C94A-B34F-1E54EC3FAEF8}"/>
            </a:ext>
          </a:extLst>
        </xdr:cNvPr>
        <xdr:cNvSpPr txBox="1"/>
      </xdr:nvSpPr>
      <xdr:spPr>
        <a:xfrm flipH="1">
          <a:off x="812800" y="27028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0</xdr:colOff>
      <xdr:row>16</xdr:row>
      <xdr:rowOff>23138</xdr:rowOff>
    </xdr:from>
    <xdr:ext cx="265518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EF6E51A1-0588-E548-A76D-97F45026E877}"/>
            </a:ext>
          </a:extLst>
        </xdr:cNvPr>
        <xdr:cNvSpPr txBox="1"/>
      </xdr:nvSpPr>
      <xdr:spPr>
        <a:xfrm flipH="1">
          <a:off x="812800" y="29187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0</xdr:colOff>
      <xdr:row>8</xdr:row>
      <xdr:rowOff>23138</xdr:rowOff>
    </xdr:from>
    <xdr:ext cx="265518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966E2E9A-801C-3243-9D6A-AB98AD541B27}"/>
            </a:ext>
          </a:extLst>
        </xdr:cNvPr>
        <xdr:cNvSpPr txBox="1"/>
      </xdr:nvSpPr>
      <xdr:spPr>
        <a:xfrm flipH="1">
          <a:off x="812800" y="12550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0</xdr:colOff>
      <xdr:row>9</xdr:row>
      <xdr:rowOff>23138</xdr:rowOff>
    </xdr:from>
    <xdr:ext cx="265518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1A4901F6-2A43-8443-9B30-A4FCF25C83F4}"/>
            </a:ext>
          </a:extLst>
        </xdr:cNvPr>
        <xdr:cNvSpPr txBox="1"/>
      </xdr:nvSpPr>
      <xdr:spPr>
        <a:xfrm flipH="1">
          <a:off x="812800" y="14582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0</xdr:colOff>
      <xdr:row>10</xdr:row>
      <xdr:rowOff>23138</xdr:rowOff>
    </xdr:from>
    <xdr:ext cx="265518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FC163E8-CD7A-3648-BDB9-0285AADD045A}"/>
            </a:ext>
          </a:extLst>
        </xdr:cNvPr>
        <xdr:cNvSpPr txBox="1"/>
      </xdr:nvSpPr>
      <xdr:spPr>
        <a:xfrm flipH="1">
          <a:off x="812800" y="16614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7</xdr:row>
      <xdr:rowOff>23138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4" name="TextBox 63">
              <a:extLst>
                <a:ext uri="{FF2B5EF4-FFF2-40B4-BE49-F238E27FC236}">
                  <a16:creationId xmlns:a16="http://schemas.microsoft.com/office/drawing/2014/main" id="{00F670DA-7B10-3A4D-9EDB-DFABFE3F8FD6}"/>
                </a:ext>
              </a:extLst>
            </xdr:cNvPr>
            <xdr:cNvSpPr txBox="1"/>
          </xdr:nvSpPr>
          <xdr:spPr>
            <a:xfrm flipH="1">
              <a:off x="5551082" y="10518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64" name="TextBox 63">
              <a:extLst>
                <a:ext uri="{FF2B5EF4-FFF2-40B4-BE49-F238E27FC236}">
                  <a16:creationId xmlns:a16="http://schemas.microsoft.com/office/drawing/2014/main" id="{00F670DA-7B10-3A4D-9EDB-DFABFE3F8FD6}"/>
                </a:ext>
              </a:extLst>
            </xdr:cNvPr>
            <xdr:cNvSpPr txBox="1"/>
          </xdr:nvSpPr>
          <xdr:spPr>
            <a:xfrm flipH="1">
              <a:off x="5551082" y="10518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7</xdr:col>
      <xdr:colOff>153582</xdr:colOff>
      <xdr:row>13</xdr:row>
      <xdr:rowOff>23138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5" name="TextBox 64">
              <a:extLst>
                <a:ext uri="{FF2B5EF4-FFF2-40B4-BE49-F238E27FC236}">
                  <a16:creationId xmlns:a16="http://schemas.microsoft.com/office/drawing/2014/main" id="{93AA54D1-2186-1E4E-AF55-A051F5DEDBA2}"/>
                </a:ext>
              </a:extLst>
            </xdr:cNvPr>
            <xdr:cNvSpPr txBox="1"/>
          </xdr:nvSpPr>
          <xdr:spPr>
            <a:xfrm flipH="1">
              <a:off x="5551082" y="22964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65" name="TextBox 64">
              <a:extLst>
                <a:ext uri="{FF2B5EF4-FFF2-40B4-BE49-F238E27FC236}">
                  <a16:creationId xmlns:a16="http://schemas.microsoft.com/office/drawing/2014/main" id="{93AA54D1-2186-1E4E-AF55-A051F5DEDBA2}"/>
                </a:ext>
              </a:extLst>
            </xdr:cNvPr>
            <xdr:cNvSpPr txBox="1"/>
          </xdr:nvSpPr>
          <xdr:spPr>
            <a:xfrm flipH="1">
              <a:off x="5551082" y="22964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7</xdr:col>
      <xdr:colOff>166282</xdr:colOff>
      <xdr:row>19</xdr:row>
      <xdr:rowOff>29488</xdr:rowOff>
    </xdr:from>
    <xdr:ext cx="265518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6" name="TextBox 65">
              <a:extLst>
                <a:ext uri="{FF2B5EF4-FFF2-40B4-BE49-F238E27FC236}">
                  <a16:creationId xmlns:a16="http://schemas.microsoft.com/office/drawing/2014/main" id="{4B0705F7-A094-E748-994C-86F5DF994050}"/>
                </a:ext>
              </a:extLst>
            </xdr:cNvPr>
            <xdr:cNvSpPr txBox="1"/>
          </xdr:nvSpPr>
          <xdr:spPr>
            <a:xfrm flipH="1">
              <a:off x="5563782" y="3560088"/>
              <a:ext cx="265518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66" name="TextBox 65">
              <a:extLst>
                <a:ext uri="{FF2B5EF4-FFF2-40B4-BE49-F238E27FC236}">
                  <a16:creationId xmlns:a16="http://schemas.microsoft.com/office/drawing/2014/main" id="{4B0705F7-A094-E748-994C-86F5DF994050}"/>
                </a:ext>
              </a:extLst>
            </xdr:cNvPr>
            <xdr:cNvSpPr txBox="1"/>
          </xdr:nvSpPr>
          <xdr:spPr>
            <a:xfrm flipH="1">
              <a:off x="5563782" y="3560088"/>
              <a:ext cx="265518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7</xdr:col>
      <xdr:colOff>102782</xdr:colOff>
      <xdr:row>26</xdr:row>
      <xdr:rowOff>29488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7" name="TextBox 66">
              <a:extLst>
                <a:ext uri="{FF2B5EF4-FFF2-40B4-BE49-F238E27FC236}">
                  <a16:creationId xmlns:a16="http://schemas.microsoft.com/office/drawing/2014/main" id="{9B00F07B-9E2E-5149-9F41-6A64F31DB9AF}"/>
                </a:ext>
              </a:extLst>
            </xdr:cNvPr>
            <xdr:cNvSpPr txBox="1"/>
          </xdr:nvSpPr>
          <xdr:spPr>
            <a:xfrm flipH="1">
              <a:off x="5500282" y="503328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67" name="TextBox 66">
              <a:extLst>
                <a:ext uri="{FF2B5EF4-FFF2-40B4-BE49-F238E27FC236}">
                  <a16:creationId xmlns:a16="http://schemas.microsoft.com/office/drawing/2014/main" id="{9B00F07B-9E2E-5149-9F41-6A64F31DB9AF}"/>
                </a:ext>
              </a:extLst>
            </xdr:cNvPr>
            <xdr:cNvSpPr txBox="1"/>
          </xdr:nvSpPr>
          <xdr:spPr>
            <a:xfrm flipH="1">
              <a:off x="5500282" y="503328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7</xdr:col>
      <xdr:colOff>109132</xdr:colOff>
      <xdr:row>32</xdr:row>
      <xdr:rowOff>29488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8" name="TextBox 67">
              <a:extLst>
                <a:ext uri="{FF2B5EF4-FFF2-40B4-BE49-F238E27FC236}">
                  <a16:creationId xmlns:a16="http://schemas.microsoft.com/office/drawing/2014/main" id="{93758392-5A0E-E048-B7F5-366366662D07}"/>
                </a:ext>
              </a:extLst>
            </xdr:cNvPr>
            <xdr:cNvSpPr txBox="1"/>
          </xdr:nvSpPr>
          <xdr:spPr>
            <a:xfrm flipH="1">
              <a:off x="5506632" y="630328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68" name="TextBox 67">
              <a:extLst>
                <a:ext uri="{FF2B5EF4-FFF2-40B4-BE49-F238E27FC236}">
                  <a16:creationId xmlns:a16="http://schemas.microsoft.com/office/drawing/2014/main" id="{93758392-5A0E-E048-B7F5-366366662D07}"/>
                </a:ext>
              </a:extLst>
            </xdr:cNvPr>
            <xdr:cNvSpPr txBox="1"/>
          </xdr:nvSpPr>
          <xdr:spPr>
            <a:xfrm flipH="1">
              <a:off x="5506632" y="630328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7</xdr:col>
      <xdr:colOff>166282</xdr:colOff>
      <xdr:row>20</xdr:row>
      <xdr:rowOff>29488</xdr:rowOff>
    </xdr:from>
    <xdr:ext cx="265518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31ABB32E-A9AE-BF49-817E-65425AC49CD6}"/>
            </a:ext>
          </a:extLst>
        </xdr:cNvPr>
        <xdr:cNvSpPr txBox="1"/>
      </xdr:nvSpPr>
      <xdr:spPr>
        <a:xfrm flipH="1">
          <a:off x="5563782" y="376328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166282</xdr:colOff>
      <xdr:row>21</xdr:row>
      <xdr:rowOff>29488</xdr:rowOff>
    </xdr:from>
    <xdr:ext cx="265518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2D38686A-78E9-BE40-8531-2B771CEA6CC6}"/>
            </a:ext>
          </a:extLst>
        </xdr:cNvPr>
        <xdr:cNvSpPr txBox="1"/>
      </xdr:nvSpPr>
      <xdr:spPr>
        <a:xfrm flipH="1">
          <a:off x="5563782" y="397918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166282</xdr:colOff>
      <xdr:row>22</xdr:row>
      <xdr:rowOff>29488</xdr:rowOff>
    </xdr:from>
    <xdr:ext cx="265518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C71529C6-2162-F049-AFDC-194AB91A93CC}"/>
            </a:ext>
          </a:extLst>
        </xdr:cNvPr>
        <xdr:cNvSpPr txBox="1"/>
      </xdr:nvSpPr>
      <xdr:spPr>
        <a:xfrm flipH="1">
          <a:off x="5563782" y="418238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14</xdr:row>
      <xdr:rowOff>23138</xdr:rowOff>
    </xdr:from>
    <xdr:ext cx="265518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8DED8C6-6395-A84C-8BF7-D82A90930DDD}"/>
            </a:ext>
          </a:extLst>
        </xdr:cNvPr>
        <xdr:cNvSpPr txBox="1"/>
      </xdr:nvSpPr>
      <xdr:spPr>
        <a:xfrm flipH="1">
          <a:off x="5551082" y="24996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15</xdr:row>
      <xdr:rowOff>23138</xdr:rowOff>
    </xdr:from>
    <xdr:ext cx="265518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E5F7F372-841E-6545-B746-A1683FAA9C76}"/>
            </a:ext>
          </a:extLst>
        </xdr:cNvPr>
        <xdr:cNvSpPr txBox="1"/>
      </xdr:nvSpPr>
      <xdr:spPr>
        <a:xfrm flipH="1">
          <a:off x="5551082" y="27028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16</xdr:row>
      <xdr:rowOff>23138</xdr:rowOff>
    </xdr:from>
    <xdr:ext cx="265518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DDDDF0B3-AD48-3741-B8D1-377501F2C55A}"/>
            </a:ext>
          </a:extLst>
        </xdr:cNvPr>
        <xdr:cNvSpPr txBox="1"/>
      </xdr:nvSpPr>
      <xdr:spPr>
        <a:xfrm flipH="1">
          <a:off x="5551082" y="29187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8</xdr:row>
      <xdr:rowOff>23138</xdr:rowOff>
    </xdr:from>
    <xdr:ext cx="265518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1325FF55-A933-3340-B7A9-A9F2AD28C64E}"/>
            </a:ext>
          </a:extLst>
        </xdr:cNvPr>
        <xdr:cNvSpPr txBox="1"/>
      </xdr:nvSpPr>
      <xdr:spPr>
        <a:xfrm flipH="1">
          <a:off x="5551082" y="12550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9</xdr:row>
      <xdr:rowOff>23138</xdr:rowOff>
    </xdr:from>
    <xdr:ext cx="265518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2FF4E33-EFB9-C44B-9FBD-6F8F91C30611}"/>
            </a:ext>
          </a:extLst>
        </xdr:cNvPr>
        <xdr:cNvSpPr txBox="1"/>
      </xdr:nvSpPr>
      <xdr:spPr>
        <a:xfrm flipH="1">
          <a:off x="5551082" y="14582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10</xdr:row>
      <xdr:rowOff>23138</xdr:rowOff>
    </xdr:from>
    <xdr:ext cx="265518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B6FB81E0-2579-5742-B1FB-516E645EC7A7}"/>
            </a:ext>
          </a:extLst>
        </xdr:cNvPr>
        <xdr:cNvSpPr txBox="1"/>
      </xdr:nvSpPr>
      <xdr:spPr>
        <a:xfrm flipH="1">
          <a:off x="5551082" y="16614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109132</xdr:colOff>
      <xdr:row>38</xdr:row>
      <xdr:rowOff>29488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8" name="TextBox 77">
              <a:extLst>
                <a:ext uri="{FF2B5EF4-FFF2-40B4-BE49-F238E27FC236}">
                  <a16:creationId xmlns:a16="http://schemas.microsoft.com/office/drawing/2014/main" id="{8580E890-451B-2949-90E9-7A9482CE0234}"/>
                </a:ext>
              </a:extLst>
            </xdr:cNvPr>
            <xdr:cNvSpPr txBox="1"/>
          </xdr:nvSpPr>
          <xdr:spPr>
            <a:xfrm flipH="1">
              <a:off x="5506632" y="754788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78" name="TextBox 77">
              <a:extLst>
                <a:ext uri="{FF2B5EF4-FFF2-40B4-BE49-F238E27FC236}">
                  <a16:creationId xmlns:a16="http://schemas.microsoft.com/office/drawing/2014/main" id="{8580E890-451B-2949-90E9-7A9482CE0234}"/>
                </a:ext>
              </a:extLst>
            </xdr:cNvPr>
            <xdr:cNvSpPr txBox="1"/>
          </xdr:nvSpPr>
          <xdr:spPr>
            <a:xfrm flipH="1">
              <a:off x="5506632" y="754788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7</xdr:col>
      <xdr:colOff>109132</xdr:colOff>
      <xdr:row>44</xdr:row>
      <xdr:rowOff>29488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9" name="TextBox 78">
              <a:extLst>
                <a:ext uri="{FF2B5EF4-FFF2-40B4-BE49-F238E27FC236}">
                  <a16:creationId xmlns:a16="http://schemas.microsoft.com/office/drawing/2014/main" id="{FF6A11D1-AA4D-F444-8C53-5882DBC7A1BC}"/>
                </a:ext>
              </a:extLst>
            </xdr:cNvPr>
            <xdr:cNvSpPr txBox="1"/>
          </xdr:nvSpPr>
          <xdr:spPr>
            <a:xfrm flipH="1">
              <a:off x="5506632" y="879248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79" name="TextBox 78">
              <a:extLst>
                <a:ext uri="{FF2B5EF4-FFF2-40B4-BE49-F238E27FC236}">
                  <a16:creationId xmlns:a16="http://schemas.microsoft.com/office/drawing/2014/main" id="{FF6A11D1-AA4D-F444-8C53-5882DBC7A1BC}"/>
                </a:ext>
              </a:extLst>
            </xdr:cNvPr>
            <xdr:cNvSpPr txBox="1"/>
          </xdr:nvSpPr>
          <xdr:spPr>
            <a:xfrm flipH="1">
              <a:off x="5506632" y="879248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7</xdr:col>
      <xdr:colOff>109132</xdr:colOff>
      <xdr:row>45</xdr:row>
      <xdr:rowOff>29488</xdr:rowOff>
    </xdr:from>
    <xdr:ext cx="265518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805D91BB-03E7-C347-A1E2-706F15748A10}"/>
            </a:ext>
          </a:extLst>
        </xdr:cNvPr>
        <xdr:cNvSpPr txBox="1"/>
      </xdr:nvSpPr>
      <xdr:spPr>
        <a:xfrm flipH="1">
          <a:off x="5506632" y="899568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312332</xdr:colOff>
      <xdr:row>15</xdr:row>
      <xdr:rowOff>165100</xdr:rowOff>
    </xdr:from>
    <xdr:ext cx="265518" cy="106465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C84B86F5-5344-A04A-A838-BA5F7B9FB932}"/>
            </a:ext>
          </a:extLst>
        </xdr:cNvPr>
        <xdr:cNvSpPr txBox="1"/>
      </xdr:nvSpPr>
      <xdr:spPr>
        <a:xfrm flipH="1">
          <a:off x="8148232" y="2844800"/>
          <a:ext cx="265518" cy="1064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178982</xdr:colOff>
      <xdr:row>7</xdr:row>
      <xdr:rowOff>29488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2" name="TextBox 81">
              <a:extLst>
                <a:ext uri="{FF2B5EF4-FFF2-40B4-BE49-F238E27FC236}">
                  <a16:creationId xmlns:a16="http://schemas.microsoft.com/office/drawing/2014/main" id="{D5DCC033-4447-5C43-A158-3AFA2A0B573C}"/>
                </a:ext>
              </a:extLst>
            </xdr:cNvPr>
            <xdr:cNvSpPr txBox="1"/>
          </xdr:nvSpPr>
          <xdr:spPr>
            <a:xfrm flipH="1">
              <a:off x="12739282" y="105818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82" name="TextBox 81">
              <a:extLst>
                <a:ext uri="{FF2B5EF4-FFF2-40B4-BE49-F238E27FC236}">
                  <a16:creationId xmlns:a16="http://schemas.microsoft.com/office/drawing/2014/main" id="{D5DCC033-4447-5C43-A158-3AFA2A0B573C}"/>
                </a:ext>
              </a:extLst>
            </xdr:cNvPr>
            <xdr:cNvSpPr txBox="1"/>
          </xdr:nvSpPr>
          <xdr:spPr>
            <a:xfrm flipH="1">
              <a:off x="12739282" y="105818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15</xdr:col>
      <xdr:colOff>166282</xdr:colOff>
      <xdr:row>13</xdr:row>
      <xdr:rowOff>29488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3" name="TextBox 82">
              <a:extLst>
                <a:ext uri="{FF2B5EF4-FFF2-40B4-BE49-F238E27FC236}">
                  <a16:creationId xmlns:a16="http://schemas.microsoft.com/office/drawing/2014/main" id="{A412290B-B368-CE44-80C0-856716961D6C}"/>
                </a:ext>
              </a:extLst>
            </xdr:cNvPr>
            <xdr:cNvSpPr txBox="1"/>
          </xdr:nvSpPr>
          <xdr:spPr>
            <a:xfrm flipH="1">
              <a:off x="12726582" y="230278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83" name="TextBox 82">
              <a:extLst>
                <a:ext uri="{FF2B5EF4-FFF2-40B4-BE49-F238E27FC236}">
                  <a16:creationId xmlns:a16="http://schemas.microsoft.com/office/drawing/2014/main" id="{A412290B-B368-CE44-80C0-856716961D6C}"/>
                </a:ext>
              </a:extLst>
            </xdr:cNvPr>
            <xdr:cNvSpPr txBox="1"/>
          </xdr:nvSpPr>
          <xdr:spPr>
            <a:xfrm flipH="1">
              <a:off x="12726582" y="230278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15</xdr:col>
      <xdr:colOff>166282</xdr:colOff>
      <xdr:row>19</xdr:row>
      <xdr:rowOff>29488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4" name="TextBox 83">
              <a:extLst>
                <a:ext uri="{FF2B5EF4-FFF2-40B4-BE49-F238E27FC236}">
                  <a16:creationId xmlns:a16="http://schemas.microsoft.com/office/drawing/2014/main" id="{3FDAB8D7-431D-224D-B2C8-8C723F57E4AA}"/>
                </a:ext>
              </a:extLst>
            </xdr:cNvPr>
            <xdr:cNvSpPr txBox="1"/>
          </xdr:nvSpPr>
          <xdr:spPr>
            <a:xfrm flipH="1">
              <a:off x="12726582" y="356008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84" name="TextBox 83">
              <a:extLst>
                <a:ext uri="{FF2B5EF4-FFF2-40B4-BE49-F238E27FC236}">
                  <a16:creationId xmlns:a16="http://schemas.microsoft.com/office/drawing/2014/main" id="{3FDAB8D7-431D-224D-B2C8-8C723F57E4AA}"/>
                </a:ext>
              </a:extLst>
            </xdr:cNvPr>
            <xdr:cNvSpPr txBox="1"/>
          </xdr:nvSpPr>
          <xdr:spPr>
            <a:xfrm flipH="1">
              <a:off x="12726582" y="356008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15</xdr:col>
      <xdr:colOff>134532</xdr:colOff>
      <xdr:row>24</xdr:row>
      <xdr:rowOff>0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5" name="TextBox 84">
              <a:extLst>
                <a:ext uri="{FF2B5EF4-FFF2-40B4-BE49-F238E27FC236}">
                  <a16:creationId xmlns:a16="http://schemas.microsoft.com/office/drawing/2014/main" id="{3663D3C4-2133-C440-AF2D-18F25E57D9AA}"/>
                </a:ext>
              </a:extLst>
            </xdr:cNvPr>
            <xdr:cNvSpPr txBox="1"/>
          </xdr:nvSpPr>
          <xdr:spPr>
            <a:xfrm flipH="1">
              <a:off x="12694832" y="4584700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85" name="TextBox 84">
              <a:extLst>
                <a:ext uri="{FF2B5EF4-FFF2-40B4-BE49-F238E27FC236}">
                  <a16:creationId xmlns:a16="http://schemas.microsoft.com/office/drawing/2014/main" id="{3663D3C4-2133-C440-AF2D-18F25E57D9AA}"/>
                </a:ext>
              </a:extLst>
            </xdr:cNvPr>
            <xdr:cNvSpPr txBox="1"/>
          </xdr:nvSpPr>
          <xdr:spPr>
            <a:xfrm flipH="1">
              <a:off x="12694832" y="4584700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15</xdr:col>
      <xdr:colOff>159932</xdr:colOff>
      <xdr:row>25</xdr:row>
      <xdr:rowOff>29488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6" name="TextBox 85">
              <a:extLst>
                <a:ext uri="{FF2B5EF4-FFF2-40B4-BE49-F238E27FC236}">
                  <a16:creationId xmlns:a16="http://schemas.microsoft.com/office/drawing/2014/main" id="{2D196760-75D6-564D-A64C-1CDEEF100D18}"/>
                </a:ext>
              </a:extLst>
            </xdr:cNvPr>
            <xdr:cNvSpPr txBox="1"/>
          </xdr:nvSpPr>
          <xdr:spPr>
            <a:xfrm flipH="1">
              <a:off x="12720232" y="483008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86" name="TextBox 85">
              <a:extLst>
                <a:ext uri="{FF2B5EF4-FFF2-40B4-BE49-F238E27FC236}">
                  <a16:creationId xmlns:a16="http://schemas.microsoft.com/office/drawing/2014/main" id="{2D196760-75D6-564D-A64C-1CDEEF100D18}"/>
                </a:ext>
              </a:extLst>
            </xdr:cNvPr>
            <xdr:cNvSpPr txBox="1"/>
          </xdr:nvSpPr>
          <xdr:spPr>
            <a:xfrm flipH="1">
              <a:off x="12720232" y="483008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15</xdr:col>
      <xdr:colOff>166282</xdr:colOff>
      <xdr:row>19</xdr:row>
      <xdr:rowOff>29488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7" name="TextBox 86">
              <a:extLst>
                <a:ext uri="{FF2B5EF4-FFF2-40B4-BE49-F238E27FC236}">
                  <a16:creationId xmlns:a16="http://schemas.microsoft.com/office/drawing/2014/main" id="{7B543185-8CCB-BB4A-A4A9-DB486AFF580E}"/>
                </a:ext>
              </a:extLst>
            </xdr:cNvPr>
            <xdr:cNvSpPr txBox="1"/>
          </xdr:nvSpPr>
          <xdr:spPr>
            <a:xfrm flipH="1">
              <a:off x="12726582" y="356008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87" name="TextBox 86">
              <a:extLst>
                <a:ext uri="{FF2B5EF4-FFF2-40B4-BE49-F238E27FC236}">
                  <a16:creationId xmlns:a16="http://schemas.microsoft.com/office/drawing/2014/main" id="{7B543185-8CCB-BB4A-A4A9-DB486AFF580E}"/>
                </a:ext>
              </a:extLst>
            </xdr:cNvPr>
            <xdr:cNvSpPr txBox="1"/>
          </xdr:nvSpPr>
          <xdr:spPr>
            <a:xfrm flipH="1">
              <a:off x="12726582" y="356008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15</xdr:col>
      <xdr:colOff>166282</xdr:colOff>
      <xdr:row>20</xdr:row>
      <xdr:rowOff>29488</xdr:rowOff>
    </xdr:from>
    <xdr:ext cx="265518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1F4DB4D-764F-D041-BAC5-23DB516EF2D5}"/>
            </a:ext>
          </a:extLst>
        </xdr:cNvPr>
        <xdr:cNvSpPr txBox="1"/>
      </xdr:nvSpPr>
      <xdr:spPr>
        <a:xfrm flipH="1">
          <a:off x="12726582" y="376328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166282</xdr:colOff>
      <xdr:row>21</xdr:row>
      <xdr:rowOff>29488</xdr:rowOff>
    </xdr:from>
    <xdr:ext cx="265518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6ED5DFF2-C77F-D64F-9B70-BA7280D4C13B}"/>
            </a:ext>
          </a:extLst>
        </xdr:cNvPr>
        <xdr:cNvSpPr txBox="1"/>
      </xdr:nvSpPr>
      <xdr:spPr>
        <a:xfrm flipH="1">
          <a:off x="12726582" y="397918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166282</xdr:colOff>
      <xdr:row>22</xdr:row>
      <xdr:rowOff>29488</xdr:rowOff>
    </xdr:from>
    <xdr:ext cx="265518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FFF24437-E6A8-0C4D-9090-CDEEC021A46B}"/>
            </a:ext>
          </a:extLst>
        </xdr:cNvPr>
        <xdr:cNvSpPr txBox="1"/>
      </xdr:nvSpPr>
      <xdr:spPr>
        <a:xfrm flipH="1">
          <a:off x="12726582" y="418238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134532</xdr:colOff>
      <xdr:row>24</xdr:row>
      <xdr:rowOff>0</xdr:rowOff>
    </xdr:from>
    <xdr:ext cx="265518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E5D03695-2913-F04B-8D47-75C4E175716F}"/>
            </a:ext>
          </a:extLst>
        </xdr:cNvPr>
        <xdr:cNvSpPr txBox="1"/>
      </xdr:nvSpPr>
      <xdr:spPr>
        <a:xfrm flipH="1">
          <a:off x="12694832" y="4584700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134532</xdr:colOff>
      <xdr:row>24</xdr:row>
      <xdr:rowOff>0</xdr:rowOff>
    </xdr:from>
    <xdr:ext cx="265518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2809E6C1-9C05-9C48-8A58-CDD2D4EEF5AB}"/>
            </a:ext>
          </a:extLst>
        </xdr:cNvPr>
        <xdr:cNvSpPr txBox="1"/>
      </xdr:nvSpPr>
      <xdr:spPr>
        <a:xfrm flipH="1">
          <a:off x="12694832" y="4584700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134532</xdr:colOff>
      <xdr:row>24</xdr:row>
      <xdr:rowOff>0</xdr:rowOff>
    </xdr:from>
    <xdr:ext cx="265518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48DFB55-161C-BE4D-845E-C15BAC336975}"/>
            </a:ext>
          </a:extLst>
        </xdr:cNvPr>
        <xdr:cNvSpPr txBox="1"/>
      </xdr:nvSpPr>
      <xdr:spPr>
        <a:xfrm flipH="1">
          <a:off x="12694832" y="4584700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159932</xdr:colOff>
      <xdr:row>27</xdr:row>
      <xdr:rowOff>29488</xdr:rowOff>
    </xdr:from>
    <xdr:ext cx="265518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4007E7CE-22A0-DF4E-AD23-8DA5190E5C4E}"/>
            </a:ext>
          </a:extLst>
        </xdr:cNvPr>
        <xdr:cNvSpPr txBox="1"/>
      </xdr:nvSpPr>
      <xdr:spPr>
        <a:xfrm flipH="1">
          <a:off x="12720232" y="524918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159932</xdr:colOff>
      <xdr:row>28</xdr:row>
      <xdr:rowOff>29488</xdr:rowOff>
    </xdr:from>
    <xdr:ext cx="265518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E5B8F147-B747-DB45-A937-F609724E041E}"/>
            </a:ext>
          </a:extLst>
        </xdr:cNvPr>
        <xdr:cNvSpPr txBox="1"/>
      </xdr:nvSpPr>
      <xdr:spPr>
        <a:xfrm flipH="1">
          <a:off x="12720232" y="545238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51</xdr:row>
      <xdr:rowOff>23138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6" name="TextBox 95">
              <a:extLst>
                <a:ext uri="{FF2B5EF4-FFF2-40B4-BE49-F238E27FC236}">
                  <a16:creationId xmlns:a16="http://schemas.microsoft.com/office/drawing/2014/main" id="{2B40A2EC-C3B5-E443-9455-175C023853DE}"/>
                </a:ext>
              </a:extLst>
            </xdr:cNvPr>
            <xdr:cNvSpPr txBox="1"/>
          </xdr:nvSpPr>
          <xdr:spPr>
            <a:xfrm flipH="1">
              <a:off x="5551082" y="102339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96" name="TextBox 95">
              <a:extLst>
                <a:ext uri="{FF2B5EF4-FFF2-40B4-BE49-F238E27FC236}">
                  <a16:creationId xmlns:a16="http://schemas.microsoft.com/office/drawing/2014/main" id="{2B40A2EC-C3B5-E443-9455-175C023853DE}"/>
                </a:ext>
              </a:extLst>
            </xdr:cNvPr>
            <xdr:cNvSpPr txBox="1"/>
          </xdr:nvSpPr>
          <xdr:spPr>
            <a:xfrm flipH="1">
              <a:off x="5551082" y="102339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7</xdr:col>
      <xdr:colOff>153582</xdr:colOff>
      <xdr:row>52</xdr:row>
      <xdr:rowOff>23138</xdr:rowOff>
    </xdr:from>
    <xdr:ext cx="265518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26AD3BE6-D721-2A47-A8DA-58BC05F53D38}"/>
            </a:ext>
          </a:extLst>
        </xdr:cNvPr>
        <xdr:cNvSpPr txBox="1"/>
      </xdr:nvSpPr>
      <xdr:spPr>
        <a:xfrm flipH="1">
          <a:off x="5551082" y="104371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53</xdr:row>
      <xdr:rowOff>23138</xdr:rowOff>
    </xdr:from>
    <xdr:ext cx="265518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64BC78D3-83FD-1C44-8CC2-514221043FAF}"/>
            </a:ext>
          </a:extLst>
        </xdr:cNvPr>
        <xdr:cNvSpPr txBox="1"/>
      </xdr:nvSpPr>
      <xdr:spPr>
        <a:xfrm flipH="1">
          <a:off x="5551082" y="106403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54</xdr:row>
      <xdr:rowOff>23138</xdr:rowOff>
    </xdr:from>
    <xdr:ext cx="265518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C921111B-AD4D-C74B-A2EF-6B8B9CA2FE25}"/>
            </a:ext>
          </a:extLst>
        </xdr:cNvPr>
        <xdr:cNvSpPr txBox="1"/>
      </xdr:nvSpPr>
      <xdr:spPr>
        <a:xfrm flipH="1">
          <a:off x="5551082" y="108435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57</xdr:row>
      <xdr:rowOff>23138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0" name="TextBox 99">
              <a:extLst>
                <a:ext uri="{FF2B5EF4-FFF2-40B4-BE49-F238E27FC236}">
                  <a16:creationId xmlns:a16="http://schemas.microsoft.com/office/drawing/2014/main" id="{B7069BA4-E470-CA44-AA7E-C514C8DD3AB3}"/>
                </a:ext>
              </a:extLst>
            </xdr:cNvPr>
            <xdr:cNvSpPr txBox="1"/>
          </xdr:nvSpPr>
          <xdr:spPr>
            <a:xfrm flipH="1">
              <a:off x="5551082" y="114531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100" name="TextBox 99">
              <a:extLst>
                <a:ext uri="{FF2B5EF4-FFF2-40B4-BE49-F238E27FC236}">
                  <a16:creationId xmlns:a16="http://schemas.microsoft.com/office/drawing/2014/main" id="{B7069BA4-E470-CA44-AA7E-C514C8DD3AB3}"/>
                </a:ext>
              </a:extLst>
            </xdr:cNvPr>
            <xdr:cNvSpPr txBox="1"/>
          </xdr:nvSpPr>
          <xdr:spPr>
            <a:xfrm flipH="1">
              <a:off x="5551082" y="114531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7</xdr:col>
      <xdr:colOff>153582</xdr:colOff>
      <xdr:row>58</xdr:row>
      <xdr:rowOff>23138</xdr:rowOff>
    </xdr:from>
    <xdr:ext cx="265518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F23C1093-76F0-0D4A-84BE-E76F9CB56AF2}"/>
            </a:ext>
          </a:extLst>
        </xdr:cNvPr>
        <xdr:cNvSpPr txBox="1"/>
      </xdr:nvSpPr>
      <xdr:spPr>
        <a:xfrm flipH="1">
          <a:off x="5551082" y="116563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59</xdr:row>
      <xdr:rowOff>23138</xdr:rowOff>
    </xdr:from>
    <xdr:ext cx="265518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62E5007F-1BBE-D54A-8DF2-46641D018B44}"/>
            </a:ext>
          </a:extLst>
        </xdr:cNvPr>
        <xdr:cNvSpPr txBox="1"/>
      </xdr:nvSpPr>
      <xdr:spPr>
        <a:xfrm flipH="1">
          <a:off x="5551082" y="118595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60</xdr:row>
      <xdr:rowOff>23138</xdr:rowOff>
    </xdr:from>
    <xdr:ext cx="265518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C041DA16-26AD-FB4C-8F26-6602FA8A41DF}"/>
            </a:ext>
          </a:extLst>
        </xdr:cNvPr>
        <xdr:cNvSpPr txBox="1"/>
      </xdr:nvSpPr>
      <xdr:spPr>
        <a:xfrm flipH="1">
          <a:off x="5551082" y="120627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63</xdr:row>
      <xdr:rowOff>23138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4" name="TextBox 1">
              <a:extLst>
                <a:ext uri="{FF2B5EF4-FFF2-40B4-BE49-F238E27FC236}">
                  <a16:creationId xmlns:a16="http://schemas.microsoft.com/office/drawing/2014/main" id="{6CAA1FB1-8216-FE45-A060-A33FCBD75E68}"/>
                </a:ext>
                <a:ext uri="{147F2762-F138-4A5C-976F-8EAC2B608ADB}">
                  <a16:predDERef xmlns:a16="http://schemas.microsoft.com/office/drawing/2014/main" pred="{00000000-0008-0000-0200-000009000000}"/>
                </a:ext>
              </a:extLst>
            </xdr:cNvPr>
            <xdr:cNvSpPr txBox="1"/>
          </xdr:nvSpPr>
          <xdr:spPr>
            <a:xfrm flipH="1">
              <a:off x="5551082" y="126723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104" name="TextBox 1">
              <a:extLst>
                <a:ext uri="{FF2B5EF4-FFF2-40B4-BE49-F238E27FC236}">
                  <a16:creationId xmlns:a16="http://schemas.microsoft.com/office/drawing/2014/main" id="{6CAA1FB1-8216-FE45-A060-A33FCBD75E68}"/>
                </a:ext>
                <a:ext uri="{147F2762-F138-4A5C-976F-8EAC2B608ADB}">
                  <a16:predDERef xmlns:a16="http://schemas.microsoft.com/office/drawing/2014/main" pred="{00000000-0008-0000-0200-000009000000}"/>
                </a:ext>
              </a:extLst>
            </xdr:cNvPr>
            <xdr:cNvSpPr txBox="1"/>
          </xdr:nvSpPr>
          <xdr:spPr>
            <a:xfrm flipH="1">
              <a:off x="5551082" y="126723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7</xdr:col>
      <xdr:colOff>153582</xdr:colOff>
      <xdr:row>64</xdr:row>
      <xdr:rowOff>23138</xdr:rowOff>
    </xdr:from>
    <xdr:ext cx="265518" cy="172227"/>
    <xdr:sp macro="" textlink="">
      <xdr:nvSpPr>
        <xdr:cNvPr id="105" name="TextBox 2">
          <a:extLst>
            <a:ext uri="{FF2B5EF4-FFF2-40B4-BE49-F238E27FC236}">
              <a16:creationId xmlns:a16="http://schemas.microsoft.com/office/drawing/2014/main" id="{56F116CD-EE92-F345-A9A9-1B9B63B3A35C}"/>
            </a:ext>
            <a:ext uri="{147F2762-F138-4A5C-976F-8EAC2B608ADB}">
              <a16:predDERef xmlns:a16="http://schemas.microsoft.com/office/drawing/2014/main" pred="{F7B0B907-A902-4EFD-92AF-4685F0CA26DE}"/>
            </a:ext>
          </a:extLst>
        </xdr:cNvPr>
        <xdr:cNvSpPr txBox="1"/>
      </xdr:nvSpPr>
      <xdr:spPr>
        <a:xfrm flipH="1">
          <a:off x="5551082" y="128755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65</xdr:row>
      <xdr:rowOff>23138</xdr:rowOff>
    </xdr:from>
    <xdr:ext cx="265518" cy="172227"/>
    <xdr:sp macro="" textlink="">
      <xdr:nvSpPr>
        <xdr:cNvPr id="106" name="TextBox 3">
          <a:extLst>
            <a:ext uri="{FF2B5EF4-FFF2-40B4-BE49-F238E27FC236}">
              <a16:creationId xmlns:a16="http://schemas.microsoft.com/office/drawing/2014/main" id="{A750178A-5876-2F49-A185-2A96DC84F58A}"/>
            </a:ext>
            <a:ext uri="{147F2762-F138-4A5C-976F-8EAC2B608ADB}">
              <a16:predDERef xmlns:a16="http://schemas.microsoft.com/office/drawing/2014/main" pred="{B6AD7680-E7EA-4C45-A250-EB36F7388382}"/>
            </a:ext>
          </a:extLst>
        </xdr:cNvPr>
        <xdr:cNvSpPr txBox="1"/>
      </xdr:nvSpPr>
      <xdr:spPr>
        <a:xfrm flipH="1">
          <a:off x="5551082" y="130787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66</xdr:row>
      <xdr:rowOff>23138</xdr:rowOff>
    </xdr:from>
    <xdr:ext cx="265518" cy="172227"/>
    <xdr:sp macro="" textlink="">
      <xdr:nvSpPr>
        <xdr:cNvPr id="107" name="TextBox 4">
          <a:extLst>
            <a:ext uri="{FF2B5EF4-FFF2-40B4-BE49-F238E27FC236}">
              <a16:creationId xmlns:a16="http://schemas.microsoft.com/office/drawing/2014/main" id="{7F279C90-3600-F844-80CA-A8C39CF699F6}"/>
            </a:ext>
            <a:ext uri="{147F2762-F138-4A5C-976F-8EAC2B608ADB}">
              <a16:predDERef xmlns:a16="http://schemas.microsoft.com/office/drawing/2014/main" pred="{8AC6DBFA-B25E-4725-907E-59E0DDFE0EAE}"/>
            </a:ext>
          </a:extLst>
        </xdr:cNvPr>
        <xdr:cNvSpPr txBox="1"/>
      </xdr:nvSpPr>
      <xdr:spPr>
        <a:xfrm flipH="1">
          <a:off x="5551082" y="132819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69</xdr:row>
      <xdr:rowOff>23138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8" name="TextBox 1">
              <a:extLst>
                <a:ext uri="{FF2B5EF4-FFF2-40B4-BE49-F238E27FC236}">
                  <a16:creationId xmlns:a16="http://schemas.microsoft.com/office/drawing/2014/main" id="{6D8EBE4B-05AF-B94A-8B6B-E9F06AEB1B41}"/>
                </a:ext>
                <a:ext uri="{147F2762-F138-4A5C-976F-8EAC2B608ADB}">
                  <a16:predDERef xmlns:a16="http://schemas.microsoft.com/office/drawing/2014/main" pred="{761650AF-3FE2-42B8-8D8A-0761133D2AC1}"/>
                </a:ext>
              </a:extLst>
            </xdr:cNvPr>
            <xdr:cNvSpPr txBox="1"/>
          </xdr:nvSpPr>
          <xdr:spPr>
            <a:xfrm flipH="1">
              <a:off x="5551082" y="138915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108" name="TextBox 1">
              <a:extLst>
                <a:ext uri="{FF2B5EF4-FFF2-40B4-BE49-F238E27FC236}">
                  <a16:creationId xmlns:a16="http://schemas.microsoft.com/office/drawing/2014/main" id="{6D8EBE4B-05AF-B94A-8B6B-E9F06AEB1B41}"/>
                </a:ext>
                <a:ext uri="{147F2762-F138-4A5C-976F-8EAC2B608ADB}">
                  <a16:predDERef xmlns:a16="http://schemas.microsoft.com/office/drawing/2014/main" pred="{761650AF-3FE2-42B8-8D8A-0761133D2AC1}"/>
                </a:ext>
              </a:extLst>
            </xdr:cNvPr>
            <xdr:cNvSpPr txBox="1"/>
          </xdr:nvSpPr>
          <xdr:spPr>
            <a:xfrm flipH="1">
              <a:off x="5551082" y="138915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7</xdr:col>
      <xdr:colOff>153582</xdr:colOff>
      <xdr:row>70</xdr:row>
      <xdr:rowOff>23138</xdr:rowOff>
    </xdr:from>
    <xdr:ext cx="265518" cy="172227"/>
    <xdr:sp macro="" textlink="">
      <xdr:nvSpPr>
        <xdr:cNvPr id="109" name="TextBox 2">
          <a:extLst>
            <a:ext uri="{FF2B5EF4-FFF2-40B4-BE49-F238E27FC236}">
              <a16:creationId xmlns:a16="http://schemas.microsoft.com/office/drawing/2014/main" id="{21AFE2F0-9888-0143-B919-53CF974586FA}"/>
            </a:ext>
            <a:ext uri="{147F2762-F138-4A5C-976F-8EAC2B608ADB}">
              <a16:predDERef xmlns:a16="http://schemas.microsoft.com/office/drawing/2014/main" pred="{C3A42F48-6C11-478E-A3C4-E71181B4EF00}"/>
            </a:ext>
          </a:extLst>
        </xdr:cNvPr>
        <xdr:cNvSpPr txBox="1"/>
      </xdr:nvSpPr>
      <xdr:spPr>
        <a:xfrm flipH="1">
          <a:off x="5551082" y="140947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71</xdr:row>
      <xdr:rowOff>23138</xdr:rowOff>
    </xdr:from>
    <xdr:ext cx="265518" cy="172227"/>
    <xdr:sp macro="" textlink="">
      <xdr:nvSpPr>
        <xdr:cNvPr id="110" name="TextBox 3">
          <a:extLst>
            <a:ext uri="{FF2B5EF4-FFF2-40B4-BE49-F238E27FC236}">
              <a16:creationId xmlns:a16="http://schemas.microsoft.com/office/drawing/2014/main" id="{3BC89FCE-58FA-7D48-ACD0-E596FFD65360}"/>
            </a:ext>
            <a:ext uri="{147F2762-F138-4A5C-976F-8EAC2B608ADB}">
              <a16:predDERef xmlns:a16="http://schemas.microsoft.com/office/drawing/2014/main" pred="{B250C2D5-A6F0-4F5A-8D92-1F21250BD748}"/>
            </a:ext>
          </a:extLst>
        </xdr:cNvPr>
        <xdr:cNvSpPr txBox="1"/>
      </xdr:nvSpPr>
      <xdr:spPr>
        <a:xfrm flipH="1">
          <a:off x="5551082" y="142979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72</xdr:row>
      <xdr:rowOff>23138</xdr:rowOff>
    </xdr:from>
    <xdr:ext cx="265518" cy="172227"/>
    <xdr:sp macro="" textlink="">
      <xdr:nvSpPr>
        <xdr:cNvPr id="111" name="TextBox 4">
          <a:extLst>
            <a:ext uri="{FF2B5EF4-FFF2-40B4-BE49-F238E27FC236}">
              <a16:creationId xmlns:a16="http://schemas.microsoft.com/office/drawing/2014/main" id="{FB41989A-5768-3742-980E-0FFACE8A32CD}"/>
            </a:ext>
            <a:ext uri="{147F2762-F138-4A5C-976F-8EAC2B608ADB}">
              <a16:predDERef xmlns:a16="http://schemas.microsoft.com/office/drawing/2014/main" pred="{897E03BC-8922-459C-888D-567839F4C4A8}"/>
            </a:ext>
          </a:extLst>
        </xdr:cNvPr>
        <xdr:cNvSpPr txBox="1"/>
      </xdr:nvSpPr>
      <xdr:spPr>
        <a:xfrm flipH="1">
          <a:off x="5551082" y="145011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75</xdr:row>
      <xdr:rowOff>23138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2" name="TextBox 1">
              <a:extLst>
                <a:ext uri="{FF2B5EF4-FFF2-40B4-BE49-F238E27FC236}">
                  <a16:creationId xmlns:a16="http://schemas.microsoft.com/office/drawing/2014/main" id="{D800A16E-AB5C-DB44-9AD1-617D68CCFCDC}"/>
                </a:ext>
                <a:ext uri="{147F2762-F138-4A5C-976F-8EAC2B608ADB}">
                  <a16:predDERef xmlns:a16="http://schemas.microsoft.com/office/drawing/2014/main" pred="{2FFADD23-3402-4994-8401-59763DB7720D}"/>
                </a:ext>
              </a:extLst>
            </xdr:cNvPr>
            <xdr:cNvSpPr txBox="1"/>
          </xdr:nvSpPr>
          <xdr:spPr>
            <a:xfrm flipH="1">
              <a:off x="5551082" y="151107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112" name="TextBox 1">
              <a:extLst>
                <a:ext uri="{FF2B5EF4-FFF2-40B4-BE49-F238E27FC236}">
                  <a16:creationId xmlns:a16="http://schemas.microsoft.com/office/drawing/2014/main" id="{D800A16E-AB5C-DB44-9AD1-617D68CCFCDC}"/>
                </a:ext>
                <a:ext uri="{147F2762-F138-4A5C-976F-8EAC2B608ADB}">
                  <a16:predDERef xmlns:a16="http://schemas.microsoft.com/office/drawing/2014/main" pred="{2FFADD23-3402-4994-8401-59763DB7720D}"/>
                </a:ext>
              </a:extLst>
            </xdr:cNvPr>
            <xdr:cNvSpPr txBox="1"/>
          </xdr:nvSpPr>
          <xdr:spPr>
            <a:xfrm flipH="1">
              <a:off x="5551082" y="151107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7</xdr:col>
      <xdr:colOff>153582</xdr:colOff>
      <xdr:row>76</xdr:row>
      <xdr:rowOff>23138</xdr:rowOff>
    </xdr:from>
    <xdr:ext cx="265518" cy="172227"/>
    <xdr:sp macro="" textlink="">
      <xdr:nvSpPr>
        <xdr:cNvPr id="113" name="TextBox 2">
          <a:extLst>
            <a:ext uri="{FF2B5EF4-FFF2-40B4-BE49-F238E27FC236}">
              <a16:creationId xmlns:a16="http://schemas.microsoft.com/office/drawing/2014/main" id="{86B4A232-5D15-A64E-9808-1806D0527A21}"/>
            </a:ext>
            <a:ext uri="{147F2762-F138-4A5C-976F-8EAC2B608ADB}">
              <a16:predDERef xmlns:a16="http://schemas.microsoft.com/office/drawing/2014/main" pred="{2AFB54C8-366A-4FBC-A541-9F092FAACB3E}"/>
            </a:ext>
          </a:extLst>
        </xdr:cNvPr>
        <xdr:cNvSpPr txBox="1"/>
      </xdr:nvSpPr>
      <xdr:spPr>
        <a:xfrm flipH="1">
          <a:off x="5551082" y="153139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77</xdr:row>
      <xdr:rowOff>23138</xdr:rowOff>
    </xdr:from>
    <xdr:ext cx="265518" cy="172227"/>
    <xdr:sp macro="" textlink="">
      <xdr:nvSpPr>
        <xdr:cNvPr id="114" name="TextBox 3">
          <a:extLst>
            <a:ext uri="{FF2B5EF4-FFF2-40B4-BE49-F238E27FC236}">
              <a16:creationId xmlns:a16="http://schemas.microsoft.com/office/drawing/2014/main" id="{B56E87B0-A6A9-DC49-B60C-89831424D1B6}"/>
            </a:ext>
            <a:ext uri="{147F2762-F138-4A5C-976F-8EAC2B608ADB}">
              <a16:predDERef xmlns:a16="http://schemas.microsoft.com/office/drawing/2014/main" pred="{603FA750-CDD5-40A5-AAAB-A22F8D8DA3DB}"/>
            </a:ext>
          </a:extLst>
        </xdr:cNvPr>
        <xdr:cNvSpPr txBox="1"/>
      </xdr:nvSpPr>
      <xdr:spPr>
        <a:xfrm flipH="1">
          <a:off x="5551082" y="155171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78</xdr:row>
      <xdr:rowOff>23138</xdr:rowOff>
    </xdr:from>
    <xdr:ext cx="265518" cy="172227"/>
    <xdr:sp macro="" textlink="">
      <xdr:nvSpPr>
        <xdr:cNvPr id="115" name="TextBox 4">
          <a:extLst>
            <a:ext uri="{FF2B5EF4-FFF2-40B4-BE49-F238E27FC236}">
              <a16:creationId xmlns:a16="http://schemas.microsoft.com/office/drawing/2014/main" id="{3166C809-331A-744A-9A3B-3228E6C20E27}"/>
            </a:ext>
            <a:ext uri="{147F2762-F138-4A5C-976F-8EAC2B608ADB}">
              <a16:predDERef xmlns:a16="http://schemas.microsoft.com/office/drawing/2014/main" pred="{371DD907-0833-4F4B-9ECA-BCE6A15C1204}"/>
            </a:ext>
          </a:extLst>
        </xdr:cNvPr>
        <xdr:cNvSpPr txBox="1"/>
      </xdr:nvSpPr>
      <xdr:spPr>
        <a:xfrm flipH="1">
          <a:off x="5551082" y="157203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81</xdr:row>
      <xdr:rowOff>23138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6" name="TextBox 1">
              <a:extLst>
                <a:ext uri="{FF2B5EF4-FFF2-40B4-BE49-F238E27FC236}">
                  <a16:creationId xmlns:a16="http://schemas.microsoft.com/office/drawing/2014/main" id="{979471CC-8B1E-8E46-9A73-D28063353A1F}"/>
                </a:ext>
                <a:ext uri="{147F2762-F138-4A5C-976F-8EAC2B608ADB}">
                  <a16:predDERef xmlns:a16="http://schemas.microsoft.com/office/drawing/2014/main" pred="{B32B71D9-FCC4-4B50-A35B-DF038AB9DA5C}"/>
                </a:ext>
              </a:extLst>
            </xdr:cNvPr>
            <xdr:cNvSpPr txBox="1"/>
          </xdr:nvSpPr>
          <xdr:spPr>
            <a:xfrm flipH="1">
              <a:off x="5551082" y="163299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116" name="TextBox 1">
              <a:extLst>
                <a:ext uri="{FF2B5EF4-FFF2-40B4-BE49-F238E27FC236}">
                  <a16:creationId xmlns:a16="http://schemas.microsoft.com/office/drawing/2014/main" id="{979471CC-8B1E-8E46-9A73-D28063353A1F}"/>
                </a:ext>
                <a:ext uri="{147F2762-F138-4A5C-976F-8EAC2B608ADB}">
                  <a16:predDERef xmlns:a16="http://schemas.microsoft.com/office/drawing/2014/main" pred="{B32B71D9-FCC4-4B50-A35B-DF038AB9DA5C}"/>
                </a:ext>
              </a:extLst>
            </xdr:cNvPr>
            <xdr:cNvSpPr txBox="1"/>
          </xdr:nvSpPr>
          <xdr:spPr>
            <a:xfrm flipH="1">
              <a:off x="5551082" y="163299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7</xdr:col>
      <xdr:colOff>153582</xdr:colOff>
      <xdr:row>82</xdr:row>
      <xdr:rowOff>23138</xdr:rowOff>
    </xdr:from>
    <xdr:ext cx="265518" cy="172227"/>
    <xdr:sp macro="" textlink="">
      <xdr:nvSpPr>
        <xdr:cNvPr id="117" name="TextBox 2">
          <a:extLst>
            <a:ext uri="{FF2B5EF4-FFF2-40B4-BE49-F238E27FC236}">
              <a16:creationId xmlns:a16="http://schemas.microsoft.com/office/drawing/2014/main" id="{7CE3BF66-D5D8-DD4F-AB32-7D0A64532BE5}"/>
            </a:ext>
            <a:ext uri="{147F2762-F138-4A5C-976F-8EAC2B608ADB}">
              <a16:predDERef xmlns:a16="http://schemas.microsoft.com/office/drawing/2014/main" pred="{A1B19E51-CACB-4A6A-A230-C14C85C19D9D}"/>
            </a:ext>
          </a:extLst>
        </xdr:cNvPr>
        <xdr:cNvSpPr txBox="1"/>
      </xdr:nvSpPr>
      <xdr:spPr>
        <a:xfrm flipH="1">
          <a:off x="5551082" y="165331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83</xdr:row>
      <xdr:rowOff>23138</xdr:rowOff>
    </xdr:from>
    <xdr:ext cx="265518" cy="172227"/>
    <xdr:sp macro="" textlink="">
      <xdr:nvSpPr>
        <xdr:cNvPr id="118" name="TextBox 3">
          <a:extLst>
            <a:ext uri="{FF2B5EF4-FFF2-40B4-BE49-F238E27FC236}">
              <a16:creationId xmlns:a16="http://schemas.microsoft.com/office/drawing/2014/main" id="{5F7151DB-6ACB-7640-9560-35B95C97CCD2}"/>
            </a:ext>
            <a:ext uri="{147F2762-F138-4A5C-976F-8EAC2B608ADB}">
              <a16:predDERef xmlns:a16="http://schemas.microsoft.com/office/drawing/2014/main" pred="{7D8CE4C7-BD4C-410B-BB34-2E746877E692}"/>
            </a:ext>
          </a:extLst>
        </xdr:cNvPr>
        <xdr:cNvSpPr txBox="1"/>
      </xdr:nvSpPr>
      <xdr:spPr>
        <a:xfrm flipH="1">
          <a:off x="5551082" y="167363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153582</xdr:colOff>
      <xdr:row>84</xdr:row>
      <xdr:rowOff>23138</xdr:rowOff>
    </xdr:from>
    <xdr:ext cx="265518" cy="172227"/>
    <xdr:sp macro="" textlink="">
      <xdr:nvSpPr>
        <xdr:cNvPr id="119" name="TextBox 4">
          <a:extLst>
            <a:ext uri="{FF2B5EF4-FFF2-40B4-BE49-F238E27FC236}">
              <a16:creationId xmlns:a16="http://schemas.microsoft.com/office/drawing/2014/main" id="{0E673AFF-9FF4-6B4C-AE69-CE7966347CC4}"/>
            </a:ext>
            <a:ext uri="{147F2762-F138-4A5C-976F-8EAC2B608ADB}">
              <a16:predDERef xmlns:a16="http://schemas.microsoft.com/office/drawing/2014/main" pred="{59E58547-7E84-4C91-BABA-7255D74C2D5B}"/>
            </a:ext>
          </a:extLst>
        </xdr:cNvPr>
        <xdr:cNvSpPr txBox="1"/>
      </xdr:nvSpPr>
      <xdr:spPr>
        <a:xfrm flipH="1">
          <a:off x="5551082" y="169395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153582</xdr:colOff>
      <xdr:row>52</xdr:row>
      <xdr:rowOff>23138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0" name="TextBox 119">
              <a:extLst>
                <a:ext uri="{FF2B5EF4-FFF2-40B4-BE49-F238E27FC236}">
                  <a16:creationId xmlns:a16="http://schemas.microsoft.com/office/drawing/2014/main" id="{19816284-0F13-1748-A77D-D8B87CBEA166}"/>
                </a:ext>
              </a:extLst>
            </xdr:cNvPr>
            <xdr:cNvSpPr txBox="1"/>
          </xdr:nvSpPr>
          <xdr:spPr>
            <a:xfrm flipH="1">
              <a:off x="12713882" y="104371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120" name="TextBox 119">
              <a:extLst>
                <a:ext uri="{FF2B5EF4-FFF2-40B4-BE49-F238E27FC236}">
                  <a16:creationId xmlns:a16="http://schemas.microsoft.com/office/drawing/2014/main" id="{19816284-0F13-1748-A77D-D8B87CBEA166}"/>
                </a:ext>
              </a:extLst>
            </xdr:cNvPr>
            <xdr:cNvSpPr txBox="1"/>
          </xdr:nvSpPr>
          <xdr:spPr>
            <a:xfrm flipH="1">
              <a:off x="12713882" y="104371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15</xdr:col>
      <xdr:colOff>153582</xdr:colOff>
      <xdr:row>53</xdr:row>
      <xdr:rowOff>23138</xdr:rowOff>
    </xdr:from>
    <xdr:ext cx="265518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92B1824-31F6-604C-A317-FB0BB0506DBA}"/>
            </a:ext>
          </a:extLst>
        </xdr:cNvPr>
        <xdr:cNvSpPr txBox="1"/>
      </xdr:nvSpPr>
      <xdr:spPr>
        <a:xfrm flipH="1">
          <a:off x="12713882" y="106403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153582</xdr:colOff>
      <xdr:row>54</xdr:row>
      <xdr:rowOff>23138</xdr:rowOff>
    </xdr:from>
    <xdr:ext cx="265518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696D52AB-C15D-BE45-BCF6-5013CD6FEACA}"/>
            </a:ext>
          </a:extLst>
        </xdr:cNvPr>
        <xdr:cNvSpPr txBox="1"/>
      </xdr:nvSpPr>
      <xdr:spPr>
        <a:xfrm flipH="1">
          <a:off x="12713882" y="108435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153582</xdr:colOff>
      <xdr:row>55</xdr:row>
      <xdr:rowOff>23138</xdr:rowOff>
    </xdr:from>
    <xdr:ext cx="265518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B902DA4E-B274-8F44-8516-9552335474F3}"/>
            </a:ext>
          </a:extLst>
        </xdr:cNvPr>
        <xdr:cNvSpPr txBox="1"/>
      </xdr:nvSpPr>
      <xdr:spPr>
        <a:xfrm flipH="1">
          <a:off x="12713882" y="110467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153582</xdr:colOff>
      <xdr:row>58</xdr:row>
      <xdr:rowOff>23138</xdr:rowOff>
    </xdr:from>
    <xdr:ext cx="265518" cy="189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4" name="TextBox 123">
              <a:extLst>
                <a:ext uri="{FF2B5EF4-FFF2-40B4-BE49-F238E27FC236}">
                  <a16:creationId xmlns:a16="http://schemas.microsoft.com/office/drawing/2014/main" id="{21CCEF10-C573-7B4F-B8E9-BD0D29D1D87D}"/>
                </a:ext>
              </a:extLst>
            </xdr:cNvPr>
            <xdr:cNvSpPr txBox="1"/>
          </xdr:nvSpPr>
          <xdr:spPr>
            <a:xfrm flipH="1">
              <a:off x="12713882" y="116563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Σ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124" name="TextBox 123">
              <a:extLst>
                <a:ext uri="{FF2B5EF4-FFF2-40B4-BE49-F238E27FC236}">
                  <a16:creationId xmlns:a16="http://schemas.microsoft.com/office/drawing/2014/main" id="{21CCEF10-C573-7B4F-B8E9-BD0D29D1D87D}"/>
                </a:ext>
              </a:extLst>
            </xdr:cNvPr>
            <xdr:cNvSpPr txBox="1"/>
          </xdr:nvSpPr>
          <xdr:spPr>
            <a:xfrm flipH="1">
              <a:off x="12713882" y="11656338"/>
              <a:ext cx="265518" cy="189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Σ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15</xdr:col>
      <xdr:colOff>153582</xdr:colOff>
      <xdr:row>59</xdr:row>
      <xdr:rowOff>23138</xdr:rowOff>
    </xdr:from>
    <xdr:ext cx="265518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17B5B71F-6840-6A43-B73A-F10C03CE4B42}"/>
            </a:ext>
          </a:extLst>
        </xdr:cNvPr>
        <xdr:cNvSpPr txBox="1"/>
      </xdr:nvSpPr>
      <xdr:spPr>
        <a:xfrm flipH="1">
          <a:off x="12713882" y="118595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153582</xdr:colOff>
      <xdr:row>60</xdr:row>
      <xdr:rowOff>23138</xdr:rowOff>
    </xdr:from>
    <xdr:ext cx="265518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9596D0BA-F929-A34D-AF37-23CF29EFBACE}"/>
            </a:ext>
          </a:extLst>
        </xdr:cNvPr>
        <xdr:cNvSpPr txBox="1"/>
      </xdr:nvSpPr>
      <xdr:spPr>
        <a:xfrm flipH="1">
          <a:off x="12713882" y="120627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153582</xdr:colOff>
      <xdr:row>61</xdr:row>
      <xdr:rowOff>23138</xdr:rowOff>
    </xdr:from>
    <xdr:ext cx="265518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1EA3B960-8ED0-924C-9456-07217AB19CF5}"/>
            </a:ext>
          </a:extLst>
        </xdr:cNvPr>
        <xdr:cNvSpPr txBox="1"/>
      </xdr:nvSpPr>
      <xdr:spPr>
        <a:xfrm flipH="1">
          <a:off x="12713882" y="12265938"/>
          <a:ext cx="26551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E2BB-4B1D-214A-ADAD-A65660811EEE}">
  <dimension ref="B3:AN85"/>
  <sheetViews>
    <sheetView topLeftCell="B24" zoomScale="50" workbookViewId="0">
      <selection activeCell="U26" sqref="U26"/>
    </sheetView>
  </sheetViews>
  <sheetFormatPr baseColWidth="10" defaultColWidth="11" defaultRowHeight="16" x14ac:dyDescent="0.2"/>
  <sheetData>
    <row r="3" spans="2:40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2:40" x14ac:dyDescent="0.2">
      <c r="B4" s="47"/>
      <c r="C4" s="48"/>
      <c r="W4" s="43" t="s">
        <v>0</v>
      </c>
      <c r="X4" s="43"/>
      <c r="Y4" s="43"/>
      <c r="Z4" s="43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2:40" ht="17" thickBot="1" x14ac:dyDescent="0.25">
      <c r="B5" s="30"/>
      <c r="C5" s="49" t="s">
        <v>1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2:40" ht="17" thickBot="1" x14ac:dyDescent="0.25">
      <c r="C6" s="50" t="s">
        <v>2</v>
      </c>
      <c r="K6" s="51" t="s">
        <v>3</v>
      </c>
      <c r="S6" s="2"/>
      <c r="T6" s="34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6"/>
      <c r="AM6" s="2"/>
      <c r="AN6" s="2"/>
    </row>
    <row r="7" spans="2:40" x14ac:dyDescent="0.2">
      <c r="C7" s="52"/>
      <c r="D7" s="53" t="s">
        <v>4</v>
      </c>
      <c r="E7" s="53" t="s">
        <v>5</v>
      </c>
      <c r="F7" s="53"/>
      <c r="G7" s="53"/>
      <c r="H7" s="53"/>
      <c r="I7" s="53"/>
      <c r="K7" s="52"/>
      <c r="L7" s="53" t="s">
        <v>4</v>
      </c>
      <c r="M7" s="53" t="s">
        <v>5</v>
      </c>
      <c r="N7" s="53"/>
      <c r="O7" s="53"/>
      <c r="P7" s="53"/>
      <c r="Q7" s="53"/>
      <c r="S7" s="2"/>
      <c r="T7" s="37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44"/>
      <c r="AM7" s="2"/>
      <c r="AN7" s="2"/>
    </row>
    <row r="8" spans="2:40" x14ac:dyDescent="0.2">
      <c r="C8" s="54"/>
      <c r="D8" s="55" t="s">
        <v>6</v>
      </c>
      <c r="E8" s="55" t="s">
        <v>7</v>
      </c>
      <c r="F8" s="55" t="s">
        <v>8</v>
      </c>
      <c r="G8" s="55" t="s">
        <v>9</v>
      </c>
      <c r="H8" s="55" t="s">
        <v>10</v>
      </c>
      <c r="I8" s="55" t="s">
        <v>11</v>
      </c>
      <c r="K8" s="54"/>
      <c r="L8" s="55" t="s">
        <v>6</v>
      </c>
      <c r="M8" s="55" t="s">
        <v>7</v>
      </c>
      <c r="N8" s="55" t="s">
        <v>8</v>
      </c>
      <c r="O8" s="55" t="s">
        <v>9</v>
      </c>
      <c r="P8" s="55" t="s">
        <v>10</v>
      </c>
      <c r="Q8" s="55" t="s">
        <v>11</v>
      </c>
      <c r="S8" s="2"/>
      <c r="T8" s="37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44"/>
      <c r="AM8" s="2"/>
      <c r="AN8" s="2"/>
    </row>
    <row r="9" spans="2:40" x14ac:dyDescent="0.2">
      <c r="C9" s="54" t="s">
        <v>12</v>
      </c>
      <c r="D9" s="55">
        <v>32</v>
      </c>
      <c r="E9" s="55">
        <v>128</v>
      </c>
      <c r="F9" s="55">
        <v>0.4375</v>
      </c>
      <c r="G9" s="55">
        <f>32/E9</f>
        <v>0.25</v>
      </c>
      <c r="H9" s="55">
        <f>F9+G9</f>
        <v>0.6875</v>
      </c>
      <c r="I9" s="55">
        <f>AVERAGE(H9:H11)</f>
        <v>0.625</v>
      </c>
      <c r="K9" s="54" t="s">
        <v>12</v>
      </c>
      <c r="L9" s="55">
        <v>32</v>
      </c>
      <c r="M9" s="55">
        <v>64</v>
      </c>
      <c r="N9" s="55">
        <v>0.24609375</v>
      </c>
      <c r="O9" s="55">
        <v>0.125</v>
      </c>
      <c r="P9" s="55">
        <f>O9+N9</f>
        <v>0.37109375</v>
      </c>
      <c r="Q9" s="55">
        <f>AVERAGE(P9:P11)</f>
        <v>0.453125</v>
      </c>
      <c r="S9" s="2"/>
      <c r="T9" s="37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44"/>
      <c r="AM9" s="2"/>
      <c r="AN9" s="2"/>
    </row>
    <row r="10" spans="2:40" x14ac:dyDescent="0.2">
      <c r="C10" s="54" t="s">
        <v>13</v>
      </c>
      <c r="D10" s="55">
        <v>32</v>
      </c>
      <c r="E10" s="55">
        <v>128</v>
      </c>
      <c r="F10" s="55">
        <v>0.4375</v>
      </c>
      <c r="G10" s="55">
        <f>32/E10</f>
        <v>0.25</v>
      </c>
      <c r="H10" s="55">
        <f t="shared" ref="H10:H11" si="0">F10+G10</f>
        <v>0.6875</v>
      </c>
      <c r="I10" s="55"/>
      <c r="K10" s="54" t="s">
        <v>13</v>
      </c>
      <c r="L10" s="55">
        <v>32</v>
      </c>
      <c r="M10" s="55">
        <v>64</v>
      </c>
      <c r="N10" s="55">
        <v>0.4921875</v>
      </c>
      <c r="O10" s="55">
        <v>0.125</v>
      </c>
      <c r="P10" s="55">
        <f>O10+N10</f>
        <v>0.6171875</v>
      </c>
      <c r="Q10" s="55"/>
      <c r="S10" s="2"/>
      <c r="T10" s="37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44"/>
      <c r="AM10" s="2"/>
      <c r="AN10" s="2"/>
    </row>
    <row r="11" spans="2:40" ht="17" thickBot="1" x14ac:dyDescent="0.25">
      <c r="C11" s="56" t="s">
        <v>14</v>
      </c>
      <c r="D11" s="57">
        <v>32</v>
      </c>
      <c r="E11" s="57">
        <v>128</v>
      </c>
      <c r="F11" s="57">
        <f>8/D11</f>
        <v>0.25</v>
      </c>
      <c r="G11" s="57">
        <f>32/E11</f>
        <v>0.25</v>
      </c>
      <c r="H11" s="57">
        <f t="shared" si="0"/>
        <v>0.5</v>
      </c>
      <c r="I11" s="57"/>
      <c r="K11" s="56" t="s">
        <v>14</v>
      </c>
      <c r="L11" s="57">
        <v>32</v>
      </c>
      <c r="M11" s="57">
        <v>64</v>
      </c>
      <c r="N11" s="57">
        <v>0.24609375</v>
      </c>
      <c r="O11" s="57">
        <f>8/M11</f>
        <v>0.125</v>
      </c>
      <c r="P11" s="57">
        <f>O11+N11</f>
        <v>0.37109375</v>
      </c>
      <c r="Q11" s="57"/>
      <c r="S11" s="2"/>
      <c r="T11" s="37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44"/>
      <c r="AM11" s="2"/>
      <c r="AN11" s="2"/>
    </row>
    <row r="12" spans="2:40" ht="17" thickBot="1" x14ac:dyDescent="0.25">
      <c r="S12" s="2"/>
      <c r="T12" s="37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44"/>
      <c r="AM12" s="2"/>
      <c r="AN12" s="2"/>
    </row>
    <row r="13" spans="2:40" x14ac:dyDescent="0.2">
      <c r="C13" s="52"/>
      <c r="D13" s="53" t="s">
        <v>4</v>
      </c>
      <c r="E13" s="53" t="s">
        <v>5</v>
      </c>
      <c r="F13" s="53"/>
      <c r="G13" s="53"/>
      <c r="H13" s="53"/>
      <c r="I13" s="53"/>
      <c r="K13" s="52"/>
      <c r="L13" s="53" t="s">
        <v>4</v>
      </c>
      <c r="M13" s="53" t="s">
        <v>5</v>
      </c>
      <c r="N13" s="53"/>
      <c r="O13" s="53"/>
      <c r="P13" s="53"/>
      <c r="Q13" s="53"/>
      <c r="S13" s="2"/>
      <c r="T13" s="37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44"/>
      <c r="AM13" s="2"/>
      <c r="AN13" s="2"/>
    </row>
    <row r="14" spans="2:40" x14ac:dyDescent="0.2">
      <c r="C14" s="54"/>
      <c r="D14" s="55" t="s">
        <v>15</v>
      </c>
      <c r="E14" s="55" t="s">
        <v>7</v>
      </c>
      <c r="F14" s="55" t="s">
        <v>8</v>
      </c>
      <c r="G14" s="55" t="s">
        <v>9</v>
      </c>
      <c r="H14" s="55" t="s">
        <v>10</v>
      </c>
      <c r="I14" s="55" t="s">
        <v>11</v>
      </c>
      <c r="K14" s="54"/>
      <c r="L14" s="55" t="s">
        <v>15</v>
      </c>
      <c r="M14" s="55" t="s">
        <v>7</v>
      </c>
      <c r="N14" s="55" t="s">
        <v>8</v>
      </c>
      <c r="O14" s="55" t="s">
        <v>9</v>
      </c>
      <c r="P14" s="55" t="s">
        <v>10</v>
      </c>
      <c r="Q14" s="55" t="s">
        <v>11</v>
      </c>
      <c r="S14" s="2"/>
      <c r="T14" s="37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44"/>
      <c r="AM14" s="2"/>
      <c r="AN14" s="2"/>
    </row>
    <row r="15" spans="2:40" x14ac:dyDescent="0.2">
      <c r="C15" s="54" t="s">
        <v>12</v>
      </c>
      <c r="D15" s="55">
        <v>64</v>
      </c>
      <c r="E15" s="55">
        <v>128</v>
      </c>
      <c r="F15" s="55">
        <v>0.109375</v>
      </c>
      <c r="G15" s="55">
        <v>0.25</v>
      </c>
      <c r="H15" s="55">
        <f>F15+G15</f>
        <v>0.359375</v>
      </c>
      <c r="I15" s="55">
        <f>AVERAGE(H15:H17)</f>
        <v>0.359375</v>
      </c>
      <c r="K15" s="54" t="s">
        <v>12</v>
      </c>
      <c r="L15" s="55">
        <v>64</v>
      </c>
      <c r="M15" s="55">
        <v>64</v>
      </c>
      <c r="N15" s="55">
        <v>0.2421875</v>
      </c>
      <c r="O15" s="55">
        <f>16/M15</f>
        <v>0.25</v>
      </c>
      <c r="P15" s="55">
        <f>N15+O15</f>
        <v>0.4921875</v>
      </c>
      <c r="Q15" s="55">
        <f>AVERAGE(P15:P17)</f>
        <v>0.41145833333333331</v>
      </c>
      <c r="S15" s="2"/>
      <c r="T15" s="37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44"/>
      <c r="AM15" s="2"/>
      <c r="AN15" s="2"/>
    </row>
    <row r="16" spans="2:40" ht="17" thickBot="1" x14ac:dyDescent="0.25">
      <c r="C16" s="54" t="s">
        <v>13</v>
      </c>
      <c r="D16" s="55">
        <v>64</v>
      </c>
      <c r="E16" s="55">
        <v>128</v>
      </c>
      <c r="F16" s="58">
        <v>0.234375</v>
      </c>
      <c r="G16" s="55">
        <f>16/E16</f>
        <v>0.125</v>
      </c>
      <c r="H16" s="55">
        <f t="shared" ref="H16:H17" si="1">F16+G16</f>
        <v>0.359375</v>
      </c>
      <c r="I16" s="55"/>
      <c r="K16" s="54" t="s">
        <v>13</v>
      </c>
      <c r="L16" s="55">
        <v>64</v>
      </c>
      <c r="M16" s="55">
        <v>64</v>
      </c>
      <c r="N16" s="55">
        <v>0.12109375</v>
      </c>
      <c r="O16" s="55">
        <v>0.25</v>
      </c>
      <c r="P16" s="55">
        <f t="shared" ref="P16:P17" si="2">N16+O16</f>
        <v>0.37109375</v>
      </c>
      <c r="Q16" s="55"/>
      <c r="S16" s="2"/>
      <c r="T16" s="37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44"/>
      <c r="AM16" s="2"/>
      <c r="AN16" s="2"/>
    </row>
    <row r="17" spans="3:40" ht="17" thickBot="1" x14ac:dyDescent="0.25">
      <c r="C17" s="56" t="s">
        <v>14</v>
      </c>
      <c r="D17" s="57">
        <v>64</v>
      </c>
      <c r="E17" s="57">
        <v>128</v>
      </c>
      <c r="F17" s="57">
        <v>0.234375</v>
      </c>
      <c r="G17" s="57">
        <f>16/E17</f>
        <v>0.125</v>
      </c>
      <c r="H17" s="57">
        <f t="shared" si="1"/>
        <v>0.359375</v>
      </c>
      <c r="I17" s="57"/>
      <c r="K17" s="56" t="s">
        <v>14</v>
      </c>
      <c r="L17" s="57">
        <v>64</v>
      </c>
      <c r="M17" s="57">
        <v>64</v>
      </c>
      <c r="N17" s="57">
        <v>0.12109375</v>
      </c>
      <c r="O17" s="57">
        <v>0.25</v>
      </c>
      <c r="P17" s="57">
        <f t="shared" si="2"/>
        <v>0.37109375</v>
      </c>
      <c r="Q17" s="57"/>
      <c r="S17" s="2"/>
      <c r="T17" s="37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44"/>
      <c r="AM17" s="2"/>
      <c r="AN17" s="2"/>
    </row>
    <row r="18" spans="3:40" ht="17" thickBot="1" x14ac:dyDescent="0.25">
      <c r="S18" s="2"/>
      <c r="T18" s="37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44"/>
      <c r="AM18" s="2"/>
      <c r="AN18" s="2"/>
    </row>
    <row r="19" spans="3:40" x14ac:dyDescent="0.2">
      <c r="C19" s="52"/>
      <c r="D19" s="53" t="s">
        <v>4</v>
      </c>
      <c r="E19" s="53" t="s">
        <v>5</v>
      </c>
      <c r="F19" s="53"/>
      <c r="G19" s="53"/>
      <c r="H19" s="53"/>
      <c r="I19" s="53"/>
      <c r="K19" s="52"/>
      <c r="L19" s="53" t="s">
        <v>4</v>
      </c>
      <c r="M19" s="53" t="s">
        <v>5</v>
      </c>
      <c r="N19" s="53"/>
      <c r="O19" s="53"/>
      <c r="P19" s="53"/>
      <c r="Q19" s="53"/>
      <c r="S19" s="2"/>
      <c r="T19" s="37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44"/>
      <c r="AM19" s="2"/>
      <c r="AN19" s="2"/>
    </row>
    <row r="20" spans="3:40" x14ac:dyDescent="0.2">
      <c r="C20" s="54"/>
      <c r="D20" s="55" t="s">
        <v>16</v>
      </c>
      <c r="E20" s="55" t="s">
        <v>7</v>
      </c>
      <c r="F20" s="55" t="s">
        <v>8</v>
      </c>
      <c r="G20" s="55" t="s">
        <v>9</v>
      </c>
      <c r="H20" s="55" t="s">
        <v>10</v>
      </c>
      <c r="I20" s="55" t="s">
        <v>11</v>
      </c>
      <c r="K20" s="54"/>
      <c r="L20" s="55" t="s">
        <v>17</v>
      </c>
      <c r="M20" s="55" t="s">
        <v>7</v>
      </c>
      <c r="N20" s="55" t="s">
        <v>8</v>
      </c>
      <c r="O20" s="55" t="s">
        <v>9</v>
      </c>
      <c r="P20" s="55" t="s">
        <v>10</v>
      </c>
      <c r="Q20" s="55" t="s">
        <v>11</v>
      </c>
      <c r="S20" s="2"/>
      <c r="T20" s="37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44"/>
      <c r="AM20" s="2"/>
      <c r="AN20" s="2"/>
    </row>
    <row r="21" spans="3:40" ht="17" thickBot="1" x14ac:dyDescent="0.25">
      <c r="C21" s="54" t="s">
        <v>12</v>
      </c>
      <c r="D21" s="55">
        <v>32</v>
      </c>
      <c r="E21" s="55">
        <v>128</v>
      </c>
      <c r="F21" s="58">
        <v>0.1875</v>
      </c>
      <c r="G21" s="55">
        <v>0.5</v>
      </c>
      <c r="H21" s="55">
        <f>G21+F21</f>
        <v>0.6875</v>
      </c>
      <c r="I21" s="55">
        <f>AVERAGE(H21:H23)</f>
        <v>0.8125</v>
      </c>
      <c r="K21" s="54" t="s">
        <v>12</v>
      </c>
      <c r="L21" s="55">
        <v>32</v>
      </c>
      <c r="M21" s="55">
        <v>64</v>
      </c>
      <c r="N21" s="55">
        <v>0.24609375</v>
      </c>
      <c r="O21" s="55">
        <f>8/M21</f>
        <v>0.125</v>
      </c>
      <c r="P21" s="55">
        <f>N21+O21</f>
        <v>0.37109375</v>
      </c>
      <c r="Q21" s="55">
        <f>AVERAGE(P21:P23)</f>
        <v>0.49479166666666669</v>
      </c>
      <c r="S21" s="2"/>
      <c r="T21" s="37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44"/>
      <c r="AM21" s="2"/>
      <c r="AN21" s="2"/>
    </row>
    <row r="22" spans="3:40" x14ac:dyDescent="0.2">
      <c r="C22" s="54" t="s">
        <v>13</v>
      </c>
      <c r="D22" s="55">
        <v>32</v>
      </c>
      <c r="E22" s="55">
        <v>128</v>
      </c>
      <c r="F22" s="55">
        <v>0.375</v>
      </c>
      <c r="G22" s="55">
        <v>0.5</v>
      </c>
      <c r="H22" s="55">
        <f t="shared" ref="H22:H23" si="3">G22+F22</f>
        <v>0.875</v>
      </c>
      <c r="I22" s="55"/>
      <c r="K22" s="54" t="s">
        <v>13</v>
      </c>
      <c r="L22" s="55">
        <v>32</v>
      </c>
      <c r="M22" s="55">
        <v>64</v>
      </c>
      <c r="N22" s="55">
        <v>0.24609375</v>
      </c>
      <c r="O22" s="55">
        <f>16/M22</f>
        <v>0.25</v>
      </c>
      <c r="P22" s="55">
        <f t="shared" ref="P22:P23" si="4">N22+O22</f>
        <v>0.49609375</v>
      </c>
      <c r="Q22" s="55"/>
      <c r="S22" s="2"/>
      <c r="T22" s="37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44"/>
      <c r="AM22" s="2"/>
      <c r="AN22" s="2"/>
    </row>
    <row r="23" spans="3:40" ht="17" thickBot="1" x14ac:dyDescent="0.25">
      <c r="C23" s="56" t="s">
        <v>14</v>
      </c>
      <c r="D23" s="57">
        <v>32</v>
      </c>
      <c r="E23" s="57">
        <v>128</v>
      </c>
      <c r="F23" s="57">
        <v>0.375</v>
      </c>
      <c r="G23" s="57">
        <v>0.5</v>
      </c>
      <c r="H23" s="57">
        <f t="shared" si="3"/>
        <v>0.875</v>
      </c>
      <c r="I23" s="57"/>
      <c r="K23" s="56" t="s">
        <v>14</v>
      </c>
      <c r="L23" s="57">
        <v>32</v>
      </c>
      <c r="M23" s="57">
        <v>64</v>
      </c>
      <c r="N23" s="57">
        <v>0.4921875</v>
      </c>
      <c r="O23" s="57">
        <f>8/M23</f>
        <v>0.125</v>
      </c>
      <c r="P23" s="57">
        <f t="shared" si="4"/>
        <v>0.6171875</v>
      </c>
      <c r="Q23" s="57"/>
      <c r="S23" s="2"/>
      <c r="T23" s="37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44"/>
      <c r="AM23" s="2"/>
      <c r="AN23" s="2"/>
    </row>
    <row r="24" spans="3:40" ht="17" thickBot="1" x14ac:dyDescent="0.25">
      <c r="K24" s="59"/>
      <c r="L24" s="59"/>
      <c r="M24" s="59"/>
      <c r="N24" s="59"/>
      <c r="O24" s="59"/>
      <c r="P24" s="59"/>
      <c r="Q24" s="59"/>
      <c r="S24" s="2"/>
      <c r="T24" s="37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44"/>
      <c r="AM24" s="2"/>
      <c r="AN24" s="2"/>
    </row>
    <row r="25" spans="3:40" ht="17" thickBot="1" x14ac:dyDescent="0.25">
      <c r="K25" s="60"/>
      <c r="L25" s="53" t="s">
        <v>4</v>
      </c>
      <c r="M25" s="61" t="s">
        <v>5</v>
      </c>
      <c r="N25" s="62"/>
      <c r="O25" s="62"/>
      <c r="P25" s="62"/>
      <c r="Q25" s="62"/>
      <c r="S25" s="2"/>
      <c r="T25" s="37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44"/>
      <c r="AM25" s="2"/>
      <c r="AN25" s="2"/>
    </row>
    <row r="26" spans="3:40" x14ac:dyDescent="0.2">
      <c r="C26" s="63"/>
      <c r="D26" s="64" t="s">
        <v>4</v>
      </c>
      <c r="E26" s="64" t="s">
        <v>5</v>
      </c>
      <c r="F26" s="64"/>
      <c r="G26" s="64"/>
      <c r="H26" s="64"/>
      <c r="I26" s="64"/>
      <c r="K26" s="65"/>
      <c r="L26" s="66" t="s">
        <v>18</v>
      </c>
      <c r="M26" s="66" t="s">
        <v>7</v>
      </c>
      <c r="N26" s="66" t="s">
        <v>8</v>
      </c>
      <c r="O26" s="66" t="s">
        <v>9</v>
      </c>
      <c r="P26" s="66" t="s">
        <v>10</v>
      </c>
      <c r="Q26" s="66" t="s">
        <v>11</v>
      </c>
      <c r="S26" s="2"/>
      <c r="T26" s="37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44"/>
      <c r="AM26" s="2"/>
      <c r="AN26" s="2"/>
    </row>
    <row r="27" spans="3:40" ht="17" thickBot="1" x14ac:dyDescent="0.25">
      <c r="C27" s="67"/>
      <c r="D27" s="68" t="s">
        <v>19</v>
      </c>
      <c r="E27" s="68" t="s">
        <v>7</v>
      </c>
      <c r="F27" s="69" t="s">
        <v>8</v>
      </c>
      <c r="G27" s="69" t="s">
        <v>9</v>
      </c>
      <c r="H27" s="68" t="s">
        <v>10</v>
      </c>
      <c r="I27" s="68" t="s">
        <v>11</v>
      </c>
      <c r="K27" s="65" t="s">
        <v>12</v>
      </c>
      <c r="L27" s="66">
        <v>64</v>
      </c>
      <c r="M27" s="66">
        <v>64</v>
      </c>
      <c r="N27" s="58">
        <v>0.24609375</v>
      </c>
      <c r="O27" s="66">
        <f t="shared" ref="O27:O29" si="5">8/M27</f>
        <v>0.125</v>
      </c>
      <c r="P27" s="66">
        <f>N27+O27</f>
        <v>0.37109375</v>
      </c>
      <c r="Q27" s="66">
        <f>AVERAGE(P27:P29)</f>
        <v>0.32942708333333331</v>
      </c>
      <c r="S27" s="2"/>
      <c r="T27" s="37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44"/>
      <c r="AM27" s="2"/>
      <c r="AN27" s="2"/>
    </row>
    <row r="28" spans="3:40" x14ac:dyDescent="0.2">
      <c r="C28" s="67" t="s">
        <v>12</v>
      </c>
      <c r="D28" s="68">
        <v>1.25</v>
      </c>
      <c r="E28" s="70">
        <v>128</v>
      </c>
      <c r="F28">
        <v>0.46875</v>
      </c>
      <c r="G28" s="2">
        <v>0.125</v>
      </c>
      <c r="H28" s="71">
        <f t="shared" ref="H28:H29" si="6">F28+G28</f>
        <v>0.59375</v>
      </c>
      <c r="I28" s="68">
        <f>AVERAGE(H28:H30)</f>
        <v>0.76458333333333339</v>
      </c>
      <c r="K28" s="65" t="s">
        <v>13</v>
      </c>
      <c r="L28" s="66">
        <v>64</v>
      </c>
      <c r="M28" s="66">
        <v>64</v>
      </c>
      <c r="N28" s="66">
        <v>0.12109375</v>
      </c>
      <c r="O28" s="66">
        <f t="shared" si="5"/>
        <v>0.125</v>
      </c>
      <c r="P28" s="66">
        <f t="shared" ref="P28:P29" si="7">N28+O28</f>
        <v>0.24609375</v>
      </c>
      <c r="Q28" s="66"/>
      <c r="S28" s="2"/>
      <c r="T28" s="37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44"/>
      <c r="AM28" s="2"/>
      <c r="AN28" s="2"/>
    </row>
    <row r="29" spans="3:40" ht="17" thickBot="1" x14ac:dyDescent="0.25">
      <c r="C29" s="67" t="s">
        <v>13</v>
      </c>
      <c r="D29" s="68">
        <v>1.25</v>
      </c>
      <c r="E29" s="68">
        <v>128</v>
      </c>
      <c r="F29" s="72">
        <v>0.4375</v>
      </c>
      <c r="G29" s="72">
        <v>0.25</v>
      </c>
      <c r="H29" s="68">
        <f t="shared" si="6"/>
        <v>0.6875</v>
      </c>
      <c r="I29" s="68"/>
      <c r="K29" s="73" t="s">
        <v>14</v>
      </c>
      <c r="L29" s="74">
        <v>64</v>
      </c>
      <c r="M29" s="74">
        <v>64</v>
      </c>
      <c r="N29" s="58">
        <v>0.24609375</v>
      </c>
      <c r="O29" s="74">
        <f t="shared" si="5"/>
        <v>0.125</v>
      </c>
      <c r="P29" s="74">
        <f t="shared" si="7"/>
        <v>0.37109375</v>
      </c>
      <c r="Q29" s="74"/>
      <c r="S29" s="2"/>
      <c r="T29" s="37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44"/>
      <c r="AM29" s="2"/>
      <c r="AN29" s="2"/>
    </row>
    <row r="30" spans="3:40" ht="17" thickBot="1" x14ac:dyDescent="0.25">
      <c r="C30" s="75" t="s">
        <v>14</v>
      </c>
      <c r="D30" s="76">
        <v>1.25</v>
      </c>
      <c r="E30" s="76">
        <v>128</v>
      </c>
      <c r="F30" s="76">
        <f>0.015625/1.25</f>
        <v>1.2500000000000001E-2</v>
      </c>
      <c r="G30" s="76">
        <v>1</v>
      </c>
      <c r="H30" s="76">
        <f>F30+G30</f>
        <v>1.0125</v>
      </c>
      <c r="I30" s="76"/>
      <c r="S30" s="2"/>
      <c r="T30" s="37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44"/>
      <c r="AM30" s="2"/>
      <c r="AN30" s="2"/>
    </row>
    <row r="31" spans="3:40" ht="17" thickBot="1" x14ac:dyDescent="0.25">
      <c r="S31" s="2"/>
      <c r="T31" s="37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44"/>
      <c r="AM31" s="2"/>
      <c r="AN31" s="2"/>
    </row>
    <row r="32" spans="3:40" x14ac:dyDescent="0.2">
      <c r="C32" s="63"/>
      <c r="D32" s="64" t="s">
        <v>4</v>
      </c>
      <c r="E32" s="64" t="s">
        <v>5</v>
      </c>
      <c r="F32" s="64"/>
      <c r="G32" s="64"/>
      <c r="H32" s="64"/>
      <c r="I32" s="64"/>
      <c r="S32" s="2"/>
      <c r="T32" s="37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44"/>
      <c r="AM32" s="2"/>
      <c r="AN32" s="2"/>
    </row>
    <row r="33" spans="3:40" x14ac:dyDescent="0.2">
      <c r="C33" s="67"/>
      <c r="D33" s="68" t="s">
        <v>18</v>
      </c>
      <c r="E33" s="68" t="s">
        <v>7</v>
      </c>
      <c r="F33" s="68" t="s">
        <v>8</v>
      </c>
      <c r="G33" s="68" t="s">
        <v>9</v>
      </c>
      <c r="H33" s="68" t="s">
        <v>10</v>
      </c>
      <c r="I33" s="68" t="s">
        <v>11</v>
      </c>
      <c r="S33" s="2"/>
      <c r="T33" s="37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44"/>
      <c r="AM33" s="2"/>
      <c r="AN33" s="2"/>
    </row>
    <row r="34" spans="3:40" x14ac:dyDescent="0.2">
      <c r="C34" s="67" t="s">
        <v>12</v>
      </c>
      <c r="D34" s="68">
        <v>64</v>
      </c>
      <c r="E34" s="68">
        <v>128</v>
      </c>
      <c r="F34" s="69">
        <v>0.21875</v>
      </c>
      <c r="G34" s="68">
        <f>32/E34</f>
        <v>0.25</v>
      </c>
      <c r="H34" s="68">
        <f>F34+G34</f>
        <v>0.46875</v>
      </c>
      <c r="I34" s="68">
        <f>AVERAGE(H34:H36)</f>
        <v>0.63541666666666663</v>
      </c>
      <c r="S34" s="2"/>
      <c r="T34" s="37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44"/>
      <c r="AM34" s="2"/>
      <c r="AN34" s="2"/>
    </row>
    <row r="35" spans="3:40" x14ac:dyDescent="0.2">
      <c r="C35" s="67" t="s">
        <v>13</v>
      </c>
      <c r="D35" s="68">
        <v>64</v>
      </c>
      <c r="E35" s="70">
        <v>128</v>
      </c>
      <c r="F35" s="45">
        <v>0.4375</v>
      </c>
      <c r="G35" s="71">
        <v>0.25</v>
      </c>
      <c r="H35" s="68">
        <f>F35+G35</f>
        <v>0.6875</v>
      </c>
      <c r="I35" s="68"/>
      <c r="S35" s="2"/>
      <c r="T35" s="37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44"/>
      <c r="AM35" s="2"/>
      <c r="AN35" s="2"/>
    </row>
    <row r="36" spans="3:40" ht="17" thickBot="1" x14ac:dyDescent="0.25">
      <c r="C36" s="75" t="s">
        <v>14</v>
      </c>
      <c r="D36" s="76">
        <v>64</v>
      </c>
      <c r="E36" s="76">
        <v>128</v>
      </c>
      <c r="F36" s="77">
        <f>32/64</f>
        <v>0.5</v>
      </c>
      <c r="G36" s="76">
        <f>32/128</f>
        <v>0.25</v>
      </c>
      <c r="H36" s="76">
        <f>F36+G36</f>
        <v>0.75</v>
      </c>
      <c r="I36" s="76"/>
      <c r="S36" s="2"/>
      <c r="T36" s="37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44"/>
      <c r="AM36" s="2"/>
      <c r="AN36" s="2"/>
    </row>
    <row r="37" spans="3:40" ht="17" thickBot="1" x14ac:dyDescent="0.25">
      <c r="S37" s="2"/>
      <c r="T37" s="37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44"/>
      <c r="AM37" s="2"/>
      <c r="AN37" s="2"/>
    </row>
    <row r="38" spans="3:40" x14ac:dyDescent="0.2">
      <c r="C38" s="63"/>
      <c r="D38" s="64" t="s">
        <v>4</v>
      </c>
      <c r="E38" s="64" t="s">
        <v>5</v>
      </c>
      <c r="F38" s="64"/>
      <c r="G38" s="64"/>
      <c r="H38" s="64"/>
      <c r="I38" s="64"/>
      <c r="S38" s="2"/>
      <c r="T38" s="37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44"/>
      <c r="AM38" s="2"/>
      <c r="AN38" s="2"/>
    </row>
    <row r="39" spans="3:40" x14ac:dyDescent="0.2">
      <c r="C39" s="67"/>
      <c r="D39" s="68" t="s">
        <v>20</v>
      </c>
      <c r="E39" s="68" t="s">
        <v>7</v>
      </c>
      <c r="F39" s="68" t="s">
        <v>8</v>
      </c>
      <c r="G39" s="68" t="s">
        <v>9</v>
      </c>
      <c r="H39" s="68" t="s">
        <v>10</v>
      </c>
      <c r="I39" s="68" t="s">
        <v>11</v>
      </c>
      <c r="S39" s="2"/>
      <c r="T39" s="37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44"/>
      <c r="AM39" s="2"/>
      <c r="AN39" s="2"/>
    </row>
    <row r="40" spans="3:40" x14ac:dyDescent="0.2">
      <c r="C40" s="67" t="s">
        <v>12</v>
      </c>
      <c r="D40" s="68">
        <v>50</v>
      </c>
      <c r="E40" s="68">
        <v>128</v>
      </c>
      <c r="F40" s="69">
        <f>12.5/50</f>
        <v>0.25</v>
      </c>
      <c r="G40" s="68">
        <f>64/128</f>
        <v>0.5</v>
      </c>
      <c r="H40" s="68">
        <f>F40+G40</f>
        <v>0.75</v>
      </c>
      <c r="I40" s="68">
        <f>AVERAGE(H40:H42)</f>
        <v>0.875</v>
      </c>
      <c r="S40" s="2"/>
      <c r="T40" s="37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44"/>
      <c r="AM40" s="2"/>
      <c r="AN40" s="2"/>
    </row>
    <row r="41" spans="3:40" x14ac:dyDescent="0.2">
      <c r="C41" s="67" t="s">
        <v>13</v>
      </c>
      <c r="D41" s="68">
        <v>50</v>
      </c>
      <c r="E41" s="70">
        <v>128</v>
      </c>
      <c r="F41" s="45">
        <f>50/50</f>
        <v>1</v>
      </c>
      <c r="G41" s="71">
        <f>16/128</f>
        <v>0.125</v>
      </c>
      <c r="H41" s="68">
        <f>F41+G41</f>
        <v>1.125</v>
      </c>
      <c r="I41" s="68"/>
      <c r="S41" s="2"/>
      <c r="T41" s="37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44"/>
      <c r="AM41" s="2"/>
      <c r="AN41" s="2"/>
    </row>
    <row r="42" spans="3:40" ht="17" thickBot="1" x14ac:dyDescent="0.25">
      <c r="C42" s="75" t="s">
        <v>14</v>
      </c>
      <c r="D42" s="76">
        <v>50</v>
      </c>
      <c r="E42" s="76">
        <v>128</v>
      </c>
      <c r="F42" s="77">
        <f>12.5/50</f>
        <v>0.25</v>
      </c>
      <c r="G42" s="76">
        <f>64/128</f>
        <v>0.5</v>
      </c>
      <c r="H42" s="76">
        <f>F42+G42</f>
        <v>0.75</v>
      </c>
      <c r="I42" s="76"/>
      <c r="S42" s="2"/>
      <c r="T42" s="37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44"/>
      <c r="AM42" s="2"/>
      <c r="AN42" s="2"/>
    </row>
    <row r="43" spans="3:40" ht="17" thickBot="1" x14ac:dyDescent="0.25">
      <c r="S43" s="2"/>
      <c r="T43" s="37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44"/>
      <c r="AM43" s="2"/>
      <c r="AN43" s="2"/>
    </row>
    <row r="44" spans="3:40" x14ac:dyDescent="0.2">
      <c r="C44" s="63"/>
      <c r="D44" s="64" t="s">
        <v>4</v>
      </c>
      <c r="E44" s="64" t="s">
        <v>5</v>
      </c>
      <c r="F44" s="64"/>
      <c r="G44" s="64"/>
      <c r="H44" s="64"/>
      <c r="I44" s="64"/>
      <c r="S44" s="2"/>
      <c r="T44" s="37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44"/>
      <c r="AM44" s="2"/>
      <c r="AN44" s="2"/>
    </row>
    <row r="45" spans="3:40" x14ac:dyDescent="0.2">
      <c r="C45" s="67"/>
      <c r="D45" s="68" t="s">
        <v>21</v>
      </c>
      <c r="E45" s="68" t="s">
        <v>7</v>
      </c>
      <c r="F45" s="68" t="s">
        <v>8</v>
      </c>
      <c r="G45" s="68" t="s">
        <v>9</v>
      </c>
      <c r="H45" s="68" t="s">
        <v>10</v>
      </c>
      <c r="I45" s="68" t="s">
        <v>11</v>
      </c>
      <c r="S45" s="2"/>
      <c r="T45" s="37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44"/>
      <c r="AM45" s="2"/>
      <c r="AN45" s="2"/>
    </row>
    <row r="46" spans="3:40" ht="17" thickBot="1" x14ac:dyDescent="0.25">
      <c r="C46" s="67" t="s">
        <v>12</v>
      </c>
      <c r="D46" s="68">
        <v>0.78</v>
      </c>
      <c r="E46" s="68">
        <v>128</v>
      </c>
      <c r="F46" s="69">
        <v>1</v>
      </c>
      <c r="G46" s="68">
        <f>16/128</f>
        <v>0.125</v>
      </c>
      <c r="H46" s="68">
        <f>F46+G46</f>
        <v>1.125</v>
      </c>
      <c r="I46" s="76">
        <f>H46+G46</f>
        <v>1.25</v>
      </c>
      <c r="S46" s="2"/>
      <c r="T46" s="37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44"/>
      <c r="AM46" s="2"/>
      <c r="AN46" s="2"/>
    </row>
    <row r="47" spans="3:40" x14ac:dyDescent="0.2">
      <c r="C47" s="67" t="s">
        <v>13</v>
      </c>
      <c r="D47" s="68">
        <v>0.78</v>
      </c>
      <c r="E47" s="70">
        <v>128</v>
      </c>
      <c r="F47" s="45">
        <v>1</v>
      </c>
      <c r="G47" s="71">
        <f>16/128</f>
        <v>0.125</v>
      </c>
      <c r="H47" s="68">
        <f>F47+G47</f>
        <v>1.125</v>
      </c>
      <c r="I47" s="68"/>
      <c r="S47" s="2"/>
      <c r="T47" s="37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44"/>
      <c r="AM47" s="2"/>
      <c r="AN47" s="2"/>
    </row>
    <row r="48" spans="3:40" ht="17" thickBot="1" x14ac:dyDescent="0.25">
      <c r="C48" s="75" t="s">
        <v>14</v>
      </c>
      <c r="D48" s="76">
        <v>0.78</v>
      </c>
      <c r="E48" s="76">
        <v>128</v>
      </c>
      <c r="F48" s="77">
        <v>1</v>
      </c>
      <c r="G48" s="76">
        <f>16/128</f>
        <v>0.125</v>
      </c>
      <c r="H48" s="76">
        <f>G48+F48</f>
        <v>1.125</v>
      </c>
      <c r="I48" s="76"/>
      <c r="S48" s="2"/>
      <c r="T48" s="37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44"/>
      <c r="AM48" s="2"/>
      <c r="AN48" s="2"/>
    </row>
    <row r="49" spans="2:40" x14ac:dyDescent="0.2">
      <c r="S49" s="2"/>
      <c r="T49" s="37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44"/>
      <c r="AM49" s="2"/>
      <c r="AN49" s="2"/>
    </row>
    <row r="50" spans="2:40" x14ac:dyDescent="0.2">
      <c r="B50" s="30"/>
      <c r="C50" s="49" t="s">
        <v>22</v>
      </c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2"/>
      <c r="T50" s="37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44"/>
      <c r="AM50" s="2"/>
      <c r="AN50" s="2"/>
    </row>
    <row r="51" spans="2:40" x14ac:dyDescent="0.2">
      <c r="C51" s="50" t="s">
        <v>2</v>
      </c>
      <c r="K51" s="51" t="s">
        <v>23</v>
      </c>
      <c r="S51" s="2"/>
      <c r="T51" s="37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44"/>
      <c r="AM51" s="2"/>
      <c r="AN51" s="2"/>
    </row>
    <row r="52" spans="2:40" x14ac:dyDescent="0.2">
      <c r="C52" s="78"/>
      <c r="D52" s="78" t="s">
        <v>24</v>
      </c>
      <c r="E52" s="78" t="s">
        <v>7</v>
      </c>
      <c r="F52" s="78" t="s">
        <v>8</v>
      </c>
      <c r="G52" s="78" t="s">
        <v>9</v>
      </c>
      <c r="H52" s="78" t="s">
        <v>10</v>
      </c>
      <c r="I52" s="78" t="s">
        <v>11</v>
      </c>
      <c r="K52" s="79"/>
      <c r="L52" s="79" t="s">
        <v>4</v>
      </c>
      <c r="M52" s="79" t="s">
        <v>5</v>
      </c>
      <c r="N52" s="79"/>
      <c r="O52" s="79"/>
      <c r="P52" s="79"/>
      <c r="Q52" s="79"/>
      <c r="S52" s="2"/>
      <c r="T52" s="37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44"/>
      <c r="AM52" s="2"/>
      <c r="AN52" s="2"/>
    </row>
    <row r="53" spans="2:40" x14ac:dyDescent="0.2">
      <c r="C53" s="78" t="s">
        <v>12</v>
      </c>
      <c r="D53" s="78">
        <v>2</v>
      </c>
      <c r="E53" s="78">
        <v>32</v>
      </c>
      <c r="F53" s="78">
        <f>0.125/D53</f>
        <v>6.25E-2</v>
      </c>
      <c r="G53" s="78">
        <v>0.248046875</v>
      </c>
      <c r="H53" s="78">
        <f>F53+G53</f>
        <v>0.310546875</v>
      </c>
      <c r="I53" s="78">
        <f>AVERAGE(H53:H55)</f>
        <v>0.28434244791666669</v>
      </c>
      <c r="K53" s="79"/>
      <c r="L53" s="79" t="s">
        <v>24</v>
      </c>
      <c r="M53" s="79" t="s">
        <v>7</v>
      </c>
      <c r="N53" s="79" t="s">
        <v>8</v>
      </c>
      <c r="O53" s="79" t="s">
        <v>9</v>
      </c>
      <c r="P53" s="79" t="s">
        <v>10</v>
      </c>
      <c r="Q53" s="79" t="s">
        <v>11</v>
      </c>
      <c r="S53" s="2"/>
      <c r="T53" s="37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44"/>
      <c r="AM53" s="2"/>
      <c r="AN53" s="2"/>
    </row>
    <row r="54" spans="2:40" x14ac:dyDescent="0.2">
      <c r="C54" s="78" t="s">
        <v>13</v>
      </c>
      <c r="D54" s="78">
        <v>2</v>
      </c>
      <c r="E54" s="78">
        <v>32</v>
      </c>
      <c r="F54" s="78">
        <f>0.0625/D54</f>
        <v>3.125E-2</v>
      </c>
      <c r="G54" s="78">
        <v>0.24609375</v>
      </c>
      <c r="H54" s="78">
        <f>F54+G54</f>
        <v>0.27734375</v>
      </c>
      <c r="I54" s="78"/>
      <c r="K54" s="79" t="s">
        <v>12</v>
      </c>
      <c r="L54" s="79">
        <v>4</v>
      </c>
      <c r="M54" s="79">
        <v>16</v>
      </c>
      <c r="N54" s="79">
        <f>0.5/L54</f>
        <v>0.125</v>
      </c>
      <c r="O54" s="79">
        <f>4/M54</f>
        <v>0.25</v>
      </c>
      <c r="P54" s="79">
        <f>N54+O54</f>
        <v>0.375</v>
      </c>
      <c r="Q54" s="79">
        <f>AVERAGE(P54:P56)</f>
        <v>0.41666666666666669</v>
      </c>
      <c r="S54" s="2"/>
      <c r="T54" s="37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44"/>
      <c r="AM54" s="2"/>
      <c r="AN54" s="2"/>
    </row>
    <row r="55" spans="2:40" x14ac:dyDescent="0.2">
      <c r="C55" s="78" t="s">
        <v>14</v>
      </c>
      <c r="D55" s="78">
        <v>2</v>
      </c>
      <c r="E55" s="78">
        <v>32</v>
      </c>
      <c r="F55" s="78">
        <v>1.5625E-2</v>
      </c>
      <c r="G55" s="78">
        <v>0.24951171875</v>
      </c>
      <c r="H55" s="78">
        <f>F55+G55</f>
        <v>0.26513671875</v>
      </c>
      <c r="I55" s="78"/>
      <c r="K55" s="79" t="s">
        <v>13</v>
      </c>
      <c r="L55" s="79">
        <v>4</v>
      </c>
      <c r="M55" s="79">
        <v>16</v>
      </c>
      <c r="N55" s="79">
        <f>1/L55</f>
        <v>0.25</v>
      </c>
      <c r="O55" s="79">
        <f>2/M55</f>
        <v>0.125</v>
      </c>
      <c r="P55" s="79">
        <f>N55+O55</f>
        <v>0.375</v>
      </c>
      <c r="Q55" s="79"/>
      <c r="S55" s="2"/>
      <c r="T55" s="37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44"/>
      <c r="AM55" s="2"/>
      <c r="AN55" s="2"/>
    </row>
    <row r="56" spans="2:40" x14ac:dyDescent="0.2">
      <c r="K56" s="79" t="s">
        <v>14</v>
      </c>
      <c r="L56" s="79">
        <v>4</v>
      </c>
      <c r="M56" s="79">
        <v>16</v>
      </c>
      <c r="N56" s="79">
        <v>0.25</v>
      </c>
      <c r="O56" s="79">
        <v>0.25</v>
      </c>
      <c r="P56" s="79">
        <v>0.5</v>
      </c>
      <c r="Q56" s="79"/>
      <c r="S56" s="2"/>
      <c r="T56" s="37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44"/>
      <c r="AM56" s="2"/>
      <c r="AN56" s="2"/>
    </row>
    <row r="57" spans="2:40" x14ac:dyDescent="0.2">
      <c r="C57" s="78"/>
      <c r="D57" s="78" t="s">
        <v>4</v>
      </c>
      <c r="E57" s="78" t="s">
        <v>5</v>
      </c>
      <c r="F57" s="78"/>
      <c r="G57" s="78"/>
      <c r="H57" s="78"/>
      <c r="I57" s="78"/>
      <c r="K57" s="80"/>
      <c r="L57" s="80"/>
      <c r="M57" s="80"/>
      <c r="N57" s="80"/>
      <c r="O57" s="80"/>
      <c r="P57" s="80"/>
      <c r="Q57" s="80"/>
      <c r="S57" s="2"/>
      <c r="T57" s="37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44"/>
      <c r="AM57" s="2"/>
      <c r="AN57" s="2"/>
    </row>
    <row r="58" spans="2:40" x14ac:dyDescent="0.2">
      <c r="C58" s="78"/>
      <c r="D58" s="78" t="s">
        <v>25</v>
      </c>
      <c r="E58" s="78" t="s">
        <v>7</v>
      </c>
      <c r="F58" s="78" t="s">
        <v>8</v>
      </c>
      <c r="G58" s="78" t="s">
        <v>9</v>
      </c>
      <c r="H58" s="78" t="s">
        <v>10</v>
      </c>
      <c r="I58" s="78" t="s">
        <v>11</v>
      </c>
      <c r="K58" s="79"/>
      <c r="L58" s="79" t="s">
        <v>4</v>
      </c>
      <c r="M58" s="79" t="s">
        <v>5</v>
      </c>
      <c r="N58" s="79"/>
      <c r="O58" s="79"/>
      <c r="P58" s="79"/>
      <c r="Q58" s="79"/>
      <c r="S58" s="2"/>
      <c r="T58" s="37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44"/>
      <c r="AM58" s="2"/>
      <c r="AN58" s="2"/>
    </row>
    <row r="59" spans="2:40" x14ac:dyDescent="0.2">
      <c r="C59" s="78" t="s">
        <v>12</v>
      </c>
      <c r="D59" s="78">
        <v>2</v>
      </c>
      <c r="E59" s="78">
        <v>32</v>
      </c>
      <c r="F59" s="78">
        <f>0.25/D59</f>
        <v>0.125</v>
      </c>
      <c r="G59" s="78">
        <v>0.24609375</v>
      </c>
      <c r="H59" s="78">
        <f>F59+G59</f>
        <v>0.37109375</v>
      </c>
      <c r="I59" s="78">
        <f>AVERAGE(H59:H61)</f>
        <v>0.33577473958333331</v>
      </c>
      <c r="K59" s="79"/>
      <c r="L59" s="79" t="s">
        <v>25</v>
      </c>
      <c r="M59" s="79" t="s">
        <v>7</v>
      </c>
      <c r="N59" s="79" t="s">
        <v>8</v>
      </c>
      <c r="O59" s="79" t="s">
        <v>9</v>
      </c>
      <c r="P59" s="79" t="s">
        <v>10</v>
      </c>
      <c r="Q59" s="79" t="s">
        <v>11</v>
      </c>
      <c r="S59" s="2"/>
      <c r="T59" s="37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44"/>
      <c r="AM59" s="2"/>
      <c r="AN59" s="2"/>
    </row>
    <row r="60" spans="2:40" x14ac:dyDescent="0.2">
      <c r="C60" s="78" t="s">
        <v>13</v>
      </c>
      <c r="D60" s="78">
        <v>2</v>
      </c>
      <c r="E60" s="78">
        <v>32</v>
      </c>
      <c r="F60" s="78">
        <f>0.25/D60</f>
        <v>0.125</v>
      </c>
      <c r="G60" s="78">
        <v>0.24609375</v>
      </c>
      <c r="H60" s="78">
        <f>F60+G60</f>
        <v>0.37109375</v>
      </c>
      <c r="I60" s="78"/>
      <c r="K60" s="79" t="s">
        <v>12</v>
      </c>
      <c r="L60" s="79">
        <v>4</v>
      </c>
      <c r="M60" s="79">
        <v>16</v>
      </c>
      <c r="N60" s="79">
        <f>0.25/L60</f>
        <v>6.25E-2</v>
      </c>
      <c r="O60" s="79">
        <f>4/M60</f>
        <v>0.25</v>
      </c>
      <c r="P60" s="79">
        <f>N60+O60</f>
        <v>0.3125</v>
      </c>
      <c r="Q60" s="79">
        <f>AVERAGE(P60:P62)</f>
        <v>0.375</v>
      </c>
      <c r="S60" s="2"/>
      <c r="T60" s="37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44"/>
      <c r="AM60" s="2"/>
      <c r="AN60" s="2"/>
    </row>
    <row r="61" spans="2:40" x14ac:dyDescent="0.2">
      <c r="C61" s="78" t="s">
        <v>14</v>
      </c>
      <c r="D61" s="78">
        <v>2</v>
      </c>
      <c r="E61" s="78">
        <v>32</v>
      </c>
      <c r="F61" s="78">
        <v>1.5625E-2</v>
      </c>
      <c r="G61" s="78">
        <v>0.24951171875</v>
      </c>
      <c r="H61" s="78">
        <f>F61+G61</f>
        <v>0.26513671875</v>
      </c>
      <c r="I61" s="78"/>
      <c r="K61" s="79" t="s">
        <v>13</v>
      </c>
      <c r="L61" s="79">
        <v>4</v>
      </c>
      <c r="M61" s="79">
        <v>16</v>
      </c>
      <c r="N61" s="79">
        <f>0.25/L61</f>
        <v>6.25E-2</v>
      </c>
      <c r="O61" s="79">
        <f>4/M61</f>
        <v>0.25</v>
      </c>
      <c r="P61" s="79">
        <f>N61+O61</f>
        <v>0.3125</v>
      </c>
      <c r="Q61" s="79"/>
      <c r="S61" s="2"/>
      <c r="T61" s="37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44"/>
      <c r="AM61" s="2"/>
      <c r="AN61" s="2"/>
    </row>
    <row r="62" spans="2:40" x14ac:dyDescent="0.2">
      <c r="K62" s="79" t="s">
        <v>14</v>
      </c>
      <c r="L62" s="79">
        <v>4</v>
      </c>
      <c r="M62" s="79">
        <v>16</v>
      </c>
      <c r="N62" s="79">
        <f>1/L62</f>
        <v>0.25</v>
      </c>
      <c r="O62" s="79">
        <f>4/M62</f>
        <v>0.25</v>
      </c>
      <c r="P62" s="79">
        <f>N62+O62</f>
        <v>0.5</v>
      </c>
      <c r="Q62" s="79"/>
      <c r="S62" s="2"/>
      <c r="T62" s="37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44"/>
      <c r="AM62" s="2"/>
      <c r="AN62" s="2"/>
    </row>
    <row r="63" spans="2:40" x14ac:dyDescent="0.2">
      <c r="C63" s="55"/>
      <c r="D63" s="55" t="s">
        <v>4</v>
      </c>
      <c r="E63" s="55" t="s">
        <v>5</v>
      </c>
      <c r="F63" s="55"/>
      <c r="G63" s="55"/>
      <c r="H63" s="55"/>
      <c r="I63" s="55"/>
      <c r="S63" s="2"/>
      <c r="T63" s="37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44"/>
      <c r="AM63" s="2"/>
      <c r="AN63" s="2"/>
    </row>
    <row r="64" spans="2:40" x14ac:dyDescent="0.2">
      <c r="C64" s="55"/>
      <c r="D64" s="55" t="s">
        <v>26</v>
      </c>
      <c r="E64" s="55" t="s">
        <v>27</v>
      </c>
      <c r="F64" s="81" t="s">
        <v>8</v>
      </c>
      <c r="G64" s="81" t="s">
        <v>9</v>
      </c>
      <c r="H64" s="55" t="s">
        <v>10</v>
      </c>
      <c r="I64" s="55" t="s">
        <v>11</v>
      </c>
      <c r="S64" s="2"/>
      <c r="T64" s="37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44"/>
      <c r="AM64" s="2"/>
      <c r="AN64" s="2"/>
    </row>
    <row r="65" spans="3:40" ht="17" thickBot="1" x14ac:dyDescent="0.25">
      <c r="C65" s="55" t="s">
        <v>12</v>
      </c>
      <c r="D65" s="55">
        <v>0.5</v>
      </c>
      <c r="E65" s="82">
        <v>64</v>
      </c>
      <c r="F65" s="83">
        <v>0.96875</v>
      </c>
      <c r="G65" s="83">
        <v>6.25E-2</v>
      </c>
      <c r="H65" s="84">
        <f>F65+G65</f>
        <v>1.03125</v>
      </c>
      <c r="I65" s="55">
        <f>AVERAGE(H65:H67)</f>
        <v>1.03125</v>
      </c>
      <c r="S65" s="2"/>
      <c r="T65" s="38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46"/>
      <c r="AM65" s="2"/>
      <c r="AN65" s="2"/>
    </row>
    <row r="66" spans="3:40" x14ac:dyDescent="0.2">
      <c r="C66" s="55" t="s">
        <v>13</v>
      </c>
      <c r="D66" s="55">
        <v>0.5</v>
      </c>
      <c r="E66" s="82">
        <v>64</v>
      </c>
      <c r="F66" s="83">
        <v>0.96875</v>
      </c>
      <c r="G66" s="83">
        <v>6.25E-2</v>
      </c>
      <c r="H66" s="84">
        <f>F66+G66</f>
        <v>1.03125</v>
      </c>
      <c r="I66" s="55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3:40" x14ac:dyDescent="0.2">
      <c r="C67" s="55" t="s">
        <v>14</v>
      </c>
      <c r="D67" s="55">
        <v>0.5</v>
      </c>
      <c r="E67" s="82">
        <v>64</v>
      </c>
      <c r="F67" s="83">
        <v>0.96875</v>
      </c>
      <c r="G67" s="83">
        <v>6.25E-2</v>
      </c>
      <c r="H67" s="84">
        <f>F67+G67</f>
        <v>1.03125</v>
      </c>
      <c r="I67" s="55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3:40" x14ac:dyDescent="0.2"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3:40" x14ac:dyDescent="0.2">
      <c r="C69" s="55"/>
      <c r="D69" s="55" t="s">
        <v>4</v>
      </c>
      <c r="E69" s="55" t="s">
        <v>5</v>
      </c>
      <c r="F69" s="55"/>
      <c r="G69" s="55"/>
      <c r="H69" s="55"/>
      <c r="I69" s="55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3:40" x14ac:dyDescent="0.2">
      <c r="C70" s="55"/>
      <c r="D70" s="55" t="s">
        <v>28</v>
      </c>
      <c r="E70" s="55" t="s">
        <v>27</v>
      </c>
      <c r="F70" s="81" t="s">
        <v>8</v>
      </c>
      <c r="G70" s="81" t="s">
        <v>9</v>
      </c>
      <c r="H70" s="55" t="s">
        <v>10</v>
      </c>
      <c r="I70" s="55" t="s">
        <v>11</v>
      </c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3:40" x14ac:dyDescent="0.2">
      <c r="C71" s="55" t="s">
        <v>12</v>
      </c>
      <c r="D71" s="55">
        <v>256</v>
      </c>
      <c r="E71" s="82">
        <v>64</v>
      </c>
      <c r="F71" s="85">
        <v>0.21875</v>
      </c>
      <c r="G71" s="85">
        <v>0.25</v>
      </c>
      <c r="H71" s="84">
        <f>F71+G71</f>
        <v>0.46875</v>
      </c>
      <c r="I71" s="55">
        <f>AVERAGE(H71:H73)</f>
        <v>0.58333333333333337</v>
      </c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3:40" x14ac:dyDescent="0.2">
      <c r="C72" s="55" t="s">
        <v>13</v>
      </c>
      <c r="D72" s="55">
        <v>256</v>
      </c>
      <c r="E72" s="82">
        <v>64</v>
      </c>
      <c r="F72" s="85">
        <v>9.375E-2</v>
      </c>
      <c r="G72" s="85">
        <v>0.5</v>
      </c>
      <c r="H72" s="84">
        <f>F72+G72</f>
        <v>0.59375</v>
      </c>
      <c r="I72" s="55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3:40" x14ac:dyDescent="0.2">
      <c r="C73" s="55" t="s">
        <v>14</v>
      </c>
      <c r="D73" s="55">
        <v>128</v>
      </c>
      <c r="E73" s="82">
        <v>64</v>
      </c>
      <c r="F73" s="85">
        <v>0.1875</v>
      </c>
      <c r="G73" s="85">
        <v>0.5</v>
      </c>
      <c r="H73" s="84">
        <f>F73+G73</f>
        <v>0.6875</v>
      </c>
      <c r="I73" s="55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3:40" x14ac:dyDescent="0.2"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3:40" x14ac:dyDescent="0.2">
      <c r="C75" s="55"/>
      <c r="D75" s="55" t="s">
        <v>4</v>
      </c>
      <c r="E75" s="55" t="s">
        <v>5</v>
      </c>
      <c r="F75" s="55"/>
      <c r="G75" s="55"/>
      <c r="H75" s="55"/>
      <c r="I75" s="55"/>
    </row>
    <row r="76" spans="3:40" x14ac:dyDescent="0.2">
      <c r="C76" s="55"/>
      <c r="D76" s="55" t="s">
        <v>29</v>
      </c>
      <c r="E76" s="55" t="s">
        <v>27</v>
      </c>
      <c r="F76" s="81" t="s">
        <v>8</v>
      </c>
      <c r="G76" s="81" t="s">
        <v>9</v>
      </c>
      <c r="H76" s="55" t="s">
        <v>10</v>
      </c>
      <c r="I76" s="55" t="s">
        <v>11</v>
      </c>
    </row>
    <row r="77" spans="3:40" x14ac:dyDescent="0.2">
      <c r="C77" s="55" t="s">
        <v>12</v>
      </c>
      <c r="D77" s="55">
        <v>4</v>
      </c>
      <c r="E77" s="82">
        <v>64</v>
      </c>
      <c r="F77" s="83">
        <v>0.875</v>
      </c>
      <c r="G77" s="85">
        <v>0.25</v>
      </c>
      <c r="H77" s="84">
        <f>F77+G77</f>
        <v>1.125</v>
      </c>
      <c r="I77" s="55">
        <f>AVERAGE(H77:H79)</f>
        <v>0.94791666666666663</v>
      </c>
    </row>
    <row r="78" spans="3:40" x14ac:dyDescent="0.2">
      <c r="C78" s="55" t="s">
        <v>13</v>
      </c>
      <c r="D78" s="55">
        <v>8</v>
      </c>
      <c r="E78" s="82">
        <v>64</v>
      </c>
      <c r="F78" s="86">
        <v>0.4375</v>
      </c>
      <c r="G78" s="87">
        <v>0.25</v>
      </c>
      <c r="H78" s="84">
        <f>F78+G78</f>
        <v>0.6875</v>
      </c>
      <c r="I78" s="55"/>
    </row>
    <row r="79" spans="3:40" x14ac:dyDescent="0.2">
      <c r="C79" s="55" t="s">
        <v>14</v>
      </c>
      <c r="D79" s="55">
        <v>8</v>
      </c>
      <c r="E79" s="82">
        <v>64</v>
      </c>
      <c r="F79" s="83">
        <v>0.96875</v>
      </c>
      <c r="G79" s="83">
        <v>6.25E-2</v>
      </c>
      <c r="H79" s="84">
        <f>F79+G79</f>
        <v>1.03125</v>
      </c>
      <c r="I79" s="55"/>
    </row>
    <row r="81" spans="3:9" x14ac:dyDescent="0.2">
      <c r="C81" s="55"/>
      <c r="D81" s="55" t="s">
        <v>4</v>
      </c>
      <c r="E81" s="55" t="s">
        <v>5</v>
      </c>
      <c r="F81" s="55"/>
      <c r="G81" s="55"/>
      <c r="H81" s="55"/>
      <c r="I81" s="55"/>
    </row>
    <row r="82" spans="3:9" x14ac:dyDescent="0.2">
      <c r="C82" s="55"/>
      <c r="D82" s="55" t="s">
        <v>30</v>
      </c>
      <c r="E82" s="55" t="s">
        <v>27</v>
      </c>
      <c r="F82" s="81" t="s">
        <v>8</v>
      </c>
      <c r="G82" s="81" t="s">
        <v>9</v>
      </c>
      <c r="H82" s="55" t="s">
        <v>10</v>
      </c>
      <c r="I82" s="55" t="s">
        <v>11</v>
      </c>
    </row>
    <row r="83" spans="3:9" x14ac:dyDescent="0.2">
      <c r="C83" s="55" t="s">
        <v>12</v>
      </c>
      <c r="D83" s="55">
        <v>32</v>
      </c>
      <c r="E83" s="82">
        <v>64</v>
      </c>
      <c r="F83" s="83">
        <v>0.4375</v>
      </c>
      <c r="G83" s="85">
        <v>0.25</v>
      </c>
      <c r="H83" s="84">
        <f>F83+G83</f>
        <v>0.6875</v>
      </c>
      <c r="I83" s="55">
        <f>AVERAGE(H83:H85)</f>
        <v>0.61458333333333337</v>
      </c>
    </row>
    <row r="84" spans="3:9" x14ac:dyDescent="0.2">
      <c r="C84" s="55" t="s">
        <v>13</v>
      </c>
      <c r="D84" s="55">
        <v>32</v>
      </c>
      <c r="E84" s="82">
        <v>64</v>
      </c>
      <c r="F84" s="83">
        <v>0.4375</v>
      </c>
      <c r="G84" s="85">
        <v>0.25</v>
      </c>
      <c r="H84" s="84">
        <f>F84+G84</f>
        <v>0.6875</v>
      </c>
      <c r="I84" s="55"/>
    </row>
    <row r="85" spans="3:9" x14ac:dyDescent="0.2">
      <c r="C85" s="55" t="s">
        <v>14</v>
      </c>
      <c r="D85" s="55">
        <v>32</v>
      </c>
      <c r="E85" s="82">
        <v>64</v>
      </c>
      <c r="F85" s="83">
        <v>0.21875</v>
      </c>
      <c r="G85" s="85">
        <v>0.25</v>
      </c>
      <c r="H85" s="84">
        <f>F85+G85</f>
        <v>0.46875</v>
      </c>
      <c r="I85" s="5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ED85A-3B05-DB4B-9C78-0BA095633E71}">
  <dimension ref="B2:K31"/>
  <sheetViews>
    <sheetView workbookViewId="0">
      <selection activeCell="G10" sqref="G10"/>
    </sheetView>
  </sheetViews>
  <sheetFormatPr baseColWidth="10" defaultColWidth="11" defaultRowHeight="16" x14ac:dyDescent="0.2"/>
  <sheetData>
    <row r="2" spans="2:11" x14ac:dyDescent="0.2">
      <c r="B2" s="30" t="s">
        <v>31</v>
      </c>
      <c r="C2" s="30"/>
      <c r="D2" s="30"/>
    </row>
    <row r="3" spans="2:11" x14ac:dyDescent="0.2">
      <c r="C3" t="s">
        <v>32</v>
      </c>
      <c r="D3" t="s">
        <v>33</v>
      </c>
    </row>
    <row r="4" spans="2:11" x14ac:dyDescent="0.2">
      <c r="C4" t="s">
        <v>34</v>
      </c>
      <c r="D4" t="s">
        <v>35</v>
      </c>
    </row>
    <row r="5" spans="2:11" ht="17" thickBot="1" x14ac:dyDescent="0.25">
      <c r="C5" t="s">
        <v>36</v>
      </c>
      <c r="D5" t="s">
        <v>37</v>
      </c>
    </row>
    <row r="6" spans="2:11" x14ac:dyDescent="0.2">
      <c r="C6" s="22"/>
      <c r="D6" s="23">
        <v>0</v>
      </c>
      <c r="E6" s="23">
        <v>4</v>
      </c>
      <c r="F6" s="23">
        <v>8</v>
      </c>
      <c r="G6" s="23">
        <v>16</v>
      </c>
      <c r="H6" s="23">
        <v>32</v>
      </c>
      <c r="I6" s="23">
        <v>64</v>
      </c>
      <c r="J6" s="23">
        <v>128</v>
      </c>
      <c r="K6" s="24">
        <v>256</v>
      </c>
    </row>
    <row r="7" spans="2:11" x14ac:dyDescent="0.2">
      <c r="C7" s="17">
        <v>256</v>
      </c>
      <c r="D7">
        <v>0.34121299999999999</v>
      </c>
      <c r="E7">
        <v>0.27387</v>
      </c>
      <c r="F7">
        <v>0.72282999999999997</v>
      </c>
      <c r="G7">
        <v>0.39509</v>
      </c>
      <c r="H7">
        <v>1.01241</v>
      </c>
      <c r="I7">
        <v>0.84404999999999997</v>
      </c>
      <c r="J7">
        <v>0.85751999999999995</v>
      </c>
      <c r="K7" s="18">
        <v>0.54100000000000004</v>
      </c>
    </row>
    <row r="8" spans="2:11" x14ac:dyDescent="0.2">
      <c r="C8" s="17">
        <v>128</v>
      </c>
      <c r="D8">
        <v>0.18856500000000001</v>
      </c>
      <c r="E8">
        <v>0.99894000000000005</v>
      </c>
      <c r="F8">
        <v>0.98323000000000005</v>
      </c>
      <c r="G8">
        <v>0.94955999999999996</v>
      </c>
      <c r="H8">
        <v>0.92262</v>
      </c>
      <c r="I8">
        <v>0.73180999999999996</v>
      </c>
      <c r="J8">
        <v>0.72731999999999997</v>
      </c>
      <c r="K8" s="18">
        <v>0.57018000000000002</v>
      </c>
    </row>
    <row r="9" spans="2:11" x14ac:dyDescent="0.2">
      <c r="C9" s="17">
        <v>64</v>
      </c>
      <c r="D9">
        <v>1.075269</v>
      </c>
      <c r="E9">
        <v>0.54998000000000002</v>
      </c>
      <c r="F9">
        <v>1.93503</v>
      </c>
      <c r="G9">
        <v>0.87997000000000003</v>
      </c>
      <c r="H9">
        <v>1.0730200000000001</v>
      </c>
      <c r="I9">
        <v>1.0258799999999999</v>
      </c>
      <c r="J9">
        <v>0.90466000000000002</v>
      </c>
      <c r="K9" s="18">
        <v>0.50732999999999995</v>
      </c>
    </row>
    <row r="10" spans="2:11" x14ac:dyDescent="0.2">
      <c r="C10" s="17">
        <v>32</v>
      </c>
      <c r="D10">
        <v>98.674999999999997</v>
      </c>
      <c r="E10">
        <v>19.518709999999999</v>
      </c>
      <c r="F10">
        <v>11.587759999999999</v>
      </c>
      <c r="G10">
        <v>1.0056799999999999</v>
      </c>
      <c r="H10">
        <v>1.27057</v>
      </c>
      <c r="I10">
        <v>0.99221000000000004</v>
      </c>
      <c r="J10">
        <v>0.94730999999999999</v>
      </c>
      <c r="K10" s="18">
        <v>0.48713000000000001</v>
      </c>
    </row>
    <row r="11" spans="2:11" x14ac:dyDescent="0.2">
      <c r="C11" s="17">
        <v>16</v>
      </c>
      <c r="D11">
        <v>99.656999999999996</v>
      </c>
      <c r="E11">
        <v>32.044809999999998</v>
      </c>
      <c r="F11">
        <v>21.59966</v>
      </c>
      <c r="G11">
        <v>0.42134500000000003</v>
      </c>
      <c r="H11">
        <v>1.1426099999999999</v>
      </c>
      <c r="I11">
        <v>0.89568000000000003</v>
      </c>
      <c r="J11">
        <v>0.69140000000000001</v>
      </c>
      <c r="K11" s="18">
        <v>0.35916999999999999</v>
      </c>
    </row>
    <row r="12" spans="2:11" x14ac:dyDescent="0.2">
      <c r="C12" s="17">
        <v>8</v>
      </c>
      <c r="D12">
        <v>99.620999999999995</v>
      </c>
      <c r="E12">
        <v>100.1</v>
      </c>
      <c r="F12">
        <v>77.03998</v>
      </c>
      <c r="G12">
        <v>47.271419999999999</v>
      </c>
      <c r="H12">
        <v>28.304939999999998</v>
      </c>
      <c r="I12">
        <v>0.94281999999999999</v>
      </c>
      <c r="J12">
        <v>0.38162000000000001</v>
      </c>
      <c r="K12" s="18">
        <v>8.7550000000000003E-2</v>
      </c>
    </row>
    <row r="13" spans="2:11" x14ac:dyDescent="0.2">
      <c r="C13" s="17">
        <v>4</v>
      </c>
      <c r="D13">
        <v>99.86</v>
      </c>
      <c r="E13">
        <v>99.54</v>
      </c>
      <c r="F13">
        <v>100.123</v>
      </c>
      <c r="G13">
        <v>73.906210000000002</v>
      </c>
      <c r="H13">
        <v>56.742319999999999</v>
      </c>
      <c r="I13">
        <v>12.83588</v>
      </c>
      <c r="J13">
        <v>8.9800000000000001E-3</v>
      </c>
      <c r="K13" s="18">
        <v>5.6699999999999997E-3</v>
      </c>
    </row>
    <row r="14" spans="2:11" ht="17" thickBot="1" x14ac:dyDescent="0.25">
      <c r="C14" s="19">
        <v>0</v>
      </c>
      <c r="D14" s="20">
        <v>100</v>
      </c>
      <c r="E14" s="20">
        <v>99.774600000000007</v>
      </c>
      <c r="F14" s="20">
        <v>96.075379999999996</v>
      </c>
      <c r="G14" s="20">
        <v>92.852720000000005</v>
      </c>
      <c r="H14" s="20">
        <v>97.274590000000003</v>
      </c>
      <c r="I14" s="20">
        <v>6.2854999999999994E-2</v>
      </c>
      <c r="J14" s="20">
        <v>9.4282000000000005E-2</v>
      </c>
      <c r="K14" s="21">
        <v>2.2447999999999999E-2</v>
      </c>
    </row>
    <row r="17" spans="3:11" x14ac:dyDescent="0.2">
      <c r="C17" t="s">
        <v>32</v>
      </c>
      <c r="D17" t="s">
        <v>38</v>
      </c>
    </row>
    <row r="18" spans="3:11" x14ac:dyDescent="0.2">
      <c r="C18" t="s">
        <v>34</v>
      </c>
      <c r="D18" t="s">
        <v>39</v>
      </c>
    </row>
    <row r="19" spans="3:11" ht="17" thickBot="1" x14ac:dyDescent="0.25">
      <c r="C19" t="s">
        <v>36</v>
      </c>
      <c r="D19" t="s">
        <v>37</v>
      </c>
    </row>
    <row r="20" spans="3:11" x14ac:dyDescent="0.2">
      <c r="C20" s="22"/>
      <c r="D20" s="23">
        <v>0</v>
      </c>
      <c r="E20" s="23">
        <v>0.125</v>
      </c>
      <c r="F20" s="23">
        <v>0.25</v>
      </c>
      <c r="G20" s="23">
        <v>0.5</v>
      </c>
      <c r="H20" s="23">
        <v>1</v>
      </c>
      <c r="I20" s="23">
        <v>2</v>
      </c>
      <c r="J20" s="23">
        <v>4</v>
      </c>
      <c r="K20" s="24">
        <v>8</v>
      </c>
    </row>
    <row r="21" spans="3:11" x14ac:dyDescent="0.2">
      <c r="C21" s="17">
        <v>256</v>
      </c>
      <c r="D21">
        <v>6.2541880999999994E-2</v>
      </c>
      <c r="E21">
        <v>0.50926959999999999</v>
      </c>
      <c r="F21">
        <v>0.24123296899999999</v>
      </c>
      <c r="G21">
        <v>0.428858611</v>
      </c>
      <c r="H21">
        <v>0.47353138299999997</v>
      </c>
      <c r="I21">
        <v>0.45342863500000002</v>
      </c>
      <c r="J21">
        <v>0.36184945299999999</v>
      </c>
      <c r="K21" s="18">
        <v>0.44672771900000002</v>
      </c>
    </row>
    <row r="22" spans="3:11" x14ac:dyDescent="0.2">
      <c r="C22" s="17">
        <v>128</v>
      </c>
      <c r="D22">
        <v>0.32387759700000002</v>
      </c>
      <c r="E22">
        <v>0.66339066300000005</v>
      </c>
      <c r="F22">
        <v>0.52267143199999999</v>
      </c>
      <c r="G22">
        <v>0.54724145599999996</v>
      </c>
      <c r="H22">
        <v>0.55840964900000001</v>
      </c>
      <c r="I22">
        <v>0.600848783</v>
      </c>
      <c r="J22">
        <v>0.48469957600000002</v>
      </c>
      <c r="K22" s="18">
        <v>0.22113022099999999</v>
      </c>
    </row>
    <row r="23" spans="3:11" x14ac:dyDescent="0.2">
      <c r="C23" s="17">
        <v>64</v>
      </c>
      <c r="D23">
        <v>0.33057851199999999</v>
      </c>
      <c r="E23">
        <v>0.63882063899999997</v>
      </c>
      <c r="F23">
        <v>0.61648425299999998</v>
      </c>
      <c r="G23">
        <v>0.61871789099999996</v>
      </c>
      <c r="H23">
        <v>0.480232298</v>
      </c>
      <c r="I23">
        <v>0.61425061400000003</v>
      </c>
      <c r="J23">
        <v>0.36631672999999998</v>
      </c>
      <c r="K23" s="18">
        <v>0.192092919</v>
      </c>
    </row>
    <row r="24" spans="3:11" x14ac:dyDescent="0.2">
      <c r="C24" s="17">
        <v>32</v>
      </c>
      <c r="D24">
        <v>0.61201697600000005</v>
      </c>
      <c r="E24">
        <v>0.665624302</v>
      </c>
      <c r="F24">
        <v>0.665624302</v>
      </c>
      <c r="G24">
        <v>0.64998883200000002</v>
      </c>
      <c r="H24">
        <v>2.825552826</v>
      </c>
      <c r="I24">
        <v>0.58297967399999995</v>
      </c>
      <c r="J24">
        <v>0.50256868399999999</v>
      </c>
      <c r="K24" s="18">
        <v>0.30154121099999998</v>
      </c>
    </row>
    <row r="25" spans="3:11" x14ac:dyDescent="0.2">
      <c r="C25" s="17">
        <v>16</v>
      </c>
      <c r="D25">
        <v>73.911101180000003</v>
      </c>
      <c r="E25">
        <v>59.79450525</v>
      </c>
      <c r="F25">
        <v>6.44851463</v>
      </c>
      <c r="G25">
        <v>9.5711413889999992</v>
      </c>
      <c r="H25">
        <v>3.2767478219999999</v>
      </c>
      <c r="I25">
        <v>1.8918918920000001</v>
      </c>
      <c r="J25">
        <v>0.58297967399999995</v>
      </c>
      <c r="K25" s="18">
        <v>0.250167523</v>
      </c>
    </row>
    <row r="26" spans="3:11" x14ac:dyDescent="0.2">
      <c r="C26" s="17">
        <v>8</v>
      </c>
      <c r="D26">
        <v>85.054724149999998</v>
      </c>
      <c r="E26">
        <v>64.480679030000005</v>
      </c>
      <c r="F26">
        <v>8.1014071919999999</v>
      </c>
      <c r="G26">
        <v>9.6247487159999991</v>
      </c>
      <c r="H26">
        <v>1.5657806569999999</v>
      </c>
      <c r="I26">
        <v>0.43779316499999998</v>
      </c>
      <c r="J26">
        <v>0.50256868399999999</v>
      </c>
      <c r="K26" s="18">
        <v>0.32387759700000002</v>
      </c>
    </row>
    <row r="27" spans="3:11" x14ac:dyDescent="0.2">
      <c r="C27" s="17">
        <v>4</v>
      </c>
      <c r="D27">
        <v>99.635916910000006</v>
      </c>
      <c r="E27">
        <v>56.837167749999999</v>
      </c>
      <c r="F27">
        <v>57.366540090000001</v>
      </c>
      <c r="G27">
        <v>8.9568907749999997</v>
      </c>
      <c r="H27">
        <v>0.39088675499999997</v>
      </c>
      <c r="I27">
        <v>0.21442930499999999</v>
      </c>
      <c r="J27">
        <v>0.205494751</v>
      </c>
      <c r="K27" s="18">
        <v>0.25446039999999998</v>
      </c>
    </row>
    <row r="28" spans="3:11" ht="17" thickBot="1" x14ac:dyDescent="0.25">
      <c r="C28" s="19">
        <v>0</v>
      </c>
      <c r="D28" s="20">
        <v>100</v>
      </c>
      <c r="E28" s="20">
        <v>96.721018540000003</v>
      </c>
      <c r="F28" s="20">
        <v>100.7840071</v>
      </c>
      <c r="G28" s="20">
        <v>99.108778200000003</v>
      </c>
      <c r="H28" s="20">
        <v>82.311815949999996</v>
      </c>
      <c r="I28" s="20">
        <v>0.32387759700000002</v>
      </c>
      <c r="J28" s="20">
        <v>0.332812151</v>
      </c>
      <c r="K28" s="21">
        <v>0.20772839000000001</v>
      </c>
    </row>
    <row r="31" spans="3:11" x14ac:dyDescent="0.2">
      <c r="C31" t="s">
        <v>40</v>
      </c>
      <c r="E31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37D76-B0B2-B047-9C89-6DD81439D645}">
  <dimension ref="B2:N65"/>
  <sheetViews>
    <sheetView zoomScale="125" workbookViewId="0">
      <selection activeCell="H39" sqref="H39"/>
    </sheetView>
  </sheetViews>
  <sheetFormatPr baseColWidth="10" defaultColWidth="11" defaultRowHeight="16" x14ac:dyDescent="0.2"/>
  <sheetData>
    <row r="2" spans="2:14" ht="17" thickBot="1" x14ac:dyDescent="0.25">
      <c r="B2" s="30" t="s">
        <v>42</v>
      </c>
      <c r="C2" s="30"/>
      <c r="H2" s="30" t="s">
        <v>43</v>
      </c>
      <c r="I2" s="30"/>
    </row>
    <row r="3" spans="2:14" x14ac:dyDescent="0.2">
      <c r="C3" s="22" t="s">
        <v>44</v>
      </c>
      <c r="D3" s="23" t="s">
        <v>45</v>
      </c>
      <c r="E3" s="24" t="s">
        <v>46</v>
      </c>
      <c r="H3" s="22" t="s">
        <v>47</v>
      </c>
      <c r="I3" s="23"/>
      <c r="J3" s="23"/>
      <c r="K3" s="23"/>
      <c r="L3" s="23"/>
      <c r="M3" s="23"/>
      <c r="N3" s="24"/>
    </row>
    <row r="4" spans="2:14" x14ac:dyDescent="0.2">
      <c r="C4" s="17" t="s">
        <v>48</v>
      </c>
      <c r="D4" t="s">
        <v>49</v>
      </c>
      <c r="E4" s="32">
        <v>86200000</v>
      </c>
      <c r="H4" s="17" t="s">
        <v>50</v>
      </c>
      <c r="N4" s="18"/>
    </row>
    <row r="5" spans="2:14" x14ac:dyDescent="0.2">
      <c r="C5" s="17" t="s">
        <v>48</v>
      </c>
      <c r="D5" t="s">
        <v>49</v>
      </c>
      <c r="E5" s="32">
        <v>81600000</v>
      </c>
      <c r="H5" s="17" t="s">
        <v>51</v>
      </c>
      <c r="N5" s="18"/>
    </row>
    <row r="6" spans="2:14" x14ac:dyDescent="0.2">
      <c r="C6" s="17" t="s">
        <v>48</v>
      </c>
      <c r="D6" t="s">
        <v>49</v>
      </c>
      <c r="E6" s="32">
        <v>105000000</v>
      </c>
      <c r="H6" s="17" t="s">
        <v>52</v>
      </c>
      <c r="N6" s="18"/>
    </row>
    <row r="7" spans="2:14" x14ac:dyDescent="0.2">
      <c r="C7" s="17" t="s">
        <v>48</v>
      </c>
      <c r="D7" t="s">
        <v>53</v>
      </c>
      <c r="E7" s="32">
        <v>236000000</v>
      </c>
      <c r="H7" s="17"/>
      <c r="N7" s="18"/>
    </row>
    <row r="8" spans="2:14" x14ac:dyDescent="0.2">
      <c r="C8" s="17" t="s">
        <v>48</v>
      </c>
      <c r="D8" t="s">
        <v>53</v>
      </c>
      <c r="E8" s="32">
        <v>215000000</v>
      </c>
      <c r="H8" s="17" t="s">
        <v>54</v>
      </c>
      <c r="N8" s="18"/>
    </row>
    <row r="9" spans="2:14" x14ac:dyDescent="0.2">
      <c r="C9" s="17" t="s">
        <v>48</v>
      </c>
      <c r="D9" t="s">
        <v>53</v>
      </c>
      <c r="E9" s="32">
        <v>178000000</v>
      </c>
      <c r="H9" s="17"/>
      <c r="N9" s="18"/>
    </row>
    <row r="10" spans="2:14" x14ac:dyDescent="0.2">
      <c r="C10" s="17" t="s">
        <v>48</v>
      </c>
      <c r="D10" t="s">
        <v>55</v>
      </c>
      <c r="E10" s="32">
        <v>170000000</v>
      </c>
      <c r="H10" s="17" t="s">
        <v>56</v>
      </c>
      <c r="N10" s="18"/>
    </row>
    <row r="11" spans="2:14" x14ac:dyDescent="0.2">
      <c r="C11" s="17" t="s">
        <v>48</v>
      </c>
      <c r="D11" t="s">
        <v>55</v>
      </c>
      <c r="E11" s="32">
        <v>151000000</v>
      </c>
      <c r="H11" s="17" t="s">
        <v>57</v>
      </c>
      <c r="N11" s="18"/>
    </row>
    <row r="12" spans="2:14" x14ac:dyDescent="0.2">
      <c r="C12" s="17" t="s">
        <v>48</v>
      </c>
      <c r="D12" t="s">
        <v>55</v>
      </c>
      <c r="E12" s="32">
        <v>148000000</v>
      </c>
      <c r="H12" s="17"/>
      <c r="N12" s="18"/>
    </row>
    <row r="13" spans="2:14" x14ac:dyDescent="0.2">
      <c r="C13" s="17" t="s">
        <v>58</v>
      </c>
      <c r="D13" t="s">
        <v>49</v>
      </c>
      <c r="E13" s="32">
        <v>168000000</v>
      </c>
      <c r="H13" s="17" t="s">
        <v>59</v>
      </c>
      <c r="N13" s="18"/>
    </row>
    <row r="14" spans="2:14" x14ac:dyDescent="0.2">
      <c r="C14" s="17" t="s">
        <v>58</v>
      </c>
      <c r="D14" t="s">
        <v>49</v>
      </c>
      <c r="E14" s="32">
        <v>163000000</v>
      </c>
      <c r="H14" s="17"/>
      <c r="N14" s="18"/>
    </row>
    <row r="15" spans="2:14" x14ac:dyDescent="0.2">
      <c r="C15" s="17" t="s">
        <v>58</v>
      </c>
      <c r="D15" t="s">
        <v>49</v>
      </c>
      <c r="E15" s="32">
        <v>176000000</v>
      </c>
      <c r="H15" s="17" t="s">
        <v>60</v>
      </c>
      <c r="N15" s="18"/>
    </row>
    <row r="16" spans="2:14" x14ac:dyDescent="0.2">
      <c r="C16" s="17" t="s">
        <v>58</v>
      </c>
      <c r="D16" t="s">
        <v>53</v>
      </c>
      <c r="E16" s="32">
        <v>62500000</v>
      </c>
      <c r="H16" s="17" t="s">
        <v>61</v>
      </c>
      <c r="N16" s="18"/>
    </row>
    <row r="17" spans="3:14" x14ac:dyDescent="0.2">
      <c r="C17" s="17" t="s">
        <v>58</v>
      </c>
      <c r="D17" t="s">
        <v>53</v>
      </c>
      <c r="E17" s="32">
        <v>64500000</v>
      </c>
      <c r="H17" s="17"/>
      <c r="N17" s="18"/>
    </row>
    <row r="18" spans="3:14" x14ac:dyDescent="0.2">
      <c r="C18" s="17" t="s">
        <v>58</v>
      </c>
      <c r="D18" t="s">
        <v>53</v>
      </c>
      <c r="E18" s="32">
        <v>63300000</v>
      </c>
      <c r="H18" s="17" t="s">
        <v>62</v>
      </c>
      <c r="N18" s="18"/>
    </row>
    <row r="19" spans="3:14" x14ac:dyDescent="0.2">
      <c r="C19" s="17" t="s">
        <v>58</v>
      </c>
      <c r="D19" t="s">
        <v>55</v>
      </c>
      <c r="E19" s="32">
        <v>213000000</v>
      </c>
      <c r="H19" s="17" t="s">
        <v>63</v>
      </c>
      <c r="N19" s="18"/>
    </row>
    <row r="20" spans="3:14" x14ac:dyDescent="0.2">
      <c r="C20" s="17" t="s">
        <v>58</v>
      </c>
      <c r="D20" t="s">
        <v>55</v>
      </c>
      <c r="E20" s="32">
        <v>173000000</v>
      </c>
      <c r="H20" s="17"/>
      <c r="N20" s="18"/>
    </row>
    <row r="21" spans="3:14" x14ac:dyDescent="0.2">
      <c r="C21" s="17" t="s">
        <v>58</v>
      </c>
      <c r="D21" t="s">
        <v>55</v>
      </c>
      <c r="E21" s="32">
        <v>165000000</v>
      </c>
      <c r="H21" s="17"/>
      <c r="N21" s="18"/>
    </row>
    <row r="22" spans="3:14" x14ac:dyDescent="0.2">
      <c r="C22" s="17" t="s">
        <v>64</v>
      </c>
      <c r="D22" t="s">
        <v>49</v>
      </c>
      <c r="E22" s="32">
        <v>66400000</v>
      </c>
      <c r="H22" s="17" t="s">
        <v>65</v>
      </c>
      <c r="N22" s="18"/>
    </row>
    <row r="23" spans="3:14" x14ac:dyDescent="0.2">
      <c r="C23" s="17" t="s">
        <v>64</v>
      </c>
      <c r="D23" t="s">
        <v>49</v>
      </c>
      <c r="E23" s="32">
        <v>65300000</v>
      </c>
      <c r="H23" s="17"/>
      <c r="N23" s="18"/>
    </row>
    <row r="24" spans="3:14" x14ac:dyDescent="0.2">
      <c r="C24" s="17" t="s">
        <v>64</v>
      </c>
      <c r="D24" t="s">
        <v>49</v>
      </c>
      <c r="E24" s="32">
        <v>76500000</v>
      </c>
      <c r="H24" s="17" t="s">
        <v>66</v>
      </c>
      <c r="N24" s="18"/>
    </row>
    <row r="25" spans="3:14" x14ac:dyDescent="0.2">
      <c r="C25" s="17" t="s">
        <v>64</v>
      </c>
      <c r="D25" t="s">
        <v>53</v>
      </c>
      <c r="E25" s="32">
        <v>141000000</v>
      </c>
      <c r="H25" s="17" t="s">
        <v>67</v>
      </c>
      <c r="N25" s="18"/>
    </row>
    <row r="26" spans="3:14" x14ac:dyDescent="0.2">
      <c r="C26" s="17" t="s">
        <v>64</v>
      </c>
      <c r="D26" t="s">
        <v>53</v>
      </c>
      <c r="E26" s="32">
        <v>190000000</v>
      </c>
      <c r="H26" s="17"/>
      <c r="N26" s="18"/>
    </row>
    <row r="27" spans="3:14" x14ac:dyDescent="0.2">
      <c r="C27" s="17" t="s">
        <v>64</v>
      </c>
      <c r="D27" t="s">
        <v>53</v>
      </c>
      <c r="E27" s="32">
        <v>174000000</v>
      </c>
      <c r="H27" s="17"/>
      <c r="N27" s="18"/>
    </row>
    <row r="28" spans="3:14" x14ac:dyDescent="0.2">
      <c r="C28" s="17" t="s">
        <v>64</v>
      </c>
      <c r="D28" t="s">
        <v>55</v>
      </c>
      <c r="E28" s="32">
        <v>154000000</v>
      </c>
      <c r="H28" s="17" t="s">
        <v>68</v>
      </c>
      <c r="N28" s="18"/>
    </row>
    <row r="29" spans="3:14" x14ac:dyDescent="0.2">
      <c r="C29" s="17" t="s">
        <v>64</v>
      </c>
      <c r="D29" t="s">
        <v>55</v>
      </c>
      <c r="E29" s="32">
        <v>149000000</v>
      </c>
      <c r="H29" s="17"/>
      <c r="N29" s="18"/>
    </row>
    <row r="30" spans="3:14" x14ac:dyDescent="0.2">
      <c r="C30" s="17" t="s">
        <v>64</v>
      </c>
      <c r="D30" t="s">
        <v>55</v>
      </c>
      <c r="E30" s="32">
        <v>149000000</v>
      </c>
      <c r="H30" s="17" t="s">
        <v>69</v>
      </c>
      <c r="N30" s="18"/>
    </row>
    <row r="31" spans="3:14" x14ac:dyDescent="0.2">
      <c r="C31" s="17" t="s">
        <v>70</v>
      </c>
      <c r="D31" t="s">
        <v>49</v>
      </c>
      <c r="E31" s="32">
        <v>89000000</v>
      </c>
      <c r="H31" s="17" t="s">
        <v>71</v>
      </c>
      <c r="N31" s="18"/>
    </row>
    <row r="32" spans="3:14" x14ac:dyDescent="0.2">
      <c r="C32" s="17" t="s">
        <v>70</v>
      </c>
      <c r="D32" t="s">
        <v>49</v>
      </c>
      <c r="E32" s="32">
        <v>90500000</v>
      </c>
      <c r="H32" s="17" t="s">
        <v>72</v>
      </c>
      <c r="N32" s="18"/>
    </row>
    <row r="33" spans="3:14" x14ac:dyDescent="0.2">
      <c r="C33" s="17" t="s">
        <v>70</v>
      </c>
      <c r="D33" t="s">
        <v>49</v>
      </c>
      <c r="E33" s="32">
        <v>73800000</v>
      </c>
      <c r="H33" s="17" t="s">
        <v>73</v>
      </c>
      <c r="N33" s="18"/>
    </row>
    <row r="34" spans="3:14" ht="17" thickBot="1" x14ac:dyDescent="0.25">
      <c r="C34" s="17" t="s">
        <v>70</v>
      </c>
      <c r="D34" t="s">
        <v>53</v>
      </c>
      <c r="E34" s="32">
        <v>145000000</v>
      </c>
      <c r="H34" s="19" t="s">
        <v>74</v>
      </c>
      <c r="I34" s="20"/>
      <c r="J34" s="20"/>
      <c r="K34" s="20"/>
      <c r="L34" s="20"/>
      <c r="M34" s="20"/>
      <c r="N34" s="21"/>
    </row>
    <row r="35" spans="3:14" x14ac:dyDescent="0.2">
      <c r="C35" s="17" t="s">
        <v>70</v>
      </c>
      <c r="D35" t="s">
        <v>53</v>
      </c>
      <c r="E35" s="32">
        <v>185000000</v>
      </c>
    </row>
    <row r="36" spans="3:14" x14ac:dyDescent="0.2">
      <c r="C36" s="17" t="s">
        <v>70</v>
      </c>
      <c r="D36" t="s">
        <v>53</v>
      </c>
      <c r="E36" s="32">
        <v>183000000</v>
      </c>
    </row>
    <row r="37" spans="3:14" x14ac:dyDescent="0.2">
      <c r="C37" s="17" t="s">
        <v>70</v>
      </c>
      <c r="D37" t="s">
        <v>55</v>
      </c>
      <c r="E37" s="32">
        <v>145000000</v>
      </c>
    </row>
    <row r="38" spans="3:14" x14ac:dyDescent="0.2">
      <c r="C38" s="17" t="s">
        <v>70</v>
      </c>
      <c r="D38" t="s">
        <v>55</v>
      </c>
      <c r="E38" s="32">
        <v>154000000</v>
      </c>
    </row>
    <row r="39" spans="3:14" ht="17" thickBot="1" x14ac:dyDescent="0.25">
      <c r="C39" s="17" t="s">
        <v>70</v>
      </c>
      <c r="D39" t="s">
        <v>55</v>
      </c>
      <c r="E39" s="32">
        <v>138000000</v>
      </c>
      <c r="H39" s="30" t="s">
        <v>75</v>
      </c>
      <c r="I39" s="30"/>
    </row>
    <row r="40" spans="3:14" x14ac:dyDescent="0.2">
      <c r="C40" s="17" t="s">
        <v>76</v>
      </c>
      <c r="D40" t="s">
        <v>49</v>
      </c>
      <c r="E40" s="32">
        <v>15500</v>
      </c>
      <c r="H40" s="22" t="s">
        <v>77</v>
      </c>
      <c r="I40" s="23"/>
      <c r="J40" s="23"/>
      <c r="K40" s="23"/>
      <c r="L40" s="23"/>
      <c r="M40" s="24"/>
    </row>
    <row r="41" spans="3:14" x14ac:dyDescent="0.2">
      <c r="C41" s="17" t="s">
        <v>76</v>
      </c>
      <c r="D41" t="s">
        <v>49</v>
      </c>
      <c r="E41" s="32">
        <v>20600</v>
      </c>
      <c r="H41" s="17" t="s">
        <v>78</v>
      </c>
      <c r="M41" s="18"/>
    </row>
    <row r="42" spans="3:14" x14ac:dyDescent="0.2">
      <c r="C42" s="17" t="s">
        <v>76</v>
      </c>
      <c r="D42" t="s">
        <v>49</v>
      </c>
      <c r="E42" s="32">
        <v>28900</v>
      </c>
      <c r="H42" s="17" t="s">
        <v>79</v>
      </c>
      <c r="M42" s="18"/>
    </row>
    <row r="43" spans="3:14" x14ac:dyDescent="0.2">
      <c r="C43" s="17" t="s">
        <v>76</v>
      </c>
      <c r="D43" t="s">
        <v>53</v>
      </c>
      <c r="E43" s="32">
        <v>2280</v>
      </c>
      <c r="H43" s="17" t="s">
        <v>80</v>
      </c>
      <c r="M43" s="18"/>
    </row>
    <row r="44" spans="3:14" x14ac:dyDescent="0.2">
      <c r="C44" s="17" t="s">
        <v>76</v>
      </c>
      <c r="D44" t="s">
        <v>53</v>
      </c>
      <c r="E44" s="32">
        <v>6820</v>
      </c>
      <c r="H44" s="17" t="s">
        <v>81</v>
      </c>
      <c r="M44" s="18"/>
    </row>
    <row r="45" spans="3:14" x14ac:dyDescent="0.2">
      <c r="C45" s="17" t="s">
        <v>76</v>
      </c>
      <c r="D45" t="s">
        <v>53</v>
      </c>
      <c r="E45" s="32">
        <v>2360</v>
      </c>
      <c r="H45" s="17" t="s">
        <v>82</v>
      </c>
      <c r="M45" s="18"/>
    </row>
    <row r="46" spans="3:14" x14ac:dyDescent="0.2">
      <c r="C46" s="17" t="s">
        <v>76</v>
      </c>
      <c r="D46" t="s">
        <v>55</v>
      </c>
      <c r="E46" s="32">
        <v>4700</v>
      </c>
      <c r="H46" s="17" t="s">
        <v>83</v>
      </c>
      <c r="M46" s="18"/>
    </row>
    <row r="47" spans="3:14" x14ac:dyDescent="0.2">
      <c r="C47" s="17" t="s">
        <v>76</v>
      </c>
      <c r="D47" t="s">
        <v>55</v>
      </c>
      <c r="E47" s="32">
        <v>4120</v>
      </c>
      <c r="H47" s="17" t="s">
        <v>84</v>
      </c>
      <c r="M47" s="18"/>
    </row>
    <row r="48" spans="3:14" x14ac:dyDescent="0.2">
      <c r="C48" s="17" t="s">
        <v>76</v>
      </c>
      <c r="D48" t="s">
        <v>55</v>
      </c>
      <c r="E48" s="32">
        <v>2560</v>
      </c>
      <c r="H48" s="17"/>
      <c r="M48" s="18"/>
    </row>
    <row r="49" spans="3:13" x14ac:dyDescent="0.2">
      <c r="C49" s="17" t="s">
        <v>33</v>
      </c>
      <c r="D49" t="s">
        <v>49</v>
      </c>
      <c r="E49" s="32">
        <v>14600</v>
      </c>
      <c r="H49" s="17"/>
      <c r="I49" t="s">
        <v>85</v>
      </c>
      <c r="M49" s="18"/>
    </row>
    <row r="50" spans="3:13" x14ac:dyDescent="0.2">
      <c r="C50" s="17" t="s">
        <v>33</v>
      </c>
      <c r="D50" t="s">
        <v>49</v>
      </c>
      <c r="E50" s="32">
        <v>12400</v>
      </c>
      <c r="H50" s="17"/>
      <c r="M50" s="18"/>
    </row>
    <row r="51" spans="3:13" x14ac:dyDescent="0.2">
      <c r="C51" s="17" t="s">
        <v>33</v>
      </c>
      <c r="D51" t="s">
        <v>49</v>
      </c>
      <c r="E51" s="32">
        <v>19700</v>
      </c>
      <c r="H51" s="17" t="s">
        <v>86</v>
      </c>
      <c r="M51" s="18"/>
    </row>
    <row r="52" spans="3:13" x14ac:dyDescent="0.2">
      <c r="C52" s="17" t="s">
        <v>33</v>
      </c>
      <c r="D52" t="s">
        <v>53</v>
      </c>
      <c r="E52" s="32">
        <v>94200</v>
      </c>
      <c r="H52" s="17"/>
      <c r="M52" s="18"/>
    </row>
    <row r="53" spans="3:13" x14ac:dyDescent="0.2">
      <c r="C53" s="17" t="s">
        <v>33</v>
      </c>
      <c r="D53" t="s">
        <v>53</v>
      </c>
      <c r="E53" s="32">
        <v>127000</v>
      </c>
      <c r="H53" s="17"/>
      <c r="M53" s="18"/>
    </row>
    <row r="54" spans="3:13" x14ac:dyDescent="0.2">
      <c r="C54" s="17" t="s">
        <v>33</v>
      </c>
      <c r="D54" t="s">
        <v>53</v>
      </c>
      <c r="E54" s="32">
        <v>11300</v>
      </c>
      <c r="H54" s="17" t="s">
        <v>87</v>
      </c>
      <c r="M54" s="18"/>
    </row>
    <row r="55" spans="3:13" x14ac:dyDescent="0.2">
      <c r="C55" s="17" t="s">
        <v>33</v>
      </c>
      <c r="D55" t="s">
        <v>55</v>
      </c>
      <c r="E55" s="32">
        <v>116000</v>
      </c>
      <c r="H55" s="17"/>
      <c r="M55" s="18"/>
    </row>
    <row r="56" spans="3:13" x14ac:dyDescent="0.2">
      <c r="C56" s="17" t="s">
        <v>33</v>
      </c>
      <c r="D56" t="s">
        <v>55</v>
      </c>
      <c r="E56" s="32">
        <v>7940</v>
      </c>
      <c r="H56" s="17" t="s">
        <v>88</v>
      </c>
      <c r="M56" s="18"/>
    </row>
    <row r="57" spans="3:13" ht="17" thickBot="1" x14ac:dyDescent="0.25">
      <c r="C57" s="19" t="s">
        <v>33</v>
      </c>
      <c r="D57" s="20" t="s">
        <v>55</v>
      </c>
      <c r="E57" s="33">
        <v>124000</v>
      </c>
      <c r="H57" s="17" t="s">
        <v>89</v>
      </c>
      <c r="M57" s="18"/>
    </row>
    <row r="58" spans="3:13" x14ac:dyDescent="0.2">
      <c r="H58" s="17" t="s">
        <v>90</v>
      </c>
      <c r="M58" s="18"/>
    </row>
    <row r="59" spans="3:13" x14ac:dyDescent="0.2">
      <c r="H59" s="17" t="s">
        <v>91</v>
      </c>
      <c r="M59" s="18"/>
    </row>
    <row r="60" spans="3:13" x14ac:dyDescent="0.2">
      <c r="H60" s="17" t="s">
        <v>92</v>
      </c>
      <c r="M60" s="18"/>
    </row>
    <row r="61" spans="3:13" x14ac:dyDescent="0.2">
      <c r="H61" s="17" t="s">
        <v>93</v>
      </c>
      <c r="M61" s="18"/>
    </row>
    <row r="62" spans="3:13" x14ac:dyDescent="0.2">
      <c r="H62" s="17" t="s">
        <v>94</v>
      </c>
      <c r="M62" s="18"/>
    </row>
    <row r="63" spans="3:13" x14ac:dyDescent="0.2">
      <c r="H63" s="17" t="s">
        <v>82</v>
      </c>
      <c r="M63" s="18"/>
    </row>
    <row r="64" spans="3:13" x14ac:dyDescent="0.2">
      <c r="H64" s="17" t="s">
        <v>83</v>
      </c>
      <c r="M64" s="18"/>
    </row>
    <row r="65" spans="8:13" ht="17" thickBot="1" x14ac:dyDescent="0.25">
      <c r="H65" s="19" t="s">
        <v>95</v>
      </c>
      <c r="I65" s="20"/>
      <c r="J65" s="20"/>
      <c r="K65" s="20"/>
      <c r="L65" s="20"/>
      <c r="M65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096BA-D28F-C64E-9026-A4C9A06A77F2}">
  <dimension ref="B3:T59"/>
  <sheetViews>
    <sheetView workbookViewId="0">
      <selection activeCell="G31" sqref="G31"/>
    </sheetView>
  </sheetViews>
  <sheetFormatPr baseColWidth="10" defaultColWidth="11" defaultRowHeight="16" x14ac:dyDescent="0.2"/>
  <cols>
    <col min="2" max="2" width="12.6640625" customWidth="1"/>
    <col min="4" max="4" width="11.6640625" bestFit="1" customWidth="1"/>
    <col min="12" max="12" width="17.83203125" customWidth="1"/>
  </cols>
  <sheetData>
    <row r="3" spans="2:20" ht="17" thickBot="1" x14ac:dyDescent="0.25">
      <c r="B3" s="30" t="s">
        <v>96</v>
      </c>
      <c r="G3" s="30" t="s">
        <v>97</v>
      </c>
      <c r="H3" s="30"/>
    </row>
    <row r="4" spans="2:20" x14ac:dyDescent="0.2">
      <c r="B4" s="34" t="s">
        <v>44</v>
      </c>
      <c r="C4" s="35" t="s">
        <v>45</v>
      </c>
      <c r="D4" s="36" t="s">
        <v>98</v>
      </c>
      <c r="G4" s="22" t="s">
        <v>47</v>
      </c>
      <c r="H4" s="23"/>
      <c r="I4" s="23"/>
      <c r="J4" s="23"/>
      <c r="K4" s="23"/>
      <c r="L4" s="24"/>
      <c r="T4" s="23"/>
    </row>
    <row r="5" spans="2:20" x14ac:dyDescent="0.2">
      <c r="B5" s="37" t="s">
        <v>48</v>
      </c>
      <c r="C5" s="2" t="s">
        <v>49</v>
      </c>
      <c r="D5" s="32">
        <v>59200000</v>
      </c>
      <c r="G5" s="17" t="s">
        <v>50</v>
      </c>
      <c r="L5" s="18"/>
    </row>
    <row r="6" spans="2:20" x14ac:dyDescent="0.2">
      <c r="B6" s="37" t="s">
        <v>48</v>
      </c>
      <c r="C6" s="2" t="s">
        <v>49</v>
      </c>
      <c r="D6" s="32">
        <v>55100000</v>
      </c>
      <c r="G6" s="17" t="s">
        <v>51</v>
      </c>
      <c r="L6" s="18"/>
    </row>
    <row r="7" spans="2:20" x14ac:dyDescent="0.2">
      <c r="B7" s="37" t="s">
        <v>48</v>
      </c>
      <c r="C7" s="2" t="s">
        <v>49</v>
      </c>
      <c r="D7" s="32">
        <v>93000000</v>
      </c>
      <c r="G7" s="17" t="s">
        <v>99</v>
      </c>
      <c r="L7" s="18"/>
    </row>
    <row r="8" spans="2:20" x14ac:dyDescent="0.2">
      <c r="B8" s="37" t="s">
        <v>48</v>
      </c>
      <c r="C8" s="2" t="s">
        <v>53</v>
      </c>
      <c r="D8" s="32">
        <v>87200000</v>
      </c>
      <c r="G8" s="17"/>
      <c r="L8" s="18"/>
    </row>
    <row r="9" spans="2:20" x14ac:dyDescent="0.2">
      <c r="B9" s="37" t="s">
        <v>48</v>
      </c>
      <c r="C9" s="2" t="s">
        <v>53</v>
      </c>
      <c r="D9" s="32">
        <v>94300000</v>
      </c>
      <c r="G9" s="17" t="s">
        <v>100</v>
      </c>
      <c r="L9" s="18"/>
    </row>
    <row r="10" spans="2:20" x14ac:dyDescent="0.2">
      <c r="B10" s="37" t="s">
        <v>48</v>
      </c>
      <c r="C10" s="2" t="s">
        <v>53</v>
      </c>
      <c r="D10" s="32">
        <v>359000000</v>
      </c>
      <c r="G10" s="17" t="s">
        <v>101</v>
      </c>
      <c r="L10" s="18"/>
    </row>
    <row r="11" spans="2:20" x14ac:dyDescent="0.2">
      <c r="B11" s="37" t="s">
        <v>48</v>
      </c>
      <c r="C11" s="2" t="s">
        <v>55</v>
      </c>
      <c r="D11" s="32">
        <v>364000000</v>
      </c>
      <c r="G11" s="17"/>
      <c r="L11" s="18"/>
    </row>
    <row r="12" spans="2:20" x14ac:dyDescent="0.2">
      <c r="B12" s="37" t="s">
        <v>48</v>
      </c>
      <c r="C12" s="2" t="s">
        <v>55</v>
      </c>
      <c r="D12" s="32">
        <v>349000000</v>
      </c>
      <c r="G12" s="17" t="s">
        <v>59</v>
      </c>
      <c r="L12" s="18"/>
    </row>
    <row r="13" spans="2:20" x14ac:dyDescent="0.2">
      <c r="B13" s="37" t="s">
        <v>48</v>
      </c>
      <c r="C13" s="2" t="s">
        <v>55</v>
      </c>
      <c r="D13" s="32">
        <v>395000000</v>
      </c>
      <c r="G13" s="17"/>
      <c r="L13" s="18"/>
    </row>
    <row r="14" spans="2:20" x14ac:dyDescent="0.2">
      <c r="B14" s="37" t="s">
        <v>102</v>
      </c>
      <c r="C14" s="2" t="s">
        <v>49</v>
      </c>
      <c r="D14" s="32">
        <v>6720</v>
      </c>
      <c r="G14" s="17" t="s">
        <v>103</v>
      </c>
      <c r="L14" s="18"/>
    </row>
    <row r="15" spans="2:20" x14ac:dyDescent="0.2">
      <c r="B15" s="37" t="s">
        <v>102</v>
      </c>
      <c r="C15" s="2" t="s">
        <v>49</v>
      </c>
      <c r="D15" s="32">
        <v>6500</v>
      </c>
      <c r="G15" s="17"/>
      <c r="L15" s="18"/>
    </row>
    <row r="16" spans="2:20" x14ac:dyDescent="0.2">
      <c r="B16" s="37" t="s">
        <v>102</v>
      </c>
      <c r="C16" s="2" t="s">
        <v>49</v>
      </c>
      <c r="D16" s="32">
        <v>32300</v>
      </c>
      <c r="G16" s="17"/>
      <c r="L16" s="18"/>
    </row>
    <row r="17" spans="2:12" x14ac:dyDescent="0.2">
      <c r="B17" s="37" t="s">
        <v>102</v>
      </c>
      <c r="C17" s="2" t="s">
        <v>53</v>
      </c>
      <c r="D17" s="32">
        <v>26400</v>
      </c>
      <c r="G17" s="17" t="s">
        <v>104</v>
      </c>
      <c r="L17" s="18"/>
    </row>
    <row r="18" spans="2:12" x14ac:dyDescent="0.2">
      <c r="B18" s="37" t="s">
        <v>102</v>
      </c>
      <c r="C18" s="2" t="s">
        <v>53</v>
      </c>
      <c r="D18" s="32">
        <v>20900</v>
      </c>
      <c r="G18" s="17"/>
      <c r="L18" s="18"/>
    </row>
    <row r="19" spans="2:12" x14ac:dyDescent="0.2">
      <c r="B19" s="37" t="s">
        <v>102</v>
      </c>
      <c r="C19" s="2" t="s">
        <v>53</v>
      </c>
      <c r="D19" s="32">
        <v>34500</v>
      </c>
      <c r="G19" s="17" t="s">
        <v>65</v>
      </c>
      <c r="L19" s="18"/>
    </row>
    <row r="20" spans="2:12" x14ac:dyDescent="0.2">
      <c r="B20" s="37" t="s">
        <v>102</v>
      </c>
      <c r="C20" s="2" t="s">
        <v>55</v>
      </c>
      <c r="D20" s="32">
        <v>42500</v>
      </c>
      <c r="G20" s="17"/>
      <c r="L20" s="18"/>
    </row>
    <row r="21" spans="2:12" x14ac:dyDescent="0.2">
      <c r="B21" s="37" t="s">
        <v>102</v>
      </c>
      <c r="C21" s="2" t="s">
        <v>55</v>
      </c>
      <c r="D21" s="32">
        <v>1990</v>
      </c>
      <c r="G21" s="17" t="s">
        <v>105</v>
      </c>
      <c r="L21" s="18"/>
    </row>
    <row r="22" spans="2:12" x14ac:dyDescent="0.2">
      <c r="B22" s="37" t="s">
        <v>102</v>
      </c>
      <c r="C22" s="2" t="s">
        <v>55</v>
      </c>
      <c r="D22" s="32">
        <v>2100</v>
      </c>
      <c r="G22" s="17"/>
      <c r="L22" s="18"/>
    </row>
    <row r="23" spans="2:12" x14ac:dyDescent="0.2">
      <c r="B23" s="37" t="s">
        <v>106</v>
      </c>
      <c r="C23" s="2" t="s">
        <v>49</v>
      </c>
      <c r="D23" s="32">
        <v>386000000</v>
      </c>
      <c r="G23" s="17" t="s">
        <v>107</v>
      </c>
      <c r="L23" s="18"/>
    </row>
    <row r="24" spans="2:12" x14ac:dyDescent="0.2">
      <c r="B24" s="37" t="s">
        <v>106</v>
      </c>
      <c r="C24" s="2" t="s">
        <v>49</v>
      </c>
      <c r="D24" s="32">
        <v>362000000</v>
      </c>
      <c r="G24" s="17" t="s">
        <v>108</v>
      </c>
      <c r="L24" s="18"/>
    </row>
    <row r="25" spans="2:12" x14ac:dyDescent="0.2">
      <c r="B25" s="37" t="s">
        <v>106</v>
      </c>
      <c r="C25" s="2" t="s">
        <v>49</v>
      </c>
      <c r="D25" s="32">
        <v>430000000</v>
      </c>
      <c r="G25" s="17" t="s">
        <v>71</v>
      </c>
      <c r="L25" s="18"/>
    </row>
    <row r="26" spans="2:12" x14ac:dyDescent="0.2">
      <c r="B26" s="37" t="s">
        <v>106</v>
      </c>
      <c r="C26" s="2" t="s">
        <v>53</v>
      </c>
      <c r="D26" s="32">
        <v>449000000</v>
      </c>
      <c r="G26" s="17" t="s">
        <v>109</v>
      </c>
      <c r="L26" s="18"/>
    </row>
    <row r="27" spans="2:12" x14ac:dyDescent="0.2">
      <c r="B27" s="37" t="s">
        <v>106</v>
      </c>
      <c r="C27" s="2" t="s">
        <v>53</v>
      </c>
      <c r="D27" s="32">
        <v>379000000</v>
      </c>
      <c r="G27" s="17" t="s">
        <v>110</v>
      </c>
      <c r="L27" s="18"/>
    </row>
    <row r="28" spans="2:12" ht="17" thickBot="1" x14ac:dyDescent="0.25">
      <c r="B28" s="37" t="s">
        <v>106</v>
      </c>
      <c r="C28" s="2" t="s">
        <v>53</v>
      </c>
      <c r="D28" s="32">
        <v>345000000</v>
      </c>
      <c r="G28" s="19" t="s">
        <v>111</v>
      </c>
      <c r="H28" s="20"/>
      <c r="I28" s="20"/>
      <c r="J28" s="20"/>
      <c r="K28" s="20"/>
      <c r="L28" s="21"/>
    </row>
    <row r="29" spans="2:12" x14ac:dyDescent="0.2">
      <c r="B29" s="37" t="s">
        <v>106</v>
      </c>
      <c r="C29" s="2" t="s">
        <v>55</v>
      </c>
      <c r="D29" s="32">
        <v>57600000</v>
      </c>
    </row>
    <row r="30" spans="2:12" ht="17" thickBot="1" x14ac:dyDescent="0.25">
      <c r="B30" s="37" t="s">
        <v>106</v>
      </c>
      <c r="C30" s="2" t="s">
        <v>55</v>
      </c>
      <c r="D30" s="32">
        <v>50500000</v>
      </c>
      <c r="G30" s="30" t="s">
        <v>112</v>
      </c>
      <c r="H30" s="30"/>
    </row>
    <row r="31" spans="2:12" x14ac:dyDescent="0.2">
      <c r="B31" s="37" t="s">
        <v>106</v>
      </c>
      <c r="C31" s="2" t="s">
        <v>55</v>
      </c>
      <c r="D31" s="32">
        <v>48900000</v>
      </c>
      <c r="G31" s="22" t="s">
        <v>113</v>
      </c>
      <c r="H31" s="23"/>
      <c r="I31" s="23"/>
      <c r="J31" s="23"/>
      <c r="K31" s="23"/>
      <c r="L31" s="24"/>
    </row>
    <row r="32" spans="2:12" x14ac:dyDescent="0.2">
      <c r="B32" s="37" t="s">
        <v>114</v>
      </c>
      <c r="C32" s="2" t="s">
        <v>49</v>
      </c>
      <c r="D32" s="32">
        <v>39000000</v>
      </c>
      <c r="G32" s="17" t="s">
        <v>115</v>
      </c>
      <c r="L32" s="18"/>
    </row>
    <row r="33" spans="2:12" x14ac:dyDescent="0.2">
      <c r="B33" s="37" t="s">
        <v>114</v>
      </c>
      <c r="C33" s="2" t="s">
        <v>49</v>
      </c>
      <c r="D33" s="32">
        <v>44200000</v>
      </c>
      <c r="G33" s="17" t="s">
        <v>116</v>
      </c>
      <c r="L33" s="18"/>
    </row>
    <row r="34" spans="2:12" x14ac:dyDescent="0.2">
      <c r="B34" s="37" t="s">
        <v>114</v>
      </c>
      <c r="C34" s="2" t="s">
        <v>49</v>
      </c>
      <c r="D34" s="32">
        <v>37200000</v>
      </c>
      <c r="G34" s="17" t="s">
        <v>82</v>
      </c>
      <c r="L34" s="18"/>
    </row>
    <row r="35" spans="2:12" x14ac:dyDescent="0.2">
      <c r="B35" s="37" t="s">
        <v>114</v>
      </c>
      <c r="C35" s="2" t="s">
        <v>53</v>
      </c>
      <c r="D35" s="32">
        <v>28400000</v>
      </c>
      <c r="G35" s="17" t="s">
        <v>83</v>
      </c>
      <c r="L35" s="18"/>
    </row>
    <row r="36" spans="2:12" x14ac:dyDescent="0.2">
      <c r="B36" s="37" t="s">
        <v>114</v>
      </c>
      <c r="C36" s="2" t="s">
        <v>53</v>
      </c>
      <c r="D36" s="32">
        <v>29100000</v>
      </c>
      <c r="G36" s="17"/>
      <c r="L36" s="18"/>
    </row>
    <row r="37" spans="2:12" x14ac:dyDescent="0.2">
      <c r="B37" s="37" t="s">
        <v>114</v>
      </c>
      <c r="C37" s="2" t="s">
        <v>53</v>
      </c>
      <c r="D37" s="32">
        <v>48900000</v>
      </c>
      <c r="G37" s="17" t="s">
        <v>117</v>
      </c>
      <c r="L37" s="18"/>
    </row>
    <row r="38" spans="2:12" x14ac:dyDescent="0.2">
      <c r="B38" s="37" t="s">
        <v>114</v>
      </c>
      <c r="C38" s="2" t="s">
        <v>55</v>
      </c>
      <c r="D38" s="32">
        <v>57000000</v>
      </c>
      <c r="G38" s="17"/>
      <c r="L38" s="18"/>
    </row>
    <row r="39" spans="2:12" x14ac:dyDescent="0.2">
      <c r="B39" s="37" t="s">
        <v>114</v>
      </c>
      <c r="C39" s="2" t="s">
        <v>55</v>
      </c>
      <c r="D39" s="32">
        <v>49200000</v>
      </c>
      <c r="G39" s="17" t="s">
        <v>88</v>
      </c>
      <c r="L39" s="18"/>
    </row>
    <row r="40" spans="2:12" x14ac:dyDescent="0.2">
      <c r="B40" s="37" t="s">
        <v>114</v>
      </c>
      <c r="C40" s="2" t="s">
        <v>55</v>
      </c>
      <c r="D40" s="32">
        <v>50200000</v>
      </c>
      <c r="G40" s="17" t="s">
        <v>118</v>
      </c>
      <c r="L40" s="18"/>
    </row>
    <row r="41" spans="2:12" x14ac:dyDescent="0.2">
      <c r="B41" s="37" t="s">
        <v>119</v>
      </c>
      <c r="C41" s="2" t="s">
        <v>49</v>
      </c>
      <c r="D41" s="32">
        <v>35800000</v>
      </c>
      <c r="G41" s="17" t="s">
        <v>120</v>
      </c>
      <c r="L41" s="18"/>
    </row>
    <row r="42" spans="2:12" x14ac:dyDescent="0.2">
      <c r="B42" s="37" t="s">
        <v>119</v>
      </c>
      <c r="C42" s="2" t="s">
        <v>49</v>
      </c>
      <c r="D42" s="32">
        <v>298000000</v>
      </c>
      <c r="G42" s="17" t="s">
        <v>121</v>
      </c>
      <c r="L42" s="18"/>
    </row>
    <row r="43" spans="2:12" x14ac:dyDescent="0.2">
      <c r="B43" s="37" t="s">
        <v>119</v>
      </c>
      <c r="C43" s="2" t="s">
        <v>49</v>
      </c>
      <c r="D43" s="32">
        <v>378000000</v>
      </c>
      <c r="G43" s="17" t="s">
        <v>122</v>
      </c>
      <c r="L43" s="18"/>
    </row>
    <row r="44" spans="2:12" x14ac:dyDescent="0.2">
      <c r="B44" s="37" t="s">
        <v>119</v>
      </c>
      <c r="C44" s="2" t="s">
        <v>53</v>
      </c>
      <c r="D44" s="32">
        <v>35200000</v>
      </c>
      <c r="G44" s="17" t="s">
        <v>123</v>
      </c>
      <c r="L44" s="18"/>
    </row>
    <row r="45" spans="2:12" x14ac:dyDescent="0.2">
      <c r="B45" s="37" t="s">
        <v>119</v>
      </c>
      <c r="C45" s="2" t="s">
        <v>53</v>
      </c>
      <c r="D45" s="32">
        <v>269000000</v>
      </c>
      <c r="G45" s="17" t="s">
        <v>82</v>
      </c>
      <c r="L45" s="18"/>
    </row>
    <row r="46" spans="2:12" x14ac:dyDescent="0.2">
      <c r="B46" s="37" t="s">
        <v>119</v>
      </c>
      <c r="C46" s="2" t="s">
        <v>53</v>
      </c>
      <c r="D46" s="32">
        <v>360000000</v>
      </c>
      <c r="G46" s="17" t="s">
        <v>83</v>
      </c>
      <c r="L46" s="18"/>
    </row>
    <row r="47" spans="2:12" ht="17" thickBot="1" x14ac:dyDescent="0.25">
      <c r="B47" s="37" t="s">
        <v>119</v>
      </c>
      <c r="C47" s="2" t="s">
        <v>55</v>
      </c>
      <c r="D47" s="32">
        <v>85400000</v>
      </c>
      <c r="G47" s="19" t="s">
        <v>124</v>
      </c>
      <c r="H47" s="20"/>
      <c r="I47" s="20"/>
      <c r="J47" s="20"/>
      <c r="K47" s="20"/>
      <c r="L47" s="21"/>
    </row>
    <row r="48" spans="2:12" x14ac:dyDescent="0.2">
      <c r="B48" s="37" t="s">
        <v>119</v>
      </c>
      <c r="C48" s="2" t="s">
        <v>55</v>
      </c>
      <c r="D48" s="32">
        <v>620000000</v>
      </c>
    </row>
    <row r="49" spans="2:4" x14ac:dyDescent="0.2">
      <c r="B49" s="37" t="s">
        <v>119</v>
      </c>
      <c r="C49" s="2" t="s">
        <v>55</v>
      </c>
      <c r="D49" s="32">
        <v>530000000</v>
      </c>
    </row>
    <row r="50" spans="2:4" x14ac:dyDescent="0.2">
      <c r="B50" s="37" t="s">
        <v>125</v>
      </c>
      <c r="C50" s="2" t="s">
        <v>49</v>
      </c>
      <c r="D50" s="32">
        <v>43</v>
      </c>
    </row>
    <row r="51" spans="2:4" x14ac:dyDescent="0.2">
      <c r="B51" s="37" t="s">
        <v>125</v>
      </c>
      <c r="C51" s="2" t="s">
        <v>49</v>
      </c>
      <c r="D51" s="32">
        <v>43</v>
      </c>
    </row>
    <row r="52" spans="2:4" x14ac:dyDescent="0.2">
      <c r="B52" s="37" t="s">
        <v>125</v>
      </c>
      <c r="C52" s="2" t="s">
        <v>49</v>
      </c>
      <c r="D52" s="32">
        <v>43</v>
      </c>
    </row>
    <row r="53" spans="2:4" x14ac:dyDescent="0.2">
      <c r="B53" s="37" t="s">
        <v>125</v>
      </c>
      <c r="C53" s="2" t="s">
        <v>53</v>
      </c>
      <c r="D53" s="32">
        <v>43</v>
      </c>
    </row>
    <row r="54" spans="2:4" x14ac:dyDescent="0.2">
      <c r="B54" s="37" t="s">
        <v>125</v>
      </c>
      <c r="C54" s="2" t="s">
        <v>53</v>
      </c>
      <c r="D54" s="32">
        <v>43</v>
      </c>
    </row>
    <row r="55" spans="2:4" x14ac:dyDescent="0.2">
      <c r="B55" s="37" t="s">
        <v>125</v>
      </c>
      <c r="C55" s="2" t="s">
        <v>53</v>
      </c>
      <c r="D55" s="32">
        <v>43</v>
      </c>
    </row>
    <row r="56" spans="2:4" x14ac:dyDescent="0.2">
      <c r="B56" s="37" t="s">
        <v>125</v>
      </c>
      <c r="C56" s="2" t="s">
        <v>55</v>
      </c>
      <c r="D56" s="32">
        <v>43</v>
      </c>
    </row>
    <row r="57" spans="2:4" x14ac:dyDescent="0.2">
      <c r="B57" s="37" t="s">
        <v>125</v>
      </c>
      <c r="C57" s="2" t="s">
        <v>55</v>
      </c>
      <c r="D57" s="32">
        <v>43</v>
      </c>
    </row>
    <row r="58" spans="2:4" ht="17" thickBot="1" x14ac:dyDescent="0.25">
      <c r="B58" s="38" t="s">
        <v>125</v>
      </c>
      <c r="C58" s="31" t="s">
        <v>55</v>
      </c>
      <c r="D58" s="33">
        <v>43</v>
      </c>
    </row>
    <row r="59" spans="2:4" x14ac:dyDescent="0.2">
      <c r="B59" s="2"/>
      <c r="C59" s="2"/>
      <c r="D5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C8045-F530-1445-9C89-F829DA7AD9B0}">
  <dimension ref="B2:Q47"/>
  <sheetViews>
    <sheetView workbookViewId="0">
      <selection activeCell="B2" sqref="B2"/>
    </sheetView>
  </sheetViews>
  <sheetFormatPr baseColWidth="10" defaultColWidth="11" defaultRowHeight="16" x14ac:dyDescent="0.2"/>
  <cols>
    <col min="1" max="1" width="25.83203125" customWidth="1"/>
    <col min="2" max="2" width="17.83203125" customWidth="1"/>
    <col min="7" max="7" width="22.33203125" customWidth="1"/>
    <col min="10" max="10" width="13" customWidth="1"/>
    <col min="11" max="11" width="8.33203125" customWidth="1"/>
  </cols>
  <sheetData>
    <row r="2" spans="2:17" ht="17" thickBot="1" x14ac:dyDescent="0.25">
      <c r="B2" s="30" t="s">
        <v>126</v>
      </c>
    </row>
    <row r="3" spans="2:17" x14ac:dyDescent="0.2">
      <c r="B3" s="22" t="s">
        <v>44</v>
      </c>
      <c r="C3" s="23" t="s">
        <v>45</v>
      </c>
      <c r="D3" s="24" t="s">
        <v>98</v>
      </c>
    </row>
    <row r="4" spans="2:17" x14ac:dyDescent="0.2">
      <c r="B4" s="17" t="s">
        <v>48</v>
      </c>
      <c r="C4" t="s">
        <v>49</v>
      </c>
      <c r="D4" s="32">
        <v>59200000</v>
      </c>
      <c r="E4" s="1"/>
    </row>
    <row r="5" spans="2:17" ht="17" thickBot="1" x14ac:dyDescent="0.25">
      <c r="B5" s="17" t="s">
        <v>48</v>
      </c>
      <c r="C5" t="s">
        <v>49</v>
      </c>
      <c r="D5" s="32">
        <v>55100000</v>
      </c>
      <c r="E5" s="1"/>
    </row>
    <row r="6" spans="2:17" x14ac:dyDescent="0.2">
      <c r="B6" s="17" t="s">
        <v>48</v>
      </c>
      <c r="C6" t="s">
        <v>49</v>
      </c>
      <c r="D6" s="32">
        <v>93000000</v>
      </c>
      <c r="E6" s="1"/>
      <c r="F6" s="22"/>
      <c r="G6" s="23" t="s">
        <v>127</v>
      </c>
      <c r="H6" s="23"/>
      <c r="I6" s="23"/>
      <c r="J6" s="23"/>
      <c r="K6" s="23"/>
      <c r="L6" s="23"/>
      <c r="M6" s="23"/>
      <c r="N6" s="23"/>
      <c r="O6" s="23"/>
      <c r="P6" s="23"/>
      <c r="Q6" s="24"/>
    </row>
    <row r="7" spans="2:17" x14ac:dyDescent="0.2">
      <c r="B7" s="17" t="s">
        <v>48</v>
      </c>
      <c r="C7" t="s">
        <v>53</v>
      </c>
      <c r="D7" s="32">
        <v>87200000</v>
      </c>
      <c r="E7" s="1"/>
      <c r="F7" s="17"/>
      <c r="Q7" s="18"/>
    </row>
    <row r="8" spans="2:17" ht="17" thickBot="1" x14ac:dyDescent="0.25">
      <c r="B8" s="17" t="s">
        <v>48</v>
      </c>
      <c r="C8" t="s">
        <v>53</v>
      </c>
      <c r="D8" s="32">
        <v>94300000</v>
      </c>
      <c r="E8" s="1"/>
      <c r="F8" s="17"/>
      <c r="H8" t="s">
        <v>46</v>
      </c>
      <c r="I8" t="s">
        <v>128</v>
      </c>
      <c r="J8" t="s">
        <v>129</v>
      </c>
      <c r="M8" t="s">
        <v>46</v>
      </c>
      <c r="N8" t="s">
        <v>130</v>
      </c>
      <c r="O8" t="s">
        <v>129</v>
      </c>
      <c r="Q8" s="18"/>
    </row>
    <row r="9" spans="2:17" x14ac:dyDescent="0.2">
      <c r="B9" s="17" t="s">
        <v>48</v>
      </c>
      <c r="C9" t="s">
        <v>53</v>
      </c>
      <c r="D9" s="32">
        <v>359000000</v>
      </c>
      <c r="E9" s="1"/>
      <c r="F9" s="17"/>
      <c r="G9" s="4" t="s">
        <v>131</v>
      </c>
      <c r="H9" s="5">
        <v>206200000</v>
      </c>
      <c r="I9" s="5">
        <v>41625000</v>
      </c>
      <c r="J9" s="6">
        <v>19323.333333333332</v>
      </c>
      <c r="L9" s="4" t="s">
        <v>131</v>
      </c>
      <c r="M9" s="5">
        <v>206200000</v>
      </c>
      <c r="N9" s="5">
        <v>290155555.55555558</v>
      </c>
      <c r="O9" s="29">
        <v>19323.333333333332</v>
      </c>
      <c r="P9" t="s">
        <v>132</v>
      </c>
      <c r="Q9" s="18"/>
    </row>
    <row r="10" spans="2:17" x14ac:dyDescent="0.2">
      <c r="B10" s="17" t="s">
        <v>48</v>
      </c>
      <c r="C10" t="s">
        <v>55</v>
      </c>
      <c r="D10" s="32">
        <v>364000000</v>
      </c>
      <c r="E10" s="1"/>
      <c r="F10" s="17"/>
      <c r="G10" s="25" t="s">
        <v>133</v>
      </c>
      <c r="H10" s="3">
        <v>8.3142886609474971</v>
      </c>
      <c r="I10" s="3">
        <v>7.6193542465143764</v>
      </c>
      <c r="J10" s="26">
        <v>4.2860820456511091</v>
      </c>
      <c r="L10" s="25" t="s">
        <v>133</v>
      </c>
      <c r="M10" s="3">
        <v>8.3142886609474971</v>
      </c>
      <c r="N10" s="3">
        <v>8.4626308903374721</v>
      </c>
      <c r="O10" s="26">
        <v>4.2860820456511091</v>
      </c>
      <c r="Q10" s="18"/>
    </row>
    <row r="11" spans="2:17" x14ac:dyDescent="0.2">
      <c r="B11" s="17" t="s">
        <v>48</v>
      </c>
      <c r="C11" t="s">
        <v>55</v>
      </c>
      <c r="D11" s="32">
        <v>349000000</v>
      </c>
      <c r="E11" s="1"/>
      <c r="F11" s="17"/>
      <c r="G11" s="25" t="s">
        <v>134</v>
      </c>
      <c r="H11" s="3">
        <v>0.69493441443312065</v>
      </c>
      <c r="I11" s="3"/>
      <c r="J11" s="26"/>
      <c r="L11" s="25" t="s">
        <v>134</v>
      </c>
      <c r="M11" s="3"/>
      <c r="N11" s="3"/>
      <c r="O11" s="26"/>
      <c r="Q11" s="18"/>
    </row>
    <row r="12" spans="2:17" x14ac:dyDescent="0.2">
      <c r="B12" s="17" t="s">
        <v>48</v>
      </c>
      <c r="C12" t="s">
        <v>55</v>
      </c>
      <c r="D12" s="32">
        <v>395000000</v>
      </c>
      <c r="E12" s="1"/>
      <c r="F12" s="17"/>
      <c r="G12" s="25" t="s">
        <v>135</v>
      </c>
      <c r="H12">
        <v>3.5911476312179884</v>
      </c>
      <c r="J12" s="18"/>
      <c r="L12" s="25" t="s">
        <v>135</v>
      </c>
      <c r="O12" s="18"/>
      <c r="Q12" s="18"/>
    </row>
    <row r="13" spans="2:17" ht="17" thickBot="1" x14ac:dyDescent="0.25">
      <c r="B13" s="17" t="s">
        <v>136</v>
      </c>
      <c r="C13" t="s">
        <v>49</v>
      </c>
      <c r="D13" s="32">
        <v>43</v>
      </c>
      <c r="E13" s="1"/>
      <c r="F13" s="17"/>
      <c r="G13" s="27" t="s">
        <v>137</v>
      </c>
      <c r="H13" s="28">
        <v>3900.745635305535</v>
      </c>
      <c r="I13" s="20" t="s">
        <v>138</v>
      </c>
      <c r="J13" s="21"/>
      <c r="L13" s="27" t="s">
        <v>137</v>
      </c>
      <c r="M13" s="20"/>
      <c r="N13" s="20"/>
      <c r="O13" s="21"/>
      <c r="Q13" s="18"/>
    </row>
    <row r="14" spans="2:17" x14ac:dyDescent="0.2">
      <c r="B14" s="17" t="s">
        <v>136</v>
      </c>
      <c r="C14" t="s">
        <v>49</v>
      </c>
      <c r="D14" s="32">
        <v>43</v>
      </c>
      <c r="E14" s="1"/>
      <c r="F14" s="17"/>
      <c r="Q14" s="18"/>
    </row>
    <row r="15" spans="2:17" x14ac:dyDescent="0.2">
      <c r="B15" s="17" t="s">
        <v>136</v>
      </c>
      <c r="C15" t="s">
        <v>49</v>
      </c>
      <c r="D15" s="32">
        <v>43</v>
      </c>
      <c r="E15" s="1"/>
      <c r="F15" s="17"/>
      <c r="Q15" s="18"/>
    </row>
    <row r="16" spans="2:17" x14ac:dyDescent="0.2">
      <c r="B16" s="17" t="s">
        <v>136</v>
      </c>
      <c r="C16" t="s">
        <v>53</v>
      </c>
      <c r="D16" s="32">
        <v>607</v>
      </c>
      <c r="E16" s="1"/>
      <c r="F16" s="17"/>
      <c r="G16" s="3" t="s">
        <v>139</v>
      </c>
      <c r="Q16" s="18"/>
    </row>
    <row r="17" spans="2:17" x14ac:dyDescent="0.2">
      <c r="B17" s="17" t="s">
        <v>136</v>
      </c>
      <c r="C17" t="s">
        <v>53</v>
      </c>
      <c r="D17" s="32">
        <v>9530</v>
      </c>
      <c r="E17" s="1"/>
      <c r="F17" s="17"/>
      <c r="Q17" s="18"/>
    </row>
    <row r="18" spans="2:17" x14ac:dyDescent="0.2">
      <c r="B18" s="17" t="s">
        <v>136</v>
      </c>
      <c r="C18" t="s">
        <v>53</v>
      </c>
      <c r="D18" s="32">
        <v>15000</v>
      </c>
      <c r="E18" s="1"/>
      <c r="F18" s="17"/>
      <c r="G18" t="s">
        <v>140</v>
      </c>
      <c r="Q18" s="18"/>
    </row>
    <row r="19" spans="2:17" x14ac:dyDescent="0.2">
      <c r="B19" s="17" t="s">
        <v>136</v>
      </c>
      <c r="C19" t="s">
        <v>55</v>
      </c>
      <c r="D19" s="32">
        <v>43</v>
      </c>
      <c r="E19" s="1"/>
      <c r="F19" s="17"/>
      <c r="Q19" s="18"/>
    </row>
    <row r="20" spans="2:17" x14ac:dyDescent="0.2">
      <c r="B20" s="17" t="s">
        <v>136</v>
      </c>
      <c r="C20" t="s">
        <v>55</v>
      </c>
      <c r="D20" s="32">
        <v>43</v>
      </c>
      <c r="E20" s="1"/>
      <c r="F20" s="17"/>
      <c r="G20" s="42" t="s">
        <v>141</v>
      </c>
      <c r="H20" s="30"/>
      <c r="I20" s="30"/>
      <c r="L20" s="30" t="s">
        <v>142</v>
      </c>
      <c r="M20" s="30"/>
      <c r="N20" s="30"/>
      <c r="Q20" s="18"/>
    </row>
    <row r="21" spans="2:17" ht="17" thickBot="1" x14ac:dyDescent="0.25">
      <c r="B21" s="17" t="s">
        <v>136</v>
      </c>
      <c r="C21" t="s">
        <v>55</v>
      </c>
      <c r="D21" s="32">
        <v>43</v>
      </c>
      <c r="E21" s="1"/>
      <c r="F21" s="19"/>
      <c r="G21" s="31"/>
      <c r="H21" s="88"/>
      <c r="I21" s="88"/>
      <c r="J21" s="88"/>
      <c r="K21" s="88"/>
      <c r="L21" s="88"/>
      <c r="M21" s="88"/>
      <c r="N21" s="88"/>
      <c r="O21" s="20"/>
      <c r="P21" s="20"/>
      <c r="Q21" s="21"/>
    </row>
    <row r="22" spans="2:17" x14ac:dyDescent="0.2">
      <c r="B22" s="17" t="s">
        <v>143</v>
      </c>
      <c r="C22" t="s">
        <v>49</v>
      </c>
      <c r="D22" s="32">
        <v>5300</v>
      </c>
      <c r="E22" s="1"/>
    </row>
    <row r="23" spans="2:17" x14ac:dyDescent="0.2">
      <c r="B23" s="17" t="s">
        <v>143</v>
      </c>
      <c r="C23" t="s">
        <v>49</v>
      </c>
      <c r="D23" s="32">
        <v>8670</v>
      </c>
      <c r="E23" s="1"/>
      <c r="O23" s="1"/>
      <c r="P23" s="1"/>
    </row>
    <row r="24" spans="2:17" x14ac:dyDescent="0.2">
      <c r="B24" s="17" t="s">
        <v>143</v>
      </c>
      <c r="C24" t="s">
        <v>49</v>
      </c>
      <c r="D24" s="32">
        <v>1370</v>
      </c>
      <c r="E24" s="1"/>
      <c r="O24" s="1"/>
      <c r="P24" s="1"/>
    </row>
    <row r="25" spans="2:17" x14ac:dyDescent="0.2">
      <c r="B25" s="17" t="s">
        <v>143</v>
      </c>
      <c r="C25" t="s">
        <v>53</v>
      </c>
      <c r="D25" s="32">
        <v>412</v>
      </c>
      <c r="E25" s="1"/>
      <c r="G25" s="2"/>
      <c r="H25" s="1"/>
      <c r="I25" s="1"/>
      <c r="J25" s="1"/>
      <c r="K25" s="1"/>
      <c r="L25" s="1"/>
      <c r="M25" s="1"/>
      <c r="N25" s="1"/>
      <c r="O25" s="1"/>
      <c r="P25" s="1"/>
    </row>
    <row r="26" spans="2:17" x14ac:dyDescent="0.2">
      <c r="B26" s="17" t="s">
        <v>143</v>
      </c>
      <c r="C26" t="s">
        <v>53</v>
      </c>
      <c r="D26" s="32">
        <v>130</v>
      </c>
      <c r="E26" s="1"/>
      <c r="G26" s="2"/>
      <c r="H26" s="1"/>
      <c r="I26" s="1"/>
      <c r="J26" s="1"/>
      <c r="K26" s="1"/>
      <c r="L26" s="1"/>
      <c r="M26" s="1"/>
      <c r="N26" s="1"/>
      <c r="O26" s="1"/>
      <c r="P26" s="1"/>
    </row>
    <row r="27" spans="2:17" x14ac:dyDescent="0.2">
      <c r="B27" s="17" t="s">
        <v>143</v>
      </c>
      <c r="C27" t="s">
        <v>53</v>
      </c>
      <c r="D27" s="32">
        <v>43.3</v>
      </c>
      <c r="E27" s="1"/>
      <c r="G27" s="3"/>
      <c r="H27" s="3"/>
      <c r="I27" s="3"/>
      <c r="J27" s="3"/>
      <c r="L27" s="3"/>
      <c r="M27" s="3"/>
      <c r="N27" s="3"/>
      <c r="O27" s="3"/>
    </row>
    <row r="28" spans="2:17" x14ac:dyDescent="0.2">
      <c r="B28" s="17" t="s">
        <v>143</v>
      </c>
      <c r="C28" t="s">
        <v>55</v>
      </c>
      <c r="D28" s="32">
        <v>43.3</v>
      </c>
      <c r="E28" s="1"/>
      <c r="G28" s="3"/>
      <c r="L28" s="3"/>
    </row>
    <row r="29" spans="2:17" x14ac:dyDescent="0.2">
      <c r="B29" s="17" t="s">
        <v>143</v>
      </c>
      <c r="C29" t="s">
        <v>55</v>
      </c>
      <c r="D29" s="32">
        <v>43.3</v>
      </c>
      <c r="E29" s="1"/>
      <c r="G29" s="3"/>
      <c r="L29" s="3"/>
    </row>
    <row r="30" spans="2:17" x14ac:dyDescent="0.2">
      <c r="B30" s="17" t="s">
        <v>143</v>
      </c>
      <c r="C30" t="s">
        <v>55</v>
      </c>
      <c r="D30" s="32">
        <v>43.3</v>
      </c>
      <c r="E30" s="1"/>
      <c r="G30" s="2"/>
    </row>
    <row r="31" spans="2:17" x14ac:dyDescent="0.2">
      <c r="B31" s="17" t="s">
        <v>144</v>
      </c>
      <c r="C31" t="s">
        <v>49</v>
      </c>
      <c r="D31" s="32">
        <v>43.3</v>
      </c>
      <c r="E31" s="1"/>
    </row>
    <row r="32" spans="2:17" x14ac:dyDescent="0.2">
      <c r="B32" s="17" t="s">
        <v>144</v>
      </c>
      <c r="C32" t="s">
        <v>49</v>
      </c>
      <c r="D32" s="32">
        <v>43.3</v>
      </c>
      <c r="E32" s="1"/>
    </row>
    <row r="33" spans="2:7" x14ac:dyDescent="0.2">
      <c r="B33" s="17" t="s">
        <v>144</v>
      </c>
      <c r="C33" t="s">
        <v>53</v>
      </c>
      <c r="D33" s="32">
        <v>43.3</v>
      </c>
      <c r="E33" s="1"/>
      <c r="G33" s="2"/>
    </row>
    <row r="34" spans="2:7" x14ac:dyDescent="0.2">
      <c r="B34" s="17" t="s">
        <v>144</v>
      </c>
      <c r="C34" t="s">
        <v>53</v>
      </c>
      <c r="D34" s="32">
        <v>43.3</v>
      </c>
      <c r="E34" s="1"/>
    </row>
    <row r="35" spans="2:7" x14ac:dyDescent="0.2">
      <c r="B35" s="17" t="s">
        <v>144</v>
      </c>
      <c r="C35" t="s">
        <v>53</v>
      </c>
      <c r="D35" s="32">
        <v>43.3</v>
      </c>
      <c r="E35" s="1"/>
    </row>
    <row r="36" spans="2:7" x14ac:dyDescent="0.2">
      <c r="B36" s="17" t="s">
        <v>144</v>
      </c>
      <c r="C36" t="s">
        <v>55</v>
      </c>
      <c r="D36" s="32">
        <v>43.3</v>
      </c>
      <c r="E36" s="1"/>
    </row>
    <row r="37" spans="2:7" x14ac:dyDescent="0.2">
      <c r="B37" s="17" t="s">
        <v>144</v>
      </c>
      <c r="C37" t="s">
        <v>55</v>
      </c>
      <c r="D37" s="32">
        <v>43.3</v>
      </c>
      <c r="E37" s="1"/>
    </row>
    <row r="38" spans="2:7" x14ac:dyDescent="0.2">
      <c r="B38" s="17" t="s">
        <v>144</v>
      </c>
      <c r="C38" t="s">
        <v>55</v>
      </c>
      <c r="D38" s="32">
        <v>43.3</v>
      </c>
      <c r="E38" s="1"/>
    </row>
    <row r="39" spans="2:7" x14ac:dyDescent="0.2">
      <c r="B39" s="17" t="s">
        <v>145</v>
      </c>
      <c r="C39" t="s">
        <v>49</v>
      </c>
      <c r="D39" s="32">
        <v>43.3</v>
      </c>
      <c r="E39" s="1"/>
    </row>
    <row r="40" spans="2:7" x14ac:dyDescent="0.2">
      <c r="B40" s="17" t="s">
        <v>145</v>
      </c>
      <c r="C40" t="s">
        <v>49</v>
      </c>
      <c r="D40" s="32">
        <v>43.3</v>
      </c>
      <c r="E40" s="1"/>
    </row>
    <row r="41" spans="2:7" x14ac:dyDescent="0.2">
      <c r="B41" s="17" t="s">
        <v>145</v>
      </c>
      <c r="C41" t="s">
        <v>53</v>
      </c>
      <c r="D41" s="32">
        <v>43.3</v>
      </c>
      <c r="E41" s="1"/>
    </row>
    <row r="42" spans="2:7" x14ac:dyDescent="0.2">
      <c r="B42" s="17" t="s">
        <v>145</v>
      </c>
      <c r="C42" t="s">
        <v>53</v>
      </c>
      <c r="D42" s="32">
        <v>43.3</v>
      </c>
      <c r="E42" s="1"/>
    </row>
    <row r="43" spans="2:7" x14ac:dyDescent="0.2">
      <c r="B43" s="17" t="s">
        <v>145</v>
      </c>
      <c r="C43" t="s">
        <v>53</v>
      </c>
      <c r="D43" s="32">
        <v>43.3</v>
      </c>
      <c r="E43" s="1"/>
    </row>
    <row r="44" spans="2:7" x14ac:dyDescent="0.2">
      <c r="B44" s="17" t="s">
        <v>145</v>
      </c>
      <c r="C44" t="s">
        <v>55</v>
      </c>
      <c r="D44" s="32">
        <v>43.3</v>
      </c>
      <c r="E44" s="1"/>
    </row>
    <row r="45" spans="2:7" x14ac:dyDescent="0.2">
      <c r="B45" s="17" t="s">
        <v>145</v>
      </c>
      <c r="C45" t="s">
        <v>55</v>
      </c>
      <c r="D45" s="32">
        <v>43.3</v>
      </c>
      <c r="E45" s="1"/>
    </row>
    <row r="46" spans="2:7" ht="17" thickBot="1" x14ac:dyDescent="0.25">
      <c r="B46" s="19" t="s">
        <v>145</v>
      </c>
      <c r="C46" s="20" t="s">
        <v>55</v>
      </c>
      <c r="D46" s="33">
        <v>43.3</v>
      </c>
      <c r="E46" s="1"/>
    </row>
    <row r="47" spans="2:7" x14ac:dyDescent="0.2">
      <c r="B47" s="2"/>
      <c r="C47" s="2"/>
      <c r="D47" s="1"/>
      <c r="E4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90872-2172-5C4F-84BB-E5D772FD73AC}">
  <dimension ref="B2:L46"/>
  <sheetViews>
    <sheetView tabSelected="1" topLeftCell="A2" workbookViewId="0">
      <selection activeCell="F31" sqref="F31"/>
    </sheetView>
  </sheetViews>
  <sheetFormatPr baseColWidth="10" defaultColWidth="11" defaultRowHeight="16" x14ac:dyDescent="0.2"/>
  <sheetData>
    <row r="2" spans="2:12" ht="17" thickBot="1" x14ac:dyDescent="0.25">
      <c r="B2" s="30" t="s">
        <v>146</v>
      </c>
      <c r="F2" s="30" t="s">
        <v>147</v>
      </c>
      <c r="G2" s="30"/>
    </row>
    <row r="3" spans="2:12" x14ac:dyDescent="0.2">
      <c r="B3" s="22" t="s">
        <v>48</v>
      </c>
      <c r="C3" s="23" t="s">
        <v>49</v>
      </c>
      <c r="D3" s="41">
        <v>59200000</v>
      </c>
      <c r="F3" s="22" t="s">
        <v>47</v>
      </c>
      <c r="G3" s="23"/>
      <c r="H3" s="23"/>
      <c r="I3" s="23"/>
      <c r="J3" s="23"/>
      <c r="K3" s="23"/>
      <c r="L3" s="24"/>
    </row>
    <row r="4" spans="2:12" x14ac:dyDescent="0.2">
      <c r="B4" s="17" t="s">
        <v>48</v>
      </c>
      <c r="C4" t="s">
        <v>49</v>
      </c>
      <c r="D4" s="32">
        <v>55100000</v>
      </c>
      <c r="F4" s="17" t="s">
        <v>50</v>
      </c>
      <c r="L4" s="18"/>
    </row>
    <row r="5" spans="2:12" x14ac:dyDescent="0.2">
      <c r="B5" s="17" t="s">
        <v>48</v>
      </c>
      <c r="C5" t="s">
        <v>49</v>
      </c>
      <c r="D5" s="32">
        <v>93000000</v>
      </c>
      <c r="F5" s="17"/>
      <c r="L5" s="18"/>
    </row>
    <row r="6" spans="2:12" x14ac:dyDescent="0.2">
      <c r="B6" s="17" t="s">
        <v>48</v>
      </c>
      <c r="C6" t="s">
        <v>53</v>
      </c>
      <c r="D6" s="32">
        <v>87200000</v>
      </c>
      <c r="F6" s="17" t="s">
        <v>148</v>
      </c>
      <c r="L6" s="18"/>
    </row>
    <row r="7" spans="2:12" x14ac:dyDescent="0.2">
      <c r="B7" s="17" t="s">
        <v>48</v>
      </c>
      <c r="C7" t="s">
        <v>53</v>
      </c>
      <c r="D7" s="32">
        <v>94300000</v>
      </c>
      <c r="F7" s="17"/>
      <c r="L7" s="18"/>
    </row>
    <row r="8" spans="2:12" x14ac:dyDescent="0.2">
      <c r="B8" s="17" t="s">
        <v>48</v>
      </c>
      <c r="C8" t="s">
        <v>53</v>
      </c>
      <c r="D8" s="32">
        <v>359000000</v>
      </c>
      <c r="F8" s="17" t="s">
        <v>149</v>
      </c>
      <c r="L8" s="18"/>
    </row>
    <row r="9" spans="2:12" x14ac:dyDescent="0.2">
      <c r="B9" s="17" t="s">
        <v>48</v>
      </c>
      <c r="C9" t="s">
        <v>55</v>
      </c>
      <c r="D9" s="32">
        <v>364000000</v>
      </c>
      <c r="F9" s="17" t="s">
        <v>150</v>
      </c>
      <c r="L9" s="18"/>
    </row>
    <row r="10" spans="2:12" x14ac:dyDescent="0.2">
      <c r="B10" s="17" t="s">
        <v>48</v>
      </c>
      <c r="C10" t="s">
        <v>55</v>
      </c>
      <c r="D10" s="32">
        <v>349000000</v>
      </c>
      <c r="F10" s="17"/>
      <c r="L10" s="18"/>
    </row>
    <row r="11" spans="2:12" x14ac:dyDescent="0.2">
      <c r="B11" s="17" t="s">
        <v>48</v>
      </c>
      <c r="C11" t="s">
        <v>55</v>
      </c>
      <c r="D11" s="32">
        <v>395000000</v>
      </c>
      <c r="F11" s="17" t="s">
        <v>59</v>
      </c>
      <c r="L11" s="18"/>
    </row>
    <row r="12" spans="2:12" x14ac:dyDescent="0.2">
      <c r="B12" s="17" t="s">
        <v>151</v>
      </c>
      <c r="C12" t="s">
        <v>49</v>
      </c>
      <c r="D12" s="32">
        <v>10900000</v>
      </c>
      <c r="F12" s="17"/>
      <c r="L12" s="18"/>
    </row>
    <row r="13" spans="2:12" x14ac:dyDescent="0.2">
      <c r="B13" s="17" t="s">
        <v>151</v>
      </c>
      <c r="C13" t="s">
        <v>49</v>
      </c>
      <c r="D13" s="32">
        <v>10200000</v>
      </c>
      <c r="F13" s="17" t="s">
        <v>152</v>
      </c>
      <c r="L13" s="18"/>
    </row>
    <row r="14" spans="2:12" x14ac:dyDescent="0.2">
      <c r="B14" s="17" t="s">
        <v>151</v>
      </c>
      <c r="C14" t="s">
        <v>49</v>
      </c>
      <c r="D14" s="32">
        <v>138000000</v>
      </c>
      <c r="F14" s="17"/>
      <c r="L14" s="18"/>
    </row>
    <row r="15" spans="2:12" x14ac:dyDescent="0.2">
      <c r="B15" s="17" t="s">
        <v>151</v>
      </c>
      <c r="C15" t="s">
        <v>53</v>
      </c>
      <c r="D15" s="32">
        <v>129000000</v>
      </c>
      <c r="F15" s="17"/>
      <c r="L15" s="18"/>
    </row>
    <row r="16" spans="2:12" x14ac:dyDescent="0.2">
      <c r="B16" s="17" t="s">
        <v>151</v>
      </c>
      <c r="C16" t="s">
        <v>53</v>
      </c>
      <c r="D16" s="32">
        <v>109000000</v>
      </c>
      <c r="F16" s="17" t="s">
        <v>153</v>
      </c>
      <c r="L16" s="18"/>
    </row>
    <row r="17" spans="2:12" x14ac:dyDescent="0.2">
      <c r="B17" s="17" t="s">
        <v>151</v>
      </c>
      <c r="C17" t="s">
        <v>53</v>
      </c>
      <c r="D17" s="32">
        <v>137000000</v>
      </c>
      <c r="F17" s="17"/>
      <c r="L17" s="18"/>
    </row>
    <row r="18" spans="2:12" x14ac:dyDescent="0.2">
      <c r="B18" s="17" t="s">
        <v>151</v>
      </c>
      <c r="C18" t="s">
        <v>55</v>
      </c>
      <c r="D18" s="32">
        <v>87100000</v>
      </c>
      <c r="F18" s="17" t="s">
        <v>65</v>
      </c>
      <c r="L18" s="18"/>
    </row>
    <row r="19" spans="2:12" x14ac:dyDescent="0.2">
      <c r="B19" s="17" t="s">
        <v>151</v>
      </c>
      <c r="C19" t="s">
        <v>55</v>
      </c>
      <c r="D19" s="32">
        <v>100000000</v>
      </c>
      <c r="F19" s="17"/>
      <c r="L19" s="18"/>
    </row>
    <row r="20" spans="2:12" x14ac:dyDescent="0.2">
      <c r="B20" s="17" t="s">
        <v>151</v>
      </c>
      <c r="C20" t="s">
        <v>55</v>
      </c>
      <c r="D20" s="32">
        <v>15200000</v>
      </c>
      <c r="F20" s="17" t="s">
        <v>154</v>
      </c>
      <c r="L20" s="18"/>
    </row>
    <row r="21" spans="2:12" x14ac:dyDescent="0.2">
      <c r="B21" s="17" t="s">
        <v>155</v>
      </c>
      <c r="C21" t="s">
        <v>49</v>
      </c>
      <c r="D21" s="32">
        <v>25400</v>
      </c>
      <c r="F21" s="17"/>
      <c r="L21" s="18"/>
    </row>
    <row r="22" spans="2:12" x14ac:dyDescent="0.2">
      <c r="B22" s="17" t="s">
        <v>155</v>
      </c>
      <c r="C22" t="s">
        <v>49</v>
      </c>
      <c r="D22" s="32">
        <v>19000</v>
      </c>
      <c r="F22" s="17" t="s">
        <v>107</v>
      </c>
      <c r="L22" s="18"/>
    </row>
    <row r="23" spans="2:12" x14ac:dyDescent="0.2">
      <c r="B23" s="17" t="s">
        <v>155</v>
      </c>
      <c r="C23" t="s">
        <v>49</v>
      </c>
      <c r="D23" s="32">
        <v>2690</v>
      </c>
      <c r="F23" s="17" t="s">
        <v>156</v>
      </c>
      <c r="L23" s="18"/>
    </row>
    <row r="24" spans="2:12" x14ac:dyDescent="0.2">
      <c r="B24" s="17" t="s">
        <v>155</v>
      </c>
      <c r="C24" t="s">
        <v>53</v>
      </c>
      <c r="D24" s="32">
        <v>14100</v>
      </c>
      <c r="F24" s="17" t="s">
        <v>71</v>
      </c>
      <c r="L24" s="18"/>
    </row>
    <row r="25" spans="2:12" x14ac:dyDescent="0.2">
      <c r="B25" s="17" t="s">
        <v>155</v>
      </c>
      <c r="C25" t="s">
        <v>53</v>
      </c>
      <c r="D25" s="32">
        <v>8380</v>
      </c>
      <c r="F25" s="17" t="s">
        <v>109</v>
      </c>
      <c r="L25" s="18"/>
    </row>
    <row r="26" spans="2:12" x14ac:dyDescent="0.2">
      <c r="B26" s="17" t="s">
        <v>155</v>
      </c>
      <c r="C26" t="s">
        <v>53</v>
      </c>
      <c r="D26" s="32">
        <v>4030</v>
      </c>
      <c r="F26" s="17" t="s">
        <v>110</v>
      </c>
      <c r="L26" s="18"/>
    </row>
    <row r="27" spans="2:12" ht="17" thickBot="1" x14ac:dyDescent="0.25">
      <c r="B27" s="17" t="s">
        <v>155</v>
      </c>
      <c r="C27" t="s">
        <v>55</v>
      </c>
      <c r="D27" s="32">
        <v>12300</v>
      </c>
      <c r="F27" s="19" t="s">
        <v>111</v>
      </c>
      <c r="G27" s="20"/>
      <c r="H27" s="20"/>
      <c r="I27" s="20"/>
      <c r="J27" s="20"/>
      <c r="K27" s="20"/>
      <c r="L27" s="21"/>
    </row>
    <row r="28" spans="2:12" x14ac:dyDescent="0.2">
      <c r="B28" s="17" t="s">
        <v>155</v>
      </c>
      <c r="C28" t="s">
        <v>55</v>
      </c>
      <c r="D28" s="32">
        <v>3230</v>
      </c>
    </row>
    <row r="29" spans="2:12" x14ac:dyDescent="0.2">
      <c r="B29" s="17" t="s">
        <v>155</v>
      </c>
      <c r="C29" t="s">
        <v>55</v>
      </c>
      <c r="D29" s="32">
        <v>2250</v>
      </c>
    </row>
    <row r="30" spans="2:12" x14ac:dyDescent="0.2">
      <c r="B30" s="17" t="s">
        <v>157</v>
      </c>
      <c r="C30" t="s">
        <v>49</v>
      </c>
      <c r="D30" s="32">
        <v>43.3</v>
      </c>
    </row>
    <row r="31" spans="2:12" ht="17" thickBot="1" x14ac:dyDescent="0.25">
      <c r="B31" s="17" t="s">
        <v>157</v>
      </c>
      <c r="C31" t="s">
        <v>49</v>
      </c>
      <c r="D31" s="32">
        <v>43.3</v>
      </c>
      <c r="F31" s="30" t="s">
        <v>158</v>
      </c>
      <c r="G31" s="30"/>
    </row>
    <row r="32" spans="2:12" x14ac:dyDescent="0.2">
      <c r="B32" s="17" t="s">
        <v>157</v>
      </c>
      <c r="C32" t="s">
        <v>49</v>
      </c>
      <c r="D32" s="32">
        <v>43.3</v>
      </c>
      <c r="F32" s="22" t="s">
        <v>159</v>
      </c>
      <c r="G32" s="23"/>
      <c r="H32" s="23"/>
      <c r="I32" s="23"/>
      <c r="J32" s="23"/>
      <c r="K32" s="24"/>
    </row>
    <row r="33" spans="2:11" x14ac:dyDescent="0.2">
      <c r="B33" s="17" t="s">
        <v>157</v>
      </c>
      <c r="C33" t="s">
        <v>53</v>
      </c>
      <c r="D33" s="32">
        <v>43.3</v>
      </c>
      <c r="F33" s="17" t="s">
        <v>160</v>
      </c>
      <c r="K33" s="18"/>
    </row>
    <row r="34" spans="2:11" x14ac:dyDescent="0.2">
      <c r="B34" s="17" t="s">
        <v>157</v>
      </c>
      <c r="C34" t="s">
        <v>53</v>
      </c>
      <c r="D34" s="32">
        <v>43.3</v>
      </c>
      <c r="F34" s="17" t="s">
        <v>161</v>
      </c>
      <c r="K34" s="18"/>
    </row>
    <row r="35" spans="2:11" x14ac:dyDescent="0.2">
      <c r="B35" s="17" t="s">
        <v>157</v>
      </c>
      <c r="C35" t="s">
        <v>53</v>
      </c>
      <c r="D35" s="32">
        <v>43.3</v>
      </c>
      <c r="F35" s="17" t="s">
        <v>82</v>
      </c>
      <c r="K35" s="18"/>
    </row>
    <row r="36" spans="2:11" x14ac:dyDescent="0.2">
      <c r="B36" s="17" t="s">
        <v>157</v>
      </c>
      <c r="C36" t="s">
        <v>55</v>
      </c>
      <c r="D36" s="32">
        <v>43.3</v>
      </c>
      <c r="F36" s="17" t="s">
        <v>83</v>
      </c>
      <c r="K36" s="18"/>
    </row>
    <row r="37" spans="2:11" x14ac:dyDescent="0.2">
      <c r="B37" s="17" t="s">
        <v>157</v>
      </c>
      <c r="C37" t="s">
        <v>55</v>
      </c>
      <c r="D37" s="32">
        <v>43.3</v>
      </c>
      <c r="F37" s="17"/>
      <c r="K37" s="18"/>
    </row>
    <row r="38" spans="2:11" ht="17" thickBot="1" x14ac:dyDescent="0.25">
      <c r="B38" s="19" t="s">
        <v>157</v>
      </c>
      <c r="C38" s="20" t="s">
        <v>55</v>
      </c>
      <c r="D38" s="33">
        <v>43.3</v>
      </c>
      <c r="F38" s="17" t="s">
        <v>162</v>
      </c>
      <c r="K38" s="18"/>
    </row>
    <row r="39" spans="2:11" x14ac:dyDescent="0.2">
      <c r="F39" s="17"/>
      <c r="K39" s="18"/>
    </row>
    <row r="40" spans="2:11" x14ac:dyDescent="0.2">
      <c r="F40" s="17" t="s">
        <v>88</v>
      </c>
      <c r="K40" s="18"/>
    </row>
    <row r="41" spans="2:11" x14ac:dyDescent="0.2">
      <c r="F41" s="17" t="s">
        <v>163</v>
      </c>
      <c r="K41" s="18"/>
    </row>
    <row r="42" spans="2:11" x14ac:dyDescent="0.2">
      <c r="F42" s="17" t="s">
        <v>164</v>
      </c>
      <c r="K42" s="18"/>
    </row>
    <row r="43" spans="2:11" x14ac:dyDescent="0.2">
      <c r="F43" s="17" t="s">
        <v>165</v>
      </c>
      <c r="K43" s="18"/>
    </row>
    <row r="44" spans="2:11" x14ac:dyDescent="0.2">
      <c r="F44" s="17" t="s">
        <v>82</v>
      </c>
      <c r="K44" s="18"/>
    </row>
    <row r="45" spans="2:11" x14ac:dyDescent="0.2">
      <c r="F45" s="17" t="s">
        <v>83</v>
      </c>
      <c r="K45" s="18"/>
    </row>
    <row r="46" spans="2:11" ht="17" thickBot="1" x14ac:dyDescent="0.25">
      <c r="F46" s="19" t="s">
        <v>95</v>
      </c>
      <c r="G46" s="20"/>
      <c r="H46" s="20"/>
      <c r="I46" s="20"/>
      <c r="J46" s="20"/>
      <c r="K46" s="2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205D6-6C30-DE49-B31E-1237E6A9EEAB}">
  <dimension ref="B2:P62"/>
  <sheetViews>
    <sheetView topLeftCell="A31" workbookViewId="0">
      <selection activeCell="I42" sqref="I42"/>
    </sheetView>
  </sheetViews>
  <sheetFormatPr baseColWidth="10" defaultColWidth="11" defaultRowHeight="16" x14ac:dyDescent="0.2"/>
  <cols>
    <col min="2" max="2" width="33.33203125" customWidth="1"/>
    <col min="5" max="5" width="13.83203125" customWidth="1"/>
  </cols>
  <sheetData>
    <row r="2" spans="2:16" ht="17" thickBot="1" x14ac:dyDescent="0.25">
      <c r="B2" s="40" t="s">
        <v>166</v>
      </c>
      <c r="C2" s="3"/>
      <c r="D2" s="3"/>
      <c r="E2" s="3"/>
      <c r="F2" s="3"/>
      <c r="I2" s="40" t="s">
        <v>167</v>
      </c>
      <c r="J2" s="30"/>
    </row>
    <row r="3" spans="2:16" x14ac:dyDescent="0.2">
      <c r="B3" s="3"/>
      <c r="C3" s="4" t="s">
        <v>46</v>
      </c>
      <c r="D3" s="5" t="s">
        <v>168</v>
      </c>
      <c r="E3" s="5" t="s">
        <v>169</v>
      </c>
      <c r="F3" s="6" t="s">
        <v>170</v>
      </c>
      <c r="I3" s="22" t="s">
        <v>47</v>
      </c>
      <c r="J3" s="23"/>
      <c r="K3" s="23"/>
      <c r="L3" s="23"/>
      <c r="M3" s="23"/>
      <c r="N3" s="23"/>
      <c r="O3" s="23"/>
      <c r="P3" s="24"/>
    </row>
    <row r="4" spans="2:16" x14ac:dyDescent="0.2">
      <c r="B4" s="3"/>
      <c r="C4" s="7">
        <v>633000000</v>
      </c>
      <c r="D4" s="8">
        <v>340000000</v>
      </c>
      <c r="E4" s="8">
        <v>257000000</v>
      </c>
      <c r="F4" s="9">
        <v>3700000</v>
      </c>
      <c r="I4" s="17" t="s">
        <v>50</v>
      </c>
      <c r="P4" s="18"/>
    </row>
    <row r="5" spans="2:16" x14ac:dyDescent="0.2">
      <c r="B5" s="3"/>
      <c r="C5" s="7">
        <v>617000000</v>
      </c>
      <c r="D5" s="8">
        <v>433000000</v>
      </c>
      <c r="E5" s="8">
        <v>347000000</v>
      </c>
      <c r="F5" s="9">
        <v>4300000</v>
      </c>
      <c r="I5" s="17" t="s">
        <v>51</v>
      </c>
      <c r="P5" s="18"/>
    </row>
    <row r="6" spans="2:16" x14ac:dyDescent="0.2">
      <c r="B6" s="3"/>
      <c r="C6" s="7">
        <v>820000000</v>
      </c>
      <c r="D6" s="8">
        <v>663000000</v>
      </c>
      <c r="E6" s="8">
        <v>347000000</v>
      </c>
      <c r="F6" s="9">
        <v>5730000</v>
      </c>
      <c r="I6" s="17" t="s">
        <v>171</v>
      </c>
      <c r="P6" s="18"/>
    </row>
    <row r="7" spans="2:16" x14ac:dyDescent="0.2">
      <c r="B7" s="3"/>
      <c r="C7" s="7">
        <v>337000000</v>
      </c>
      <c r="D7" s="8">
        <v>680000000</v>
      </c>
      <c r="E7" s="8">
        <v>250000000</v>
      </c>
      <c r="F7" s="9">
        <v>1470000</v>
      </c>
      <c r="I7" s="17"/>
      <c r="P7" s="18"/>
    </row>
    <row r="8" spans="2:16" x14ac:dyDescent="0.2">
      <c r="B8" s="3"/>
      <c r="C8" s="7">
        <v>920000000</v>
      </c>
      <c r="D8" s="8">
        <v>410000000</v>
      </c>
      <c r="E8" s="8">
        <v>463000000</v>
      </c>
      <c r="F8" s="9">
        <v>1740000</v>
      </c>
      <c r="I8" s="17" t="s">
        <v>172</v>
      </c>
      <c r="P8" s="18"/>
    </row>
    <row r="9" spans="2:16" x14ac:dyDescent="0.2">
      <c r="B9" s="3"/>
      <c r="C9" s="7">
        <v>593000000</v>
      </c>
      <c r="D9" s="8">
        <v>643000000</v>
      </c>
      <c r="E9" s="8">
        <v>423000000</v>
      </c>
      <c r="F9" s="9">
        <v>4300000</v>
      </c>
      <c r="I9" s="17" t="s">
        <v>173</v>
      </c>
      <c r="P9" s="18"/>
    </row>
    <row r="10" spans="2:16" x14ac:dyDescent="0.2">
      <c r="B10" s="3"/>
      <c r="C10" s="7">
        <v>550000000</v>
      </c>
      <c r="D10" s="8">
        <v>607000000</v>
      </c>
      <c r="E10" s="8">
        <v>317000000</v>
      </c>
      <c r="F10" s="9">
        <v>5330</v>
      </c>
      <c r="I10" s="17"/>
      <c r="P10" s="18"/>
    </row>
    <row r="11" spans="2:16" x14ac:dyDescent="0.2">
      <c r="B11" s="3"/>
      <c r="C11" s="7">
        <v>690000000</v>
      </c>
      <c r="D11" s="8">
        <v>367000000</v>
      </c>
      <c r="E11" s="8">
        <v>573000000</v>
      </c>
      <c r="F11" s="9">
        <v>523000</v>
      </c>
      <c r="I11" s="17" t="s">
        <v>59</v>
      </c>
      <c r="P11" s="18"/>
    </row>
    <row r="12" spans="2:16" ht="17" thickBot="1" x14ac:dyDescent="0.25">
      <c r="B12" s="3"/>
      <c r="C12" s="10">
        <v>750000000</v>
      </c>
      <c r="D12" s="11">
        <v>573000000</v>
      </c>
      <c r="E12" s="11">
        <v>143000000</v>
      </c>
      <c r="F12" s="12">
        <v>413000</v>
      </c>
      <c r="I12" s="17"/>
      <c r="P12" s="18"/>
    </row>
    <row r="13" spans="2:16" x14ac:dyDescent="0.2">
      <c r="I13" s="17" t="s">
        <v>174</v>
      </c>
      <c r="P13" s="18"/>
    </row>
    <row r="14" spans="2:16" ht="17" thickBot="1" x14ac:dyDescent="0.25">
      <c r="B14" t="s">
        <v>175</v>
      </c>
      <c r="I14" s="17" t="s">
        <v>176</v>
      </c>
      <c r="P14" s="18"/>
    </row>
    <row r="15" spans="2:16" x14ac:dyDescent="0.2">
      <c r="B15" s="4" t="s">
        <v>131</v>
      </c>
      <c r="C15" s="5">
        <f>AVERAGE(C4:C12)</f>
        <v>656666666.66666663</v>
      </c>
      <c r="D15" s="5">
        <f>AVERAGE(D4:D12)</f>
        <v>524000000</v>
      </c>
      <c r="E15" s="6">
        <f>AVERAGE(E4:E12)</f>
        <v>346666666.66666669</v>
      </c>
      <c r="I15" s="17"/>
      <c r="P15" s="18"/>
    </row>
    <row r="16" spans="2:16" x14ac:dyDescent="0.2">
      <c r="B16" s="25" t="s">
        <v>133</v>
      </c>
      <c r="C16" s="3">
        <f>LOG10(C15)</f>
        <v>8.8173449714419299</v>
      </c>
      <c r="D16" s="3">
        <f t="shared" ref="D16:E16" si="0">LOG10(D15)</f>
        <v>8.7193312869837261</v>
      </c>
      <c r="E16" s="26">
        <f t="shared" si="0"/>
        <v>8.5399120845791181</v>
      </c>
      <c r="I16" s="17" t="s">
        <v>177</v>
      </c>
      <c r="P16" s="18"/>
    </row>
    <row r="17" spans="2:16" x14ac:dyDescent="0.2">
      <c r="B17" s="25" t="s">
        <v>178</v>
      </c>
      <c r="C17" s="3">
        <f>C16-D16</f>
        <v>9.8013684458203798E-2</v>
      </c>
      <c r="D17" s="3"/>
      <c r="E17" s="26"/>
      <c r="I17" s="17" t="s">
        <v>179</v>
      </c>
      <c r="P17" s="18"/>
    </row>
    <row r="18" spans="2:16" x14ac:dyDescent="0.2">
      <c r="B18" s="25" t="s">
        <v>180</v>
      </c>
      <c r="C18">
        <f>E16-C17</f>
        <v>8.4418984001209143</v>
      </c>
      <c r="E18" s="18"/>
      <c r="I18" s="17"/>
      <c r="P18" s="18"/>
    </row>
    <row r="19" spans="2:16" ht="17" thickBot="1" x14ac:dyDescent="0.25">
      <c r="B19" s="27" t="s">
        <v>137</v>
      </c>
      <c r="C19" s="28">
        <f>10^C18</f>
        <v>276629441.62436646</v>
      </c>
      <c r="D19" s="20" t="s">
        <v>138</v>
      </c>
      <c r="E19" s="21"/>
      <c r="I19" s="17" t="s">
        <v>65</v>
      </c>
      <c r="P19" s="18"/>
    </row>
    <row r="20" spans="2:16" x14ac:dyDescent="0.2">
      <c r="I20" s="17"/>
      <c r="P20" s="18"/>
    </row>
    <row r="21" spans="2:16" x14ac:dyDescent="0.2">
      <c r="I21" s="17" t="s">
        <v>181</v>
      </c>
      <c r="P21" s="18"/>
    </row>
    <row r="22" spans="2:16" x14ac:dyDescent="0.2">
      <c r="I22" s="17" t="s">
        <v>182</v>
      </c>
      <c r="P22" s="18"/>
    </row>
    <row r="23" spans="2:16" x14ac:dyDescent="0.2">
      <c r="I23" s="17"/>
      <c r="P23" s="18"/>
    </row>
    <row r="24" spans="2:16" x14ac:dyDescent="0.2">
      <c r="I24" s="17"/>
      <c r="P24" s="18"/>
    </row>
    <row r="25" spans="2:16" x14ac:dyDescent="0.2">
      <c r="I25" s="17" t="s">
        <v>183</v>
      </c>
      <c r="P25" s="18"/>
    </row>
    <row r="26" spans="2:16" x14ac:dyDescent="0.2">
      <c r="I26" s="17" t="s">
        <v>184</v>
      </c>
      <c r="P26" s="18"/>
    </row>
    <row r="27" spans="2:16" x14ac:dyDescent="0.2">
      <c r="I27" s="17" t="s">
        <v>185</v>
      </c>
      <c r="P27" s="18"/>
    </row>
    <row r="28" spans="2:16" x14ac:dyDescent="0.2">
      <c r="I28" s="17" t="s">
        <v>186</v>
      </c>
      <c r="P28" s="18"/>
    </row>
    <row r="29" spans="2:16" x14ac:dyDescent="0.2">
      <c r="I29" s="17"/>
      <c r="P29" s="18"/>
    </row>
    <row r="30" spans="2:16" x14ac:dyDescent="0.2">
      <c r="I30" s="17" t="s">
        <v>187</v>
      </c>
      <c r="P30" s="18"/>
    </row>
    <row r="31" spans="2:16" x14ac:dyDescent="0.2">
      <c r="I31" s="17" t="s">
        <v>188</v>
      </c>
      <c r="P31" s="18"/>
    </row>
    <row r="32" spans="2:16" x14ac:dyDescent="0.2">
      <c r="I32" s="17" t="s">
        <v>189</v>
      </c>
      <c r="P32" s="18"/>
    </row>
    <row r="33" spans="9:16" x14ac:dyDescent="0.2">
      <c r="I33" s="17"/>
      <c r="P33" s="18"/>
    </row>
    <row r="34" spans="9:16" x14ac:dyDescent="0.2">
      <c r="I34" s="17" t="s">
        <v>190</v>
      </c>
      <c r="P34" s="18"/>
    </row>
    <row r="35" spans="9:16" x14ac:dyDescent="0.2">
      <c r="I35" s="17" t="s">
        <v>191</v>
      </c>
      <c r="P35" s="18"/>
    </row>
    <row r="36" spans="9:16" x14ac:dyDescent="0.2">
      <c r="I36" s="17"/>
      <c r="P36" s="18"/>
    </row>
    <row r="37" spans="9:16" ht="17" thickBot="1" x14ac:dyDescent="0.25">
      <c r="I37" s="19" t="s">
        <v>192</v>
      </c>
      <c r="J37" s="20"/>
      <c r="K37" s="20"/>
      <c r="L37" s="20"/>
      <c r="M37" s="20"/>
      <c r="N37" s="20"/>
      <c r="O37" s="20"/>
      <c r="P37" s="21"/>
    </row>
    <row r="42" spans="9:16" ht="17" thickBot="1" x14ac:dyDescent="0.25">
      <c r="I42" s="40" t="s">
        <v>193</v>
      </c>
      <c r="J42" s="30"/>
    </row>
    <row r="43" spans="9:16" x14ac:dyDescent="0.2">
      <c r="I43" s="22" t="s">
        <v>194</v>
      </c>
      <c r="J43" s="23"/>
      <c r="K43" s="23"/>
      <c r="L43" s="23"/>
      <c r="M43" s="23"/>
      <c r="N43" s="23"/>
      <c r="O43" s="24"/>
    </row>
    <row r="44" spans="9:16" x14ac:dyDescent="0.2">
      <c r="I44" s="17" t="s">
        <v>195</v>
      </c>
      <c r="O44" s="18"/>
    </row>
    <row r="45" spans="9:16" x14ac:dyDescent="0.2">
      <c r="I45" s="17" t="s">
        <v>196</v>
      </c>
      <c r="O45" s="18"/>
    </row>
    <row r="46" spans="9:16" x14ac:dyDescent="0.2">
      <c r="I46" s="17" t="s">
        <v>82</v>
      </c>
      <c r="O46" s="18"/>
    </row>
    <row r="47" spans="9:16" x14ac:dyDescent="0.2">
      <c r="I47" s="17" t="s">
        <v>83</v>
      </c>
      <c r="O47" s="18"/>
    </row>
    <row r="48" spans="9:16" x14ac:dyDescent="0.2">
      <c r="I48" s="17" t="s">
        <v>197</v>
      </c>
      <c r="O48" s="18"/>
    </row>
    <row r="49" spans="9:15" x14ac:dyDescent="0.2">
      <c r="I49" s="17"/>
      <c r="O49" s="18"/>
    </row>
    <row r="50" spans="9:15" x14ac:dyDescent="0.2">
      <c r="I50" s="17" t="s">
        <v>86</v>
      </c>
      <c r="O50" s="18"/>
    </row>
    <row r="51" spans="9:15" x14ac:dyDescent="0.2">
      <c r="I51" s="17"/>
      <c r="O51" s="18"/>
    </row>
    <row r="52" spans="9:15" x14ac:dyDescent="0.2">
      <c r="I52" s="17"/>
      <c r="O52" s="18"/>
    </row>
    <row r="53" spans="9:15" x14ac:dyDescent="0.2">
      <c r="I53" s="17" t="s">
        <v>198</v>
      </c>
      <c r="O53" s="18"/>
    </row>
    <row r="54" spans="9:15" x14ac:dyDescent="0.2">
      <c r="I54" s="17"/>
      <c r="O54" s="18"/>
    </row>
    <row r="55" spans="9:15" x14ac:dyDescent="0.2">
      <c r="I55" s="17" t="s">
        <v>88</v>
      </c>
      <c r="O55" s="18"/>
    </row>
    <row r="56" spans="9:15" x14ac:dyDescent="0.2">
      <c r="I56" s="17" t="s">
        <v>199</v>
      </c>
      <c r="O56" s="18"/>
    </row>
    <row r="57" spans="9:15" x14ac:dyDescent="0.2">
      <c r="I57" s="17" t="s">
        <v>200</v>
      </c>
      <c r="O57" s="18"/>
    </row>
    <row r="58" spans="9:15" x14ac:dyDescent="0.2">
      <c r="I58" s="17" t="s">
        <v>201</v>
      </c>
      <c r="O58" s="18"/>
    </row>
    <row r="59" spans="9:15" x14ac:dyDescent="0.2">
      <c r="I59" s="17" t="s">
        <v>82</v>
      </c>
      <c r="O59" s="18"/>
    </row>
    <row r="60" spans="9:15" x14ac:dyDescent="0.2">
      <c r="I60" s="17" t="s">
        <v>83</v>
      </c>
      <c r="O60" s="18"/>
    </row>
    <row r="61" spans="9:15" x14ac:dyDescent="0.2">
      <c r="I61" s="17" t="s">
        <v>95</v>
      </c>
      <c r="O61" s="18"/>
    </row>
    <row r="62" spans="9:15" ht="17" thickBot="1" x14ac:dyDescent="0.25">
      <c r="I62" s="19"/>
      <c r="J62" s="20"/>
      <c r="K62" s="20"/>
      <c r="L62" s="20"/>
      <c r="M62" s="20"/>
      <c r="N62" s="20"/>
      <c r="O62" s="2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AEEAC-9B2F-3F42-B23B-E4207687087F}">
  <dimension ref="B2:N52"/>
  <sheetViews>
    <sheetView workbookViewId="0">
      <selection activeCell="B2" sqref="B2"/>
    </sheetView>
  </sheetViews>
  <sheetFormatPr baseColWidth="10" defaultColWidth="11" defaultRowHeight="16" x14ac:dyDescent="0.2"/>
  <cols>
    <col min="2" max="2" width="27.1640625" customWidth="1"/>
    <col min="5" max="5" width="13.1640625" customWidth="1"/>
  </cols>
  <sheetData>
    <row r="2" spans="2:14" ht="17" thickBot="1" x14ac:dyDescent="0.25">
      <c r="B2" s="39" t="s">
        <v>202</v>
      </c>
      <c r="C2" s="13"/>
      <c r="D2" s="13"/>
      <c r="E2" s="13"/>
      <c r="F2" s="13"/>
      <c r="H2" s="39" t="s">
        <v>203</v>
      </c>
      <c r="I2" s="30"/>
    </row>
    <row r="3" spans="2:14" x14ac:dyDescent="0.2">
      <c r="B3" s="13"/>
      <c r="C3" s="14" t="s">
        <v>46</v>
      </c>
      <c r="D3" s="15" t="s">
        <v>204</v>
      </c>
      <c r="E3" s="15" t="s">
        <v>205</v>
      </c>
      <c r="F3" s="16" t="s">
        <v>206</v>
      </c>
      <c r="H3" s="22" t="s">
        <v>207</v>
      </c>
      <c r="I3" s="23"/>
      <c r="J3" s="23"/>
      <c r="K3" s="23"/>
      <c r="L3" s="23"/>
      <c r="M3" s="23"/>
      <c r="N3" s="24"/>
    </row>
    <row r="4" spans="2:14" x14ac:dyDescent="0.2">
      <c r="B4" s="13"/>
      <c r="C4" s="7">
        <v>240000000</v>
      </c>
      <c r="D4" s="8">
        <v>190000000</v>
      </c>
      <c r="E4" s="8">
        <v>135000000</v>
      </c>
      <c r="F4" s="9">
        <v>50800</v>
      </c>
      <c r="H4" s="17" t="s">
        <v>50</v>
      </c>
      <c r="N4" s="18"/>
    </row>
    <row r="5" spans="2:14" x14ac:dyDescent="0.2">
      <c r="B5" s="13"/>
      <c r="C5" s="7">
        <v>230000000</v>
      </c>
      <c r="D5" s="8">
        <v>60000000</v>
      </c>
      <c r="E5" s="8">
        <v>35500000</v>
      </c>
      <c r="F5" s="9">
        <v>50800</v>
      </c>
      <c r="H5" s="17" t="s">
        <v>51</v>
      </c>
      <c r="N5" s="18"/>
    </row>
    <row r="6" spans="2:14" x14ac:dyDescent="0.2">
      <c r="B6" s="13"/>
      <c r="C6" s="7">
        <v>200000000</v>
      </c>
      <c r="D6" s="8">
        <v>75000000</v>
      </c>
      <c r="E6" s="8">
        <v>23000000</v>
      </c>
      <c r="F6" s="9">
        <v>108000</v>
      </c>
      <c r="H6" s="17"/>
      <c r="N6" s="18"/>
    </row>
    <row r="7" spans="2:14" x14ac:dyDescent="0.2">
      <c r="B7" s="13"/>
      <c r="C7" s="7">
        <v>220000000</v>
      </c>
      <c r="D7" s="8">
        <v>325000000</v>
      </c>
      <c r="E7" s="8">
        <v>83000000</v>
      </c>
      <c r="F7" s="9">
        <v>193000</v>
      </c>
      <c r="H7" s="17" t="s">
        <v>208</v>
      </c>
      <c r="N7" s="18"/>
    </row>
    <row r="8" spans="2:14" x14ac:dyDescent="0.2">
      <c r="B8" s="13"/>
      <c r="C8" s="7">
        <v>175000000</v>
      </c>
      <c r="D8" s="8">
        <v>190000000</v>
      </c>
      <c r="E8" s="8">
        <v>36500000</v>
      </c>
      <c r="F8" s="9">
        <v>24300</v>
      </c>
      <c r="H8" s="17"/>
      <c r="N8" s="18"/>
    </row>
    <row r="9" spans="2:14" x14ac:dyDescent="0.2">
      <c r="B9" s="13"/>
      <c r="C9" s="7">
        <v>240000000</v>
      </c>
      <c r="D9" s="8">
        <v>651000000</v>
      </c>
      <c r="E9" s="8">
        <v>34000000</v>
      </c>
      <c r="F9" s="9">
        <v>49600</v>
      </c>
      <c r="H9" s="17" t="s">
        <v>209</v>
      </c>
      <c r="N9" s="18"/>
    </row>
    <row r="10" spans="2:14" x14ac:dyDescent="0.2">
      <c r="B10" s="13"/>
      <c r="C10" s="7">
        <v>170000000</v>
      </c>
      <c r="D10" s="8">
        <v>30200000</v>
      </c>
      <c r="E10" s="8">
        <v>59000000</v>
      </c>
      <c r="F10" s="9">
        <v>14400</v>
      </c>
      <c r="H10" s="17" t="s">
        <v>210</v>
      </c>
      <c r="N10" s="18"/>
    </row>
    <row r="11" spans="2:14" x14ac:dyDescent="0.2">
      <c r="B11" s="13"/>
      <c r="C11" s="7">
        <v>155000000</v>
      </c>
      <c r="D11" s="8">
        <v>15000000</v>
      </c>
      <c r="E11" s="8">
        <v>44500000</v>
      </c>
      <c r="F11" s="9">
        <v>16800</v>
      </c>
      <c r="H11" s="17"/>
      <c r="N11" s="18"/>
    </row>
    <row r="12" spans="2:14" ht="17" thickBot="1" x14ac:dyDescent="0.25">
      <c r="B12" s="13"/>
      <c r="C12" s="10">
        <v>290000000</v>
      </c>
      <c r="D12" s="11">
        <v>21600000</v>
      </c>
      <c r="E12" s="11">
        <v>45000000</v>
      </c>
      <c r="F12" s="12">
        <v>27000</v>
      </c>
      <c r="H12" s="17" t="s">
        <v>59</v>
      </c>
      <c r="N12" s="18"/>
    </row>
    <row r="13" spans="2:14" ht="17" thickBot="1" x14ac:dyDescent="0.25">
      <c r="B13" t="s">
        <v>175</v>
      </c>
      <c r="H13" s="17"/>
      <c r="N13" s="18"/>
    </row>
    <row r="14" spans="2:14" x14ac:dyDescent="0.2">
      <c r="B14" s="4" t="s">
        <v>131</v>
      </c>
      <c r="C14" s="5">
        <f>AVERAGE(C4:C12)</f>
        <v>213333333.33333334</v>
      </c>
      <c r="D14" s="5">
        <f>AVERAGE(D4:D12)</f>
        <v>173088888.8888889</v>
      </c>
      <c r="E14" s="6">
        <f>AVERAGE(E4:E12)</f>
        <v>55055555.555555552</v>
      </c>
      <c r="H14" s="17" t="s">
        <v>211</v>
      </c>
      <c r="N14" s="18"/>
    </row>
    <row r="15" spans="2:14" x14ac:dyDescent="0.2">
      <c r="B15" s="25" t="s">
        <v>133</v>
      </c>
      <c r="C15" s="3">
        <f>LOG10(C14)</f>
        <v>8.3290587192642249</v>
      </c>
      <c r="D15" s="3">
        <f t="shared" ref="D15:E15" si="0">LOG10(D14)</f>
        <v>8.2382691900641767</v>
      </c>
      <c r="E15" s="26">
        <f t="shared" si="0"/>
        <v>7.7408011493819693</v>
      </c>
      <c r="H15" s="17" t="s">
        <v>212</v>
      </c>
      <c r="N15" s="18"/>
    </row>
    <row r="16" spans="2:14" x14ac:dyDescent="0.2">
      <c r="B16" s="25" t="s">
        <v>213</v>
      </c>
      <c r="C16" s="3">
        <f>C15-D15</f>
        <v>9.0789529200048236E-2</v>
      </c>
      <c r="D16" s="3"/>
      <c r="E16" s="26"/>
      <c r="H16" s="17"/>
      <c r="N16" s="18"/>
    </row>
    <row r="17" spans="2:14" x14ac:dyDescent="0.2">
      <c r="B17" s="25" t="s">
        <v>214</v>
      </c>
      <c r="C17">
        <f>E15-C16</f>
        <v>7.650011620181921</v>
      </c>
      <c r="E17" s="18"/>
      <c r="H17" s="17" t="s">
        <v>215</v>
      </c>
      <c r="N17" s="18"/>
    </row>
    <row r="18" spans="2:14" ht="17" thickBot="1" x14ac:dyDescent="0.25">
      <c r="B18" s="27" t="s">
        <v>137</v>
      </c>
      <c r="C18" s="28">
        <f>10^C17</f>
        <v>44669554.398148187</v>
      </c>
      <c r="D18" s="20" t="s">
        <v>138</v>
      </c>
      <c r="E18" s="21"/>
      <c r="H18" s="17" t="s">
        <v>216</v>
      </c>
      <c r="N18" s="18"/>
    </row>
    <row r="19" spans="2:14" x14ac:dyDescent="0.2">
      <c r="H19" s="17"/>
      <c r="N19" s="18"/>
    </row>
    <row r="20" spans="2:14" x14ac:dyDescent="0.2">
      <c r="H20" s="17" t="s">
        <v>65</v>
      </c>
      <c r="N20" s="18"/>
    </row>
    <row r="21" spans="2:14" x14ac:dyDescent="0.2">
      <c r="H21" s="17"/>
      <c r="N21" s="18"/>
    </row>
    <row r="22" spans="2:14" x14ac:dyDescent="0.2">
      <c r="H22" s="17" t="s">
        <v>217</v>
      </c>
      <c r="N22" s="18"/>
    </row>
    <row r="23" spans="2:14" x14ac:dyDescent="0.2">
      <c r="H23" s="17" t="s">
        <v>218</v>
      </c>
      <c r="N23" s="18"/>
    </row>
    <row r="24" spans="2:14" x14ac:dyDescent="0.2">
      <c r="H24" s="17"/>
      <c r="N24" s="18"/>
    </row>
    <row r="25" spans="2:14" x14ac:dyDescent="0.2">
      <c r="H25" s="17"/>
      <c r="N25" s="18"/>
    </row>
    <row r="26" spans="2:14" x14ac:dyDescent="0.2">
      <c r="H26" s="17" t="s">
        <v>107</v>
      </c>
      <c r="N26" s="18"/>
    </row>
    <row r="27" spans="2:14" x14ac:dyDescent="0.2">
      <c r="H27" s="17" t="s">
        <v>219</v>
      </c>
      <c r="N27" s="18"/>
    </row>
    <row r="28" spans="2:14" x14ac:dyDescent="0.2">
      <c r="H28" s="17" t="s">
        <v>71</v>
      </c>
      <c r="N28" s="18"/>
    </row>
    <row r="29" spans="2:14" x14ac:dyDescent="0.2">
      <c r="H29" s="17" t="s">
        <v>220</v>
      </c>
      <c r="N29" s="18"/>
    </row>
    <row r="30" spans="2:14" x14ac:dyDescent="0.2">
      <c r="H30" s="17" t="s">
        <v>221</v>
      </c>
      <c r="N30" s="18"/>
    </row>
    <row r="31" spans="2:14" ht="17" thickBot="1" x14ac:dyDescent="0.25">
      <c r="H31" s="19" t="s">
        <v>222</v>
      </c>
      <c r="I31" s="20"/>
      <c r="J31" s="20"/>
      <c r="K31" s="20"/>
      <c r="L31" s="20"/>
      <c r="M31" s="20"/>
      <c r="N31" s="21"/>
    </row>
    <row r="33" spans="8:14" ht="17" thickBot="1" x14ac:dyDescent="0.25">
      <c r="H33" s="39" t="s">
        <v>223</v>
      </c>
      <c r="I33" s="30"/>
    </row>
    <row r="34" spans="8:14" x14ac:dyDescent="0.2">
      <c r="H34" s="22" t="s">
        <v>224</v>
      </c>
      <c r="I34" s="23"/>
      <c r="J34" s="23"/>
      <c r="K34" s="23"/>
      <c r="L34" s="23"/>
      <c r="M34" s="23"/>
      <c r="N34" s="24"/>
    </row>
    <row r="35" spans="8:14" x14ac:dyDescent="0.2">
      <c r="H35" s="17" t="s">
        <v>225</v>
      </c>
      <c r="N35" s="18"/>
    </row>
    <row r="36" spans="8:14" x14ac:dyDescent="0.2">
      <c r="H36" s="17" t="s">
        <v>226</v>
      </c>
      <c r="N36" s="18"/>
    </row>
    <row r="37" spans="8:14" x14ac:dyDescent="0.2">
      <c r="H37" s="17" t="s">
        <v>227</v>
      </c>
      <c r="N37" s="18"/>
    </row>
    <row r="38" spans="8:14" x14ac:dyDescent="0.2">
      <c r="H38" s="17" t="s">
        <v>228</v>
      </c>
      <c r="N38" s="18"/>
    </row>
    <row r="39" spans="8:14" x14ac:dyDescent="0.2">
      <c r="H39" s="17" t="s">
        <v>82</v>
      </c>
      <c r="N39" s="18"/>
    </row>
    <row r="40" spans="8:14" x14ac:dyDescent="0.2">
      <c r="H40" s="17" t="s">
        <v>83</v>
      </c>
      <c r="N40" s="18"/>
    </row>
    <row r="41" spans="8:14" x14ac:dyDescent="0.2">
      <c r="H41" s="17" t="s">
        <v>229</v>
      </c>
      <c r="N41" s="18"/>
    </row>
    <row r="42" spans="8:14" x14ac:dyDescent="0.2">
      <c r="H42" s="17"/>
      <c r="N42" s="18"/>
    </row>
    <row r="43" spans="8:14" x14ac:dyDescent="0.2">
      <c r="H43" s="17" t="s">
        <v>230</v>
      </c>
      <c r="N43" s="18"/>
    </row>
    <row r="44" spans="8:14" x14ac:dyDescent="0.2">
      <c r="H44" s="17"/>
      <c r="N44" s="18"/>
    </row>
    <row r="45" spans="8:14" x14ac:dyDescent="0.2">
      <c r="H45" s="17" t="s">
        <v>88</v>
      </c>
      <c r="N45" s="18"/>
    </row>
    <row r="46" spans="8:14" x14ac:dyDescent="0.2">
      <c r="H46" s="17" t="s">
        <v>231</v>
      </c>
      <c r="N46" s="18"/>
    </row>
    <row r="47" spans="8:14" x14ac:dyDescent="0.2">
      <c r="H47" s="17" t="s">
        <v>232</v>
      </c>
      <c r="N47" s="18"/>
    </row>
    <row r="48" spans="8:14" x14ac:dyDescent="0.2">
      <c r="H48" s="17" t="s">
        <v>233</v>
      </c>
      <c r="N48" s="18"/>
    </row>
    <row r="49" spans="8:14" x14ac:dyDescent="0.2">
      <c r="H49" s="17" t="s">
        <v>234</v>
      </c>
      <c r="N49" s="18"/>
    </row>
    <row r="50" spans="8:14" x14ac:dyDescent="0.2">
      <c r="H50" s="17" t="s">
        <v>82</v>
      </c>
      <c r="N50" s="18"/>
    </row>
    <row r="51" spans="8:14" x14ac:dyDescent="0.2">
      <c r="H51" s="17" t="s">
        <v>83</v>
      </c>
      <c r="N51" s="18"/>
    </row>
    <row r="52" spans="8:14" ht="17" thickBot="1" x14ac:dyDescent="0.25">
      <c r="H52" s="19" t="s">
        <v>95</v>
      </c>
      <c r="I52" s="20"/>
      <c r="J52" s="20"/>
      <c r="K52" s="20"/>
      <c r="L52" s="20"/>
      <c r="M52" s="20"/>
      <c r="N52" s="2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A25F4-2B6E-2F4D-B026-B0D507C77EB1}">
  <dimension ref="A2:M66"/>
  <sheetViews>
    <sheetView workbookViewId="0">
      <selection activeCell="H38" sqref="H38"/>
    </sheetView>
  </sheetViews>
  <sheetFormatPr baseColWidth="10" defaultColWidth="11" defaultRowHeight="16" x14ac:dyDescent="0.2"/>
  <sheetData>
    <row r="2" spans="1:13" x14ac:dyDescent="0.2">
      <c r="A2" s="30" t="s">
        <v>235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4" spans="1:13" x14ac:dyDescent="0.2">
      <c r="A4" t="s">
        <v>47</v>
      </c>
    </row>
    <row r="5" spans="1:13" x14ac:dyDescent="0.2">
      <c r="A5" t="s">
        <v>50</v>
      </c>
    </row>
    <row r="7" spans="1:13" x14ac:dyDescent="0.2">
      <c r="A7" t="s">
        <v>52</v>
      </c>
    </row>
    <row r="9" spans="1:13" x14ac:dyDescent="0.2">
      <c r="A9" t="s">
        <v>54</v>
      </c>
    </row>
    <row r="11" spans="1:13" x14ac:dyDescent="0.2">
      <c r="A11" t="s">
        <v>56</v>
      </c>
    </row>
    <row r="12" spans="1:13" x14ac:dyDescent="0.2">
      <c r="A12" t="s">
        <v>57</v>
      </c>
    </row>
    <row r="14" spans="1:13" x14ac:dyDescent="0.2">
      <c r="A14" t="s">
        <v>59</v>
      </c>
    </row>
    <row r="16" spans="1:13" x14ac:dyDescent="0.2">
      <c r="A16" t="s">
        <v>60</v>
      </c>
    </row>
    <row r="17" spans="1:1" x14ac:dyDescent="0.2">
      <c r="A17" t="s">
        <v>61</v>
      </c>
    </row>
    <row r="19" spans="1:1" x14ac:dyDescent="0.2">
      <c r="A19" t="s">
        <v>62</v>
      </c>
    </row>
    <row r="20" spans="1:1" x14ac:dyDescent="0.2">
      <c r="A20" t="s">
        <v>63</v>
      </c>
    </row>
    <row r="23" spans="1:1" x14ac:dyDescent="0.2">
      <c r="A23" t="s">
        <v>65</v>
      </c>
    </row>
    <row r="25" spans="1:1" x14ac:dyDescent="0.2">
      <c r="A25" t="s">
        <v>66</v>
      </c>
    </row>
    <row r="26" spans="1:1" x14ac:dyDescent="0.2">
      <c r="A26" t="s">
        <v>67</v>
      </c>
    </row>
    <row r="28" spans="1:1" x14ac:dyDescent="0.2">
      <c r="A28" t="s">
        <v>236</v>
      </c>
    </row>
    <row r="30" spans="1:1" x14ac:dyDescent="0.2">
      <c r="A30" t="s">
        <v>237</v>
      </c>
    </row>
    <row r="31" spans="1:1" x14ac:dyDescent="0.2">
      <c r="A31" t="s">
        <v>71</v>
      </c>
    </row>
    <row r="32" spans="1:1" x14ac:dyDescent="0.2">
      <c r="A32" t="s">
        <v>238</v>
      </c>
    </row>
    <row r="34" spans="1:1" x14ac:dyDescent="0.2">
      <c r="A34" t="s">
        <v>68</v>
      </c>
    </row>
    <row r="36" spans="1:1" x14ac:dyDescent="0.2">
      <c r="A36" t="s">
        <v>69</v>
      </c>
    </row>
    <row r="37" spans="1:1" x14ac:dyDescent="0.2">
      <c r="A37" t="s">
        <v>71</v>
      </c>
    </row>
    <row r="38" spans="1:1" x14ac:dyDescent="0.2">
      <c r="A38" t="s">
        <v>72</v>
      </c>
    </row>
    <row r="40" spans="1:1" x14ac:dyDescent="0.2">
      <c r="A40" t="s">
        <v>239</v>
      </c>
    </row>
    <row r="42" spans="1:1" x14ac:dyDescent="0.2">
      <c r="A42" t="s">
        <v>240</v>
      </c>
    </row>
    <row r="43" spans="1:1" x14ac:dyDescent="0.2">
      <c r="A43" t="s">
        <v>71</v>
      </c>
    </row>
    <row r="44" spans="1:1" x14ac:dyDescent="0.2">
      <c r="A44" t="s">
        <v>241</v>
      </c>
    </row>
    <row r="45" spans="1:1" x14ac:dyDescent="0.2">
      <c r="A45" t="s">
        <v>242</v>
      </c>
    </row>
    <row r="47" spans="1:1" x14ac:dyDescent="0.2">
      <c r="A47" t="s">
        <v>243</v>
      </c>
    </row>
    <row r="49" spans="1:1" x14ac:dyDescent="0.2">
      <c r="A49" t="s">
        <v>244</v>
      </c>
    </row>
    <row r="50" spans="1:1" x14ac:dyDescent="0.2">
      <c r="A50" t="s">
        <v>185</v>
      </c>
    </row>
    <row r="51" spans="1:1" x14ac:dyDescent="0.2">
      <c r="A51" t="s">
        <v>245</v>
      </c>
    </row>
    <row r="53" spans="1:1" x14ac:dyDescent="0.2">
      <c r="A53" t="s">
        <v>246</v>
      </c>
    </row>
    <row r="54" spans="1:1" x14ac:dyDescent="0.2">
      <c r="A54" t="s">
        <v>247</v>
      </c>
    </row>
    <row r="55" spans="1:1" x14ac:dyDescent="0.2">
      <c r="A55" t="s">
        <v>185</v>
      </c>
    </row>
    <row r="56" spans="1:1" x14ac:dyDescent="0.2">
      <c r="A56" t="s">
        <v>248</v>
      </c>
    </row>
    <row r="58" spans="1:1" x14ac:dyDescent="0.2">
      <c r="A58" t="s">
        <v>249</v>
      </c>
    </row>
    <row r="60" spans="1:1" x14ac:dyDescent="0.2">
      <c r="A60" t="s">
        <v>250</v>
      </c>
    </row>
    <row r="61" spans="1:1" x14ac:dyDescent="0.2">
      <c r="A61" t="s">
        <v>251</v>
      </c>
    </row>
    <row r="62" spans="1:1" x14ac:dyDescent="0.2">
      <c r="A62" t="s">
        <v>189</v>
      </c>
    </row>
    <row r="64" spans="1:1" x14ac:dyDescent="0.2">
      <c r="A64" t="s">
        <v>252</v>
      </c>
    </row>
    <row r="65" spans="1:1" x14ac:dyDescent="0.2">
      <c r="A65" t="s">
        <v>253</v>
      </c>
    </row>
    <row r="66" spans="1:1" x14ac:dyDescent="0.2">
      <c r="A66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2</vt:lpstr>
      <vt:lpstr>Figure 3</vt:lpstr>
      <vt:lpstr>Figure 4B</vt:lpstr>
      <vt:lpstr>Figure 5B</vt:lpstr>
      <vt:lpstr>Figure 5D</vt:lpstr>
      <vt:lpstr>Figure 5E</vt:lpstr>
      <vt:lpstr>Figure 7B</vt:lpstr>
      <vt:lpstr>Figure 8B</vt:lpstr>
      <vt:lpstr>R code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2022-12-14T10:04:30Z</dcterms:created>
  <dcterms:modified xsi:type="dcterms:W3CDTF">2023-05-09T17:51:38Z</dcterms:modified>
  <cp:category/>
  <cp:contentStatus/>
</cp:coreProperties>
</file>