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lsch\OneDrive\Desktop\"/>
    </mc:Choice>
  </mc:AlternateContent>
  <xr:revisionPtr revIDLastSave="0" documentId="13_ncr:1_{976CD179-3619-4F6B-84A6-A75EBE8D592E}" xr6:coauthVersionLast="47" xr6:coauthVersionMax="47" xr10:uidLastSave="{00000000-0000-0000-0000-000000000000}"/>
  <bookViews>
    <workbookView xWindow="40350" yWindow="675" windowWidth="16710" windowHeight="14580" xr2:uid="{00000000-000D-0000-FFFF-FFFF00000000}"/>
  </bookViews>
  <sheets>
    <sheet name="Blinded Pathology Notes" sheetId="1" r:id="rId1"/>
    <sheet name="Pathology Summary" sheetId="2" r:id="rId2"/>
    <sheet name="IHC Area Analysis" sheetId="3" r:id="rId3"/>
  </sheets>
  <definedNames>
    <definedName name="_xlnm._FilterDatabase" localSheetId="0" hidden="1">'Blinded Pathology Notes'!$A$9:$AC$34</definedName>
    <definedName name="_xlnm._FilterDatabase" localSheetId="2">'IHC Area Analysis'!$B$4:$O$25</definedName>
    <definedName name="_xlnm.Print_Area" localSheetId="0">'Blinded Pathology Notes'!$D$1:$E$34</definedName>
    <definedName name="_xlnm.Print_Area" localSheetId="2">'IHC Area Analysis'!$B$1:$G$25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7" i="3" l="1"/>
  <c r="L17" i="3"/>
  <c r="J17" i="3"/>
  <c r="H17" i="3"/>
  <c r="P7" i="2"/>
  <c r="P8" i="2"/>
  <c r="P9" i="2"/>
  <c r="P10" i="2"/>
  <c r="P11" i="2"/>
  <c r="P12" i="2"/>
  <c r="P13" i="2"/>
  <c r="P6" i="2"/>
  <c r="O6" i="2"/>
  <c r="M7" i="2"/>
  <c r="M8" i="2"/>
  <c r="M9" i="2"/>
  <c r="M10" i="2"/>
  <c r="M11" i="2"/>
  <c r="M12" i="2"/>
  <c r="M13" i="2"/>
  <c r="M6" i="2"/>
  <c r="N6" i="2"/>
  <c r="N7" i="2"/>
  <c r="N8" i="2"/>
  <c r="N9" i="2"/>
  <c r="N10" i="2"/>
  <c r="N11" i="2"/>
  <c r="N12" i="2"/>
  <c r="N13" i="2"/>
  <c r="O7" i="2"/>
  <c r="O8" i="2"/>
  <c r="O9" i="2"/>
  <c r="O10" i="2"/>
  <c r="O11" i="2"/>
  <c r="O12" i="2"/>
  <c r="O13" i="2"/>
  <c r="K6" i="2"/>
  <c r="K22" i="2" l="1"/>
  <c r="K23" i="2"/>
  <c r="K24" i="2"/>
  <c r="K25" i="2"/>
  <c r="K26" i="2"/>
  <c r="K27" i="2"/>
  <c r="K28" i="2"/>
  <c r="K21" i="2"/>
  <c r="H22" i="2"/>
  <c r="H23" i="2"/>
  <c r="H24" i="2"/>
  <c r="H25" i="2"/>
  <c r="H26" i="2"/>
  <c r="H27" i="2"/>
  <c r="H28" i="2"/>
  <c r="H21" i="2"/>
  <c r="K7" i="2"/>
  <c r="K8" i="2"/>
  <c r="K9" i="2"/>
  <c r="K10" i="2"/>
  <c r="K11" i="2"/>
  <c r="K12" i="2"/>
  <c r="K13" i="2"/>
  <c r="H7" i="2"/>
  <c r="H8" i="2"/>
  <c r="H9" i="2"/>
  <c r="H10" i="2"/>
  <c r="H11" i="2"/>
  <c r="H12" i="2"/>
  <c r="H13" i="2"/>
  <c r="H6" i="2"/>
  <c r="E28" i="2"/>
  <c r="E22" i="2"/>
  <c r="E23" i="2"/>
  <c r="E24" i="2"/>
  <c r="E25" i="2"/>
  <c r="E26" i="2"/>
  <c r="E27" i="2"/>
  <c r="E21" i="2"/>
  <c r="C28" i="2" l="1"/>
  <c r="C27" i="2"/>
  <c r="C26" i="2"/>
  <c r="C25" i="2"/>
  <c r="C24" i="2"/>
  <c r="C23" i="2"/>
  <c r="C22" i="2"/>
  <c r="C21" i="2"/>
  <c r="C7" i="2"/>
  <c r="C8" i="2"/>
  <c r="C9" i="2"/>
  <c r="C10" i="2"/>
  <c r="C11" i="2"/>
  <c r="C12" i="2"/>
  <c r="C13" i="2"/>
  <c r="C6" i="2"/>
  <c r="Q11" i="1" l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10" i="1"/>
  <c r="U10" i="1"/>
  <c r="G21" i="2" s="1"/>
  <c r="Q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10" i="1"/>
  <c r="D21" i="2" l="1"/>
  <c r="J6" i="2"/>
  <c r="J13" i="2"/>
  <c r="J7" i="2"/>
  <c r="J21" i="2"/>
  <c r="G6" i="2"/>
  <c r="J28" i="2"/>
  <c r="J22" i="2"/>
  <c r="J25" i="2"/>
  <c r="G28" i="2"/>
  <c r="G22" i="2"/>
  <c r="G25" i="2"/>
  <c r="G13" i="2"/>
  <c r="G7" i="2"/>
  <c r="G10" i="2"/>
  <c r="D28" i="2"/>
  <c r="D22" i="2"/>
  <c r="D25" i="2"/>
  <c r="J8" i="2"/>
  <c r="G8" i="2"/>
  <c r="J23" i="2"/>
  <c r="D23" i="2"/>
  <c r="G23" i="2"/>
  <c r="G12" i="2"/>
  <c r="J10" i="2"/>
  <c r="J26" i="2"/>
  <c r="J27" i="2"/>
  <c r="G26" i="2"/>
  <c r="G27" i="2"/>
  <c r="D26" i="2"/>
  <c r="D27" i="2"/>
  <c r="J9" i="2"/>
  <c r="G11" i="2"/>
  <c r="G9" i="2"/>
  <c r="J11" i="2"/>
  <c r="J12" i="2"/>
  <c r="J24" i="2"/>
  <c r="G24" i="2"/>
  <c r="D24" i="2"/>
</calcChain>
</file>

<file path=xl/sharedStrings.xml><?xml version="1.0" encoding="utf-8"?>
<sst xmlns="http://schemas.openxmlformats.org/spreadsheetml/2006/main" count="500" uniqueCount="248">
  <si>
    <t>H&amp;E stain</t>
  </si>
  <si>
    <t>JSchaal 10</t>
  </si>
  <si>
    <t>JSchaal 11</t>
  </si>
  <si>
    <t>JSchaal 12</t>
  </si>
  <si>
    <t>JSchaal 13</t>
  </si>
  <si>
    <t>JSchaal 14</t>
  </si>
  <si>
    <t>JSchaal 15</t>
  </si>
  <si>
    <t>JSchaal 16</t>
  </si>
  <si>
    <t>JSchaal 17</t>
  </si>
  <si>
    <t>JSchaal 18</t>
  </si>
  <si>
    <t>JSchaal 19</t>
  </si>
  <si>
    <t>JSchaal 20</t>
  </si>
  <si>
    <t>JSchaal 21</t>
  </si>
  <si>
    <t>JSchaal 22</t>
  </si>
  <si>
    <t>JSchaal 23</t>
  </si>
  <si>
    <t>JSchaal 24</t>
  </si>
  <si>
    <t>JSchaal 25</t>
  </si>
  <si>
    <t>JSchaal 01</t>
  </si>
  <si>
    <t>JSchaal 02</t>
  </si>
  <si>
    <t>JSchaal 03</t>
  </si>
  <si>
    <t>JSchaal 04</t>
  </si>
  <si>
    <t>JSchaal 05</t>
  </si>
  <si>
    <t>JSchaal 06</t>
  </si>
  <si>
    <t>JSchaal 07</t>
  </si>
  <si>
    <t>JSchaal 08</t>
  </si>
  <si>
    <t>JSchaal 09</t>
  </si>
  <si>
    <t>Blinded ID's were assigned using the Random List generator at Random.org</t>
  </si>
  <si>
    <t>Masson Trichrome stain</t>
  </si>
  <si>
    <t>Claudin-4 stain</t>
  </si>
  <si>
    <t>CD31 stain (PECAM-1)</t>
  </si>
  <si>
    <t>CD144 stain (VE-Cadherin)</t>
  </si>
  <si>
    <t>TUNEL stain</t>
  </si>
  <si>
    <t>IHC Pathological Observations for JLSchaal Tumor Specimens</t>
  </si>
  <si>
    <t>Samples are BxPc3 human pancreatic tumors xenografted into the pancreas of athymic, nude mice</t>
  </si>
  <si>
    <t>Blinded Specimen ID</t>
  </si>
  <si>
    <r>
      <t>HIF-1</t>
    </r>
    <r>
      <rPr>
        <b/>
        <sz val="12"/>
        <color theme="1"/>
        <rFont val="Calibri"/>
        <family val="2"/>
      </rPr>
      <t>α stain</t>
    </r>
  </si>
  <si>
    <r>
      <rPr>
        <b/>
        <sz val="11"/>
        <color theme="1"/>
        <rFont val="Calibri"/>
        <family val="2"/>
        <scheme val="minor"/>
      </rPr>
      <t>Contact Jeff Schaal of the Chilkoti Lab</t>
    </r>
    <r>
      <rPr>
        <sz val="11"/>
        <color theme="1"/>
        <rFont val="Calibri"/>
        <family val="2"/>
        <scheme val="minor"/>
      </rPr>
      <t xml:space="preserve"> (jls87@duke.edu)</t>
    </r>
  </si>
  <si>
    <t>No tumor present - Normal pancreatic acini with islet cells.</t>
  </si>
  <si>
    <t>Adenocarcinoma adjacent to muscle</t>
  </si>
  <si>
    <t>Adenocarcinoma invading muscle</t>
  </si>
  <si>
    <t>Tumor adjacent to stomach.  Very pleomorphic, necrosis, possible treatment effect</t>
  </si>
  <si>
    <t>Tumor nuclei 2/80</t>
  </si>
  <si>
    <t>Cytoplasmic staining in tumor cells 2/100</t>
  </si>
  <si>
    <t>Strong membranous staining in tumor cells 3/80</t>
  </si>
  <si>
    <t>Dirt brown 3/100</t>
  </si>
  <si>
    <t>Positive in islet cells (cytoplasmic), negative in acini, negative in ductal epithelium 0/0</t>
  </si>
  <si>
    <t>Luminal staining of vessels, negative in ductal cells 0</t>
  </si>
  <si>
    <t>Positive in islet cells (cytoplasmic), negative staining in ductal cells 0</t>
  </si>
  <si>
    <t>Positive cytoplasmic staining in acini and islet cells and ductal cells, positive weak nuclear staining in ductal cells, negative nuclear staining in acini and islets 0</t>
  </si>
  <si>
    <t>Negative in nuclei of acinar cells, islet cells, and ductal cells 0</t>
  </si>
  <si>
    <t>Strongly positive in tumor stroma, positive in the tumor cell cytoplasm, negative in tumor nuclei 2/20</t>
  </si>
  <si>
    <t>Highlights vessels in tumor stroma, light tumor cytoplasm 1/60</t>
  </si>
  <si>
    <t>Strongly positive in tumor nuclei, weakly positive in tumor cytoplasm 2/80</t>
  </si>
  <si>
    <t>Positive in tumor nuclei, weakly positive in cytoplasm 1/100</t>
  </si>
  <si>
    <t>Negative in tumor cell nuclei 0</t>
  </si>
  <si>
    <t>Strong membranous staining in scattered tumor cells. Strongly positive in stroma. 2/40</t>
  </si>
  <si>
    <t>Highlights vessels in tumor stroma, light tumor cytoplasm 1/100</t>
  </si>
  <si>
    <t>Strongly positive in tumor nuclei, weakly positive in tumor cytoplasm 2/100</t>
  </si>
  <si>
    <t>Weakly positive in tumor nuclei, weakly positive in cytoplasm 1/100</t>
  </si>
  <si>
    <t>Diffuse nuclear positivity in tumor cells 1/20</t>
  </si>
  <si>
    <t>Intensity</t>
  </si>
  <si>
    <t>%</t>
  </si>
  <si>
    <t>Claudin-4</t>
  </si>
  <si>
    <t>CD31</t>
  </si>
  <si>
    <t>CD144</t>
  </si>
  <si>
    <t>HIF1A</t>
  </si>
  <si>
    <t>TUNEL</t>
  </si>
  <si>
    <t>Adenocarcinoma and normal pancreas, some necrosis and pleomorphism</t>
  </si>
  <si>
    <t>Nuclear Positivity</t>
  </si>
  <si>
    <t>Cytoplasmic Positivity</t>
  </si>
  <si>
    <t>Membranous Positivity</t>
  </si>
  <si>
    <t>Normal collagen</t>
  </si>
  <si>
    <t>Normal, no tumor</t>
  </si>
  <si>
    <t>No residual tumor.  Normal pancreatic tissue and ?spleen. One focus of inflammation/spleen with germinal center/granuloma</t>
  </si>
  <si>
    <t>Pleomorphic adenocarcinoma, muscle, and cartilage/bone</t>
  </si>
  <si>
    <t>Pleomorphic tumor with central necrosis, little normal</t>
  </si>
  <si>
    <t>Some nuclei positive (20%)</t>
  </si>
  <si>
    <t>Not much in viable tumor cells</t>
  </si>
  <si>
    <t>Adenocarcinoma, stomach, and normal pancreas.  Adenocarcinoma has central scar with necrosis and pyknotic cells, ? Treatment vs. fixation artifact</t>
  </si>
  <si>
    <t>None in viable tumor cells, all of necrotic cells.</t>
  </si>
  <si>
    <t>Tumor and normal pancreas.  Tumor has a central scar of necrosis</t>
  </si>
  <si>
    <t>Favor these "1" are actually negative really (or not activated)</t>
  </si>
  <si>
    <t>Some in viable tumor cells, tons in necrosis</t>
  </si>
  <si>
    <t>No tumor</t>
  </si>
  <si>
    <t>Adenocarcinoma with pleomorphic nuclei and abundant mitotic figures, muscle</t>
  </si>
  <si>
    <t>Dense stromal collagen</t>
  </si>
  <si>
    <t>Adenocarcinoma with tumor necrosis, normal pancreas</t>
  </si>
  <si>
    <t>Moderate stromal collagen</t>
  </si>
  <si>
    <t>Adenocarcinoma with pleomorphic nuclei, involving bone</t>
  </si>
  <si>
    <t>Adenocarcinoma with perineural invasion, pleomorphic nuclei, muscle</t>
  </si>
  <si>
    <t>Very poorly differentiated adenocarcinoma, necrosis</t>
  </si>
  <si>
    <t>Minimal stroma, minimal collagen</t>
  </si>
  <si>
    <t>Dot-like cytoplasmic and membranous staining</t>
  </si>
  <si>
    <t>non-specific pattern</t>
  </si>
  <si>
    <t>negative in tumor cells</t>
  </si>
  <si>
    <t>Dirt brown, diffuse and strongly positive in cytoplasm and nuclei</t>
  </si>
  <si>
    <t>Only a small number of viable tumor cells positive</t>
  </si>
  <si>
    <t>Adenocarcinoma with foci of necrosis, muscle</t>
  </si>
  <si>
    <t>positive in all nuclei, some foci stronger than others (perhaps artifact?)</t>
  </si>
  <si>
    <t>Adenocarcinoma with necrotic foci, normal pancreas</t>
  </si>
  <si>
    <t>Adenocarcinoma, pancreas, intestines</t>
  </si>
  <si>
    <t>Adenocarcinoma with central fibrosis and necrosis, inflammation in stromal core</t>
  </si>
  <si>
    <t>Adenocarcinoma with desmoplastic fibrous stroma and necrosis</t>
  </si>
  <si>
    <t>Adenocarcinoma, prominent vacuoles</t>
  </si>
  <si>
    <t>Adenocarcinoma with pleomorphic nuclei and large focus of necrosis</t>
  </si>
  <si>
    <t>Adenocarcinoma with desmoplastic fibrous stroma, muscle</t>
  </si>
  <si>
    <t>non-specific?</t>
  </si>
  <si>
    <t>Zero to minimal residual tumor - large focus of necrosis and histiocytic (?tumor) cells at periphery</t>
  </si>
  <si>
    <t>Normal collagen (surrounding only vessels)</t>
  </si>
  <si>
    <t>Light stromal collagen</t>
  </si>
  <si>
    <t>H-Score</t>
  </si>
  <si>
    <t>Pan - 22</t>
  </si>
  <si>
    <t>Pan-51</t>
  </si>
  <si>
    <t>EB - 22</t>
  </si>
  <si>
    <t>BD+P - 105</t>
  </si>
  <si>
    <t>BD - 21</t>
  </si>
  <si>
    <t>BD+P - 85</t>
  </si>
  <si>
    <t>EB - 21</t>
  </si>
  <si>
    <t>BD+P - 15</t>
  </si>
  <si>
    <t>BD - 11</t>
  </si>
  <si>
    <t>PTX - 24</t>
  </si>
  <si>
    <t>Pan - 00</t>
  </si>
  <si>
    <t>EB+P - 31</t>
  </si>
  <si>
    <t>T.Or. - 33</t>
  </si>
  <si>
    <t>EB+P - 33</t>
  </si>
  <si>
    <t>EB+P - 34</t>
  </si>
  <si>
    <t>BD+P - 33</t>
  </si>
  <si>
    <t>EB+P - 35</t>
  </si>
  <si>
    <t>PTX - 13</t>
  </si>
  <si>
    <t>BD - 23</t>
  </si>
  <si>
    <t>EB+P - 32</t>
  </si>
  <si>
    <t>EB - 23</t>
  </si>
  <si>
    <t>EB - 24</t>
  </si>
  <si>
    <t>BD+P - 45</t>
  </si>
  <si>
    <t>Pan-52</t>
  </si>
  <si>
    <t>BD+P - 81</t>
  </si>
  <si>
    <t>Normal Pancreas</t>
  </si>
  <si>
    <t>Untreated Tumor</t>
  </si>
  <si>
    <t>EBRT only</t>
  </si>
  <si>
    <t>Brachy Combotherapy</t>
  </si>
  <si>
    <t>Brachy only</t>
  </si>
  <si>
    <t>Curative Sample</t>
  </si>
  <si>
    <t>CP-PTX only</t>
  </si>
  <si>
    <t>EBRT Combotherapy</t>
  </si>
  <si>
    <t>Summary of Pathology Reads</t>
  </si>
  <si>
    <t>Treatment</t>
  </si>
  <si>
    <t>n</t>
  </si>
  <si>
    <t>Masson Trichrome</t>
  </si>
  <si>
    <t>HIF-1a</t>
  </si>
  <si>
    <t>Description</t>
  </si>
  <si>
    <t>Normal collagen surrounding vessels</t>
  </si>
  <si>
    <t>Light to moderate stromal collagen throughout tumor</t>
  </si>
  <si>
    <t>Normal and moderate stromal collagen</t>
  </si>
  <si>
    <t>Moderate stromal collagen (x3)
Minimal stromal collagen (x1)</t>
  </si>
  <si>
    <t>Positive in islets, negative in acini &amp; ductal epithelium</t>
  </si>
  <si>
    <t>Strong positive in tumor stroma and cell cytoplasm.
Negative in nuclei</t>
  </si>
  <si>
    <t>no description</t>
  </si>
  <si>
    <t>Strong stromal and membranous staining</t>
  </si>
  <si>
    <t>Strong membranous staining.  Dot-like cytoplasmic pattern</t>
  </si>
  <si>
    <t xml:space="preserve">Normal expression </t>
  </si>
  <si>
    <t>Luminal staining of vessels
Negative in ductal cells</t>
  </si>
  <si>
    <t>Light-to-no expression in tumor stroma</t>
  </si>
  <si>
    <t>Highlights vessels in stroma
Light cytoplasm stain</t>
  </si>
  <si>
    <t>Shows cytoplasmic stianing with some nuclei positivity.  Shows non-specific pattern</t>
  </si>
  <si>
    <t>Normal expression</t>
  </si>
  <si>
    <t>Positive islet staining
Negative ductal staining</t>
  </si>
  <si>
    <t>Strong positivity in nuclei, weak in cytoplasm</t>
  </si>
  <si>
    <t>no decription</t>
  </si>
  <si>
    <t>Positive in all nuclei, with some foci stronger than others</t>
  </si>
  <si>
    <t>Positive in some nuclei, but negative in others</t>
  </si>
  <si>
    <t>Normal expression, no apparent tumor cells</t>
  </si>
  <si>
    <t>Positive cytoplasmic staining in acini &amp; islets
Weak nuclear staining in ductal cells
Negative nuclear staining in acini &amp; islets</t>
  </si>
  <si>
    <t>Postive in tumor cell nuclei with weak cytoplasmic expression</t>
  </si>
  <si>
    <t>?? Some 1 are favored, actually negative</t>
  </si>
  <si>
    <t>Mainly strong positivity in nuclei (3/4 specimens)</t>
  </si>
  <si>
    <t>Very strong, 'dirt brown', positivity in nuclei &amp; cytomplasm</t>
  </si>
  <si>
    <t>no description, but moederate staining</t>
  </si>
  <si>
    <t>Negative to moderate expression</t>
  </si>
  <si>
    <t>Negative in all cell types</t>
  </si>
  <si>
    <t>Mostly negative, with some light non-specific staining</t>
  </si>
  <si>
    <t>Some in viable cells, tons in necrosis areas</t>
  </si>
  <si>
    <t>Diffuse nuclear positivity</t>
  </si>
  <si>
    <t>Extremely dense in necrosis areas, none in viable cells</t>
  </si>
  <si>
    <t>Not much in viable cells</t>
  </si>
  <si>
    <t>None, normal expression</t>
  </si>
  <si>
    <t>Categorical descriptions</t>
  </si>
  <si>
    <t>Stain Scoring:</t>
  </si>
  <si>
    <t>Jeff Sample</t>
  </si>
  <si>
    <t>Treatment Group</t>
  </si>
  <si>
    <t>Pleomorphism (present/absent)</t>
  </si>
  <si>
    <t>Radius of Necrotic Foci (mm)</t>
  </si>
  <si>
    <t>Depot Material Present/Absent</t>
  </si>
  <si>
    <t>absent</t>
  </si>
  <si>
    <t>present</t>
  </si>
  <si>
    <t>% Necrosis (total sample)</t>
  </si>
  <si>
    <t>H&amp;E Analysis</t>
  </si>
  <si>
    <t>Pleomorphism</t>
  </si>
  <si>
    <t>Depot Presence</t>
  </si>
  <si>
    <t>% Necrosis</t>
  </si>
  <si>
    <t>Necrotic Foci Radius (mm)</t>
  </si>
  <si>
    <t>% Cell Expression</t>
  </si>
  <si>
    <t>Adenocarcinoma with desmoplastic fibrous stroma and small areas of tumor necrosis</t>
  </si>
  <si>
    <t>Normal pancreatic acini with islet cells</t>
  </si>
  <si>
    <t>Adenocarcinoma with necrotic foci. Evidence of normal pancreas tissue as well.</t>
  </si>
  <si>
    <t>Abundant adenocarcinoma tissue with desmoplastic stroma and  some necrosis</t>
  </si>
  <si>
    <t>Adenocarcinoma with pleomorphic cells, scars of necrosis, and some evidence of pyknotic cells.</t>
  </si>
  <si>
    <t>Adenocarcinoma with foci of necrosis, central fibrosis, and some pleomorphism (2/5)</t>
  </si>
  <si>
    <t>Poorly differentiated adenocarcinoma with high degree of pleomorphism and large centralized areas of necrosis</t>
  </si>
  <si>
    <t>Little to no residual tumor, although area of necrotic tissue remains. Pancreas and spleen tissue in samples appear normal. Evidence of some histiocytic cells in one sample.</t>
  </si>
  <si>
    <t>Blinded Analysis performed by Dr. Kyle Strickland</t>
  </si>
  <si>
    <t>% Area of Stained Tumor</t>
  </si>
  <si>
    <t>Group</t>
  </si>
  <si>
    <t>Unique ID</t>
  </si>
  <si>
    <t>Timepoint</t>
  </si>
  <si>
    <t>Cage</t>
  </si>
  <si>
    <t>Mouse</t>
  </si>
  <si>
    <t>Cell Line</t>
  </si>
  <si>
    <t>CD31 (PECAM)</t>
  </si>
  <si>
    <t>CD144 (VE-Cadherin)</t>
  </si>
  <si>
    <t>Pixels</t>
  </si>
  <si>
    <t>% Area</t>
  </si>
  <si>
    <t>0d</t>
  </si>
  <si>
    <t>n/a</t>
  </si>
  <si>
    <t>BxPc3-luc3</t>
  </si>
  <si>
    <t>TOC - 33</t>
  </si>
  <si>
    <t>BxPc3-luc2</t>
  </si>
  <si>
    <t>EBRT-only</t>
  </si>
  <si>
    <t>12d</t>
  </si>
  <si>
    <t>7d</t>
  </si>
  <si>
    <t>EBRT + CP-PTX</t>
  </si>
  <si>
    <t>Brachy + CP-PTX</t>
  </si>
  <si>
    <t>14d</t>
  </si>
  <si>
    <t>Analysis of Immunohistochemistry Stains % Area</t>
  </si>
  <si>
    <t>Perform measurement of ROI image and record %Area</t>
  </si>
  <si>
    <t>Step 7:</t>
  </si>
  <si>
    <t>Draw ROI around tumor boundary, excluding false staining artifacts at edges of sample</t>
  </si>
  <si>
    <t xml:space="preserve">Step 6: </t>
  </si>
  <si>
    <t>Ensure stain is registered as black: invert image as necessary</t>
  </si>
  <si>
    <t xml:space="preserve">Step 5: </t>
  </si>
  <si>
    <t>Convert isolated peroxidase stain to binary image</t>
  </si>
  <si>
    <t xml:space="preserve">Step 4: </t>
  </si>
  <si>
    <t>In FIJI, deconvolute the Color spectrum of the TIFF files based on Methyl Green staining</t>
  </si>
  <si>
    <t>Step 3:</t>
  </si>
  <si>
    <t>Export stitched image as TIFF file, 50% file size</t>
  </si>
  <si>
    <t>Step 2:</t>
  </si>
  <si>
    <t>Perform brightfield microscopy imaging using Zeiss Axio Upright microcope - stitching together image of Tumor with 10X objective</t>
  </si>
  <si>
    <t>Step 1:</t>
  </si>
  <si>
    <t>Method for Quantifying IHC Marker Abundance, normalized to tumor tissue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</si>
</sst>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E+00"/>
    <numFmt numFmtId="166" formatCode="0.000%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17">
    <xf numFmtId="0" fontId="0" fillId="0" borderId="0" xfId="0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left" vertical="top" wrapText="1"/>
    </xf>
    <xf numFmtId="49" fontId="3" fillId="0" borderId="14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1" fillId="0" borderId="2" xfId="0" applyNumberFormat="1" applyFont="1" applyFill="1" applyBorder="1" applyAlignment="1">
      <alignment horizontal="left" vertical="top" wrapText="1"/>
    </xf>
    <xf numFmtId="49" fontId="1" fillId="0" borderId="4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/>
    </xf>
    <xf numFmtId="49" fontId="1" fillId="0" borderId="7" xfId="0" applyNumberFormat="1" applyFont="1" applyFill="1" applyBorder="1" applyAlignment="1">
      <alignment horizontal="left" vertical="top" wrapText="1"/>
    </xf>
    <xf numFmtId="49" fontId="1" fillId="0" borderId="5" xfId="0" applyNumberFormat="1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horizontal="center" vertical="top" wrapText="1"/>
    </xf>
    <xf numFmtId="2" fontId="1" fillId="0" borderId="0" xfId="0" applyNumberFormat="1" applyFont="1" applyFill="1" applyAlignment="1">
      <alignment horizontal="center" vertical="top" wrapText="1"/>
    </xf>
    <xf numFmtId="2" fontId="0" fillId="0" borderId="0" xfId="0" applyNumberFormat="1" applyFont="1" applyFill="1" applyAlignment="1">
      <alignment horizontal="center" vertical="top" wrapText="1"/>
    </xf>
    <xf numFmtId="2" fontId="3" fillId="0" borderId="13" xfId="0" applyNumberFormat="1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0" fillId="0" borderId="0" xfId="0" applyFont="1" applyFill="1" applyAlignment="1">
      <alignment horizontal="left" vertical="top"/>
    </xf>
    <xf numFmtId="49" fontId="3" fillId="0" borderId="15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3" fillId="0" borderId="0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18" xfId="0" applyFont="1" applyBorder="1" applyAlignment="1">
      <alignment vertical="top"/>
    </xf>
    <xf numFmtId="0" fontId="8" fillId="0" borderId="18" xfId="0" applyFont="1" applyBorder="1" applyAlignment="1">
      <alignment horizontal="center" vertical="top"/>
    </xf>
    <xf numFmtId="0" fontId="7" fillId="0" borderId="19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9" fillId="0" borderId="0" xfId="0" quotePrefix="1" applyFont="1" applyAlignment="1">
      <alignment horizontal="center" vertical="top"/>
    </xf>
    <xf numFmtId="2" fontId="1" fillId="0" borderId="16" xfId="0" quotePrefix="1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9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2" fontId="1" fillId="0" borderId="0" xfId="0" quotePrefix="1" applyNumberFormat="1" applyFont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 wrapText="1"/>
    </xf>
    <xf numFmtId="2" fontId="7" fillId="0" borderId="18" xfId="0" applyNumberFormat="1" applyFont="1" applyBorder="1" applyAlignment="1">
      <alignment horizontal="center" vertical="top"/>
    </xf>
    <xf numFmtId="2" fontId="0" fillId="0" borderId="0" xfId="0" applyNumberFormat="1" applyAlignment="1">
      <alignment horizontal="center" vertical="top"/>
    </xf>
    <xf numFmtId="2" fontId="0" fillId="0" borderId="0" xfId="0" applyNumberFormat="1" applyAlignment="1">
      <alignment vertical="top"/>
    </xf>
    <xf numFmtId="0" fontId="0" fillId="0" borderId="0" xfId="0" applyFont="1" applyAlignment="1">
      <alignment horizontal="center" vertical="top"/>
    </xf>
    <xf numFmtId="164" fontId="1" fillId="0" borderId="0" xfId="1" quotePrefix="1" applyNumberFormat="1" applyFont="1" applyBorder="1" applyAlignment="1">
      <alignment horizontal="center" vertical="top"/>
    </xf>
    <xf numFmtId="164" fontId="1" fillId="0" borderId="16" xfId="1" quotePrefix="1" applyNumberFormat="1" applyFont="1" applyBorder="1" applyAlignment="1">
      <alignment horizontal="center" vertical="top"/>
    </xf>
    <xf numFmtId="49" fontId="3" fillId="0" borderId="20" xfId="0" applyNumberFormat="1" applyFont="1" applyFill="1" applyBorder="1" applyAlignment="1">
      <alignment horizontal="left" vertical="top" wrapText="1"/>
    </xf>
    <xf numFmtId="2" fontId="3" fillId="0" borderId="21" xfId="0" applyNumberFormat="1" applyFont="1" applyFill="1" applyBorder="1" applyAlignment="1">
      <alignment horizontal="center" vertical="top" wrapText="1"/>
    </xf>
    <xf numFmtId="49" fontId="1" fillId="0" borderId="22" xfId="0" applyNumberFormat="1" applyFont="1" applyFill="1" applyBorder="1" applyAlignment="1">
      <alignment horizontal="left" vertical="top" wrapText="1"/>
    </xf>
    <xf numFmtId="2" fontId="1" fillId="0" borderId="23" xfId="0" applyNumberFormat="1" applyFont="1" applyFill="1" applyBorder="1" applyAlignment="1">
      <alignment horizontal="center" vertical="top" wrapText="1"/>
    </xf>
    <xf numFmtId="49" fontId="1" fillId="0" borderId="24" xfId="0" applyNumberFormat="1" applyFont="1" applyFill="1" applyBorder="1" applyAlignment="1">
      <alignment horizontal="left" vertical="top" wrapText="1"/>
    </xf>
    <xf numFmtId="49" fontId="1" fillId="0" borderId="25" xfId="0" applyNumberFormat="1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2" fontId="1" fillId="0" borderId="27" xfId="0" applyNumberFormat="1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2" fillId="0" borderId="0" xfId="0" applyFont="1"/>
    <xf numFmtId="0" fontId="1" fillId="0" borderId="0" xfId="0" applyFont="1"/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1" fontId="5" fillId="0" borderId="28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center" vertical="top" wrapText="1"/>
    </xf>
    <xf numFmtId="1" fontId="5" fillId="0" borderId="32" xfId="0" applyNumberFormat="1" applyFont="1" applyBorder="1" applyAlignment="1">
      <alignment horizontal="center" vertical="top" wrapText="1"/>
    </xf>
    <xf numFmtId="0" fontId="5" fillId="0" borderId="33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28" xfId="0" applyFont="1" applyBorder="1" applyAlignment="1">
      <alignment horizontal="center" wrapText="1"/>
    </xf>
    <xf numFmtId="0" fontId="1" fillId="0" borderId="28" xfId="0" applyFont="1" applyBorder="1"/>
    <xf numFmtId="165" fontId="1" fillId="0" borderId="0" xfId="0" applyNumberFormat="1" applyFont="1" applyAlignment="1">
      <alignment horizontal="center"/>
    </xf>
    <xf numFmtId="166" fontId="1" fillId="0" borderId="0" xfId="0" applyNumberFormat="1" applyFont="1" applyAlignment="1">
      <alignment horizontal="center"/>
    </xf>
    <xf numFmtId="165" fontId="1" fillId="0" borderId="16" xfId="0" applyNumberFormat="1" applyFont="1" applyBorder="1" applyAlignment="1">
      <alignment horizontal="center"/>
    </xf>
    <xf numFmtId="166" fontId="1" fillId="0" borderId="17" xfId="0" applyNumberFormat="1" applyFont="1" applyBorder="1" applyAlignment="1">
      <alignment horizontal="center"/>
    </xf>
    <xf numFmtId="166" fontId="1" fillId="0" borderId="0" xfId="1" applyNumberFormat="1" applyFont="1" applyFill="1" applyAlignment="1">
      <alignment wrapText="1"/>
    </xf>
    <xf numFmtId="0" fontId="1" fillId="0" borderId="28" xfId="0" applyFont="1" applyBorder="1" applyAlignment="1">
      <alignment wrapText="1"/>
    </xf>
    <xf numFmtId="165" fontId="1" fillId="0" borderId="0" xfId="0" applyNumberFormat="1" applyFont="1" applyAlignment="1">
      <alignment horizontal="center" wrapText="1"/>
    </xf>
    <xf numFmtId="166" fontId="1" fillId="0" borderId="0" xfId="0" applyNumberFormat="1" applyFont="1" applyAlignment="1">
      <alignment horizontal="center" wrapText="1"/>
    </xf>
    <xf numFmtId="165" fontId="1" fillId="0" borderId="16" xfId="0" applyNumberFormat="1" applyFont="1" applyBorder="1" applyAlignment="1">
      <alignment horizontal="center" wrapText="1"/>
    </xf>
    <xf numFmtId="166" fontId="1" fillId="0" borderId="17" xfId="0" applyNumberFormat="1" applyFont="1" applyBorder="1" applyAlignment="1">
      <alignment horizontal="center" wrapText="1"/>
    </xf>
    <xf numFmtId="0" fontId="13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5"/>
  <sheetViews>
    <sheetView tabSelected="1" zoomScaleNormal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A5" sqref="A5:E5"/>
    </sheetView>
  </sheetViews>
  <sheetFormatPr defaultRowHeight="12.75" x14ac:dyDescent="0.25"/>
  <cols>
    <col min="1" max="1" width="27" style="1" customWidth="1"/>
    <col min="2" max="2" width="22.85546875" style="1" customWidth="1"/>
    <col min="3" max="3" width="26.28515625" style="1" customWidth="1"/>
    <col min="4" max="6" width="42.85546875" style="2" customWidth="1"/>
    <col min="7" max="9" width="11.7109375" style="22" customWidth="1"/>
    <col min="10" max="10" width="42.85546875" style="2" customWidth="1"/>
    <col min="11" max="12" width="11.7109375" style="20" customWidth="1"/>
    <col min="13" max="13" width="11.7109375" style="22" customWidth="1"/>
    <col min="14" max="14" width="42.85546875" style="2" customWidth="1"/>
    <col min="15" max="16" width="11.7109375" style="20" customWidth="1"/>
    <col min="17" max="17" width="11.7109375" style="22" customWidth="1"/>
    <col min="18" max="18" width="42.85546875" style="2" customWidth="1"/>
    <col min="19" max="20" width="11.7109375" style="20" customWidth="1"/>
    <col min="21" max="21" width="11.7109375" style="22" customWidth="1"/>
    <col min="22" max="22" width="42.85546875" style="2" customWidth="1"/>
    <col min="23" max="24" width="11.7109375" style="20" customWidth="1"/>
    <col min="25" max="25" width="11.7109375" style="22" customWidth="1"/>
    <col min="26" max="26" width="18.28515625" style="22" customWidth="1"/>
    <col min="27" max="27" width="16.7109375" style="22" customWidth="1"/>
    <col min="28" max="28" width="14.7109375" style="22" customWidth="1"/>
    <col min="29" max="29" width="17.42578125" style="22" customWidth="1"/>
    <col min="30" max="16384" width="9.140625" style="1"/>
  </cols>
  <sheetData>
    <row r="1" spans="1:29" ht="26.25" x14ac:dyDescent="0.25">
      <c r="A1" s="73" t="s">
        <v>32</v>
      </c>
      <c r="B1" s="73"/>
      <c r="C1" s="73"/>
      <c r="D1" s="73"/>
      <c r="E1" s="73"/>
    </row>
    <row r="2" spans="1:29" s="3" customFormat="1" ht="15.75" x14ac:dyDescent="0.25">
      <c r="A2" s="74" t="s">
        <v>209</v>
      </c>
      <c r="B2" s="74"/>
      <c r="C2" s="74"/>
      <c r="D2" s="74"/>
      <c r="E2" s="4"/>
      <c r="F2" s="4"/>
      <c r="G2" s="23"/>
      <c r="H2" s="23"/>
      <c r="I2" s="23"/>
      <c r="J2" s="4"/>
      <c r="K2" s="21"/>
      <c r="L2" s="21"/>
      <c r="M2" s="23"/>
      <c r="N2" s="4"/>
      <c r="O2" s="21"/>
      <c r="P2" s="21"/>
      <c r="Q2" s="23"/>
      <c r="R2" s="4"/>
      <c r="S2" s="21"/>
      <c r="T2" s="21"/>
      <c r="U2" s="23"/>
      <c r="V2" s="4"/>
      <c r="W2" s="21"/>
      <c r="X2" s="21"/>
      <c r="Y2" s="23"/>
      <c r="Z2" s="23"/>
      <c r="AA2" s="23"/>
      <c r="AB2" s="23"/>
      <c r="AC2" s="23"/>
    </row>
    <row r="3" spans="1:29" s="6" customFormat="1" ht="15" x14ac:dyDescent="0.25">
      <c r="A3" s="75" t="s">
        <v>36</v>
      </c>
      <c r="B3" s="75"/>
      <c r="C3" s="75"/>
      <c r="D3" s="75"/>
      <c r="E3" s="4"/>
      <c r="F3" s="4"/>
      <c r="G3" s="23"/>
      <c r="H3" s="23"/>
      <c r="I3" s="23"/>
      <c r="J3" s="4"/>
      <c r="K3" s="21"/>
      <c r="L3" s="21"/>
      <c r="M3" s="23"/>
      <c r="N3" s="4"/>
      <c r="O3" s="21"/>
      <c r="P3" s="21"/>
      <c r="Q3" s="23"/>
      <c r="R3" s="4"/>
      <c r="S3" s="21"/>
      <c r="T3" s="21"/>
      <c r="U3" s="23"/>
      <c r="V3" s="4"/>
      <c r="W3" s="21"/>
      <c r="X3" s="21"/>
      <c r="Y3" s="23"/>
      <c r="Z3" s="23"/>
      <c r="AA3" s="23"/>
      <c r="AB3" s="23"/>
      <c r="AC3" s="23"/>
    </row>
    <row r="4" spans="1:29" s="6" customFormat="1" ht="15" x14ac:dyDescent="0.25">
      <c r="B4" s="10"/>
      <c r="C4" s="27"/>
      <c r="D4" s="4"/>
      <c r="E4" s="4"/>
      <c r="F4" s="4"/>
      <c r="G4" s="23"/>
      <c r="H4" s="23"/>
      <c r="I4" s="23"/>
      <c r="J4" s="4"/>
      <c r="K4" s="21"/>
      <c r="L4" s="21"/>
      <c r="M4" s="23"/>
      <c r="N4" s="4"/>
      <c r="O4" s="21"/>
      <c r="P4" s="21"/>
      <c r="Q4" s="23"/>
      <c r="R4" s="4"/>
      <c r="S4" s="21"/>
      <c r="T4" s="21"/>
      <c r="U4" s="23"/>
      <c r="V4" s="4"/>
      <c r="W4" s="21"/>
      <c r="X4" s="21"/>
      <c r="Y4" s="23"/>
      <c r="Z4" s="23"/>
      <c r="AA4" s="23"/>
      <c r="AB4" s="23"/>
      <c r="AC4" s="23"/>
    </row>
    <row r="5" spans="1:29" s="3" customFormat="1" ht="15" x14ac:dyDescent="0.25">
      <c r="A5" s="75" t="s">
        <v>33</v>
      </c>
      <c r="B5" s="75"/>
      <c r="C5" s="75"/>
      <c r="D5" s="75"/>
      <c r="E5" s="75"/>
      <c r="F5" s="4"/>
      <c r="G5" s="23"/>
      <c r="H5" s="23"/>
      <c r="I5" s="23"/>
      <c r="J5" s="4"/>
      <c r="K5" s="21"/>
      <c r="L5" s="21"/>
      <c r="M5" s="23"/>
      <c r="N5" s="4"/>
      <c r="O5" s="21"/>
      <c r="P5" s="21"/>
      <c r="Q5" s="23"/>
      <c r="R5" s="4"/>
      <c r="S5" s="21"/>
      <c r="T5" s="21"/>
      <c r="U5" s="23"/>
      <c r="V5" s="4"/>
      <c r="W5" s="21"/>
      <c r="X5" s="21"/>
      <c r="Y5" s="23"/>
      <c r="Z5" s="23"/>
      <c r="AA5" s="23"/>
      <c r="AB5" s="23"/>
      <c r="AC5" s="23"/>
    </row>
    <row r="6" spans="1:29" s="3" customFormat="1" ht="15" x14ac:dyDescent="0.25">
      <c r="A6" s="75" t="s">
        <v>26</v>
      </c>
      <c r="B6" s="75"/>
      <c r="C6" s="75"/>
      <c r="D6" s="75"/>
      <c r="E6" s="4"/>
      <c r="F6" s="4"/>
      <c r="G6" s="23"/>
      <c r="H6" s="23"/>
      <c r="I6" s="23"/>
      <c r="J6" s="4"/>
      <c r="K6" s="21"/>
      <c r="L6" s="21"/>
      <c r="M6" s="23"/>
      <c r="N6" s="4"/>
      <c r="O6" s="21"/>
      <c r="P6" s="21"/>
      <c r="Q6" s="23"/>
      <c r="R6" s="4"/>
      <c r="S6" s="21"/>
      <c r="T6" s="21"/>
      <c r="U6" s="23"/>
      <c r="V6" s="4"/>
      <c r="W6" s="21"/>
      <c r="X6" s="21"/>
      <c r="Y6" s="23"/>
      <c r="Z6" s="23"/>
      <c r="AA6" s="23"/>
      <c r="AB6" s="23"/>
      <c r="AC6" s="23"/>
    </row>
    <row r="7" spans="1:29" ht="25.5" x14ac:dyDescent="0.25">
      <c r="G7" s="22" t="s">
        <v>70</v>
      </c>
      <c r="K7" s="20" t="s">
        <v>69</v>
      </c>
      <c r="O7" s="20" t="s">
        <v>68</v>
      </c>
      <c r="S7" s="20" t="s">
        <v>68</v>
      </c>
      <c r="W7" s="20" t="s">
        <v>68</v>
      </c>
    </row>
    <row r="8" spans="1:29" x14ac:dyDescent="0.25">
      <c r="G8" s="22" t="s">
        <v>62</v>
      </c>
      <c r="H8" s="22" t="s">
        <v>62</v>
      </c>
      <c r="K8" s="20" t="s">
        <v>63</v>
      </c>
      <c r="L8" s="20" t="s">
        <v>63</v>
      </c>
      <c r="M8" s="22" t="s">
        <v>63</v>
      </c>
      <c r="O8" s="20" t="s">
        <v>64</v>
      </c>
      <c r="P8" s="20" t="s">
        <v>64</v>
      </c>
      <c r="Q8" s="22" t="s">
        <v>64</v>
      </c>
      <c r="S8" s="20" t="s">
        <v>65</v>
      </c>
      <c r="T8" s="20" t="s">
        <v>65</v>
      </c>
      <c r="U8" s="22" t="s">
        <v>65</v>
      </c>
      <c r="W8" s="20" t="s">
        <v>66</v>
      </c>
      <c r="X8" s="20" t="s">
        <v>66</v>
      </c>
      <c r="Y8" s="22" t="s">
        <v>66</v>
      </c>
    </row>
    <row r="9" spans="1:29" s="5" customFormat="1" ht="87.75" customHeight="1" thickBot="1" x14ac:dyDescent="0.3">
      <c r="A9" s="11" t="s">
        <v>34</v>
      </c>
      <c r="B9" s="28" t="s">
        <v>187</v>
      </c>
      <c r="C9" s="28" t="s">
        <v>188</v>
      </c>
      <c r="D9" s="12" t="s">
        <v>0</v>
      </c>
      <c r="E9" s="13" t="s">
        <v>27</v>
      </c>
      <c r="F9" s="55" t="s">
        <v>28</v>
      </c>
      <c r="G9" s="24" t="s">
        <v>60</v>
      </c>
      <c r="H9" s="24" t="s">
        <v>200</v>
      </c>
      <c r="I9" s="56" t="s">
        <v>110</v>
      </c>
      <c r="J9" s="55" t="s">
        <v>29</v>
      </c>
      <c r="K9" s="24" t="s">
        <v>60</v>
      </c>
      <c r="L9" s="24" t="s">
        <v>200</v>
      </c>
      <c r="M9" s="56" t="s">
        <v>110</v>
      </c>
      <c r="N9" s="55" t="s">
        <v>30</v>
      </c>
      <c r="O9" s="24" t="s">
        <v>60</v>
      </c>
      <c r="P9" s="24" t="s">
        <v>200</v>
      </c>
      <c r="Q9" s="56" t="s">
        <v>110</v>
      </c>
      <c r="R9" s="55" t="s">
        <v>35</v>
      </c>
      <c r="S9" s="24" t="s">
        <v>60</v>
      </c>
      <c r="T9" s="24" t="s">
        <v>200</v>
      </c>
      <c r="U9" s="56" t="s">
        <v>110</v>
      </c>
      <c r="V9" s="55" t="s">
        <v>31</v>
      </c>
      <c r="W9" s="24" t="s">
        <v>60</v>
      </c>
      <c r="X9" s="24" t="s">
        <v>61</v>
      </c>
      <c r="Y9" s="56" t="s">
        <v>110</v>
      </c>
      <c r="Z9" s="24" t="s">
        <v>189</v>
      </c>
      <c r="AA9" s="24" t="s">
        <v>194</v>
      </c>
      <c r="AB9" s="24" t="s">
        <v>190</v>
      </c>
      <c r="AC9" s="24" t="s">
        <v>191</v>
      </c>
    </row>
    <row r="10" spans="1:29" s="2" customFormat="1" ht="37.5" customHeight="1" thickTop="1" x14ac:dyDescent="0.25">
      <c r="A10" s="14" t="s">
        <v>17</v>
      </c>
      <c r="B10" s="30" t="s">
        <v>111</v>
      </c>
      <c r="C10" s="30" t="s">
        <v>136</v>
      </c>
      <c r="D10" s="15" t="s">
        <v>37</v>
      </c>
      <c r="E10" s="16" t="s">
        <v>108</v>
      </c>
      <c r="F10" s="57" t="s">
        <v>45</v>
      </c>
      <c r="G10" s="25">
        <v>0</v>
      </c>
      <c r="H10" s="31">
        <v>0</v>
      </c>
      <c r="I10" s="58">
        <f t="shared" ref="I10:I34" si="0">G10*H10</f>
        <v>0</v>
      </c>
      <c r="J10" s="57" t="s">
        <v>46</v>
      </c>
      <c r="K10" s="25">
        <v>1</v>
      </c>
      <c r="L10" s="31">
        <v>100</v>
      </c>
      <c r="M10" s="58">
        <f t="shared" ref="M10:M34" si="1">K10*L10</f>
        <v>100</v>
      </c>
      <c r="N10" s="57" t="s">
        <v>47</v>
      </c>
      <c r="O10" s="25">
        <v>0</v>
      </c>
      <c r="P10" s="31">
        <v>0</v>
      </c>
      <c r="Q10" s="58">
        <f t="shared" ref="Q10:Q34" si="2">O10*P10</f>
        <v>0</v>
      </c>
      <c r="R10" s="57" t="s">
        <v>48</v>
      </c>
      <c r="S10" s="25">
        <v>0</v>
      </c>
      <c r="T10" s="31">
        <v>0</v>
      </c>
      <c r="U10" s="58">
        <f t="shared" ref="U10:U34" si="3">S10*T10</f>
        <v>0</v>
      </c>
      <c r="V10" s="57" t="s">
        <v>49</v>
      </c>
      <c r="W10" s="25">
        <v>0</v>
      </c>
      <c r="X10" s="31">
        <v>0</v>
      </c>
      <c r="Y10" s="58">
        <f t="shared" ref="Y10:Y34" si="4">W10*X10</f>
        <v>0</v>
      </c>
      <c r="Z10" s="25" t="s">
        <v>192</v>
      </c>
      <c r="AA10" s="25">
        <v>0</v>
      </c>
      <c r="AB10" s="25">
        <v>0</v>
      </c>
      <c r="AC10" s="25" t="s">
        <v>192</v>
      </c>
    </row>
    <row r="11" spans="1:29" s="2" customFormat="1" ht="37.5" customHeight="1" x14ac:dyDescent="0.25">
      <c r="A11" s="17" t="s">
        <v>18</v>
      </c>
      <c r="B11" s="30" t="s">
        <v>112</v>
      </c>
      <c r="C11" s="30" t="s">
        <v>137</v>
      </c>
      <c r="D11" s="19" t="s">
        <v>38</v>
      </c>
      <c r="E11" s="18" t="s">
        <v>109</v>
      </c>
      <c r="F11" s="59" t="s">
        <v>50</v>
      </c>
      <c r="G11" s="31">
        <v>2</v>
      </c>
      <c r="H11" s="31">
        <v>20</v>
      </c>
      <c r="I11" s="58">
        <f t="shared" si="0"/>
        <v>40</v>
      </c>
      <c r="J11" s="59" t="s">
        <v>51</v>
      </c>
      <c r="K11" s="31">
        <v>1</v>
      </c>
      <c r="L11" s="31">
        <v>60</v>
      </c>
      <c r="M11" s="58">
        <f t="shared" si="1"/>
        <v>60</v>
      </c>
      <c r="N11" s="59" t="s">
        <v>52</v>
      </c>
      <c r="O11" s="31">
        <v>2</v>
      </c>
      <c r="P11" s="31">
        <v>80</v>
      </c>
      <c r="Q11" s="58">
        <f t="shared" si="2"/>
        <v>160</v>
      </c>
      <c r="R11" s="59" t="s">
        <v>53</v>
      </c>
      <c r="S11" s="31">
        <v>1</v>
      </c>
      <c r="T11" s="31">
        <v>100</v>
      </c>
      <c r="U11" s="58">
        <f t="shared" si="3"/>
        <v>100</v>
      </c>
      <c r="V11" s="59" t="s">
        <v>54</v>
      </c>
      <c r="W11" s="31">
        <v>0</v>
      </c>
      <c r="X11" s="31">
        <v>0</v>
      </c>
      <c r="Y11" s="58">
        <f t="shared" si="4"/>
        <v>0</v>
      </c>
      <c r="Z11" s="25" t="s">
        <v>192</v>
      </c>
      <c r="AA11" s="25">
        <v>5</v>
      </c>
      <c r="AB11" s="25">
        <v>0.66</v>
      </c>
      <c r="AC11" s="25" t="s">
        <v>192</v>
      </c>
    </row>
    <row r="12" spans="1:29" s="2" customFormat="1" ht="37.5" customHeight="1" x14ac:dyDescent="0.25">
      <c r="A12" s="14" t="s">
        <v>19</v>
      </c>
      <c r="B12" s="30" t="s">
        <v>113</v>
      </c>
      <c r="C12" s="30" t="s">
        <v>138</v>
      </c>
      <c r="D12" s="19" t="s">
        <v>39</v>
      </c>
      <c r="E12" s="18" t="s">
        <v>85</v>
      </c>
      <c r="F12" s="60" t="s">
        <v>55</v>
      </c>
      <c r="G12" s="48">
        <v>2</v>
      </c>
      <c r="H12" s="48">
        <v>40</v>
      </c>
      <c r="I12" s="58">
        <f t="shared" si="0"/>
        <v>80</v>
      </c>
      <c r="J12" s="60" t="s">
        <v>56</v>
      </c>
      <c r="K12" s="48">
        <v>1</v>
      </c>
      <c r="L12" s="48">
        <v>100</v>
      </c>
      <c r="M12" s="58">
        <f t="shared" si="1"/>
        <v>100</v>
      </c>
      <c r="N12" s="60" t="s">
        <v>57</v>
      </c>
      <c r="O12" s="48">
        <v>2</v>
      </c>
      <c r="P12" s="48">
        <v>100</v>
      </c>
      <c r="Q12" s="58">
        <f t="shared" si="2"/>
        <v>200</v>
      </c>
      <c r="R12" s="60" t="s">
        <v>58</v>
      </c>
      <c r="S12" s="48">
        <v>1</v>
      </c>
      <c r="T12" s="48">
        <v>100</v>
      </c>
      <c r="U12" s="58">
        <f t="shared" si="3"/>
        <v>100</v>
      </c>
      <c r="V12" s="60" t="s">
        <v>59</v>
      </c>
      <c r="W12" s="48">
        <v>1</v>
      </c>
      <c r="X12" s="48">
        <v>20</v>
      </c>
      <c r="Y12" s="58">
        <f t="shared" si="4"/>
        <v>20</v>
      </c>
      <c r="Z12" s="25" t="s">
        <v>192</v>
      </c>
      <c r="AA12" s="25">
        <v>0</v>
      </c>
      <c r="AB12" s="25">
        <v>0</v>
      </c>
      <c r="AC12" s="25" t="s">
        <v>192</v>
      </c>
    </row>
    <row r="13" spans="1:29" s="2" customFormat="1" ht="37.5" customHeight="1" x14ac:dyDescent="0.25">
      <c r="A13" s="14" t="s">
        <v>20</v>
      </c>
      <c r="B13" s="30" t="s">
        <v>114</v>
      </c>
      <c r="C13" s="30" t="s">
        <v>139</v>
      </c>
      <c r="D13" s="19" t="s">
        <v>40</v>
      </c>
      <c r="E13" s="18" t="s">
        <v>87</v>
      </c>
      <c r="F13" s="60" t="s">
        <v>43</v>
      </c>
      <c r="G13" s="48">
        <v>2</v>
      </c>
      <c r="H13" s="48">
        <v>40</v>
      </c>
      <c r="I13" s="58">
        <f t="shared" si="0"/>
        <v>80</v>
      </c>
      <c r="J13" s="60" t="s">
        <v>42</v>
      </c>
      <c r="K13" s="48">
        <v>2</v>
      </c>
      <c r="L13" s="48">
        <v>100</v>
      </c>
      <c r="M13" s="58">
        <f t="shared" si="1"/>
        <v>200</v>
      </c>
      <c r="N13" s="60" t="s">
        <v>41</v>
      </c>
      <c r="O13" s="48">
        <v>2</v>
      </c>
      <c r="P13" s="48">
        <v>80</v>
      </c>
      <c r="Q13" s="58">
        <f t="shared" si="2"/>
        <v>160</v>
      </c>
      <c r="R13" s="60" t="s">
        <v>44</v>
      </c>
      <c r="S13" s="48">
        <v>3</v>
      </c>
      <c r="T13" s="48">
        <v>100</v>
      </c>
      <c r="U13" s="58">
        <f t="shared" si="3"/>
        <v>300</v>
      </c>
      <c r="V13" s="60"/>
      <c r="W13" s="48">
        <v>1</v>
      </c>
      <c r="X13" s="48">
        <v>20</v>
      </c>
      <c r="Y13" s="58">
        <f t="shared" si="4"/>
        <v>20</v>
      </c>
      <c r="Z13" s="25" t="s">
        <v>193</v>
      </c>
      <c r="AA13" s="25">
        <v>70</v>
      </c>
      <c r="AB13" s="25">
        <v>1.65</v>
      </c>
      <c r="AC13" s="25" t="s">
        <v>193</v>
      </c>
    </row>
    <row r="14" spans="1:29" s="2" customFormat="1" ht="37.5" customHeight="1" x14ac:dyDescent="0.25">
      <c r="A14" s="14" t="s">
        <v>21</v>
      </c>
      <c r="B14" s="30" t="s">
        <v>115</v>
      </c>
      <c r="C14" s="30" t="s">
        <v>140</v>
      </c>
      <c r="D14" s="19" t="s">
        <v>67</v>
      </c>
      <c r="E14" s="18" t="s">
        <v>87</v>
      </c>
      <c r="F14" s="60"/>
      <c r="G14" s="48">
        <v>3</v>
      </c>
      <c r="H14" s="48">
        <v>40</v>
      </c>
      <c r="I14" s="58">
        <f t="shared" si="0"/>
        <v>120</v>
      </c>
      <c r="J14" s="60"/>
      <c r="K14" s="48">
        <v>1</v>
      </c>
      <c r="L14" s="48">
        <v>20</v>
      </c>
      <c r="M14" s="58">
        <f t="shared" si="1"/>
        <v>20</v>
      </c>
      <c r="N14" s="60"/>
      <c r="O14" s="48">
        <v>2</v>
      </c>
      <c r="P14" s="48">
        <v>30</v>
      </c>
      <c r="Q14" s="58">
        <f t="shared" si="2"/>
        <v>60</v>
      </c>
      <c r="R14" s="60"/>
      <c r="S14" s="48">
        <v>2</v>
      </c>
      <c r="T14" s="48">
        <v>30</v>
      </c>
      <c r="U14" s="58">
        <f t="shared" si="3"/>
        <v>60</v>
      </c>
      <c r="V14" s="60"/>
      <c r="W14" s="48">
        <v>0</v>
      </c>
      <c r="X14" s="48">
        <v>0</v>
      </c>
      <c r="Y14" s="58">
        <f t="shared" si="4"/>
        <v>0</v>
      </c>
      <c r="Z14" s="25" t="s">
        <v>193</v>
      </c>
      <c r="AA14" s="25">
        <v>50</v>
      </c>
      <c r="AB14" s="25">
        <v>1.76</v>
      </c>
      <c r="AC14" s="25" t="s">
        <v>193</v>
      </c>
    </row>
    <row r="15" spans="1:29" s="2" customFormat="1" ht="37.5" customHeight="1" x14ac:dyDescent="0.25">
      <c r="A15" s="14" t="s">
        <v>22</v>
      </c>
      <c r="B15" s="30" t="s">
        <v>116</v>
      </c>
      <c r="C15" s="30" t="s">
        <v>141</v>
      </c>
      <c r="D15" s="19" t="s">
        <v>73</v>
      </c>
      <c r="E15" s="18" t="s">
        <v>71</v>
      </c>
      <c r="F15" s="60" t="s">
        <v>72</v>
      </c>
      <c r="G15" s="48">
        <v>0</v>
      </c>
      <c r="H15" s="48">
        <v>0</v>
      </c>
      <c r="I15" s="58">
        <f t="shared" si="0"/>
        <v>0</v>
      </c>
      <c r="J15" s="60" t="s">
        <v>72</v>
      </c>
      <c r="K15" s="48">
        <v>1</v>
      </c>
      <c r="L15" s="48">
        <v>100</v>
      </c>
      <c r="M15" s="58">
        <f t="shared" si="1"/>
        <v>100</v>
      </c>
      <c r="N15" s="60" t="s">
        <v>72</v>
      </c>
      <c r="O15" s="48">
        <v>0</v>
      </c>
      <c r="P15" s="48">
        <v>0</v>
      </c>
      <c r="Q15" s="58">
        <f t="shared" si="2"/>
        <v>0</v>
      </c>
      <c r="R15" s="60" t="s">
        <v>72</v>
      </c>
      <c r="S15" s="48">
        <v>0</v>
      </c>
      <c r="T15" s="48">
        <v>0</v>
      </c>
      <c r="U15" s="58">
        <f t="shared" si="3"/>
        <v>0</v>
      </c>
      <c r="V15" s="60" t="s">
        <v>72</v>
      </c>
      <c r="W15" s="48">
        <v>0</v>
      </c>
      <c r="X15" s="48">
        <v>0</v>
      </c>
      <c r="Y15" s="58">
        <f t="shared" si="4"/>
        <v>0</v>
      </c>
      <c r="Z15" s="25" t="s">
        <v>192</v>
      </c>
      <c r="AA15" s="25">
        <v>0</v>
      </c>
      <c r="AB15" s="25">
        <v>0</v>
      </c>
      <c r="AC15" s="25" t="s">
        <v>192</v>
      </c>
    </row>
    <row r="16" spans="1:29" s="2" customFormat="1" ht="37.5" customHeight="1" x14ac:dyDescent="0.25">
      <c r="A16" s="14" t="s">
        <v>23</v>
      </c>
      <c r="B16" s="30" t="s">
        <v>117</v>
      </c>
      <c r="C16" s="30" t="s">
        <v>138</v>
      </c>
      <c r="D16" s="19" t="s">
        <v>74</v>
      </c>
      <c r="E16" s="18" t="s">
        <v>85</v>
      </c>
      <c r="F16" s="60"/>
      <c r="G16" s="48">
        <v>2</v>
      </c>
      <c r="H16" s="48">
        <v>40</v>
      </c>
      <c r="I16" s="58">
        <f t="shared" si="0"/>
        <v>80</v>
      </c>
      <c r="J16" s="60"/>
      <c r="K16" s="48">
        <v>1</v>
      </c>
      <c r="L16" s="48">
        <v>80</v>
      </c>
      <c r="M16" s="58">
        <f t="shared" si="1"/>
        <v>80</v>
      </c>
      <c r="N16" s="60"/>
      <c r="O16" s="48">
        <v>2</v>
      </c>
      <c r="P16" s="48">
        <v>80</v>
      </c>
      <c r="Q16" s="58">
        <f t="shared" si="2"/>
        <v>160</v>
      </c>
      <c r="R16" s="60"/>
      <c r="S16" s="48">
        <v>3</v>
      </c>
      <c r="T16" s="48">
        <v>100</v>
      </c>
      <c r="U16" s="58">
        <f t="shared" si="3"/>
        <v>300</v>
      </c>
      <c r="V16" s="60"/>
      <c r="W16" s="48">
        <v>2</v>
      </c>
      <c r="X16" s="48">
        <v>100</v>
      </c>
      <c r="Y16" s="58">
        <f t="shared" si="4"/>
        <v>200</v>
      </c>
      <c r="Z16" s="25" t="s">
        <v>192</v>
      </c>
      <c r="AA16" s="25">
        <v>10</v>
      </c>
      <c r="AB16" s="25">
        <v>1.1000000000000001</v>
      </c>
      <c r="AC16" s="25" t="s">
        <v>192</v>
      </c>
    </row>
    <row r="17" spans="1:29" s="2" customFormat="1" ht="37.5" customHeight="1" x14ac:dyDescent="0.25">
      <c r="A17" s="14" t="s">
        <v>24</v>
      </c>
      <c r="B17" s="30" t="s">
        <v>118</v>
      </c>
      <c r="C17" s="30" t="s">
        <v>139</v>
      </c>
      <c r="D17" s="19" t="s">
        <v>75</v>
      </c>
      <c r="E17" s="18" t="s">
        <v>87</v>
      </c>
      <c r="F17" s="60"/>
      <c r="G17" s="48">
        <v>2</v>
      </c>
      <c r="H17" s="48">
        <v>80</v>
      </c>
      <c r="I17" s="58">
        <f t="shared" si="0"/>
        <v>160</v>
      </c>
      <c r="J17" s="60" t="s">
        <v>76</v>
      </c>
      <c r="K17" s="48">
        <v>1</v>
      </c>
      <c r="L17" s="48">
        <v>100</v>
      </c>
      <c r="M17" s="58">
        <f t="shared" si="1"/>
        <v>100</v>
      </c>
      <c r="N17" s="60"/>
      <c r="O17" s="48">
        <v>2</v>
      </c>
      <c r="P17" s="48">
        <v>60</v>
      </c>
      <c r="Q17" s="58">
        <f t="shared" si="2"/>
        <v>120</v>
      </c>
      <c r="R17" s="60"/>
      <c r="S17" s="48">
        <v>2</v>
      </c>
      <c r="T17" s="48">
        <v>100</v>
      </c>
      <c r="U17" s="58">
        <f t="shared" si="3"/>
        <v>200</v>
      </c>
      <c r="V17" s="60" t="s">
        <v>77</v>
      </c>
      <c r="W17" s="48">
        <v>1</v>
      </c>
      <c r="X17" s="48">
        <v>20</v>
      </c>
      <c r="Y17" s="58">
        <f t="shared" si="4"/>
        <v>20</v>
      </c>
      <c r="Z17" s="25" t="s">
        <v>193</v>
      </c>
      <c r="AA17" s="25">
        <v>90</v>
      </c>
      <c r="AB17" s="25">
        <v>2.25</v>
      </c>
      <c r="AC17" s="25" t="s">
        <v>193</v>
      </c>
    </row>
    <row r="18" spans="1:29" s="2" customFormat="1" ht="37.5" customHeight="1" x14ac:dyDescent="0.25">
      <c r="A18" s="14" t="s">
        <v>25</v>
      </c>
      <c r="B18" s="30" t="s">
        <v>119</v>
      </c>
      <c r="C18" s="30" t="s">
        <v>140</v>
      </c>
      <c r="D18" s="19" t="s">
        <v>78</v>
      </c>
      <c r="E18" s="18" t="s">
        <v>87</v>
      </c>
      <c r="F18" s="60"/>
      <c r="G18" s="48">
        <v>2</v>
      </c>
      <c r="H18" s="48">
        <v>30</v>
      </c>
      <c r="I18" s="58">
        <f t="shared" si="0"/>
        <v>60</v>
      </c>
      <c r="J18" s="60"/>
      <c r="K18" s="48">
        <v>1</v>
      </c>
      <c r="L18" s="48">
        <v>80</v>
      </c>
      <c r="M18" s="58">
        <f t="shared" si="1"/>
        <v>80</v>
      </c>
      <c r="N18" s="60"/>
      <c r="O18" s="48">
        <v>1</v>
      </c>
      <c r="P18" s="48">
        <v>20</v>
      </c>
      <c r="Q18" s="58">
        <f t="shared" si="2"/>
        <v>20</v>
      </c>
      <c r="R18" s="60"/>
      <c r="S18" s="48">
        <v>2</v>
      </c>
      <c r="T18" s="48">
        <v>80</v>
      </c>
      <c r="U18" s="58">
        <f t="shared" si="3"/>
        <v>160</v>
      </c>
      <c r="V18" s="60" t="s">
        <v>79</v>
      </c>
      <c r="W18" s="48">
        <v>0</v>
      </c>
      <c r="X18" s="48">
        <v>0</v>
      </c>
      <c r="Y18" s="58">
        <f t="shared" si="4"/>
        <v>0</v>
      </c>
      <c r="Z18" s="25" t="s">
        <v>193</v>
      </c>
      <c r="AA18" s="25">
        <v>40</v>
      </c>
      <c r="AB18" s="25">
        <v>2.0299999999999998</v>
      </c>
      <c r="AC18" s="25" t="s">
        <v>193</v>
      </c>
    </row>
    <row r="19" spans="1:29" s="2" customFormat="1" ht="37.5" customHeight="1" x14ac:dyDescent="0.25">
      <c r="A19" s="14" t="s">
        <v>1</v>
      </c>
      <c r="B19" s="30" t="s">
        <v>120</v>
      </c>
      <c r="C19" s="30" t="s">
        <v>142</v>
      </c>
      <c r="D19" s="19" t="s">
        <v>80</v>
      </c>
      <c r="E19" s="18" t="s">
        <v>87</v>
      </c>
      <c r="F19" s="60"/>
      <c r="G19" s="48">
        <v>1</v>
      </c>
      <c r="H19" s="48">
        <v>15</v>
      </c>
      <c r="I19" s="58">
        <f t="shared" si="0"/>
        <v>15</v>
      </c>
      <c r="J19" s="60"/>
      <c r="K19" s="48">
        <v>1</v>
      </c>
      <c r="L19" s="48">
        <v>20</v>
      </c>
      <c r="M19" s="58">
        <f t="shared" si="1"/>
        <v>20</v>
      </c>
      <c r="N19" s="60"/>
      <c r="O19" s="48">
        <v>1</v>
      </c>
      <c r="P19" s="48">
        <v>50</v>
      </c>
      <c r="Q19" s="58">
        <f t="shared" si="2"/>
        <v>50</v>
      </c>
      <c r="R19" s="60" t="s">
        <v>81</v>
      </c>
      <c r="S19" s="48">
        <v>1</v>
      </c>
      <c r="T19" s="48">
        <v>100</v>
      </c>
      <c r="U19" s="58">
        <f t="shared" si="3"/>
        <v>100</v>
      </c>
      <c r="V19" s="60" t="s">
        <v>82</v>
      </c>
      <c r="W19" s="48">
        <v>1</v>
      </c>
      <c r="X19" s="48">
        <v>40</v>
      </c>
      <c r="Y19" s="58">
        <f t="shared" si="4"/>
        <v>40</v>
      </c>
      <c r="Z19" s="25" t="s">
        <v>192</v>
      </c>
      <c r="AA19" s="25">
        <v>40</v>
      </c>
      <c r="AB19" s="25">
        <v>8.8000000000000007</v>
      </c>
      <c r="AC19" s="25" t="s">
        <v>192</v>
      </c>
    </row>
    <row r="20" spans="1:29" s="2" customFormat="1" ht="37.5" customHeight="1" x14ac:dyDescent="0.25">
      <c r="A20" s="14" t="s">
        <v>2</v>
      </c>
      <c r="B20" s="30" t="s">
        <v>121</v>
      </c>
      <c r="C20" s="30" t="s">
        <v>136</v>
      </c>
      <c r="D20" s="19" t="s">
        <v>83</v>
      </c>
      <c r="E20" s="18" t="s">
        <v>71</v>
      </c>
      <c r="F20" s="60"/>
      <c r="G20" s="48">
        <v>0</v>
      </c>
      <c r="H20" s="48">
        <v>0</v>
      </c>
      <c r="I20" s="58">
        <f t="shared" si="0"/>
        <v>0</v>
      </c>
      <c r="J20" s="60"/>
      <c r="K20" s="48">
        <v>1</v>
      </c>
      <c r="L20" s="48">
        <v>100</v>
      </c>
      <c r="M20" s="58">
        <f t="shared" si="1"/>
        <v>100</v>
      </c>
      <c r="N20" s="60"/>
      <c r="O20" s="48">
        <v>0</v>
      </c>
      <c r="P20" s="48">
        <v>0</v>
      </c>
      <c r="Q20" s="58">
        <f t="shared" si="2"/>
        <v>0</v>
      </c>
      <c r="R20" s="60"/>
      <c r="S20" s="48">
        <v>0</v>
      </c>
      <c r="T20" s="48">
        <v>0</v>
      </c>
      <c r="U20" s="58">
        <f t="shared" si="3"/>
        <v>0</v>
      </c>
      <c r="V20" s="60"/>
      <c r="W20" s="48">
        <v>0</v>
      </c>
      <c r="X20" s="48">
        <v>0</v>
      </c>
      <c r="Y20" s="58">
        <f t="shared" si="4"/>
        <v>0</v>
      </c>
      <c r="Z20" s="25" t="s">
        <v>192</v>
      </c>
      <c r="AA20" s="25">
        <v>0</v>
      </c>
      <c r="AB20" s="25">
        <v>0</v>
      </c>
      <c r="AC20" s="25" t="s">
        <v>192</v>
      </c>
    </row>
    <row r="21" spans="1:29" s="2" customFormat="1" ht="37.5" customHeight="1" x14ac:dyDescent="0.25">
      <c r="A21" s="14" t="s">
        <v>3</v>
      </c>
      <c r="B21" s="30" t="s">
        <v>122</v>
      </c>
      <c r="C21" s="30" t="s">
        <v>143</v>
      </c>
      <c r="D21" s="19" t="s">
        <v>84</v>
      </c>
      <c r="E21" s="18" t="s">
        <v>85</v>
      </c>
      <c r="F21" s="60"/>
      <c r="G21" s="48">
        <v>2</v>
      </c>
      <c r="H21" s="48">
        <v>60</v>
      </c>
      <c r="I21" s="58">
        <f t="shared" si="0"/>
        <v>120</v>
      </c>
      <c r="J21" s="60"/>
      <c r="K21" s="48">
        <v>1</v>
      </c>
      <c r="L21" s="48">
        <v>80</v>
      </c>
      <c r="M21" s="58">
        <f t="shared" si="1"/>
        <v>80</v>
      </c>
      <c r="N21" s="60"/>
      <c r="O21" s="48">
        <v>2</v>
      </c>
      <c r="P21" s="48">
        <v>100</v>
      </c>
      <c r="Q21" s="58">
        <f t="shared" si="2"/>
        <v>200</v>
      </c>
      <c r="R21" s="60"/>
      <c r="S21" s="48">
        <v>2</v>
      </c>
      <c r="T21" s="48">
        <v>80</v>
      </c>
      <c r="U21" s="58">
        <f t="shared" si="3"/>
        <v>160</v>
      </c>
      <c r="V21" s="60"/>
      <c r="W21" s="48">
        <v>2</v>
      </c>
      <c r="X21" s="48">
        <v>80</v>
      </c>
      <c r="Y21" s="58">
        <f t="shared" si="4"/>
        <v>160</v>
      </c>
      <c r="Z21" s="25" t="s">
        <v>193</v>
      </c>
      <c r="AA21" s="25">
        <v>0</v>
      </c>
      <c r="AB21" s="25">
        <v>0</v>
      </c>
      <c r="AC21" s="25" t="s">
        <v>192</v>
      </c>
    </row>
    <row r="22" spans="1:29" s="2" customFormat="1" ht="37.5" customHeight="1" x14ac:dyDescent="0.25">
      <c r="A22" s="14" t="s">
        <v>4</v>
      </c>
      <c r="B22" s="30" t="s">
        <v>123</v>
      </c>
      <c r="C22" s="30" t="s">
        <v>137</v>
      </c>
      <c r="D22" s="19" t="s">
        <v>86</v>
      </c>
      <c r="E22" s="18" t="s">
        <v>87</v>
      </c>
      <c r="F22" s="60"/>
      <c r="G22" s="48">
        <v>2</v>
      </c>
      <c r="H22" s="48">
        <v>80</v>
      </c>
      <c r="I22" s="58">
        <f t="shared" si="0"/>
        <v>160</v>
      </c>
      <c r="J22" s="60"/>
      <c r="K22" s="48">
        <v>0</v>
      </c>
      <c r="L22" s="48">
        <v>0</v>
      </c>
      <c r="M22" s="58">
        <f t="shared" si="1"/>
        <v>0</v>
      </c>
      <c r="N22" s="60"/>
      <c r="O22" s="48">
        <v>2</v>
      </c>
      <c r="P22" s="48">
        <v>80</v>
      </c>
      <c r="Q22" s="58">
        <f t="shared" si="2"/>
        <v>160</v>
      </c>
      <c r="R22" s="60"/>
      <c r="S22" s="48">
        <v>1</v>
      </c>
      <c r="T22" s="48">
        <v>100</v>
      </c>
      <c r="U22" s="58">
        <f t="shared" si="3"/>
        <v>100</v>
      </c>
      <c r="V22" s="60"/>
      <c r="W22" s="48">
        <v>0</v>
      </c>
      <c r="X22" s="48">
        <v>0</v>
      </c>
      <c r="Y22" s="58">
        <f t="shared" si="4"/>
        <v>0</v>
      </c>
      <c r="Z22" s="25" t="s">
        <v>192</v>
      </c>
      <c r="AA22" s="25">
        <v>0</v>
      </c>
      <c r="AB22" s="25">
        <v>1.1000000000000001</v>
      </c>
      <c r="AC22" s="25" t="s">
        <v>192</v>
      </c>
    </row>
    <row r="23" spans="1:29" s="2" customFormat="1" ht="37.5" customHeight="1" x14ac:dyDescent="0.25">
      <c r="A23" s="14" t="s">
        <v>5</v>
      </c>
      <c r="B23" s="30" t="s">
        <v>124</v>
      </c>
      <c r="C23" s="30" t="s">
        <v>143</v>
      </c>
      <c r="D23" s="19" t="s">
        <v>88</v>
      </c>
      <c r="E23" s="18" t="s">
        <v>85</v>
      </c>
      <c r="F23" s="60"/>
      <c r="G23" s="48">
        <v>3</v>
      </c>
      <c r="H23" s="48">
        <v>30</v>
      </c>
      <c r="I23" s="58">
        <f t="shared" si="0"/>
        <v>90</v>
      </c>
      <c r="J23" s="60"/>
      <c r="K23" s="48">
        <v>1</v>
      </c>
      <c r="L23" s="48">
        <v>100</v>
      </c>
      <c r="M23" s="58">
        <f t="shared" si="1"/>
        <v>100</v>
      </c>
      <c r="N23" s="60"/>
      <c r="O23" s="48">
        <v>2</v>
      </c>
      <c r="P23" s="48">
        <v>100</v>
      </c>
      <c r="Q23" s="58">
        <f t="shared" si="2"/>
        <v>200</v>
      </c>
      <c r="R23" s="60"/>
      <c r="S23" s="48">
        <v>2</v>
      </c>
      <c r="T23" s="48">
        <v>100</v>
      </c>
      <c r="U23" s="58">
        <f t="shared" si="3"/>
        <v>200</v>
      </c>
      <c r="V23" s="60"/>
      <c r="W23" s="48">
        <v>3</v>
      </c>
      <c r="X23" s="48">
        <v>90</v>
      </c>
      <c r="Y23" s="58">
        <f t="shared" si="4"/>
        <v>270</v>
      </c>
      <c r="Z23" s="25" t="s">
        <v>192</v>
      </c>
      <c r="AA23" s="25">
        <v>20</v>
      </c>
      <c r="AB23" s="25">
        <v>0.44</v>
      </c>
      <c r="AC23" s="25" t="s">
        <v>192</v>
      </c>
    </row>
    <row r="24" spans="1:29" s="2" customFormat="1" ht="37.5" customHeight="1" x14ac:dyDescent="0.25">
      <c r="A24" s="14" t="s">
        <v>6</v>
      </c>
      <c r="B24" s="30" t="s">
        <v>125</v>
      </c>
      <c r="C24" s="30" t="s">
        <v>143</v>
      </c>
      <c r="D24" s="19" t="s">
        <v>89</v>
      </c>
      <c r="E24" s="18" t="s">
        <v>85</v>
      </c>
      <c r="F24" s="60"/>
      <c r="G24" s="48">
        <v>2</v>
      </c>
      <c r="H24" s="48">
        <v>20</v>
      </c>
      <c r="I24" s="58">
        <f t="shared" si="0"/>
        <v>40</v>
      </c>
      <c r="J24" s="60"/>
      <c r="K24" s="48">
        <v>1</v>
      </c>
      <c r="L24" s="48">
        <v>20</v>
      </c>
      <c r="M24" s="58">
        <f t="shared" si="1"/>
        <v>20</v>
      </c>
      <c r="N24" s="60"/>
      <c r="O24" s="48">
        <v>2</v>
      </c>
      <c r="P24" s="48">
        <v>50</v>
      </c>
      <c r="Q24" s="58">
        <f t="shared" si="2"/>
        <v>100</v>
      </c>
      <c r="R24" s="60"/>
      <c r="S24" s="48">
        <v>2</v>
      </c>
      <c r="T24" s="48">
        <v>100</v>
      </c>
      <c r="U24" s="58">
        <f t="shared" si="3"/>
        <v>200</v>
      </c>
      <c r="V24" s="60"/>
      <c r="W24" s="48">
        <v>2</v>
      </c>
      <c r="X24" s="48">
        <v>100</v>
      </c>
      <c r="Y24" s="58">
        <f t="shared" si="4"/>
        <v>200</v>
      </c>
      <c r="Z24" s="25" t="s">
        <v>193</v>
      </c>
      <c r="AA24" s="25">
        <v>30</v>
      </c>
      <c r="AB24" s="25">
        <v>0.68</v>
      </c>
      <c r="AC24" s="25" t="s">
        <v>192</v>
      </c>
    </row>
    <row r="25" spans="1:29" s="2" customFormat="1" ht="37.5" customHeight="1" x14ac:dyDescent="0.25">
      <c r="A25" s="14" t="s">
        <v>7</v>
      </c>
      <c r="B25" s="30" t="s">
        <v>126</v>
      </c>
      <c r="C25" s="30" t="s">
        <v>139</v>
      </c>
      <c r="D25" s="19" t="s">
        <v>90</v>
      </c>
      <c r="E25" s="18" t="s">
        <v>91</v>
      </c>
      <c r="F25" s="60" t="s">
        <v>92</v>
      </c>
      <c r="G25" s="48">
        <v>2</v>
      </c>
      <c r="H25" s="48">
        <v>30</v>
      </c>
      <c r="I25" s="58">
        <f t="shared" si="0"/>
        <v>60</v>
      </c>
      <c r="J25" s="60" t="s">
        <v>93</v>
      </c>
      <c r="K25" s="48">
        <v>1</v>
      </c>
      <c r="L25" s="48">
        <v>100</v>
      </c>
      <c r="M25" s="58">
        <f t="shared" si="1"/>
        <v>100</v>
      </c>
      <c r="N25" s="60" t="s">
        <v>94</v>
      </c>
      <c r="O25" s="48">
        <v>0</v>
      </c>
      <c r="P25" s="48">
        <v>0</v>
      </c>
      <c r="Q25" s="58">
        <f t="shared" si="2"/>
        <v>0</v>
      </c>
      <c r="R25" s="60" t="s">
        <v>95</v>
      </c>
      <c r="S25" s="48">
        <v>3</v>
      </c>
      <c r="T25" s="48">
        <v>100</v>
      </c>
      <c r="U25" s="58">
        <f t="shared" si="3"/>
        <v>300</v>
      </c>
      <c r="V25" s="60" t="s">
        <v>96</v>
      </c>
      <c r="W25" s="48">
        <v>1</v>
      </c>
      <c r="X25" s="48">
        <v>20</v>
      </c>
      <c r="Y25" s="58">
        <f t="shared" si="4"/>
        <v>20</v>
      </c>
      <c r="Z25" s="25" t="s">
        <v>192</v>
      </c>
      <c r="AA25" s="25">
        <v>50</v>
      </c>
      <c r="AB25" s="25">
        <v>1.35</v>
      </c>
      <c r="AC25" s="25" t="s">
        <v>193</v>
      </c>
    </row>
    <row r="26" spans="1:29" s="2" customFormat="1" ht="37.5" customHeight="1" x14ac:dyDescent="0.25">
      <c r="A26" s="14" t="s">
        <v>8</v>
      </c>
      <c r="B26" s="30" t="s">
        <v>127</v>
      </c>
      <c r="C26" s="30" t="s">
        <v>143</v>
      </c>
      <c r="D26" s="19" t="s">
        <v>97</v>
      </c>
      <c r="E26" s="18" t="s">
        <v>85</v>
      </c>
      <c r="F26" s="60"/>
      <c r="G26" s="48">
        <v>2</v>
      </c>
      <c r="H26" s="48">
        <v>20</v>
      </c>
      <c r="I26" s="58">
        <f t="shared" si="0"/>
        <v>40</v>
      </c>
      <c r="J26" s="60"/>
      <c r="K26" s="48">
        <v>1</v>
      </c>
      <c r="L26" s="48">
        <v>20</v>
      </c>
      <c r="M26" s="58">
        <f t="shared" si="1"/>
        <v>20</v>
      </c>
      <c r="N26" s="60" t="s">
        <v>98</v>
      </c>
      <c r="O26" s="48">
        <v>1</v>
      </c>
      <c r="P26" s="48">
        <v>100</v>
      </c>
      <c r="Q26" s="58">
        <f t="shared" si="2"/>
        <v>100</v>
      </c>
      <c r="R26" s="60"/>
      <c r="S26" s="48">
        <v>2</v>
      </c>
      <c r="T26" s="48">
        <v>40</v>
      </c>
      <c r="U26" s="58">
        <f t="shared" si="3"/>
        <v>80</v>
      </c>
      <c r="V26" s="60"/>
      <c r="W26" s="48">
        <v>2</v>
      </c>
      <c r="X26" s="48">
        <v>100</v>
      </c>
      <c r="Y26" s="58">
        <f t="shared" si="4"/>
        <v>200</v>
      </c>
      <c r="Z26" s="25" t="s">
        <v>192</v>
      </c>
      <c r="AA26" s="25">
        <v>30</v>
      </c>
      <c r="AB26" s="25">
        <v>1.01</v>
      </c>
      <c r="AC26" s="25" t="s">
        <v>192</v>
      </c>
    </row>
    <row r="27" spans="1:29" s="2" customFormat="1" ht="37.5" customHeight="1" x14ac:dyDescent="0.25">
      <c r="A27" s="14" t="s">
        <v>9</v>
      </c>
      <c r="B27" s="30" t="s">
        <v>128</v>
      </c>
      <c r="C27" s="30" t="s">
        <v>142</v>
      </c>
      <c r="D27" s="19" t="s">
        <v>99</v>
      </c>
      <c r="E27" s="18" t="s">
        <v>71</v>
      </c>
      <c r="F27" s="60"/>
      <c r="G27" s="48">
        <v>2</v>
      </c>
      <c r="H27" s="48">
        <v>10</v>
      </c>
      <c r="I27" s="58">
        <f t="shared" si="0"/>
        <v>20</v>
      </c>
      <c r="J27" s="60"/>
      <c r="K27" s="48">
        <v>1</v>
      </c>
      <c r="L27" s="48">
        <v>50</v>
      </c>
      <c r="M27" s="58">
        <f t="shared" si="1"/>
        <v>50</v>
      </c>
      <c r="N27" s="60"/>
      <c r="O27" s="48">
        <v>1</v>
      </c>
      <c r="P27" s="48">
        <v>20</v>
      </c>
      <c r="Q27" s="58">
        <f t="shared" si="2"/>
        <v>20</v>
      </c>
      <c r="R27" s="60"/>
      <c r="S27" s="48">
        <v>2</v>
      </c>
      <c r="T27" s="48">
        <v>90</v>
      </c>
      <c r="U27" s="58">
        <f t="shared" si="3"/>
        <v>180</v>
      </c>
      <c r="V27" s="60"/>
      <c r="W27" s="48">
        <v>1</v>
      </c>
      <c r="X27" s="48">
        <v>25</v>
      </c>
      <c r="Y27" s="58">
        <f t="shared" si="4"/>
        <v>25</v>
      </c>
      <c r="Z27" s="25" t="s">
        <v>192</v>
      </c>
      <c r="AA27" s="25">
        <v>25</v>
      </c>
      <c r="AB27" s="25">
        <v>1.01</v>
      </c>
      <c r="AC27" s="25" t="s">
        <v>192</v>
      </c>
    </row>
    <row r="28" spans="1:29" s="2" customFormat="1" ht="37.5" customHeight="1" x14ac:dyDescent="0.25">
      <c r="A28" s="14" t="s">
        <v>10</v>
      </c>
      <c r="B28" s="30" t="s">
        <v>129</v>
      </c>
      <c r="C28" s="30" t="s">
        <v>140</v>
      </c>
      <c r="D28" s="19" t="s">
        <v>100</v>
      </c>
      <c r="E28" s="18" t="s">
        <v>87</v>
      </c>
      <c r="F28" s="60"/>
      <c r="G28" s="48">
        <v>2</v>
      </c>
      <c r="H28" s="48">
        <v>10</v>
      </c>
      <c r="I28" s="58">
        <f t="shared" si="0"/>
        <v>20</v>
      </c>
      <c r="J28" s="60"/>
      <c r="K28" s="48">
        <v>0</v>
      </c>
      <c r="L28" s="48">
        <v>0</v>
      </c>
      <c r="M28" s="58">
        <f t="shared" si="1"/>
        <v>0</v>
      </c>
      <c r="N28" s="60"/>
      <c r="O28" s="48">
        <v>1</v>
      </c>
      <c r="P28" s="48">
        <v>60</v>
      </c>
      <c r="Q28" s="58">
        <f t="shared" si="2"/>
        <v>60</v>
      </c>
      <c r="R28" s="60"/>
      <c r="S28" s="48">
        <v>1</v>
      </c>
      <c r="T28" s="48">
        <v>100</v>
      </c>
      <c r="U28" s="58">
        <f t="shared" si="3"/>
        <v>100</v>
      </c>
      <c r="V28" s="60"/>
      <c r="W28" s="48">
        <v>0</v>
      </c>
      <c r="X28" s="48">
        <v>0</v>
      </c>
      <c r="Y28" s="58">
        <f t="shared" si="4"/>
        <v>0</v>
      </c>
      <c r="Z28" s="25" t="s">
        <v>192</v>
      </c>
      <c r="AA28" s="25">
        <v>0</v>
      </c>
      <c r="AB28" s="25">
        <v>0</v>
      </c>
      <c r="AC28" s="25" t="s">
        <v>192</v>
      </c>
    </row>
    <row r="29" spans="1:29" s="2" customFormat="1" ht="37.5" customHeight="1" x14ac:dyDescent="0.25">
      <c r="A29" s="14" t="s">
        <v>11</v>
      </c>
      <c r="B29" s="30" t="s">
        <v>130</v>
      </c>
      <c r="C29" s="30" t="s">
        <v>143</v>
      </c>
      <c r="D29" s="19" t="s">
        <v>101</v>
      </c>
      <c r="E29" s="18" t="s">
        <v>85</v>
      </c>
      <c r="F29" s="60"/>
      <c r="G29" s="48">
        <v>2</v>
      </c>
      <c r="H29" s="48">
        <v>10</v>
      </c>
      <c r="I29" s="58">
        <f t="shared" si="0"/>
        <v>20</v>
      </c>
      <c r="J29" s="60"/>
      <c r="K29" s="48">
        <v>1</v>
      </c>
      <c r="L29" s="48">
        <v>40</v>
      </c>
      <c r="M29" s="58">
        <f t="shared" si="1"/>
        <v>40</v>
      </c>
      <c r="N29" s="60"/>
      <c r="O29" s="48">
        <v>2</v>
      </c>
      <c r="P29" s="48">
        <v>50</v>
      </c>
      <c r="Q29" s="58">
        <f t="shared" si="2"/>
        <v>100</v>
      </c>
      <c r="R29" s="60"/>
      <c r="S29" s="48">
        <v>2</v>
      </c>
      <c r="T29" s="48">
        <v>40</v>
      </c>
      <c r="U29" s="58">
        <f t="shared" si="3"/>
        <v>80</v>
      </c>
      <c r="V29" s="60"/>
      <c r="W29" s="48">
        <v>3</v>
      </c>
      <c r="X29" s="48">
        <v>80</v>
      </c>
      <c r="Y29" s="58">
        <f t="shared" si="4"/>
        <v>240</v>
      </c>
      <c r="Z29" s="25" t="s">
        <v>192</v>
      </c>
      <c r="AA29" s="25">
        <v>0</v>
      </c>
      <c r="AB29" s="25">
        <v>0</v>
      </c>
      <c r="AC29" s="25" t="s">
        <v>192</v>
      </c>
    </row>
    <row r="30" spans="1:29" s="2" customFormat="1" ht="37.5" customHeight="1" x14ac:dyDescent="0.25">
      <c r="A30" s="14" t="s">
        <v>12</v>
      </c>
      <c r="B30" s="30" t="s">
        <v>131</v>
      </c>
      <c r="C30" s="30" t="s">
        <v>138</v>
      </c>
      <c r="D30" s="19" t="s">
        <v>102</v>
      </c>
      <c r="E30" s="18" t="s">
        <v>85</v>
      </c>
      <c r="F30" s="60"/>
      <c r="G30" s="48">
        <v>3</v>
      </c>
      <c r="H30" s="48">
        <v>60</v>
      </c>
      <c r="I30" s="58">
        <f t="shared" si="0"/>
        <v>180</v>
      </c>
      <c r="J30" s="60"/>
      <c r="K30" s="48">
        <v>1</v>
      </c>
      <c r="L30" s="48">
        <v>80</v>
      </c>
      <c r="M30" s="58">
        <f t="shared" si="1"/>
        <v>80</v>
      </c>
      <c r="N30" s="60"/>
      <c r="O30" s="48">
        <v>2</v>
      </c>
      <c r="P30" s="48">
        <v>90</v>
      </c>
      <c r="Q30" s="58">
        <f t="shared" si="2"/>
        <v>180</v>
      </c>
      <c r="R30" s="60"/>
      <c r="S30" s="48">
        <v>2</v>
      </c>
      <c r="T30" s="48">
        <v>100</v>
      </c>
      <c r="U30" s="58">
        <f t="shared" si="3"/>
        <v>200</v>
      </c>
      <c r="V30" s="60"/>
      <c r="W30" s="48">
        <v>2</v>
      </c>
      <c r="X30" s="48">
        <v>90</v>
      </c>
      <c r="Y30" s="58">
        <f t="shared" si="4"/>
        <v>180</v>
      </c>
      <c r="Z30" s="25" t="s">
        <v>192</v>
      </c>
      <c r="AA30" s="25">
        <v>25</v>
      </c>
      <c r="AB30" s="25">
        <v>0.97</v>
      </c>
      <c r="AC30" s="25" t="s">
        <v>192</v>
      </c>
    </row>
    <row r="31" spans="1:29" s="2" customFormat="1" ht="37.5" customHeight="1" x14ac:dyDescent="0.25">
      <c r="A31" s="14" t="s">
        <v>13</v>
      </c>
      <c r="B31" s="30" t="s">
        <v>132</v>
      </c>
      <c r="C31" s="30" t="s">
        <v>138</v>
      </c>
      <c r="D31" s="19" t="s">
        <v>103</v>
      </c>
      <c r="E31" s="18" t="s">
        <v>85</v>
      </c>
      <c r="F31" s="60"/>
      <c r="G31" s="48">
        <v>2</v>
      </c>
      <c r="H31" s="48">
        <v>30</v>
      </c>
      <c r="I31" s="58">
        <f t="shared" si="0"/>
        <v>60</v>
      </c>
      <c r="J31" s="60"/>
      <c r="K31" s="48">
        <v>1</v>
      </c>
      <c r="L31" s="48">
        <v>20</v>
      </c>
      <c r="M31" s="58">
        <f t="shared" si="1"/>
        <v>20</v>
      </c>
      <c r="N31" s="60"/>
      <c r="O31" s="48">
        <v>2</v>
      </c>
      <c r="P31" s="48">
        <v>60</v>
      </c>
      <c r="Q31" s="58">
        <f t="shared" si="2"/>
        <v>120</v>
      </c>
      <c r="R31" s="60"/>
      <c r="S31" s="48">
        <v>3</v>
      </c>
      <c r="T31" s="48">
        <v>80</v>
      </c>
      <c r="U31" s="58">
        <f t="shared" si="3"/>
        <v>240</v>
      </c>
      <c r="V31" s="60"/>
      <c r="W31" s="48">
        <v>2</v>
      </c>
      <c r="X31" s="48">
        <v>100</v>
      </c>
      <c r="Y31" s="58">
        <f t="shared" si="4"/>
        <v>200</v>
      </c>
      <c r="Z31" s="25" t="s">
        <v>192</v>
      </c>
      <c r="AA31" s="25">
        <v>0</v>
      </c>
      <c r="AB31" s="25">
        <v>0</v>
      </c>
      <c r="AC31" s="25" t="s">
        <v>192</v>
      </c>
    </row>
    <row r="32" spans="1:29" s="2" customFormat="1" ht="37.5" customHeight="1" x14ac:dyDescent="0.25">
      <c r="A32" s="14" t="s">
        <v>14</v>
      </c>
      <c r="B32" s="30" t="s">
        <v>133</v>
      </c>
      <c r="C32" s="30" t="s">
        <v>139</v>
      </c>
      <c r="D32" s="19" t="s">
        <v>104</v>
      </c>
      <c r="E32" s="18" t="s">
        <v>87</v>
      </c>
      <c r="F32" s="60"/>
      <c r="G32" s="48">
        <v>3</v>
      </c>
      <c r="H32" s="48">
        <v>50</v>
      </c>
      <c r="I32" s="58">
        <f t="shared" si="0"/>
        <v>150</v>
      </c>
      <c r="J32" s="60"/>
      <c r="K32" s="48">
        <v>1</v>
      </c>
      <c r="L32" s="48">
        <v>60</v>
      </c>
      <c r="M32" s="58">
        <f t="shared" si="1"/>
        <v>60</v>
      </c>
      <c r="N32" s="60"/>
      <c r="O32" s="48">
        <v>1</v>
      </c>
      <c r="P32" s="48">
        <v>100</v>
      </c>
      <c r="Q32" s="58">
        <f t="shared" si="2"/>
        <v>100</v>
      </c>
      <c r="R32" s="60"/>
      <c r="S32" s="48">
        <v>3</v>
      </c>
      <c r="T32" s="48">
        <v>50</v>
      </c>
      <c r="U32" s="58">
        <f t="shared" si="3"/>
        <v>150</v>
      </c>
      <c r="V32" s="60"/>
      <c r="W32" s="48">
        <v>0</v>
      </c>
      <c r="X32" s="48">
        <v>0</v>
      </c>
      <c r="Y32" s="58">
        <f t="shared" si="4"/>
        <v>0</v>
      </c>
      <c r="Z32" s="25" t="s">
        <v>193</v>
      </c>
      <c r="AA32" s="25">
        <v>75</v>
      </c>
      <c r="AB32" s="25">
        <v>3.3</v>
      </c>
      <c r="AC32" s="25" t="s">
        <v>193</v>
      </c>
    </row>
    <row r="33" spans="1:29" ht="37.5" customHeight="1" x14ac:dyDescent="0.25">
      <c r="A33" s="17" t="s">
        <v>15</v>
      </c>
      <c r="B33" s="30" t="s">
        <v>134</v>
      </c>
      <c r="C33" s="30" t="s">
        <v>137</v>
      </c>
      <c r="D33" s="19" t="s">
        <v>105</v>
      </c>
      <c r="E33" s="18" t="s">
        <v>87</v>
      </c>
      <c r="F33" s="60"/>
      <c r="G33" s="48">
        <v>3</v>
      </c>
      <c r="H33" s="48">
        <v>30</v>
      </c>
      <c r="I33" s="58">
        <f t="shared" si="0"/>
        <v>90</v>
      </c>
      <c r="J33" s="60"/>
      <c r="K33" s="48">
        <v>0</v>
      </c>
      <c r="L33" s="48">
        <v>0</v>
      </c>
      <c r="M33" s="58">
        <f t="shared" si="1"/>
        <v>0</v>
      </c>
      <c r="N33" s="60"/>
      <c r="O33" s="48">
        <v>2</v>
      </c>
      <c r="P33" s="48">
        <v>100</v>
      </c>
      <c r="Q33" s="58">
        <f t="shared" si="2"/>
        <v>200</v>
      </c>
      <c r="R33" s="60"/>
      <c r="S33" s="48">
        <v>2</v>
      </c>
      <c r="T33" s="48">
        <v>100</v>
      </c>
      <c r="U33" s="58">
        <f t="shared" si="3"/>
        <v>200</v>
      </c>
      <c r="V33" s="60" t="s">
        <v>106</v>
      </c>
      <c r="W33" s="48">
        <v>1</v>
      </c>
      <c r="X33" s="48">
        <v>50</v>
      </c>
      <c r="Y33" s="58">
        <f t="shared" si="4"/>
        <v>50</v>
      </c>
      <c r="Z33" s="25" t="s">
        <v>192</v>
      </c>
      <c r="AA33" s="25">
        <v>0</v>
      </c>
      <c r="AB33" s="25">
        <v>0</v>
      </c>
      <c r="AC33" s="25" t="s">
        <v>192</v>
      </c>
    </row>
    <row r="34" spans="1:29" ht="37.5" customHeight="1" x14ac:dyDescent="0.25">
      <c r="A34" s="14" t="s">
        <v>16</v>
      </c>
      <c r="B34" s="30" t="s">
        <v>135</v>
      </c>
      <c r="C34" s="30" t="s">
        <v>141</v>
      </c>
      <c r="D34" s="19" t="s">
        <v>107</v>
      </c>
      <c r="E34" s="18" t="s">
        <v>87</v>
      </c>
      <c r="F34" s="60"/>
      <c r="G34" s="48">
        <v>3</v>
      </c>
      <c r="H34" s="48">
        <v>100</v>
      </c>
      <c r="I34" s="58">
        <f t="shared" si="0"/>
        <v>300</v>
      </c>
      <c r="J34" s="60"/>
      <c r="K34" s="48">
        <v>1</v>
      </c>
      <c r="L34" s="48">
        <v>100</v>
      </c>
      <c r="M34" s="58">
        <f t="shared" si="1"/>
        <v>100</v>
      </c>
      <c r="N34" s="60"/>
      <c r="O34" s="48">
        <v>0</v>
      </c>
      <c r="P34" s="48">
        <v>0</v>
      </c>
      <c r="Q34" s="58">
        <f t="shared" si="2"/>
        <v>0</v>
      </c>
      <c r="R34" s="60"/>
      <c r="S34" s="48">
        <v>2</v>
      </c>
      <c r="T34" s="48">
        <v>80</v>
      </c>
      <c r="U34" s="58">
        <f t="shared" si="3"/>
        <v>160</v>
      </c>
      <c r="V34" s="60"/>
      <c r="W34" s="48">
        <v>0</v>
      </c>
      <c r="X34" s="48">
        <v>0</v>
      </c>
      <c r="Y34" s="58">
        <f t="shared" si="4"/>
        <v>0</v>
      </c>
      <c r="Z34" s="25" t="s">
        <v>192</v>
      </c>
      <c r="AA34" s="25">
        <v>95</v>
      </c>
      <c r="AB34" s="25">
        <v>2.25</v>
      </c>
      <c r="AC34" s="25" t="s">
        <v>192</v>
      </c>
    </row>
    <row r="35" spans="1:29" x14ac:dyDescent="0.25">
      <c r="A35" s="7"/>
      <c r="B35" s="29"/>
      <c r="C35" s="29"/>
      <c r="D35" s="8"/>
      <c r="E35" s="9"/>
      <c r="F35" s="61"/>
      <c r="G35" s="26"/>
      <c r="H35" s="26"/>
      <c r="I35" s="62"/>
      <c r="J35" s="61"/>
      <c r="K35" s="26"/>
      <c r="L35" s="26"/>
      <c r="M35" s="62"/>
      <c r="N35" s="61"/>
      <c r="O35" s="26"/>
      <c r="P35" s="26"/>
      <c r="Q35" s="62"/>
      <c r="R35" s="61"/>
      <c r="S35" s="26"/>
      <c r="T35" s="26"/>
      <c r="U35" s="62"/>
      <c r="V35" s="61"/>
      <c r="W35" s="26"/>
      <c r="X35" s="26"/>
      <c r="Y35" s="62"/>
      <c r="Z35" s="26"/>
      <c r="AA35" s="26"/>
      <c r="AB35" s="26"/>
      <c r="AC35" s="26"/>
    </row>
  </sheetData>
  <autoFilter ref="A9:AC34" xr:uid="{00000000-0009-0000-0000-000001000000}"/>
  <sortState xmlns:xlrd2="http://schemas.microsoft.com/office/spreadsheetml/2017/richdata2" ref="A10:Y34">
    <sortCondition ref="A10:A34"/>
  </sortState>
  <mergeCells count="5">
    <mergeCell ref="A1:E1"/>
    <mergeCell ref="A2:D2"/>
    <mergeCell ref="A6:D6"/>
    <mergeCell ref="A5:E5"/>
    <mergeCell ref="A3:D3"/>
  </mergeCells>
  <pageMargins left="0.7" right="0.7" top="0.75" bottom="0.75" header="0.3" footer="0.3"/>
  <pageSetup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17" sqref="C17"/>
    </sheetView>
  </sheetViews>
  <sheetFormatPr defaultRowHeight="15" x14ac:dyDescent="0.25"/>
  <cols>
    <col min="1" max="1" width="4.28515625" style="32" customWidth="1"/>
    <col min="2" max="2" width="23.140625" style="32" customWidth="1"/>
    <col min="3" max="3" width="4.85546875" style="44" customWidth="1"/>
    <col min="4" max="4" width="9.42578125" style="44" customWidth="1"/>
    <col min="5" max="5" width="9.42578125" style="50" customWidth="1"/>
    <col min="6" max="6" width="37.7109375" style="44" customWidth="1"/>
    <col min="7" max="7" width="9.42578125" style="44" customWidth="1"/>
    <col min="8" max="8" width="9.42578125" style="50" customWidth="1"/>
    <col min="9" max="9" width="37.7109375" style="44" customWidth="1"/>
    <col min="10" max="10" width="9.42578125" style="44" customWidth="1"/>
    <col min="11" max="11" width="9.42578125" style="50" customWidth="1"/>
    <col min="12" max="12" width="37.7109375" style="44" customWidth="1"/>
    <col min="13" max="13" width="13.85546875" style="44" customWidth="1"/>
    <col min="14" max="14" width="13.5703125" style="44" bestFit="1" customWidth="1"/>
    <col min="15" max="15" width="13.5703125" style="44" customWidth="1"/>
    <col min="16" max="16" width="21.5703125" style="44" bestFit="1" customWidth="1"/>
    <col min="17" max="17" width="37.7109375" style="44" customWidth="1"/>
    <col min="18" max="18" width="9.42578125" style="44" customWidth="1"/>
    <col min="19" max="19" width="28.28515625" style="44" customWidth="1"/>
    <col min="20" max="16384" width="9.140625" style="32"/>
  </cols>
  <sheetData>
    <row r="1" spans="1:19" ht="28.5" x14ac:dyDescent="0.25">
      <c r="A1" s="64" t="s">
        <v>144</v>
      </c>
      <c r="B1" s="64"/>
      <c r="C1" s="64"/>
      <c r="D1" s="64"/>
      <c r="E1" s="64"/>
      <c r="F1" s="64"/>
      <c r="G1" s="32"/>
      <c r="H1" s="51"/>
      <c r="I1" s="32"/>
      <c r="J1" s="32"/>
      <c r="K1" s="51"/>
      <c r="L1" s="32"/>
      <c r="M1" s="32"/>
      <c r="N1" s="32"/>
      <c r="O1" s="32"/>
      <c r="P1" s="32"/>
      <c r="Q1" s="32"/>
      <c r="R1" s="32"/>
      <c r="S1" s="32"/>
    </row>
    <row r="2" spans="1:19" s="33" customFormat="1" x14ac:dyDescent="0.25">
      <c r="C2" s="34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52"/>
      <c r="P2" s="52"/>
      <c r="Q2" s="52"/>
      <c r="R2" s="65"/>
      <c r="S2" s="65"/>
    </row>
    <row r="3" spans="1:19" s="33" customFormat="1" x14ac:dyDescent="0.25">
      <c r="C3" s="34"/>
      <c r="D3" s="66" t="s">
        <v>147</v>
      </c>
      <c r="E3" s="67"/>
      <c r="F3" s="67"/>
      <c r="G3" s="66" t="s">
        <v>62</v>
      </c>
      <c r="H3" s="67"/>
      <c r="I3" s="67"/>
      <c r="J3" s="66" t="s">
        <v>63</v>
      </c>
      <c r="K3" s="67"/>
      <c r="L3" s="67"/>
      <c r="M3" s="66" t="s">
        <v>195</v>
      </c>
      <c r="N3" s="67"/>
      <c r="O3" s="67"/>
      <c r="P3" s="67"/>
    </row>
    <row r="4" spans="1:19" s="33" customFormat="1" x14ac:dyDescent="0.25">
      <c r="B4" s="71" t="s">
        <v>186</v>
      </c>
      <c r="C4" s="72"/>
      <c r="D4" s="68" t="s">
        <v>185</v>
      </c>
      <c r="E4" s="69"/>
      <c r="F4" s="70"/>
      <c r="G4" s="68" t="s">
        <v>70</v>
      </c>
      <c r="H4" s="69"/>
      <c r="I4" s="70"/>
      <c r="J4" s="68" t="s">
        <v>69</v>
      </c>
      <c r="K4" s="69"/>
      <c r="L4" s="69"/>
      <c r="M4" s="68"/>
      <c r="N4" s="69"/>
      <c r="O4" s="69"/>
      <c r="P4" s="69"/>
    </row>
    <row r="5" spans="1:19" s="35" customFormat="1" ht="12.75" x14ac:dyDescent="0.25">
      <c r="B5" s="36" t="s">
        <v>145</v>
      </c>
      <c r="C5" s="37" t="s">
        <v>146</v>
      </c>
      <c r="D5" s="38" t="s">
        <v>110</v>
      </c>
      <c r="E5" s="49" t="s">
        <v>60</v>
      </c>
      <c r="F5" s="39" t="s">
        <v>149</v>
      </c>
      <c r="G5" s="38" t="s">
        <v>110</v>
      </c>
      <c r="H5" s="49" t="s">
        <v>60</v>
      </c>
      <c r="I5" s="39" t="s">
        <v>149</v>
      </c>
      <c r="J5" s="38" t="s">
        <v>110</v>
      </c>
      <c r="K5" s="49" t="s">
        <v>60</v>
      </c>
      <c r="L5" s="39" t="s">
        <v>149</v>
      </c>
      <c r="M5" s="38" t="s">
        <v>196</v>
      </c>
      <c r="N5" s="49" t="s">
        <v>197</v>
      </c>
      <c r="O5" s="49" t="s">
        <v>198</v>
      </c>
      <c r="P5" s="49" t="s">
        <v>199</v>
      </c>
      <c r="Q5" s="39" t="s">
        <v>149</v>
      </c>
    </row>
    <row r="6" spans="1:19" ht="25.5" x14ac:dyDescent="0.25">
      <c r="B6" s="40" t="s">
        <v>136</v>
      </c>
      <c r="C6" s="41">
        <f>COUNTIF('Blinded Pathology Notes'!C$10:C$34,'Pathology Summary'!B6)</f>
        <v>2</v>
      </c>
      <c r="D6" s="42"/>
      <c r="E6" s="47">
        <v>2</v>
      </c>
      <c r="F6" s="43" t="s">
        <v>150</v>
      </c>
      <c r="G6" s="42">
        <f>AVERAGEIF('Blinded Pathology Notes'!C$10:C$34,'Pathology Summary'!B6,'Blinded Pathology Notes'!I$10:I$34)</f>
        <v>0</v>
      </c>
      <c r="H6" s="47">
        <f>AVERAGEIF('Blinded Pathology Notes'!C$10:C$34,'Pathology Summary'!B6,'Blinded Pathology Notes'!G$10:G$34)</f>
        <v>0</v>
      </c>
      <c r="I6" s="43" t="s">
        <v>154</v>
      </c>
      <c r="J6" s="42">
        <f>AVERAGEIF('Blinded Pathology Notes'!C$10:C$34,'Pathology Summary'!B6,'Blinded Pathology Notes'!M$10:M$34)</f>
        <v>100</v>
      </c>
      <c r="K6" s="47">
        <f>AVERAGEIF('Blinded Pathology Notes'!C$10:C$34,'Pathology Summary'!B6,'Blinded Pathology Notes'!K$10:K$34)</f>
        <v>1</v>
      </c>
      <c r="L6" s="43" t="s">
        <v>160</v>
      </c>
      <c r="M6" s="54">
        <f>COUNTIFS('Blinded Pathology Notes'!$C$10:$C$34,'Pathology Summary'!B6,'Blinded Pathology Notes'!$Z$10:$Z$34,"present")/COUNTIF('Blinded Pathology Notes'!$C$10:$C$34,'Pathology Summary'!B6)</f>
        <v>0</v>
      </c>
      <c r="N6" s="53">
        <f>COUNTIFS('Blinded Pathology Notes'!$C$10:$C$34,'Pathology Summary'!B6,'Blinded Pathology Notes'!$AC$10:$AC$34,"present")/COUNTIF('Blinded Pathology Notes'!$C$10:$C$34,'Pathology Summary'!B6)</f>
        <v>0</v>
      </c>
      <c r="O6" s="47">
        <f>AVERAGEIF('Blinded Pathology Notes'!C$10:C$34,'Pathology Summary'!B6,'Blinded Pathology Notes'!AA$10:AA$34)</f>
        <v>0</v>
      </c>
      <c r="P6" s="47">
        <f>AVERAGEIF('Blinded Pathology Notes'!C$10:C$34,'Pathology Summary'!B6,'Blinded Pathology Notes'!AB$10:AB$34)</f>
        <v>0</v>
      </c>
      <c r="Q6" s="43" t="s">
        <v>202</v>
      </c>
      <c r="R6" s="32"/>
      <c r="S6" s="32"/>
    </row>
    <row r="7" spans="1:19" ht="38.25" x14ac:dyDescent="0.25">
      <c r="B7" s="40" t="s">
        <v>137</v>
      </c>
      <c r="C7" s="41">
        <f>COUNTIF('Blinded Pathology Notes'!C$10:C$34,'Pathology Summary'!B7)</f>
        <v>3</v>
      </c>
      <c r="D7" s="42"/>
      <c r="E7" s="47">
        <v>3.67</v>
      </c>
      <c r="F7" s="43" t="s">
        <v>151</v>
      </c>
      <c r="G7" s="42">
        <f>AVERAGEIF('Blinded Pathology Notes'!C$10:C$34,'Pathology Summary'!B7,'Blinded Pathology Notes'!I$10:I$34)</f>
        <v>96.666666666666671</v>
      </c>
      <c r="H7" s="47">
        <f>AVERAGEIF('Blinded Pathology Notes'!C$10:C$34,'Pathology Summary'!B7,'Blinded Pathology Notes'!G$10:G$34)</f>
        <v>2.3333333333333335</v>
      </c>
      <c r="I7" s="43" t="s">
        <v>155</v>
      </c>
      <c r="J7" s="42">
        <f>AVERAGEIF('Blinded Pathology Notes'!C$10:C$34,'Pathology Summary'!B7,'Blinded Pathology Notes'!M$10:M$34)</f>
        <v>20</v>
      </c>
      <c r="K7" s="47">
        <f>AVERAGEIF('Blinded Pathology Notes'!C$10:C$34,'Pathology Summary'!B7,'Blinded Pathology Notes'!K$10:K$34)</f>
        <v>0.33333333333333331</v>
      </c>
      <c r="L7" s="43" t="s">
        <v>161</v>
      </c>
      <c r="M7" s="54">
        <f>COUNTIFS('Blinded Pathology Notes'!$C$10:$C$34,'Pathology Summary'!B7,'Blinded Pathology Notes'!$Z$10:$Z$34,"present")/COUNTIF('Blinded Pathology Notes'!$C$10:$C$34,'Pathology Summary'!B7)</f>
        <v>0</v>
      </c>
      <c r="N7" s="53">
        <f>COUNTIFS('Blinded Pathology Notes'!$C$10:$C$34,'Pathology Summary'!B7,'Blinded Pathology Notes'!$AC$10:$AC$34,"present")/COUNTIF('Blinded Pathology Notes'!$C$10:$C$34,'Pathology Summary'!B7)</f>
        <v>0</v>
      </c>
      <c r="O7" s="47">
        <f>AVERAGEIF('Blinded Pathology Notes'!C$10:C$34,'Pathology Summary'!B7,'Blinded Pathology Notes'!AA$10:AA$34)</f>
        <v>1.6666666666666667</v>
      </c>
      <c r="P7" s="47">
        <f>AVERAGEIF('Blinded Pathology Notes'!C$10:C$34,'Pathology Summary'!B7,'Blinded Pathology Notes'!AB$10:AB$34)</f>
        <v>0.58666666666666678</v>
      </c>
      <c r="Q7" s="43" t="s">
        <v>201</v>
      </c>
      <c r="R7" s="32"/>
      <c r="S7" s="32"/>
    </row>
    <row r="8" spans="1:19" ht="25.5" x14ac:dyDescent="0.25">
      <c r="B8" s="40" t="s">
        <v>142</v>
      </c>
      <c r="C8" s="41">
        <f>COUNTIF('Blinded Pathology Notes'!C$10:C$34,'Pathology Summary'!B8)</f>
        <v>2</v>
      </c>
      <c r="D8" s="42"/>
      <c r="E8" s="47"/>
      <c r="F8" s="43" t="s">
        <v>152</v>
      </c>
      <c r="G8" s="42">
        <f>AVERAGEIF('Blinded Pathology Notes'!C$10:C$34,'Pathology Summary'!B8,'Blinded Pathology Notes'!I$10:I$34)</f>
        <v>17.5</v>
      </c>
      <c r="H8" s="47">
        <f>AVERAGEIF('Blinded Pathology Notes'!C$10:C$34,'Pathology Summary'!B8,'Blinded Pathology Notes'!G$10:G$34)</f>
        <v>1.5</v>
      </c>
      <c r="I8" s="45" t="s">
        <v>156</v>
      </c>
      <c r="J8" s="42">
        <f>AVERAGEIF('Blinded Pathology Notes'!C$10:C$34,'Pathology Summary'!B8,'Blinded Pathology Notes'!M$10:M$34)</f>
        <v>35</v>
      </c>
      <c r="K8" s="47">
        <f>AVERAGEIF('Blinded Pathology Notes'!C$10:C$34,'Pathology Summary'!B8,'Blinded Pathology Notes'!K$10:K$34)</f>
        <v>1</v>
      </c>
      <c r="L8" s="45" t="s">
        <v>156</v>
      </c>
      <c r="M8" s="54">
        <f>COUNTIFS('Blinded Pathology Notes'!$C$10:$C$34,'Pathology Summary'!B8,'Blinded Pathology Notes'!$Z$10:$Z$34,"present")/COUNTIF('Blinded Pathology Notes'!$C$10:$C$34,'Pathology Summary'!B8)</f>
        <v>0</v>
      </c>
      <c r="N8" s="53">
        <f>COUNTIFS('Blinded Pathology Notes'!$C$10:$C$34,'Pathology Summary'!B8,'Blinded Pathology Notes'!$AC$10:$AC$34,"present")/COUNTIF('Blinded Pathology Notes'!$C$10:$C$34,'Pathology Summary'!B8)</f>
        <v>0</v>
      </c>
      <c r="O8" s="47">
        <f>AVERAGEIF('Blinded Pathology Notes'!C$10:C$34,'Pathology Summary'!B8,'Blinded Pathology Notes'!AA$10:AA$34)</f>
        <v>32.5</v>
      </c>
      <c r="P8" s="47">
        <f>AVERAGEIF('Blinded Pathology Notes'!C$10:C$34,'Pathology Summary'!B8,'Blinded Pathology Notes'!AB$10:AB$34)</f>
        <v>4.9050000000000002</v>
      </c>
      <c r="Q8" s="43" t="s">
        <v>203</v>
      </c>
      <c r="R8" s="32"/>
      <c r="S8" s="32"/>
    </row>
    <row r="9" spans="1:19" ht="25.5" x14ac:dyDescent="0.25">
      <c r="B9" s="40" t="s">
        <v>138</v>
      </c>
      <c r="C9" s="41">
        <f>COUNTIF('Blinded Pathology Notes'!C$10:C$34,'Pathology Summary'!B9)</f>
        <v>4</v>
      </c>
      <c r="D9" s="42"/>
      <c r="E9" s="47">
        <v>5</v>
      </c>
      <c r="F9" s="43" t="s">
        <v>85</v>
      </c>
      <c r="G9" s="42">
        <f>AVERAGEIF('Blinded Pathology Notes'!C$10:C$34,'Pathology Summary'!B9,'Blinded Pathology Notes'!I$10:I$34)</f>
        <v>100</v>
      </c>
      <c r="H9" s="47">
        <f>AVERAGEIF('Blinded Pathology Notes'!C$10:C$34,'Pathology Summary'!B9,'Blinded Pathology Notes'!G$10:G$34)</f>
        <v>2.25</v>
      </c>
      <c r="I9" s="43" t="s">
        <v>157</v>
      </c>
      <c r="J9" s="42">
        <f>AVERAGEIF('Blinded Pathology Notes'!C$10:C$34,'Pathology Summary'!B9,'Blinded Pathology Notes'!M$10:M$34)</f>
        <v>70</v>
      </c>
      <c r="K9" s="47">
        <f>AVERAGEIF('Blinded Pathology Notes'!C$10:C$34,'Pathology Summary'!B9,'Blinded Pathology Notes'!K$10:K$34)</f>
        <v>1</v>
      </c>
      <c r="L9" s="43" t="s">
        <v>162</v>
      </c>
      <c r="M9" s="54">
        <f>COUNTIFS('Blinded Pathology Notes'!$C$10:$C$34,'Pathology Summary'!B9,'Blinded Pathology Notes'!$Z$10:$Z$34,"present")/COUNTIF('Blinded Pathology Notes'!$C$10:$C$34,'Pathology Summary'!B9)</f>
        <v>0</v>
      </c>
      <c r="N9" s="53">
        <f>COUNTIFS('Blinded Pathology Notes'!$C$10:$C$34,'Pathology Summary'!B9,'Blinded Pathology Notes'!$AC$10:$AC$34,"present")/COUNTIF('Blinded Pathology Notes'!$C$10:$C$34,'Pathology Summary'!B9)</f>
        <v>0</v>
      </c>
      <c r="O9" s="47">
        <f>AVERAGEIF('Blinded Pathology Notes'!C$10:C$34,'Pathology Summary'!B9,'Blinded Pathology Notes'!AA$10:AA$34)</f>
        <v>8.75</v>
      </c>
      <c r="P9" s="47">
        <f>AVERAGEIF('Blinded Pathology Notes'!C$10:C$34,'Pathology Summary'!B9,'Blinded Pathology Notes'!AB$10:AB$34)</f>
        <v>0.51750000000000007</v>
      </c>
      <c r="Q9" s="43" t="s">
        <v>204</v>
      </c>
      <c r="R9" s="32"/>
      <c r="S9" s="32"/>
    </row>
    <row r="10" spans="1:19" ht="38.25" x14ac:dyDescent="0.25">
      <c r="B10" s="40" t="s">
        <v>140</v>
      </c>
      <c r="C10" s="41">
        <f>COUNTIF('Blinded Pathology Notes'!C$10:C$34,'Pathology Summary'!B10)</f>
        <v>3</v>
      </c>
      <c r="D10" s="42"/>
      <c r="E10" s="47">
        <v>4</v>
      </c>
      <c r="F10" s="43" t="s">
        <v>87</v>
      </c>
      <c r="G10" s="42">
        <f>AVERAGEIF('Blinded Pathology Notes'!C$10:C$34,'Pathology Summary'!B10,'Blinded Pathology Notes'!I$10:I$34)</f>
        <v>66.666666666666671</v>
      </c>
      <c r="H10" s="47">
        <f>AVERAGEIF('Blinded Pathology Notes'!C$10:C$34,'Pathology Summary'!B10,'Blinded Pathology Notes'!G$10:G$34)</f>
        <v>2.3333333333333335</v>
      </c>
      <c r="I10" s="45" t="s">
        <v>156</v>
      </c>
      <c r="J10" s="42">
        <f>AVERAGEIF('Blinded Pathology Notes'!C$10:C$34,'Pathology Summary'!B10,'Blinded Pathology Notes'!M$10:M$34)</f>
        <v>33.333333333333336</v>
      </c>
      <c r="K10" s="47">
        <f>AVERAGEIF('Blinded Pathology Notes'!C$10:C$34,'Pathology Summary'!B10,'Blinded Pathology Notes'!K$10:K$34)</f>
        <v>0.66666666666666663</v>
      </c>
      <c r="L10" s="45" t="s">
        <v>156</v>
      </c>
      <c r="M10" s="54">
        <f>COUNTIFS('Blinded Pathology Notes'!$C$10:$C$34,'Pathology Summary'!B10,'Blinded Pathology Notes'!$Z$10:$Z$34,"present")/COUNTIF('Blinded Pathology Notes'!$C$10:$C$34,'Pathology Summary'!B10)</f>
        <v>0.66666666666666663</v>
      </c>
      <c r="N10" s="53">
        <f>COUNTIFS('Blinded Pathology Notes'!$C$10:$C$34,'Pathology Summary'!B10,'Blinded Pathology Notes'!$AC$10:$AC$34,"present")/COUNTIF('Blinded Pathology Notes'!$C$10:$C$34,'Pathology Summary'!B10)</f>
        <v>0.66666666666666663</v>
      </c>
      <c r="O10" s="47">
        <f>AVERAGEIF('Blinded Pathology Notes'!C$10:C$34,'Pathology Summary'!B10,'Blinded Pathology Notes'!AA$10:AA$34)</f>
        <v>30</v>
      </c>
      <c r="P10" s="47">
        <f>AVERAGEIF('Blinded Pathology Notes'!C$10:C$34,'Pathology Summary'!B10,'Blinded Pathology Notes'!AB$10:AB$34)</f>
        <v>1.2633333333333334</v>
      </c>
      <c r="Q10" s="43" t="s">
        <v>205</v>
      </c>
      <c r="R10" s="32"/>
      <c r="S10" s="32"/>
    </row>
    <row r="11" spans="1:19" ht="38.25" x14ac:dyDescent="0.25">
      <c r="B11" s="40" t="s">
        <v>143</v>
      </c>
      <c r="C11" s="41">
        <f>COUNTIF('Blinded Pathology Notes'!C$10:C$34,'Pathology Summary'!B11)</f>
        <v>5</v>
      </c>
      <c r="D11" s="42"/>
      <c r="E11" s="47">
        <v>5</v>
      </c>
      <c r="F11" s="43" t="s">
        <v>85</v>
      </c>
      <c r="G11" s="42">
        <f>AVERAGEIF('Blinded Pathology Notes'!C$10:C$34,'Pathology Summary'!B11,'Blinded Pathology Notes'!I$10:I$34)</f>
        <v>62</v>
      </c>
      <c r="H11" s="47">
        <f>AVERAGEIF('Blinded Pathology Notes'!C$10:C$34,'Pathology Summary'!B11,'Blinded Pathology Notes'!G$10:G$34)</f>
        <v>2.2000000000000002</v>
      </c>
      <c r="I11" s="45" t="s">
        <v>156</v>
      </c>
      <c r="J11" s="42">
        <f>AVERAGEIF('Blinded Pathology Notes'!C$10:C$34,'Pathology Summary'!B11,'Blinded Pathology Notes'!M$10:M$34)</f>
        <v>52</v>
      </c>
      <c r="K11" s="47">
        <f>AVERAGEIF('Blinded Pathology Notes'!C$10:C$34,'Pathology Summary'!B11,'Blinded Pathology Notes'!K$10:K$34)</f>
        <v>1</v>
      </c>
      <c r="L11" s="45" t="s">
        <v>156</v>
      </c>
      <c r="M11" s="54">
        <f>COUNTIFS('Blinded Pathology Notes'!$C$10:$C$34,'Pathology Summary'!B11,'Blinded Pathology Notes'!$Z$10:$Z$34,"present")/COUNTIF('Blinded Pathology Notes'!$C$10:$C$34,'Pathology Summary'!B11)</f>
        <v>0.4</v>
      </c>
      <c r="N11" s="53">
        <f>COUNTIFS('Blinded Pathology Notes'!$C$10:$C$34,'Pathology Summary'!B11,'Blinded Pathology Notes'!$AC$10:$AC$34,"present")/COUNTIF('Blinded Pathology Notes'!$C$10:$C$34,'Pathology Summary'!B11)</f>
        <v>0</v>
      </c>
      <c r="O11" s="47">
        <f>AVERAGEIF('Blinded Pathology Notes'!C$10:C$34,'Pathology Summary'!B11,'Blinded Pathology Notes'!AA$10:AA$34)</f>
        <v>16</v>
      </c>
      <c r="P11" s="47">
        <f>AVERAGEIF('Blinded Pathology Notes'!C$10:C$34,'Pathology Summary'!B11,'Blinded Pathology Notes'!AB$10:AB$34)</f>
        <v>0.42599999999999999</v>
      </c>
      <c r="Q11" s="43" t="s">
        <v>206</v>
      </c>
      <c r="R11" s="32"/>
      <c r="S11" s="32"/>
    </row>
    <row r="12" spans="1:19" ht="38.25" x14ac:dyDescent="0.25">
      <c r="B12" s="40" t="s">
        <v>139</v>
      </c>
      <c r="C12" s="41">
        <f>COUNTIF('Blinded Pathology Notes'!C$10:C$34,'Pathology Summary'!B12)</f>
        <v>4</v>
      </c>
      <c r="D12" s="42"/>
      <c r="E12" s="47">
        <v>3.5</v>
      </c>
      <c r="F12" s="43" t="s">
        <v>153</v>
      </c>
      <c r="G12" s="42">
        <f>AVERAGEIF('Blinded Pathology Notes'!C$10:C$34,'Pathology Summary'!B12,'Blinded Pathology Notes'!I$10:I$34)</f>
        <v>112.5</v>
      </c>
      <c r="H12" s="47">
        <f>AVERAGEIF('Blinded Pathology Notes'!C$10:C$34,'Pathology Summary'!B12,'Blinded Pathology Notes'!G$10:G$34)</f>
        <v>2.25</v>
      </c>
      <c r="I12" s="43" t="s">
        <v>158</v>
      </c>
      <c r="J12" s="42">
        <f>AVERAGEIF('Blinded Pathology Notes'!C$10:C$34,'Pathology Summary'!B12,'Blinded Pathology Notes'!M$10:M$34)</f>
        <v>115</v>
      </c>
      <c r="K12" s="47">
        <f>AVERAGEIF('Blinded Pathology Notes'!C$10:C$34,'Pathology Summary'!B12,'Blinded Pathology Notes'!K$10:K$34)</f>
        <v>1.25</v>
      </c>
      <c r="L12" s="43" t="s">
        <v>163</v>
      </c>
      <c r="M12" s="54">
        <f>COUNTIFS('Blinded Pathology Notes'!$C$10:$C$34,'Pathology Summary'!B12,'Blinded Pathology Notes'!$Z$10:$Z$34,"present")/COUNTIF('Blinded Pathology Notes'!$C$10:$C$34,'Pathology Summary'!B12)</f>
        <v>0.75</v>
      </c>
      <c r="N12" s="53">
        <f>COUNTIFS('Blinded Pathology Notes'!$C$10:$C$34,'Pathology Summary'!B12,'Blinded Pathology Notes'!$AC$10:$AC$34,"present")/COUNTIF('Blinded Pathology Notes'!$C$10:$C$34,'Pathology Summary'!B12)</f>
        <v>1</v>
      </c>
      <c r="O12" s="47">
        <f>AVERAGEIF('Blinded Pathology Notes'!C$10:C$34,'Pathology Summary'!B12,'Blinded Pathology Notes'!AA$10:AA$34)</f>
        <v>71.25</v>
      </c>
      <c r="P12" s="47">
        <f>AVERAGEIF('Blinded Pathology Notes'!C$10:C$34,'Pathology Summary'!B12,'Blinded Pathology Notes'!AB$10:AB$34)</f>
        <v>2.1375000000000002</v>
      </c>
      <c r="Q12" s="43" t="s">
        <v>207</v>
      </c>
      <c r="R12" s="32"/>
      <c r="S12" s="32"/>
    </row>
    <row r="13" spans="1:19" ht="51" x14ac:dyDescent="0.25">
      <c r="B13" s="40" t="s">
        <v>141</v>
      </c>
      <c r="C13" s="41">
        <f>COUNTIF('Blinded Pathology Notes'!C$10:C$34,'Pathology Summary'!B13)</f>
        <v>2</v>
      </c>
      <c r="D13" s="42"/>
      <c r="E13" s="47">
        <v>3</v>
      </c>
      <c r="F13" s="43" t="s">
        <v>71</v>
      </c>
      <c r="G13" s="42">
        <f>AVERAGEIF('Blinded Pathology Notes'!C$10:C$34,'Pathology Summary'!B13,'Blinded Pathology Notes'!I$10:I$34)</f>
        <v>150</v>
      </c>
      <c r="H13" s="47">
        <f>AVERAGEIF('Blinded Pathology Notes'!C$10:C$34,'Pathology Summary'!B13,'Blinded Pathology Notes'!G$10:G$34)</f>
        <v>1.5</v>
      </c>
      <c r="I13" s="43" t="s">
        <v>159</v>
      </c>
      <c r="J13" s="42">
        <f>AVERAGEIF('Blinded Pathology Notes'!C$10:C$34,'Pathology Summary'!B13,'Blinded Pathology Notes'!M$10:M$34)</f>
        <v>100</v>
      </c>
      <c r="K13" s="47">
        <f>AVERAGEIF('Blinded Pathology Notes'!C$10:C$34,'Pathology Summary'!B13,'Blinded Pathology Notes'!K$10:K$34)</f>
        <v>1</v>
      </c>
      <c r="L13" s="43" t="s">
        <v>164</v>
      </c>
      <c r="M13" s="54">
        <f>COUNTIFS('Blinded Pathology Notes'!$C$10:$C$34,'Pathology Summary'!B13,'Blinded Pathology Notes'!$Z$10:$Z$34,"present")/COUNTIF('Blinded Pathology Notes'!$C$10:$C$34,'Pathology Summary'!B13)</f>
        <v>0</v>
      </c>
      <c r="N13" s="53">
        <f>COUNTIFS('Blinded Pathology Notes'!$C$10:$C$34,'Pathology Summary'!B13,'Blinded Pathology Notes'!$AC$10:$AC$34,"present")/COUNTIF('Blinded Pathology Notes'!$C$10:$C$34,'Pathology Summary'!B13)</f>
        <v>0</v>
      </c>
      <c r="O13" s="47">
        <f>AVERAGEIF('Blinded Pathology Notes'!C$10:C$34,'Pathology Summary'!B13,'Blinded Pathology Notes'!AA$10:AA$34)</f>
        <v>47.5</v>
      </c>
      <c r="P13" s="47">
        <f>AVERAGEIF('Blinded Pathology Notes'!C$10:C$34,'Pathology Summary'!B13,'Blinded Pathology Notes'!AB$10:AB$34)</f>
        <v>1.125</v>
      </c>
      <c r="Q13" s="43" t="s">
        <v>208</v>
      </c>
      <c r="R13" s="32"/>
      <c r="S13" s="32"/>
    </row>
    <row r="18" spans="2:17" x14ac:dyDescent="0.25">
      <c r="B18" s="33"/>
      <c r="C18" s="34"/>
      <c r="D18" s="66" t="s">
        <v>64</v>
      </c>
      <c r="E18" s="67"/>
      <c r="F18" s="67"/>
      <c r="G18" s="66" t="s">
        <v>148</v>
      </c>
      <c r="H18" s="67"/>
      <c r="I18" s="67"/>
      <c r="J18" s="66" t="s">
        <v>66</v>
      </c>
      <c r="K18" s="67"/>
      <c r="L18" s="67"/>
      <c r="Q18" s="46"/>
    </row>
    <row r="19" spans="2:17" x14ac:dyDescent="0.25">
      <c r="B19" s="71" t="s">
        <v>186</v>
      </c>
      <c r="C19" s="72"/>
      <c r="D19" s="68" t="s">
        <v>68</v>
      </c>
      <c r="E19" s="69"/>
      <c r="F19" s="70"/>
      <c r="G19" s="68" t="s">
        <v>68</v>
      </c>
      <c r="H19" s="69"/>
      <c r="I19" s="70"/>
      <c r="J19" s="68" t="s">
        <v>68</v>
      </c>
      <c r="K19" s="69"/>
      <c r="L19" s="69"/>
      <c r="M19" s="46"/>
      <c r="Q19" s="46"/>
    </row>
    <row r="20" spans="2:17" x14ac:dyDescent="0.25">
      <c r="B20" s="36" t="s">
        <v>145</v>
      </c>
      <c r="C20" s="37" t="s">
        <v>146</v>
      </c>
      <c r="D20" s="38" t="s">
        <v>110</v>
      </c>
      <c r="E20" s="49" t="s">
        <v>60</v>
      </c>
      <c r="F20" s="39" t="s">
        <v>149</v>
      </c>
      <c r="G20" s="38" t="s">
        <v>110</v>
      </c>
      <c r="H20" s="49" t="s">
        <v>60</v>
      </c>
      <c r="I20" s="39" t="s">
        <v>149</v>
      </c>
      <c r="J20" s="38" t="s">
        <v>110</v>
      </c>
      <c r="K20" s="49" t="s">
        <v>60</v>
      </c>
      <c r="L20" s="39" t="s">
        <v>149</v>
      </c>
      <c r="Q20" s="63"/>
    </row>
    <row r="21" spans="2:17" ht="51" x14ac:dyDescent="0.25">
      <c r="B21" s="40" t="s">
        <v>136</v>
      </c>
      <c r="C21" s="41">
        <f>COUNTIF('Blinded Pathology Notes'!C$10:C$34,'Pathology Summary'!B21)</f>
        <v>2</v>
      </c>
      <c r="D21" s="42">
        <f>AVERAGEIF('Blinded Pathology Notes'!C$10:C$34,'Pathology Summary'!B6,'Blinded Pathology Notes'!Q$10:Q$34)</f>
        <v>0</v>
      </c>
      <c r="E21" s="47">
        <f>AVERAGEIF('Blinded Pathology Notes'!C$10:C$34,'Pathology Summary'!B21,'Blinded Pathology Notes'!O$10:O$34)</f>
        <v>0</v>
      </c>
      <c r="F21" s="43" t="s">
        <v>165</v>
      </c>
      <c r="G21" s="42">
        <f>AVERAGEIF('Blinded Pathology Notes'!C$10:C$34,'Pathology Summary'!B6,'Blinded Pathology Notes'!U$10:U$34)</f>
        <v>0</v>
      </c>
      <c r="H21" s="47">
        <f>AVERAGEIF('Blinded Pathology Notes'!C$10:C$34,'Pathology Summary'!B21,'Blinded Pathology Notes'!S$10:S$34)</f>
        <v>0</v>
      </c>
      <c r="I21" s="43" t="s">
        <v>171</v>
      </c>
      <c r="J21" s="42">
        <f>AVERAGEIF('Blinded Pathology Notes'!C$10:C$34,'Pathology Summary'!B6,'Blinded Pathology Notes'!Y$10:Y$34)</f>
        <v>0</v>
      </c>
      <c r="K21" s="47">
        <f>AVERAGEIF('Blinded Pathology Notes'!C$10:C$34,'Pathology Summary'!B21,'Blinded Pathology Notes'!W$10:W$34)</f>
        <v>0</v>
      </c>
      <c r="L21" s="43" t="s">
        <v>178</v>
      </c>
      <c r="Q21" s="43"/>
    </row>
    <row r="22" spans="2:17" ht="25.5" x14ac:dyDescent="0.25">
      <c r="B22" s="40" t="s">
        <v>137</v>
      </c>
      <c r="C22" s="41">
        <f>COUNTIF('Blinded Pathology Notes'!C$10:C$34,'Pathology Summary'!B22)</f>
        <v>3</v>
      </c>
      <c r="D22" s="42">
        <f>AVERAGEIF('Blinded Pathology Notes'!C$10:C$34,'Pathology Summary'!B7,'Blinded Pathology Notes'!Q$10:Q$34)</f>
        <v>173.33333333333334</v>
      </c>
      <c r="E22" s="47">
        <f>AVERAGEIF('Blinded Pathology Notes'!C$10:C$34,'Pathology Summary'!B22,'Blinded Pathology Notes'!O$10:O$34)</f>
        <v>2</v>
      </c>
      <c r="F22" s="43" t="s">
        <v>166</v>
      </c>
      <c r="G22" s="42">
        <f>AVERAGEIF('Blinded Pathology Notes'!C$10:C$34,'Pathology Summary'!B7,'Blinded Pathology Notes'!U$10:U$34)</f>
        <v>133.33333333333334</v>
      </c>
      <c r="H22" s="47">
        <f>AVERAGEIF('Blinded Pathology Notes'!C$10:C$34,'Pathology Summary'!B22,'Blinded Pathology Notes'!S$10:S$34)</f>
        <v>1.3333333333333333</v>
      </c>
      <c r="I22" s="43" t="s">
        <v>172</v>
      </c>
      <c r="J22" s="42">
        <f>AVERAGEIF('Blinded Pathology Notes'!C$10:C$34,'Pathology Summary'!B7,'Blinded Pathology Notes'!Y$10:Y$34)</f>
        <v>16.666666666666668</v>
      </c>
      <c r="K22" s="47">
        <f>AVERAGEIF('Blinded Pathology Notes'!C$10:C$34,'Pathology Summary'!B22,'Blinded Pathology Notes'!W$10:W$34)</f>
        <v>0.33333333333333331</v>
      </c>
      <c r="L22" s="43" t="s">
        <v>179</v>
      </c>
      <c r="Q22" s="43"/>
    </row>
    <row r="23" spans="2:17" x14ac:dyDescent="0.25">
      <c r="B23" s="40" t="s">
        <v>142</v>
      </c>
      <c r="C23" s="41">
        <f>COUNTIF('Blinded Pathology Notes'!C$10:C$34,'Pathology Summary'!B23)</f>
        <v>2</v>
      </c>
      <c r="D23" s="42">
        <f>AVERAGEIF('Blinded Pathology Notes'!C$10:C$34,'Pathology Summary'!B8,'Blinded Pathology Notes'!Q$10:Q$34)</f>
        <v>35</v>
      </c>
      <c r="E23" s="47">
        <f>AVERAGEIF('Blinded Pathology Notes'!C$10:C$34,'Pathology Summary'!B23,'Blinded Pathology Notes'!O$10:O$34)</f>
        <v>1</v>
      </c>
      <c r="F23" s="45" t="s">
        <v>167</v>
      </c>
      <c r="G23" s="42">
        <f>AVERAGEIF('Blinded Pathology Notes'!C$10:C$34,'Pathology Summary'!B8,'Blinded Pathology Notes'!U$10:U$34)</f>
        <v>140</v>
      </c>
      <c r="H23" s="47">
        <f>AVERAGEIF('Blinded Pathology Notes'!C$10:C$34,'Pathology Summary'!B23,'Blinded Pathology Notes'!S$10:S$34)</f>
        <v>1.5</v>
      </c>
      <c r="I23" s="43" t="s">
        <v>173</v>
      </c>
      <c r="J23" s="42">
        <f>AVERAGEIF('Blinded Pathology Notes'!C$10:C$34,'Pathology Summary'!B8,'Blinded Pathology Notes'!Y$10:Y$34)</f>
        <v>32.5</v>
      </c>
      <c r="K23" s="47">
        <f>AVERAGEIF('Blinded Pathology Notes'!C$10:C$34,'Pathology Summary'!B23,'Blinded Pathology Notes'!W$10:W$34)</f>
        <v>1</v>
      </c>
      <c r="L23" s="43" t="s">
        <v>180</v>
      </c>
      <c r="Q23" s="43"/>
    </row>
    <row r="24" spans="2:17" ht="25.5" x14ac:dyDescent="0.25">
      <c r="B24" s="40" t="s">
        <v>138</v>
      </c>
      <c r="C24" s="41">
        <f>COUNTIF('Blinded Pathology Notes'!C$10:C$34,'Pathology Summary'!B24)</f>
        <v>4</v>
      </c>
      <c r="D24" s="42">
        <f>AVERAGEIF('Blinded Pathology Notes'!C$10:C$34,'Pathology Summary'!B9,'Blinded Pathology Notes'!Q$10:Q$34)</f>
        <v>165</v>
      </c>
      <c r="E24" s="47">
        <f>AVERAGEIF('Blinded Pathology Notes'!C$10:C$34,'Pathology Summary'!B24,'Blinded Pathology Notes'!O$10:O$34)</f>
        <v>2</v>
      </c>
      <c r="F24" s="43" t="s">
        <v>166</v>
      </c>
      <c r="G24" s="42">
        <f>AVERAGEIF('Blinded Pathology Notes'!C$10:C$34,'Pathology Summary'!B9,'Blinded Pathology Notes'!U$10:U$34)</f>
        <v>210</v>
      </c>
      <c r="H24" s="47">
        <f>AVERAGEIF('Blinded Pathology Notes'!C$10:C$34,'Pathology Summary'!B24,'Blinded Pathology Notes'!S$10:S$34)</f>
        <v>2.25</v>
      </c>
      <c r="I24" s="43" t="s">
        <v>174</v>
      </c>
      <c r="J24" s="42">
        <f>AVERAGEIF('Blinded Pathology Notes'!C$10:C$34,'Pathology Summary'!B9,'Blinded Pathology Notes'!Y$10:Y$34)</f>
        <v>150</v>
      </c>
      <c r="K24" s="47">
        <f>AVERAGEIF('Blinded Pathology Notes'!C$10:C$34,'Pathology Summary'!B24,'Blinded Pathology Notes'!W$10:W$34)</f>
        <v>1.75</v>
      </c>
      <c r="L24" s="43" t="s">
        <v>181</v>
      </c>
      <c r="Q24" s="43"/>
    </row>
    <row r="25" spans="2:17" ht="25.5" x14ac:dyDescent="0.25">
      <c r="B25" s="40" t="s">
        <v>140</v>
      </c>
      <c r="C25" s="41">
        <f>COUNTIF('Blinded Pathology Notes'!C$10:C$34,'Pathology Summary'!B25)</f>
        <v>3</v>
      </c>
      <c r="D25" s="42">
        <f>AVERAGEIF('Blinded Pathology Notes'!C$10:C$34,'Pathology Summary'!B10,'Blinded Pathology Notes'!Q$10:Q$34)</f>
        <v>46.666666666666664</v>
      </c>
      <c r="E25" s="47">
        <f>AVERAGEIF('Blinded Pathology Notes'!C$10:C$34,'Pathology Summary'!B25,'Blinded Pathology Notes'!O$10:O$34)</f>
        <v>1.3333333333333333</v>
      </c>
      <c r="F25" s="45" t="s">
        <v>167</v>
      </c>
      <c r="G25" s="42">
        <f>AVERAGEIF('Blinded Pathology Notes'!C$10:C$34,'Pathology Summary'!B10,'Blinded Pathology Notes'!U$10:U$34)</f>
        <v>106.66666666666667</v>
      </c>
      <c r="H25" s="47">
        <f>AVERAGEIF('Blinded Pathology Notes'!C$10:C$34,'Pathology Summary'!B25,'Blinded Pathology Notes'!S$10:S$34)</f>
        <v>1.6666666666666667</v>
      </c>
      <c r="I25" s="45" t="s">
        <v>156</v>
      </c>
      <c r="J25" s="42">
        <f>AVERAGEIF('Blinded Pathology Notes'!C$10:C$34,'Pathology Summary'!B10,'Blinded Pathology Notes'!Y$10:Y$34)</f>
        <v>0</v>
      </c>
      <c r="K25" s="47">
        <f>AVERAGEIF('Blinded Pathology Notes'!C$10:C$34,'Pathology Summary'!B25,'Blinded Pathology Notes'!W$10:W$34)</f>
        <v>0</v>
      </c>
      <c r="L25" s="43" t="s">
        <v>182</v>
      </c>
      <c r="Q25" s="43"/>
    </row>
    <row r="26" spans="2:17" ht="25.5" x14ac:dyDescent="0.25">
      <c r="B26" s="40" t="s">
        <v>143</v>
      </c>
      <c r="C26" s="41">
        <f>COUNTIF('Blinded Pathology Notes'!C$10:C$34,'Pathology Summary'!B26)</f>
        <v>5</v>
      </c>
      <c r="D26" s="42">
        <f>AVERAGEIF('Blinded Pathology Notes'!C$10:C$34,'Pathology Summary'!B11,'Blinded Pathology Notes'!Q$10:Q$34)</f>
        <v>140</v>
      </c>
      <c r="E26" s="47">
        <f>AVERAGEIF('Blinded Pathology Notes'!C$10:C$34,'Pathology Summary'!B26,'Blinded Pathology Notes'!O$10:O$34)</f>
        <v>1.8</v>
      </c>
      <c r="F26" s="43" t="s">
        <v>168</v>
      </c>
      <c r="G26" s="42">
        <f>AVERAGEIF('Blinded Pathology Notes'!C$10:C$34,'Pathology Summary'!B11,'Blinded Pathology Notes'!U$10:U$34)</f>
        <v>144</v>
      </c>
      <c r="H26" s="47">
        <f>AVERAGEIF('Blinded Pathology Notes'!C$10:C$34,'Pathology Summary'!B26,'Blinded Pathology Notes'!S$10:S$34)</f>
        <v>2</v>
      </c>
      <c r="I26" s="43" t="s">
        <v>175</v>
      </c>
      <c r="J26" s="42">
        <f>AVERAGEIF('Blinded Pathology Notes'!C$10:C$34,'Pathology Summary'!B11,'Blinded Pathology Notes'!Y$10:Y$34)</f>
        <v>214</v>
      </c>
      <c r="K26" s="47">
        <f>AVERAGEIF('Blinded Pathology Notes'!C$10:C$34,'Pathology Summary'!B26,'Blinded Pathology Notes'!W$10:W$34)</f>
        <v>2.4</v>
      </c>
      <c r="L26" s="45" t="s">
        <v>156</v>
      </c>
      <c r="Q26" s="45"/>
    </row>
    <row r="27" spans="2:17" ht="25.5" x14ac:dyDescent="0.25">
      <c r="B27" s="40" t="s">
        <v>139</v>
      </c>
      <c r="C27" s="41">
        <f>COUNTIF('Blinded Pathology Notes'!C$10:C$34,'Pathology Summary'!B27)</f>
        <v>4</v>
      </c>
      <c r="D27" s="42">
        <f>AVERAGEIF('Blinded Pathology Notes'!C$10:C$34,'Pathology Summary'!B12,'Blinded Pathology Notes'!Q$10:Q$34)</f>
        <v>95</v>
      </c>
      <c r="E27" s="47">
        <f>AVERAGEIF('Blinded Pathology Notes'!C$10:C$34,'Pathology Summary'!B27,'Blinded Pathology Notes'!O$10:O$34)</f>
        <v>1.25</v>
      </c>
      <c r="F27" s="43" t="s">
        <v>169</v>
      </c>
      <c r="G27" s="42">
        <f>AVERAGEIF('Blinded Pathology Notes'!C$10:C$34,'Pathology Summary'!B12,'Blinded Pathology Notes'!U$10:U$34)</f>
        <v>237.5</v>
      </c>
      <c r="H27" s="47">
        <f>AVERAGEIF('Blinded Pathology Notes'!C$10:C$34,'Pathology Summary'!B27,'Blinded Pathology Notes'!S$10:S$34)</f>
        <v>2.75</v>
      </c>
      <c r="I27" s="45" t="s">
        <v>176</v>
      </c>
      <c r="J27" s="42">
        <f>AVERAGEIF('Blinded Pathology Notes'!C$10:C$34,'Pathology Summary'!B12,'Blinded Pathology Notes'!Y$10:Y$34)</f>
        <v>15</v>
      </c>
      <c r="K27" s="47">
        <f>AVERAGEIF('Blinded Pathology Notes'!C$10:C$34,'Pathology Summary'!B27,'Blinded Pathology Notes'!W$10:W$34)</f>
        <v>0.75</v>
      </c>
      <c r="L27" s="43" t="s">
        <v>183</v>
      </c>
      <c r="Q27" s="43"/>
    </row>
    <row r="28" spans="2:17" x14ac:dyDescent="0.25">
      <c r="B28" s="40" t="s">
        <v>141</v>
      </c>
      <c r="C28" s="41">
        <f>COUNTIF('Blinded Pathology Notes'!C$10:C$34,'Pathology Summary'!B28)</f>
        <v>2</v>
      </c>
      <c r="D28" s="42">
        <f>AVERAGEIF('Blinded Pathology Notes'!C$10:C$34,'Pathology Summary'!B13,'Blinded Pathology Notes'!Q$10:Q$34)</f>
        <v>0</v>
      </c>
      <c r="E28" s="47">
        <f>AVERAGEIF('Blinded Pathology Notes'!C$10:C$34,'Pathology Summary'!B28,'Blinded Pathology Notes'!O$10:O$34)</f>
        <v>0</v>
      </c>
      <c r="F28" s="43" t="s">
        <v>170</v>
      </c>
      <c r="G28" s="42">
        <f>AVERAGEIF('Blinded Pathology Notes'!C$10:C$34,'Pathology Summary'!B13,'Blinded Pathology Notes'!U$10:U$34)</f>
        <v>80</v>
      </c>
      <c r="H28" s="47">
        <f>AVERAGEIF('Blinded Pathology Notes'!C$10:C$34,'Pathology Summary'!B28,'Blinded Pathology Notes'!S$10:S$34)</f>
        <v>1</v>
      </c>
      <c r="I28" s="43" t="s">
        <v>177</v>
      </c>
      <c r="J28" s="42">
        <f>AVERAGEIF('Blinded Pathology Notes'!C$10:C$34,'Pathology Summary'!B13,'Blinded Pathology Notes'!Y$10:Y$34)</f>
        <v>0</v>
      </c>
      <c r="K28" s="47">
        <f>AVERAGEIF('Blinded Pathology Notes'!C$10:C$34,'Pathology Summary'!B28,'Blinded Pathology Notes'!W$10:W$34)</f>
        <v>0</v>
      </c>
      <c r="L28" s="43" t="s">
        <v>184</v>
      </c>
      <c r="Q28" s="43"/>
    </row>
  </sheetData>
  <mergeCells count="22">
    <mergeCell ref="D19:F19"/>
    <mergeCell ref="G19:I19"/>
    <mergeCell ref="J19:L19"/>
    <mergeCell ref="B4:C4"/>
    <mergeCell ref="B19:C19"/>
    <mergeCell ref="M2:N2"/>
    <mergeCell ref="D18:F18"/>
    <mergeCell ref="G18:I18"/>
    <mergeCell ref="R2:S2"/>
    <mergeCell ref="J18:L18"/>
    <mergeCell ref="D4:F4"/>
    <mergeCell ref="G4:I4"/>
    <mergeCell ref="J4:L4"/>
    <mergeCell ref="D3:F3"/>
    <mergeCell ref="M4:P4"/>
    <mergeCell ref="M3:P3"/>
    <mergeCell ref="A1:F1"/>
    <mergeCell ref="D2:F2"/>
    <mergeCell ref="G2:I2"/>
    <mergeCell ref="G3:I3"/>
    <mergeCell ref="J2:L2"/>
    <mergeCell ref="J3:L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17F28-D4CF-4D59-9A67-07EF098EB3E3}">
  <dimension ref="A1:S38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C31" sqref="C31"/>
    </sheetView>
  </sheetViews>
  <sheetFormatPr defaultRowHeight="12.75" x14ac:dyDescent="0.2"/>
  <cols>
    <col min="1" max="1" width="6.7109375" style="77" customWidth="1"/>
    <col min="2" max="2" width="16.42578125" style="77" customWidth="1"/>
    <col min="3" max="3" width="11" style="77" customWidth="1"/>
    <col min="4" max="4" width="10.140625" style="79" bestFit="1" customWidth="1"/>
    <col min="5" max="5" width="10.5703125" style="77" customWidth="1"/>
    <col min="6" max="7" width="11.42578125" style="77" customWidth="1"/>
    <col min="8" max="8" width="10.7109375" style="78" customWidth="1"/>
    <col min="9" max="9" width="10.7109375" style="79" customWidth="1"/>
    <col min="10" max="10" width="10.7109375" style="80" customWidth="1"/>
    <col min="11" max="14" width="10.7109375" style="79" customWidth="1"/>
    <col min="15" max="15" width="10.7109375" style="80" customWidth="1"/>
    <col min="16" max="18" width="9.140625" style="77"/>
    <col min="19" max="19" width="11.42578125" style="77" bestFit="1" customWidth="1"/>
    <col min="20" max="16384" width="9.140625" style="77"/>
  </cols>
  <sheetData>
    <row r="1" spans="1:19" ht="26.25" x14ac:dyDescent="0.4">
      <c r="A1" s="76" t="s">
        <v>232</v>
      </c>
      <c r="B1" s="76"/>
      <c r="C1" s="76"/>
      <c r="D1" s="76"/>
      <c r="E1" s="76"/>
    </row>
    <row r="2" spans="1:19" ht="15" x14ac:dyDescent="0.25">
      <c r="G2" s="102"/>
      <c r="H2" s="114" t="s">
        <v>210</v>
      </c>
      <c r="I2" s="81"/>
      <c r="J2" s="81"/>
      <c r="K2" s="81"/>
      <c r="L2" s="81"/>
      <c r="M2" s="81"/>
      <c r="N2" s="81"/>
      <c r="O2" s="82"/>
    </row>
    <row r="3" spans="1:19" ht="15" customHeight="1" x14ac:dyDescent="0.2">
      <c r="B3" s="83" t="s">
        <v>211</v>
      </c>
      <c r="C3" s="83" t="s">
        <v>212</v>
      </c>
      <c r="D3" s="84" t="s">
        <v>213</v>
      </c>
      <c r="E3" s="85" t="s">
        <v>214</v>
      </c>
      <c r="F3" s="83" t="s">
        <v>215</v>
      </c>
      <c r="G3" s="84" t="s">
        <v>216</v>
      </c>
      <c r="H3" s="115" t="s">
        <v>66</v>
      </c>
      <c r="I3" s="86"/>
      <c r="J3" s="87" t="s">
        <v>217</v>
      </c>
      <c r="K3" s="88"/>
      <c r="L3" s="87" t="s">
        <v>62</v>
      </c>
      <c r="M3" s="88"/>
      <c r="N3" s="89" t="s">
        <v>218</v>
      </c>
      <c r="O3" s="90"/>
    </row>
    <row r="4" spans="1:19" s="91" customFormat="1" ht="15.75" thickBot="1" x14ac:dyDescent="0.3">
      <c r="B4" s="92"/>
      <c r="C4" s="92"/>
      <c r="D4" s="93"/>
      <c r="E4" s="94"/>
      <c r="F4" s="92"/>
      <c r="G4" s="93"/>
      <c r="H4" s="95" t="s">
        <v>219</v>
      </c>
      <c r="I4" s="95" t="s">
        <v>220</v>
      </c>
      <c r="J4" s="96" t="s">
        <v>219</v>
      </c>
      <c r="K4" s="97" t="s">
        <v>220</v>
      </c>
      <c r="L4" s="98" t="s">
        <v>219</v>
      </c>
      <c r="M4" s="97" t="s">
        <v>220</v>
      </c>
      <c r="N4" s="95" t="s">
        <v>219</v>
      </c>
      <c r="O4" s="99" t="s">
        <v>220</v>
      </c>
    </row>
    <row r="5" spans="1:19" s="100" customFormat="1" x14ac:dyDescent="0.2">
      <c r="B5" s="77" t="s">
        <v>137</v>
      </c>
      <c r="C5" s="77" t="s">
        <v>112</v>
      </c>
      <c r="D5" s="101" t="s">
        <v>221</v>
      </c>
      <c r="E5" s="77" t="s">
        <v>222</v>
      </c>
      <c r="F5" s="77">
        <v>51</v>
      </c>
      <c r="G5" s="108" t="s">
        <v>223</v>
      </c>
      <c r="H5" s="103">
        <v>33831544</v>
      </c>
      <c r="I5" s="104">
        <v>4.5109999999999997E-2</v>
      </c>
      <c r="J5" s="105">
        <v>32616350</v>
      </c>
      <c r="K5" s="106">
        <v>0.33362999999999998</v>
      </c>
      <c r="L5" s="105">
        <v>33681013</v>
      </c>
      <c r="M5" s="106">
        <v>0.84301325217963541</v>
      </c>
      <c r="N5" s="105">
        <v>31565580</v>
      </c>
      <c r="O5" s="106">
        <v>0.45487496529130783</v>
      </c>
    </row>
    <row r="6" spans="1:19" s="100" customFormat="1" x14ac:dyDescent="0.2">
      <c r="B6" s="77" t="s">
        <v>137</v>
      </c>
      <c r="C6" s="77" t="s">
        <v>134</v>
      </c>
      <c r="D6" s="101" t="s">
        <v>221</v>
      </c>
      <c r="E6" s="77" t="s">
        <v>222</v>
      </c>
      <c r="F6" s="77">
        <v>52</v>
      </c>
      <c r="G6" s="108" t="s">
        <v>223</v>
      </c>
      <c r="H6" s="103">
        <v>23515623</v>
      </c>
      <c r="I6" s="104">
        <v>0.24690581549508597</v>
      </c>
      <c r="J6" s="105">
        <v>22516419</v>
      </c>
      <c r="K6" s="106">
        <v>0.2402870387809003</v>
      </c>
      <c r="L6" s="105">
        <v>20775873</v>
      </c>
      <c r="M6" s="106">
        <v>0.84426306501392256</v>
      </c>
      <c r="N6" s="105">
        <v>21580510</v>
      </c>
      <c r="O6" s="106">
        <v>0.43196676032401465</v>
      </c>
      <c r="R6" s="107"/>
    </row>
    <row r="7" spans="1:19" s="100" customFormat="1" x14ac:dyDescent="0.2">
      <c r="B7" s="100" t="s">
        <v>137</v>
      </c>
      <c r="C7" s="100" t="s">
        <v>224</v>
      </c>
      <c r="D7" s="101" t="s">
        <v>221</v>
      </c>
      <c r="E7" s="100">
        <v>1081364</v>
      </c>
      <c r="F7" s="100">
        <v>33</v>
      </c>
      <c r="G7" s="108" t="s">
        <v>225</v>
      </c>
      <c r="H7" s="109">
        <v>51185239</v>
      </c>
      <c r="I7" s="110">
        <v>0.18082999999999999</v>
      </c>
      <c r="J7" s="111">
        <v>47210000</v>
      </c>
      <c r="K7" s="112">
        <v>0.24518999999999999</v>
      </c>
      <c r="L7" s="111">
        <v>47895062</v>
      </c>
      <c r="M7" s="112">
        <v>0.72667999999999999</v>
      </c>
      <c r="N7" s="111">
        <v>47194464</v>
      </c>
      <c r="O7" s="112">
        <v>0.16938</v>
      </c>
      <c r="Q7" s="116"/>
      <c r="R7" s="116"/>
      <c r="S7" s="107"/>
    </row>
    <row r="8" spans="1:19" s="100" customFormat="1" x14ac:dyDescent="0.2">
      <c r="B8" s="100" t="s">
        <v>226</v>
      </c>
      <c r="C8" s="100" t="s">
        <v>131</v>
      </c>
      <c r="D8" s="101" t="s">
        <v>227</v>
      </c>
      <c r="E8" s="100">
        <v>1070154</v>
      </c>
      <c r="F8" s="100">
        <v>23</v>
      </c>
      <c r="G8" s="108" t="s">
        <v>225</v>
      </c>
      <c r="H8" s="109">
        <v>34068593</v>
      </c>
      <c r="I8" s="110">
        <v>0.37872</v>
      </c>
      <c r="J8" s="111">
        <v>32088238</v>
      </c>
      <c r="K8" s="112">
        <v>0.41702481275163816</v>
      </c>
      <c r="L8" s="111">
        <v>33268490</v>
      </c>
      <c r="M8" s="112">
        <v>0.67216899912680139</v>
      </c>
      <c r="N8" s="111">
        <v>33160070</v>
      </c>
      <c r="O8" s="112">
        <v>0.3403402045042726</v>
      </c>
      <c r="Q8" s="116"/>
      <c r="R8" s="116"/>
    </row>
    <row r="9" spans="1:19" s="100" customFormat="1" x14ac:dyDescent="0.2">
      <c r="B9" s="100" t="s">
        <v>226</v>
      </c>
      <c r="C9" s="100" t="s">
        <v>132</v>
      </c>
      <c r="D9" s="101" t="s">
        <v>227</v>
      </c>
      <c r="E9" s="100">
        <v>1070154</v>
      </c>
      <c r="F9" s="100">
        <v>24</v>
      </c>
      <c r="G9" s="108" t="s">
        <v>225</v>
      </c>
      <c r="H9" s="109">
        <v>30054502</v>
      </c>
      <c r="I9" s="110">
        <v>0.22706000000000001</v>
      </c>
      <c r="J9" s="111">
        <v>26939352</v>
      </c>
      <c r="K9" s="112">
        <v>0.37057000000000001</v>
      </c>
      <c r="L9" s="111">
        <v>26229534</v>
      </c>
      <c r="M9" s="112">
        <v>0.34902879827373218</v>
      </c>
      <c r="N9" s="111">
        <v>26136996</v>
      </c>
      <c r="O9" s="112">
        <v>0.15164</v>
      </c>
      <c r="Q9" s="116"/>
      <c r="R9" s="116"/>
    </row>
    <row r="10" spans="1:19" s="100" customFormat="1" x14ac:dyDescent="0.2">
      <c r="B10" s="100" t="s">
        <v>226</v>
      </c>
      <c r="C10" s="100" t="s">
        <v>117</v>
      </c>
      <c r="D10" s="101" t="s">
        <v>228</v>
      </c>
      <c r="E10" s="100">
        <v>1070154</v>
      </c>
      <c r="F10" s="100">
        <v>21</v>
      </c>
      <c r="G10" s="108" t="s">
        <v>225</v>
      </c>
      <c r="H10" s="109">
        <v>8930064</v>
      </c>
      <c r="I10" s="110">
        <v>0.46160000000000001</v>
      </c>
      <c r="J10" s="111">
        <v>7031139</v>
      </c>
      <c r="K10" s="112">
        <v>0.85811999999999999</v>
      </c>
      <c r="L10" s="111">
        <v>6639156</v>
      </c>
      <c r="M10" s="112">
        <v>0.35643000000000002</v>
      </c>
      <c r="N10" s="111">
        <v>6538576</v>
      </c>
      <c r="O10" s="112">
        <v>0.29471000000000003</v>
      </c>
    </row>
    <row r="11" spans="1:19" s="100" customFormat="1" ht="12.75" customHeight="1" x14ac:dyDescent="0.2">
      <c r="B11" s="100" t="s">
        <v>226</v>
      </c>
      <c r="C11" s="100" t="s">
        <v>113</v>
      </c>
      <c r="D11" s="101" t="s">
        <v>228</v>
      </c>
      <c r="E11" s="100">
        <v>1070154</v>
      </c>
      <c r="F11" s="100">
        <v>22</v>
      </c>
      <c r="G11" s="108" t="s">
        <v>225</v>
      </c>
      <c r="H11" s="109">
        <v>41873970</v>
      </c>
      <c r="I11" s="110">
        <v>0.21826000000000001</v>
      </c>
      <c r="J11" s="111">
        <v>41273721</v>
      </c>
      <c r="K11" s="112">
        <v>0.56630999999999998</v>
      </c>
      <c r="L11" s="111">
        <v>28462765</v>
      </c>
      <c r="M11" s="112">
        <v>0.57386794291383902</v>
      </c>
      <c r="N11" s="111">
        <v>40459194</v>
      </c>
      <c r="O11" s="112">
        <v>0.42543999999999998</v>
      </c>
    </row>
    <row r="12" spans="1:19" s="100" customFormat="1" x14ac:dyDescent="0.2">
      <c r="B12" s="100" t="s">
        <v>229</v>
      </c>
      <c r="C12" s="100" t="s">
        <v>124</v>
      </c>
      <c r="D12" s="101" t="s">
        <v>227</v>
      </c>
      <c r="E12" s="100">
        <v>1081367</v>
      </c>
      <c r="F12" s="100">
        <v>33</v>
      </c>
      <c r="G12" s="108" t="s">
        <v>225</v>
      </c>
      <c r="H12" s="109">
        <v>30770095</v>
      </c>
      <c r="I12" s="110">
        <v>0.24634</v>
      </c>
      <c r="J12" s="111">
        <v>30763034</v>
      </c>
      <c r="K12" s="112">
        <v>0.52209000000000005</v>
      </c>
      <c r="L12" s="111">
        <v>30946608</v>
      </c>
      <c r="M12" s="112">
        <v>0.73660999999999999</v>
      </c>
      <c r="N12" s="111">
        <v>27797783</v>
      </c>
      <c r="O12" s="112">
        <v>0.45296999999999998</v>
      </c>
    </row>
    <row r="13" spans="1:19" s="100" customFormat="1" x14ac:dyDescent="0.2">
      <c r="B13" s="100" t="s">
        <v>229</v>
      </c>
      <c r="C13" s="100" t="s">
        <v>125</v>
      </c>
      <c r="D13" s="101" t="s">
        <v>227</v>
      </c>
      <c r="E13" s="100">
        <v>1081367</v>
      </c>
      <c r="F13" s="100">
        <v>34</v>
      </c>
      <c r="G13" s="108" t="s">
        <v>225</v>
      </c>
      <c r="H13" s="109">
        <v>52931839</v>
      </c>
      <c r="I13" s="110">
        <v>0.26626</v>
      </c>
      <c r="J13" s="111">
        <v>56729120</v>
      </c>
      <c r="K13" s="112">
        <v>0.28865000000000002</v>
      </c>
      <c r="L13" s="111">
        <v>56706736</v>
      </c>
      <c r="M13" s="112">
        <v>0.36716474982160846</v>
      </c>
      <c r="N13" s="111">
        <v>56228143</v>
      </c>
      <c r="O13" s="112">
        <v>0.13756532235556845</v>
      </c>
    </row>
    <row r="14" spans="1:19" s="100" customFormat="1" x14ac:dyDescent="0.2">
      <c r="B14" s="100" t="s">
        <v>229</v>
      </c>
      <c r="C14" s="100" t="s">
        <v>127</v>
      </c>
      <c r="D14" s="101" t="s">
        <v>227</v>
      </c>
      <c r="E14" s="100">
        <v>1081367</v>
      </c>
      <c r="F14" s="100">
        <v>35</v>
      </c>
      <c r="G14" s="108" t="s">
        <v>225</v>
      </c>
      <c r="H14" s="109">
        <v>52085272</v>
      </c>
      <c r="I14" s="110">
        <v>0.15131408295381465</v>
      </c>
      <c r="J14" s="111">
        <v>52056392</v>
      </c>
      <c r="K14" s="112">
        <v>0.34777999999999998</v>
      </c>
      <c r="L14" s="111">
        <v>52688074</v>
      </c>
      <c r="M14" s="112">
        <v>0.37039569997794947</v>
      </c>
      <c r="N14" s="111">
        <v>54299376</v>
      </c>
      <c r="O14" s="112">
        <v>0.12900016123279207</v>
      </c>
    </row>
    <row r="15" spans="1:19" s="100" customFormat="1" x14ac:dyDescent="0.2">
      <c r="B15" s="100" t="s">
        <v>229</v>
      </c>
      <c r="C15" s="100" t="s">
        <v>122</v>
      </c>
      <c r="D15" s="101" t="s">
        <v>228</v>
      </c>
      <c r="E15" s="100">
        <v>1081367</v>
      </c>
      <c r="F15" s="100">
        <v>31</v>
      </c>
      <c r="G15" s="108" t="s">
        <v>225</v>
      </c>
      <c r="H15" s="109">
        <v>56425304</v>
      </c>
      <c r="I15" s="110">
        <v>0.22220000000000001</v>
      </c>
      <c r="J15" s="111">
        <v>57263583</v>
      </c>
      <c r="K15" s="112">
        <v>0.55295000000000005</v>
      </c>
      <c r="L15" s="111">
        <v>55785529</v>
      </c>
      <c r="M15" s="112">
        <v>0.69165963927508867</v>
      </c>
      <c r="N15" s="111">
        <v>58072572</v>
      </c>
      <c r="O15" s="112">
        <v>0.44159999999999999</v>
      </c>
    </row>
    <row r="16" spans="1:19" s="100" customFormat="1" x14ac:dyDescent="0.2">
      <c r="B16" s="100" t="s">
        <v>229</v>
      </c>
      <c r="C16" s="100" t="s">
        <v>130</v>
      </c>
      <c r="D16" s="101" t="s">
        <v>228</v>
      </c>
      <c r="E16" s="100">
        <v>1081367</v>
      </c>
      <c r="F16" s="100">
        <v>32</v>
      </c>
      <c r="G16" s="108" t="s">
        <v>225</v>
      </c>
      <c r="H16" s="109">
        <v>55015032</v>
      </c>
      <c r="I16" s="110">
        <v>0.23344000000000001</v>
      </c>
      <c r="J16" s="111">
        <v>56726580</v>
      </c>
      <c r="K16" s="112">
        <v>0.42326000000000003</v>
      </c>
      <c r="L16" s="111">
        <v>56339064</v>
      </c>
      <c r="M16" s="112">
        <v>0.35018954867407809</v>
      </c>
      <c r="N16" s="111">
        <v>57024863</v>
      </c>
      <c r="O16" s="112">
        <v>0.16185099487043048</v>
      </c>
    </row>
    <row r="17" spans="1:16" s="100" customFormat="1" x14ac:dyDescent="0.2">
      <c r="B17" s="100" t="s">
        <v>142</v>
      </c>
      <c r="C17" s="100" t="s">
        <v>128</v>
      </c>
      <c r="D17" s="101" t="s">
        <v>227</v>
      </c>
      <c r="E17" s="100">
        <v>985669</v>
      </c>
      <c r="F17" s="100">
        <v>13</v>
      </c>
      <c r="G17" s="108" t="s">
        <v>225</v>
      </c>
      <c r="H17" s="109">
        <f>31933225*2</f>
        <v>63866450</v>
      </c>
      <c r="I17" s="110">
        <v>0.14641000000000001</v>
      </c>
      <c r="J17" s="111">
        <f>60761669*2</f>
        <v>121523338</v>
      </c>
      <c r="K17" s="112">
        <v>0.38857000000000003</v>
      </c>
      <c r="L17" s="111">
        <f>30724639*2</f>
        <v>61449278</v>
      </c>
      <c r="M17" s="112">
        <v>0.15982180725052617</v>
      </c>
      <c r="N17" s="111">
        <f>29610564*2</f>
        <v>59221128</v>
      </c>
      <c r="O17" s="112">
        <v>8.677E-2</v>
      </c>
    </row>
    <row r="18" spans="1:16" s="100" customFormat="1" x14ac:dyDescent="0.2">
      <c r="B18" s="100" t="s">
        <v>142</v>
      </c>
      <c r="C18" s="100" t="s">
        <v>120</v>
      </c>
      <c r="D18" s="101" t="s">
        <v>228</v>
      </c>
      <c r="F18" s="100">
        <v>24</v>
      </c>
      <c r="G18" s="108" t="s">
        <v>225</v>
      </c>
      <c r="H18" s="109">
        <v>89869659</v>
      </c>
      <c r="I18" s="110">
        <v>0.38705000000000001</v>
      </c>
      <c r="J18" s="111">
        <v>92353236</v>
      </c>
      <c r="K18" s="112">
        <v>0.34007999999999999</v>
      </c>
      <c r="L18" s="111">
        <v>86463334</v>
      </c>
      <c r="M18" s="112">
        <v>0.2913056557555368</v>
      </c>
      <c r="N18" s="111">
        <v>93663960</v>
      </c>
      <c r="O18" s="112">
        <v>0.17038</v>
      </c>
    </row>
    <row r="19" spans="1:16" s="100" customFormat="1" x14ac:dyDescent="0.2">
      <c r="B19" s="100" t="s">
        <v>140</v>
      </c>
      <c r="C19" s="100" t="s">
        <v>119</v>
      </c>
      <c r="D19" s="101" t="s">
        <v>227</v>
      </c>
      <c r="E19" s="100">
        <v>985669</v>
      </c>
      <c r="F19" s="100">
        <v>11</v>
      </c>
      <c r="G19" s="108" t="s">
        <v>225</v>
      </c>
      <c r="H19" s="109">
        <v>62161609</v>
      </c>
      <c r="I19" s="110">
        <v>0.2779295098053205</v>
      </c>
      <c r="J19" s="111">
        <v>57135313</v>
      </c>
      <c r="K19" s="112">
        <v>0.47943000000000002</v>
      </c>
      <c r="L19" s="111">
        <v>56850033</v>
      </c>
      <c r="M19" s="112">
        <v>0.33095999999999998</v>
      </c>
      <c r="N19" s="111">
        <v>59904314</v>
      </c>
      <c r="O19" s="112">
        <v>0.13736000000000001</v>
      </c>
    </row>
    <row r="20" spans="1:16" s="100" customFormat="1" x14ac:dyDescent="0.2">
      <c r="B20" s="100" t="s">
        <v>140</v>
      </c>
      <c r="C20" s="100" t="s">
        <v>115</v>
      </c>
      <c r="D20" s="101" t="s">
        <v>227</v>
      </c>
      <c r="E20" s="100">
        <v>985754</v>
      </c>
      <c r="F20" s="100">
        <v>21</v>
      </c>
      <c r="G20" s="108" t="s">
        <v>225</v>
      </c>
      <c r="H20" s="109">
        <v>66994857</v>
      </c>
      <c r="I20" s="110">
        <v>9.5681092351163621E-2</v>
      </c>
      <c r="J20" s="111">
        <v>63952985</v>
      </c>
      <c r="K20" s="112">
        <v>0.42247299999999999</v>
      </c>
      <c r="L20" s="111">
        <v>63868608</v>
      </c>
      <c r="M20" s="112">
        <v>0.52148479517198809</v>
      </c>
      <c r="N20" s="111">
        <v>62533264</v>
      </c>
      <c r="O20" s="112">
        <v>0.19634133121341626</v>
      </c>
    </row>
    <row r="21" spans="1:16" s="100" customFormat="1" x14ac:dyDescent="0.2">
      <c r="B21" s="100" t="s">
        <v>140</v>
      </c>
      <c r="C21" s="100" t="s">
        <v>129</v>
      </c>
      <c r="D21" s="101" t="s">
        <v>228</v>
      </c>
      <c r="E21" s="100">
        <v>985754</v>
      </c>
      <c r="F21" s="100">
        <v>23</v>
      </c>
      <c r="G21" s="108" t="s">
        <v>225</v>
      </c>
      <c r="H21" s="109">
        <v>56526127</v>
      </c>
      <c r="I21" s="110">
        <v>8.8299999999999993E-3</v>
      </c>
      <c r="J21" s="111">
        <v>56918130</v>
      </c>
      <c r="K21" s="112">
        <v>0.32024000000000002</v>
      </c>
      <c r="L21" s="111">
        <v>56789730</v>
      </c>
      <c r="M21" s="112">
        <v>0.17544999999999999</v>
      </c>
      <c r="N21" s="111">
        <v>55809135</v>
      </c>
      <c r="O21" s="112">
        <v>0.12945999999999999</v>
      </c>
    </row>
    <row r="22" spans="1:16" s="100" customFormat="1" x14ac:dyDescent="0.2">
      <c r="B22" s="100" t="s">
        <v>230</v>
      </c>
      <c r="C22" s="100" t="s">
        <v>133</v>
      </c>
      <c r="D22" s="101" t="s">
        <v>227</v>
      </c>
      <c r="E22" s="100">
        <v>1016529</v>
      </c>
      <c r="F22" s="100">
        <v>45</v>
      </c>
      <c r="G22" s="108" t="s">
        <v>225</v>
      </c>
      <c r="H22" s="109">
        <v>30336260</v>
      </c>
      <c r="I22" s="110">
        <v>0.58757350359998228</v>
      </c>
      <c r="J22" s="111">
        <v>30167413</v>
      </c>
      <c r="K22" s="112">
        <v>0.41220000000000001</v>
      </c>
      <c r="L22" s="111">
        <v>30436938</v>
      </c>
      <c r="M22" s="112">
        <v>0.38885999999999998</v>
      </c>
      <c r="N22" s="111">
        <v>29958013</v>
      </c>
      <c r="O22" s="112">
        <v>0.21443999999999999</v>
      </c>
    </row>
    <row r="23" spans="1:16" s="100" customFormat="1" x14ac:dyDescent="0.2">
      <c r="B23" s="100" t="s">
        <v>230</v>
      </c>
      <c r="C23" s="100" t="s">
        <v>114</v>
      </c>
      <c r="D23" s="101" t="s">
        <v>231</v>
      </c>
      <c r="E23" s="100">
        <v>1016526</v>
      </c>
      <c r="F23" s="100">
        <v>105</v>
      </c>
      <c r="G23" s="108" t="s">
        <v>223</v>
      </c>
      <c r="H23" s="109">
        <v>20966700</v>
      </c>
      <c r="I23" s="110">
        <v>0.61031000000000002</v>
      </c>
      <c r="J23" s="111">
        <v>21680349</v>
      </c>
      <c r="K23" s="112">
        <v>0.2969</v>
      </c>
      <c r="L23" s="111">
        <v>21333120</v>
      </c>
      <c r="M23" s="112">
        <v>0.40814068348370985</v>
      </c>
      <c r="N23" s="111">
        <v>20302813</v>
      </c>
      <c r="O23" s="112">
        <v>0.21135972910748871</v>
      </c>
    </row>
    <row r="24" spans="1:16" s="100" customFormat="1" x14ac:dyDescent="0.2">
      <c r="B24" s="100" t="s">
        <v>230</v>
      </c>
      <c r="C24" s="100" t="s">
        <v>118</v>
      </c>
      <c r="D24" s="101" t="s">
        <v>228</v>
      </c>
      <c r="E24" s="100">
        <v>1016524</v>
      </c>
      <c r="F24" s="100">
        <v>15</v>
      </c>
      <c r="G24" s="108" t="s">
        <v>225</v>
      </c>
      <c r="H24" s="109">
        <v>14057563</v>
      </c>
      <c r="I24" s="110">
        <v>0.42465203665599793</v>
      </c>
      <c r="J24" s="111">
        <v>14560190</v>
      </c>
      <c r="K24" s="112">
        <v>0.49852000000000002</v>
      </c>
      <c r="L24" s="111">
        <v>14184963</v>
      </c>
      <c r="M24" s="112">
        <v>0.32567000000000002</v>
      </c>
      <c r="N24" s="111">
        <v>13452836</v>
      </c>
      <c r="O24" s="112">
        <v>0.21351999999999999</v>
      </c>
    </row>
    <row r="25" spans="1:16" s="100" customFormat="1" x14ac:dyDescent="0.2">
      <c r="A25" s="77"/>
      <c r="B25" s="100" t="s">
        <v>230</v>
      </c>
      <c r="C25" s="100" t="s">
        <v>126</v>
      </c>
      <c r="D25" s="101" t="s">
        <v>228</v>
      </c>
      <c r="E25" s="100">
        <v>985670</v>
      </c>
      <c r="F25" s="100">
        <v>33</v>
      </c>
      <c r="G25" s="108" t="s">
        <v>225</v>
      </c>
      <c r="H25" s="109">
        <v>21282903</v>
      </c>
      <c r="I25" s="110">
        <v>0.71138029642384781</v>
      </c>
      <c r="J25" s="111">
        <v>19847622</v>
      </c>
      <c r="K25" s="112">
        <v>0.40139000000000002</v>
      </c>
      <c r="L25" s="111">
        <v>20626514</v>
      </c>
      <c r="M25" s="112">
        <v>0.32672000000000001</v>
      </c>
      <c r="N25" s="111">
        <v>19023888</v>
      </c>
      <c r="O25" s="112">
        <v>0.17515</v>
      </c>
      <c r="P25" s="77"/>
    </row>
    <row r="26" spans="1:16" s="100" customFormat="1" x14ac:dyDescent="0.2">
      <c r="A26" s="77"/>
      <c r="B26" s="77"/>
      <c r="C26" s="77"/>
      <c r="D26" s="79"/>
      <c r="E26" s="77"/>
      <c r="F26" s="77"/>
      <c r="G26" s="77"/>
      <c r="H26" s="78"/>
      <c r="I26" s="79"/>
      <c r="J26" s="80"/>
      <c r="K26" s="79"/>
      <c r="L26" s="79"/>
      <c r="M26" s="79"/>
      <c r="N26" s="79"/>
      <c r="O26" s="80"/>
      <c r="P26" s="77"/>
    </row>
    <row r="30" spans="1:16" ht="18.75" x14ac:dyDescent="0.3">
      <c r="B30" s="113" t="s">
        <v>247</v>
      </c>
      <c r="C30"/>
      <c r="D30"/>
    </row>
    <row r="31" spans="1:16" ht="15" x14ac:dyDescent="0.25">
      <c r="B31"/>
      <c r="C31"/>
      <c r="D31"/>
    </row>
    <row r="32" spans="1:16" ht="15" x14ac:dyDescent="0.25">
      <c r="B32"/>
      <c r="C32" s="77" t="s">
        <v>246</v>
      </c>
      <c r="D32" s="77" t="s">
        <v>245</v>
      </c>
    </row>
    <row r="33" spans="2:4" ht="15" x14ac:dyDescent="0.25">
      <c r="B33"/>
      <c r="C33" s="77" t="s">
        <v>244</v>
      </c>
      <c r="D33" s="77" t="s">
        <v>243</v>
      </c>
    </row>
    <row r="34" spans="2:4" ht="15" x14ac:dyDescent="0.25">
      <c r="B34"/>
      <c r="C34" s="77" t="s">
        <v>242</v>
      </c>
      <c r="D34" s="77" t="s">
        <v>241</v>
      </c>
    </row>
    <row r="35" spans="2:4" ht="15" x14ac:dyDescent="0.25">
      <c r="B35"/>
      <c r="C35" s="77" t="s">
        <v>240</v>
      </c>
      <c r="D35" s="77" t="s">
        <v>239</v>
      </c>
    </row>
    <row r="36" spans="2:4" ht="15" x14ac:dyDescent="0.25">
      <c r="B36"/>
      <c r="C36" s="77" t="s">
        <v>238</v>
      </c>
      <c r="D36" s="77" t="s">
        <v>237</v>
      </c>
    </row>
    <row r="37" spans="2:4" ht="15" x14ac:dyDescent="0.25">
      <c r="B37"/>
      <c r="C37" s="77" t="s">
        <v>236</v>
      </c>
      <c r="D37" s="77" t="s">
        <v>235</v>
      </c>
    </row>
    <row r="38" spans="2:4" ht="15" x14ac:dyDescent="0.25">
      <c r="B38"/>
      <c r="C38" s="77" t="s">
        <v>234</v>
      </c>
      <c r="D38" s="77" t="s">
        <v>233</v>
      </c>
    </row>
  </sheetData>
  <autoFilter ref="B4:O25" xr:uid="{00000000-0009-0000-0000-000000000000}">
    <sortState xmlns:xlrd2="http://schemas.microsoft.com/office/spreadsheetml/2017/richdata2" ref="B6:N35">
      <sortCondition descending="1" ref="B4:B35"/>
    </sortState>
  </autoFilter>
  <mergeCells count="11">
    <mergeCell ref="L3:M3"/>
    <mergeCell ref="N3:O3"/>
    <mergeCell ref="H2:O2"/>
    <mergeCell ref="B3:B4"/>
    <mergeCell ref="C3:C4"/>
    <mergeCell ref="D3:D4"/>
    <mergeCell ref="E3:E4"/>
    <mergeCell ref="F3:F4"/>
    <mergeCell ref="G3:G4"/>
    <mergeCell ref="H3:I3"/>
    <mergeCell ref="J3:K3"/>
  </mergeCells>
  <pageMargins left="0.7" right="0.7" top="0.75" bottom="0.75" header="0.3" footer="0.3"/>
  <pageSetup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Blinded Pathology Notes</vt:lpstr>
      <vt:lpstr>Pathology Summary</vt:lpstr>
      <vt:lpstr>IHC Area Analysis</vt:lpstr>
      <vt:lpstr>'IHC Area Analysis'!_FilterDatabase</vt:lpstr>
      <vt:lpstr>'Blinded Pathology Notes'!Print_Area</vt:lpstr>
      <vt:lpstr>'IHC Area Analysis'!Print_Area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Schaal</dc:creator>
  <cp:lastModifiedBy>Jeff Schaal</cp:lastModifiedBy>
  <cp:lastPrinted>2018-02-22T22:43:15Z</cp:lastPrinted>
  <dcterms:created xsi:type="dcterms:W3CDTF">2017-08-03T16:52:12Z</dcterms:created>
  <dcterms:modified xsi:type="dcterms:W3CDTF">2022-07-12T01:23:10Z</dcterms:modified>
</cp:coreProperties>
</file>