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 defaultThemeVersion="124226"/>
  <xr:revisionPtr revIDLastSave="0" documentId="13_ncr:1_{603A5300-5538-4F5A-8695-846BB9497059}" xr6:coauthVersionLast="40" xr6:coauthVersionMax="40" xr10:uidLastSave="{00000000-0000-0000-0000-000000000000}"/>
  <bookViews>
    <workbookView xWindow="0" yWindow="0" windowWidth="19200" windowHeight="6910" firstSheet="2" activeTab="12" xr2:uid="{00000000-000D-0000-FFFF-FFFF00000000}"/>
  </bookViews>
  <sheets>
    <sheet name="Fig. 1" sheetId="1" r:id="rId1"/>
    <sheet name="Fig. 2" sheetId="2" r:id="rId2"/>
    <sheet name="Fig. 3" sheetId="3" r:id="rId3"/>
    <sheet name="Fig. 4" sheetId="4" r:id="rId4"/>
    <sheet name="Fig. 6" sheetId="12" r:id="rId5"/>
    <sheet name="Fig. 7" sheetId="13" r:id="rId6"/>
    <sheet name="Fig. S1" sheetId="10" r:id="rId7"/>
    <sheet name="Fig. S2" sheetId="5" r:id="rId8"/>
    <sheet name="Fig. S3" sheetId="11" r:id="rId9"/>
    <sheet name="Fig. S4" sheetId="6" r:id="rId10"/>
    <sheet name="Fig. S5" sheetId="7" r:id="rId11"/>
    <sheet name="Fig. S6" sheetId="9" r:id="rId12"/>
    <sheet name="Fig. S7" sheetId="14" r:id="rId13"/>
  </sheets>
  <externalReferences>
    <externalReference r:id="rId1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7" i="5" l="1"/>
  <c r="G47" i="5"/>
  <c r="E44" i="5"/>
  <c r="F44" i="5"/>
  <c r="G44" i="5"/>
  <c r="G46" i="5" s="1"/>
  <c r="H44" i="5"/>
  <c r="I44" i="5"/>
  <c r="J44" i="5"/>
  <c r="J46" i="5" s="1"/>
  <c r="K44" i="5"/>
  <c r="L44" i="5"/>
  <c r="D44" i="5"/>
  <c r="D46" i="5" s="1"/>
  <c r="D45" i="5" l="1"/>
  <c r="G45" i="5"/>
  <c r="J45" i="5"/>
  <c r="T51" i="10"/>
  <c r="T52" i="10"/>
  <c r="T53" i="10"/>
  <c r="T54" i="10"/>
  <c r="T55" i="10"/>
  <c r="T56" i="10"/>
  <c r="T57" i="10"/>
  <c r="S51" i="10"/>
  <c r="S52" i="10"/>
  <c r="S53" i="10"/>
  <c r="S54" i="10"/>
  <c r="S55" i="10"/>
  <c r="S56" i="10"/>
  <c r="S57" i="10"/>
  <c r="R51" i="10"/>
  <c r="R52" i="10"/>
  <c r="R53" i="10"/>
  <c r="R54" i="10"/>
  <c r="R55" i="10"/>
  <c r="R56" i="10"/>
  <c r="R57" i="10"/>
  <c r="T40" i="10"/>
  <c r="T41" i="10"/>
  <c r="T42" i="10"/>
  <c r="T43" i="10"/>
  <c r="T44" i="10"/>
  <c r="T45" i="10"/>
  <c r="T46" i="10"/>
  <c r="S40" i="10"/>
  <c r="S41" i="10"/>
  <c r="S42" i="10"/>
  <c r="S43" i="10"/>
  <c r="S44" i="10"/>
  <c r="S45" i="10"/>
  <c r="S46" i="10"/>
  <c r="R40" i="10"/>
  <c r="R41" i="10"/>
  <c r="R42" i="10"/>
  <c r="R43" i="10"/>
  <c r="R44" i="10"/>
  <c r="R45" i="10"/>
  <c r="R46" i="10"/>
  <c r="O51" i="10"/>
  <c r="O52" i="10"/>
  <c r="O53" i="10"/>
  <c r="O54" i="10"/>
  <c r="O55" i="10"/>
  <c r="O56" i="10"/>
  <c r="O57" i="10"/>
  <c r="N51" i="10"/>
  <c r="N52" i="10"/>
  <c r="N53" i="10"/>
  <c r="N54" i="10"/>
  <c r="N55" i="10"/>
  <c r="N56" i="10"/>
  <c r="N57" i="10"/>
  <c r="M51" i="10"/>
  <c r="M52" i="10"/>
  <c r="M53" i="10"/>
  <c r="M54" i="10"/>
  <c r="M55" i="10"/>
  <c r="M56" i="10"/>
  <c r="M57" i="10"/>
  <c r="O40" i="10"/>
  <c r="O41" i="10"/>
  <c r="O42" i="10"/>
  <c r="O43" i="10"/>
  <c r="O44" i="10"/>
  <c r="O45" i="10"/>
  <c r="O46" i="10"/>
  <c r="N40" i="10"/>
  <c r="N41" i="10"/>
  <c r="N42" i="10"/>
  <c r="N43" i="10"/>
  <c r="N44" i="10"/>
  <c r="N45" i="10"/>
  <c r="N46" i="10"/>
  <c r="M40" i="10"/>
  <c r="M41" i="10"/>
  <c r="M42" i="10"/>
  <c r="M43" i="10"/>
  <c r="M44" i="10"/>
  <c r="M45" i="10"/>
  <c r="M46" i="10"/>
  <c r="H50" i="10" l="1"/>
  <c r="E50" i="10"/>
  <c r="B50" i="10"/>
  <c r="H39" i="10"/>
  <c r="E39" i="10"/>
  <c r="B39" i="10"/>
  <c r="S39" i="10" l="1"/>
  <c r="N39" i="10"/>
  <c r="T50" i="10"/>
  <c r="O50" i="10"/>
  <c r="T39" i="10"/>
  <c r="O39" i="10"/>
  <c r="R50" i="10"/>
  <c r="M50" i="10"/>
  <c r="R39" i="10"/>
  <c r="M39" i="10"/>
  <c r="S50" i="10"/>
  <c r="N50" i="10"/>
  <c r="D24" i="1"/>
  <c r="D23" i="1"/>
  <c r="G22" i="1"/>
  <c r="G23" i="1" s="1"/>
  <c r="H22" i="1"/>
  <c r="I22" i="1"/>
  <c r="E22" i="1"/>
  <c r="F22" i="1"/>
  <c r="D22" i="1"/>
  <c r="G24" i="1" l="1"/>
  <c r="G25" i="1"/>
  <c r="E14" i="1" l="1"/>
  <c r="F14" i="1"/>
  <c r="G14" i="1"/>
  <c r="H14" i="1"/>
  <c r="I14" i="1"/>
  <c r="J14" i="1"/>
  <c r="K14" i="1"/>
  <c r="L14" i="1"/>
  <c r="D14" i="1"/>
  <c r="E6" i="1"/>
  <c r="F6" i="1"/>
  <c r="G6" i="1"/>
  <c r="H6" i="1"/>
  <c r="I6" i="1"/>
  <c r="J6" i="1"/>
  <c r="K6" i="1"/>
  <c r="L6" i="1"/>
  <c r="D6" i="1"/>
  <c r="O59" i="5" l="1"/>
  <c r="O60" i="5"/>
  <c r="O61" i="5"/>
  <c r="O58" i="5"/>
  <c r="K58" i="5"/>
  <c r="J59" i="5"/>
  <c r="J60" i="5"/>
  <c r="J61" i="5"/>
  <c r="J58" i="5"/>
  <c r="N59" i="5"/>
  <c r="N60" i="5"/>
  <c r="N61" i="5"/>
  <c r="N58" i="5"/>
  <c r="K59" i="5"/>
  <c r="K60" i="5"/>
  <c r="K61" i="5"/>
  <c r="D36" i="3" l="1"/>
  <c r="D39" i="3" s="1"/>
  <c r="E36" i="3"/>
  <c r="E39" i="3" s="1"/>
  <c r="F36" i="3"/>
  <c r="F39" i="3" s="1"/>
  <c r="G36" i="3"/>
  <c r="G39" i="3" s="1"/>
  <c r="C36" i="3"/>
  <c r="C39" i="3" s="1"/>
  <c r="K18" i="5" l="1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5" i="5"/>
  <c r="K36" i="5"/>
  <c r="K37" i="5"/>
  <c r="J18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5" i="5"/>
  <c r="J36" i="5"/>
  <c r="J37" i="5"/>
  <c r="I18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5" i="5"/>
  <c r="I36" i="5"/>
  <c r="I37" i="5"/>
  <c r="K17" i="5"/>
  <c r="J17" i="5"/>
  <c r="I17" i="5"/>
  <c r="D35" i="3" l="1"/>
  <c r="D38" i="3" s="1"/>
  <c r="E35" i="3"/>
  <c r="E38" i="3" s="1"/>
  <c r="F35" i="3"/>
  <c r="F38" i="3" s="1"/>
  <c r="G35" i="3"/>
  <c r="G38" i="3" s="1"/>
  <c r="C35" i="3"/>
  <c r="C38" i="3" s="1"/>
  <c r="D37" i="3"/>
  <c r="D40" i="3" s="1"/>
  <c r="E37" i="3"/>
  <c r="E40" i="3" s="1"/>
  <c r="F37" i="3"/>
  <c r="F40" i="3" s="1"/>
  <c r="G37" i="3"/>
  <c r="G40" i="3" s="1"/>
  <c r="C37" i="3"/>
  <c r="J17" i="1" l="1"/>
  <c r="G17" i="1"/>
  <c r="J16" i="1"/>
  <c r="G16" i="1"/>
  <c r="D16" i="1"/>
  <c r="J15" i="1"/>
  <c r="G15" i="1"/>
  <c r="D15" i="1"/>
  <c r="O6" i="11" l="1"/>
  <c r="O7" i="11"/>
  <c r="O8" i="11"/>
  <c r="N6" i="11"/>
  <c r="N7" i="11"/>
  <c r="N8" i="11"/>
  <c r="M6" i="11"/>
  <c r="M7" i="11"/>
  <c r="M8" i="11"/>
  <c r="L6" i="11"/>
  <c r="L7" i="11"/>
  <c r="L8" i="11"/>
  <c r="O5" i="11"/>
  <c r="N5" i="11"/>
  <c r="M5" i="11"/>
  <c r="L5" i="11"/>
  <c r="E51" i="5" l="1"/>
  <c r="F51" i="5"/>
  <c r="G51" i="5"/>
  <c r="H51" i="5"/>
  <c r="G53" i="5" s="1"/>
  <c r="I51" i="5"/>
  <c r="J51" i="5"/>
  <c r="K51" i="5"/>
  <c r="L51" i="5"/>
  <c r="D51" i="5"/>
  <c r="D52" i="5" s="1"/>
  <c r="J53" i="5" l="1"/>
  <c r="G52" i="5"/>
  <c r="J52" i="5"/>
  <c r="J54" i="5"/>
  <c r="G54" i="5"/>
  <c r="D53" i="5"/>
  <c r="J23" i="2"/>
  <c r="G23" i="2"/>
  <c r="G21" i="2"/>
  <c r="E20" i="2"/>
  <c r="F20" i="2"/>
  <c r="G20" i="2"/>
  <c r="H20" i="2"/>
  <c r="G22" i="2" s="1"/>
  <c r="I20" i="2"/>
  <c r="J20" i="2"/>
  <c r="J22" i="2" s="1"/>
  <c r="K20" i="2"/>
  <c r="L20" i="2"/>
  <c r="D20" i="2"/>
  <c r="D22" i="2" s="1"/>
  <c r="J9" i="1"/>
  <c r="D8" i="1"/>
  <c r="G7" i="1"/>
  <c r="D21" i="2" l="1"/>
  <c r="J21" i="2"/>
  <c r="G8" i="1"/>
  <c r="D7" i="1"/>
  <c r="J8" i="1"/>
  <c r="J7" i="1"/>
  <c r="G9" i="1"/>
  <c r="F66" i="5"/>
  <c r="F6" i="7" l="1"/>
  <c r="F7" i="7"/>
  <c r="F8" i="7"/>
  <c r="F9" i="7"/>
  <c r="F5" i="7"/>
  <c r="E6" i="7"/>
  <c r="E7" i="7"/>
  <c r="E8" i="7"/>
  <c r="E9" i="7"/>
  <c r="E5" i="7"/>
  <c r="C66" i="5" l="1"/>
  <c r="H66" i="3" l="1"/>
  <c r="I66" i="3"/>
  <c r="G66" i="3"/>
  <c r="E10" i="6" l="1"/>
  <c r="F10" i="6"/>
  <c r="G10" i="6"/>
  <c r="E9" i="6"/>
  <c r="F9" i="6"/>
  <c r="G9" i="6"/>
  <c r="D10" i="6"/>
  <c r="D9" i="6"/>
  <c r="D56" i="3"/>
  <c r="D59" i="3" s="1"/>
  <c r="E56" i="3"/>
  <c r="E59" i="3" s="1"/>
  <c r="F56" i="3"/>
  <c r="F59" i="3" s="1"/>
  <c r="G56" i="3"/>
  <c r="G59" i="3" s="1"/>
  <c r="H56" i="3"/>
  <c r="H59" i="3" s="1"/>
  <c r="I56" i="3"/>
  <c r="I59" i="3" s="1"/>
  <c r="C56" i="3"/>
  <c r="C59" i="3" s="1"/>
  <c r="I55" i="3"/>
  <c r="I58" i="3" s="1"/>
  <c r="H55" i="3"/>
  <c r="H58" i="3" s="1"/>
  <c r="G55" i="3"/>
  <c r="G58" i="3" s="1"/>
  <c r="F55" i="3"/>
  <c r="F58" i="3" s="1"/>
  <c r="E55" i="3"/>
  <c r="E58" i="3" s="1"/>
  <c r="D55" i="3"/>
  <c r="D58" i="3" s="1"/>
  <c r="C55" i="3"/>
  <c r="C58" i="3" s="1"/>
  <c r="I54" i="3"/>
  <c r="I57" i="3" s="1"/>
  <c r="H54" i="3"/>
  <c r="H57" i="3" s="1"/>
  <c r="H61" i="3" s="1"/>
  <c r="G54" i="3"/>
  <c r="G57" i="3" s="1"/>
  <c r="F54" i="3"/>
  <c r="F57" i="3" s="1"/>
  <c r="E54" i="3"/>
  <c r="E57" i="3" s="1"/>
  <c r="D54" i="3"/>
  <c r="D57" i="3" s="1"/>
  <c r="C54" i="3"/>
  <c r="C57" i="3" s="1"/>
  <c r="D60" i="3" l="1"/>
  <c r="F61" i="3"/>
  <c r="G60" i="3"/>
  <c r="E61" i="3"/>
  <c r="E60" i="3"/>
  <c r="I60" i="3"/>
  <c r="I61" i="3"/>
  <c r="F60" i="3"/>
  <c r="C61" i="3"/>
  <c r="C60" i="3"/>
  <c r="D61" i="3"/>
  <c r="H60" i="3"/>
  <c r="G61" i="3"/>
  <c r="D16" i="3"/>
  <c r="D19" i="3" s="1"/>
  <c r="D17" i="3"/>
  <c r="D20" i="3" s="1"/>
  <c r="E17" i="3"/>
  <c r="E20" i="3" s="1"/>
  <c r="F17" i="3"/>
  <c r="F20" i="3" s="1"/>
  <c r="G17" i="3"/>
  <c r="G20" i="3" s="1"/>
  <c r="H17" i="3"/>
  <c r="H20" i="3" s="1"/>
  <c r="I17" i="3"/>
  <c r="I20" i="3" s="1"/>
  <c r="J17" i="3"/>
  <c r="J20" i="3" s="1"/>
  <c r="K17" i="3"/>
  <c r="K20" i="3" s="1"/>
  <c r="C17" i="3"/>
  <c r="I15" i="6" l="1"/>
  <c r="I16" i="6"/>
  <c r="I17" i="6"/>
  <c r="I18" i="6"/>
  <c r="I19" i="6"/>
  <c r="I20" i="6"/>
  <c r="I21" i="6"/>
  <c r="I22" i="6"/>
  <c r="I23" i="6"/>
  <c r="I24" i="6"/>
  <c r="H15" i="6"/>
  <c r="H16" i="6"/>
  <c r="H17" i="6"/>
  <c r="H18" i="6"/>
  <c r="H19" i="6"/>
  <c r="H20" i="6"/>
  <c r="H21" i="6"/>
  <c r="H22" i="6"/>
  <c r="H23" i="6"/>
  <c r="H24" i="6"/>
  <c r="I14" i="6"/>
  <c r="H14" i="6"/>
  <c r="I6" i="5"/>
  <c r="I7" i="5"/>
  <c r="I8" i="5"/>
  <c r="I9" i="5"/>
  <c r="I10" i="5"/>
  <c r="I11" i="5"/>
  <c r="I12" i="5"/>
  <c r="I13" i="5"/>
  <c r="I5" i="5"/>
  <c r="H6" i="5"/>
  <c r="H7" i="5"/>
  <c r="H8" i="5"/>
  <c r="H9" i="5"/>
  <c r="H10" i="5"/>
  <c r="H11" i="5"/>
  <c r="H12" i="5"/>
  <c r="H13" i="5"/>
  <c r="H5" i="5"/>
  <c r="E10" i="4"/>
  <c r="F10" i="4"/>
  <c r="G10" i="4"/>
  <c r="D10" i="4"/>
  <c r="J15" i="3"/>
  <c r="J18" i="3" s="1"/>
  <c r="K15" i="3"/>
  <c r="K18" i="3" s="1"/>
  <c r="J16" i="3"/>
  <c r="J19" i="3" s="1"/>
  <c r="K16" i="3"/>
  <c r="K19" i="3" s="1"/>
  <c r="E9" i="4"/>
  <c r="F9" i="4"/>
  <c r="G9" i="4"/>
  <c r="D9" i="4"/>
  <c r="J21" i="3" l="1"/>
  <c r="J22" i="3"/>
  <c r="K22" i="3"/>
  <c r="K21" i="3"/>
  <c r="E16" i="3"/>
  <c r="E19" i="3" s="1"/>
  <c r="F16" i="3"/>
  <c r="F19" i="3" s="1"/>
  <c r="G16" i="3"/>
  <c r="G19" i="3" s="1"/>
  <c r="H16" i="3"/>
  <c r="H19" i="3" s="1"/>
  <c r="I16" i="3"/>
  <c r="I19" i="3" s="1"/>
  <c r="D15" i="3"/>
  <c r="D18" i="3" s="1"/>
  <c r="E15" i="3"/>
  <c r="E18" i="3" s="1"/>
  <c r="F15" i="3"/>
  <c r="F18" i="3" s="1"/>
  <c r="G15" i="3"/>
  <c r="G18" i="3" s="1"/>
  <c r="H15" i="3"/>
  <c r="H18" i="3" s="1"/>
  <c r="I15" i="3"/>
  <c r="I18" i="3" s="1"/>
  <c r="C16" i="3"/>
  <c r="C19" i="3" s="1"/>
  <c r="C15" i="3"/>
  <c r="C18" i="3" s="1"/>
  <c r="C42" i="3" l="1"/>
  <c r="C41" i="3"/>
  <c r="D42" i="3"/>
  <c r="D41" i="3"/>
  <c r="G41" i="3"/>
  <c r="G42" i="3"/>
  <c r="F41" i="3"/>
  <c r="F42" i="3"/>
  <c r="E42" i="3"/>
  <c r="E41" i="3"/>
  <c r="C21" i="3"/>
  <c r="C22" i="3"/>
  <c r="G21" i="3"/>
  <c r="G22" i="3"/>
  <c r="H22" i="3"/>
  <c r="H21" i="3"/>
  <c r="F21" i="3"/>
  <c r="F22" i="3"/>
  <c r="I22" i="3"/>
  <c r="I21" i="3"/>
  <c r="D22" i="3"/>
  <c r="D21" i="3"/>
  <c r="E22" i="3" l="1"/>
  <c r="E21" i="3"/>
</calcChain>
</file>

<file path=xl/sharedStrings.xml><?xml version="1.0" encoding="utf-8"?>
<sst xmlns="http://schemas.openxmlformats.org/spreadsheetml/2006/main" count="606" uniqueCount="244">
  <si>
    <t xml:space="preserve">pLKO  </t>
    <phoneticPr fontId="1" type="noConversion"/>
  </si>
  <si>
    <t>shSNAI1</t>
    <phoneticPr fontId="1" type="noConversion"/>
  </si>
  <si>
    <t>Normalization</t>
    <phoneticPr fontId="1" type="noConversion"/>
  </si>
  <si>
    <t>AVE</t>
    <phoneticPr fontId="1" type="noConversion"/>
  </si>
  <si>
    <t>STD</t>
    <phoneticPr fontId="1" type="noConversion"/>
  </si>
  <si>
    <t>Student's t-test (unpaired, two-sided)</t>
    <phoneticPr fontId="1" type="noConversion"/>
  </si>
  <si>
    <t>shCLDN11</t>
    <phoneticPr fontId="1" type="noConversion"/>
  </si>
  <si>
    <t>Statistics source data, original data</t>
    <phoneticPr fontId="3" type="noConversion"/>
  </si>
  <si>
    <t>Fig. 1b 3D invasion assay</t>
    <phoneticPr fontId="1" type="noConversion"/>
  </si>
  <si>
    <t>Fig. 1c Organotypic cell culture assay</t>
    <phoneticPr fontId="1" type="noConversion"/>
  </si>
  <si>
    <t>Invasive cell counts/Total cell counts</t>
    <phoneticPr fontId="1" type="noConversion"/>
  </si>
  <si>
    <t>Fig. 3c Reporter assay</t>
    <phoneticPr fontId="1" type="noConversion"/>
  </si>
  <si>
    <t>CLDN11-WT</t>
  </si>
  <si>
    <t>CLDN11-MUT1</t>
    <phoneticPr fontId="1" type="noConversion"/>
  </si>
  <si>
    <t>CLDN11-MUT2</t>
    <phoneticPr fontId="1" type="noConversion"/>
  </si>
  <si>
    <t>pCDH</t>
  </si>
  <si>
    <t>Snail</t>
    <phoneticPr fontId="1" type="noConversion"/>
  </si>
  <si>
    <t>-</t>
    <phoneticPr fontId="1" type="noConversion"/>
  </si>
  <si>
    <t>++</t>
    <phoneticPr fontId="1" type="noConversion"/>
  </si>
  <si>
    <t xml:space="preserve">     +     </t>
    <phoneticPr fontId="1" type="noConversion"/>
  </si>
  <si>
    <t>Luc</t>
    <phoneticPr fontId="7" type="noConversion"/>
  </si>
  <si>
    <t>Bgal</t>
    <phoneticPr fontId="7" type="noConversion"/>
  </si>
  <si>
    <t>Luc/Bgal</t>
    <phoneticPr fontId="7" type="noConversion"/>
  </si>
  <si>
    <t>Normalization</t>
    <phoneticPr fontId="1" type="noConversion"/>
  </si>
  <si>
    <t>Average</t>
    <phoneticPr fontId="1" type="noConversion"/>
  </si>
  <si>
    <t>Fig. 3d Reporter assay</t>
    <phoneticPr fontId="1" type="noConversion"/>
  </si>
  <si>
    <t>pHA-CBP</t>
    <phoneticPr fontId="1" type="noConversion"/>
  </si>
  <si>
    <t>pHA</t>
    <phoneticPr fontId="1" type="noConversion"/>
  </si>
  <si>
    <t>WT</t>
    <phoneticPr fontId="1" type="noConversion"/>
  </si>
  <si>
    <t>EE</t>
    <phoneticPr fontId="1" type="noConversion"/>
  </si>
  <si>
    <t>AA</t>
    <phoneticPr fontId="1" type="noConversion"/>
  </si>
  <si>
    <t>Fig. 4a FRET</t>
    <phoneticPr fontId="1" type="noConversion"/>
  </si>
  <si>
    <t>Total</t>
  </si>
  <si>
    <t>Total</t>
    <phoneticPr fontId="1" type="noConversion"/>
  </si>
  <si>
    <t>Cell-cell contact</t>
  </si>
  <si>
    <t>Cell-cell contact</t>
    <phoneticPr fontId="1" type="noConversion"/>
  </si>
  <si>
    <t>Normalized FRET efficiency</t>
  </si>
  <si>
    <t>Normalized FRET efficiency</t>
    <phoneticPr fontId="1" type="noConversion"/>
  </si>
  <si>
    <t xml:space="preserve">pLKO </t>
  </si>
  <si>
    <t xml:space="preserve">pLKO </t>
    <phoneticPr fontId="1" type="noConversion"/>
  </si>
  <si>
    <t xml:space="preserve">shCLDN11 </t>
    <phoneticPr fontId="1" type="noConversion"/>
  </si>
  <si>
    <t>Average</t>
  </si>
  <si>
    <t>Average</t>
    <phoneticPr fontId="1" type="noConversion"/>
  </si>
  <si>
    <t>STD</t>
  </si>
  <si>
    <t>STD</t>
    <phoneticPr fontId="1" type="noConversion"/>
  </si>
  <si>
    <t>SNAI1</t>
  </si>
  <si>
    <t>SNAI1</t>
    <phoneticPr fontId="1" type="noConversion"/>
  </si>
  <si>
    <t>CLDN11</t>
    <phoneticPr fontId="1" type="noConversion"/>
  </si>
  <si>
    <t>NRP1</t>
    <phoneticPr fontId="1" type="noConversion"/>
  </si>
  <si>
    <t xml:space="preserve">NCAM2 </t>
    <phoneticPr fontId="1" type="noConversion"/>
  </si>
  <si>
    <t>CDK1</t>
    <phoneticPr fontId="1" type="noConversion"/>
  </si>
  <si>
    <t>GJA1</t>
    <phoneticPr fontId="1" type="noConversion"/>
  </si>
  <si>
    <t>PCDHGC4</t>
    <phoneticPr fontId="1" type="noConversion"/>
  </si>
  <si>
    <t>LMLN</t>
    <phoneticPr fontId="1" type="noConversion"/>
  </si>
  <si>
    <t>PVRL3</t>
    <phoneticPr fontId="1" type="noConversion"/>
  </si>
  <si>
    <t xml:space="preserve">pLKO </t>
    <phoneticPr fontId="1" type="noConversion"/>
  </si>
  <si>
    <t xml:space="preserve">shSNAI1 </t>
    <phoneticPr fontId="1" type="noConversion"/>
  </si>
  <si>
    <t>shSNAI</t>
    <phoneticPr fontId="1" type="noConversion"/>
  </si>
  <si>
    <t xml:space="preserve">Fig. S2b qPCR </t>
    <phoneticPr fontId="1" type="noConversion"/>
  </si>
  <si>
    <t xml:space="preserve">pLKO </t>
    <phoneticPr fontId="9" type="noConversion"/>
  </si>
  <si>
    <t>Day 1</t>
    <phoneticPr fontId="1" type="noConversion"/>
  </si>
  <si>
    <t xml:space="preserve">shCLDN11 </t>
    <phoneticPr fontId="8" type="noConversion"/>
  </si>
  <si>
    <t>Day 2</t>
  </si>
  <si>
    <t>Day 3</t>
  </si>
  <si>
    <t>Day 4</t>
  </si>
  <si>
    <t>AGAP2</t>
  </si>
  <si>
    <t>AGAP7</t>
  </si>
  <si>
    <t>ARHGAP22</t>
  </si>
  <si>
    <t>ARHGAP42</t>
  </si>
  <si>
    <t>ARHGEF6</t>
  </si>
  <si>
    <t>FARP1</t>
  </si>
  <si>
    <t>FGD3</t>
  </si>
  <si>
    <t>RAP1GAP2</t>
  </si>
  <si>
    <t>RASGEF1B</t>
  </si>
  <si>
    <t>SRGAP3</t>
  </si>
  <si>
    <t>Normalized value</t>
    <phoneticPr fontId="1" type="noConversion"/>
  </si>
  <si>
    <t>Y191F</t>
    <phoneticPr fontId="1" type="noConversion"/>
  </si>
  <si>
    <t>Y192F</t>
    <phoneticPr fontId="1" type="noConversion"/>
  </si>
  <si>
    <t>Y2F</t>
    <phoneticPr fontId="1" type="noConversion"/>
  </si>
  <si>
    <t>Snail-WT</t>
    <phoneticPr fontId="1" type="noConversion"/>
  </si>
  <si>
    <t>Fig. 3e Reporter assay</t>
    <phoneticPr fontId="1" type="noConversion"/>
  </si>
  <si>
    <t>Snail-2R</t>
    <phoneticPr fontId="1" type="noConversion"/>
  </si>
  <si>
    <t xml:space="preserve">     ++     </t>
    <phoneticPr fontId="1" type="noConversion"/>
  </si>
  <si>
    <t xml:space="preserve">     +++    </t>
    <phoneticPr fontId="1" type="noConversion"/>
  </si>
  <si>
    <t>shSNAI1 #1</t>
    <phoneticPr fontId="1" type="noConversion"/>
  </si>
  <si>
    <t>shSNAI1 #2</t>
    <phoneticPr fontId="1" type="noConversion"/>
  </si>
  <si>
    <t>Fig. 2d 3D invasion assay</t>
    <phoneticPr fontId="1" type="noConversion"/>
  </si>
  <si>
    <t>shCLDN11 #1</t>
    <phoneticPr fontId="1" type="noConversion"/>
  </si>
  <si>
    <t>shCLDN11 #2</t>
    <phoneticPr fontId="1" type="noConversion"/>
  </si>
  <si>
    <t>Fig. S1e IVIS</t>
    <phoneticPr fontId="1" type="noConversion"/>
  </si>
  <si>
    <t xml:space="preserve">pLKO </t>
    <phoneticPr fontId="1" type="noConversion"/>
  </si>
  <si>
    <t>2D</t>
    <phoneticPr fontId="1" type="noConversion"/>
  </si>
  <si>
    <t>2.5D</t>
    <phoneticPr fontId="1" type="noConversion"/>
  </si>
  <si>
    <t>SAS</t>
    <phoneticPr fontId="1" type="noConversion"/>
  </si>
  <si>
    <t>Relative expression of E-cadherin</t>
    <phoneticPr fontId="1" type="noConversion"/>
  </si>
  <si>
    <t>TE1</t>
    <phoneticPr fontId="1" type="noConversion"/>
  </si>
  <si>
    <t>Fig. S1h Quantification of immunofluorescence</t>
    <phoneticPr fontId="1" type="noConversion"/>
  </si>
  <si>
    <t>Level of mislocalized E-cadherin (%)</t>
    <phoneticPr fontId="1" type="noConversion"/>
  </si>
  <si>
    <t xml:space="preserve">Fig. S2c qPCR </t>
    <phoneticPr fontId="1" type="noConversion"/>
  </si>
  <si>
    <t>CLDN1</t>
    <phoneticPr fontId="1" type="noConversion"/>
  </si>
  <si>
    <t>CLDN2</t>
    <phoneticPr fontId="1" type="noConversion"/>
  </si>
  <si>
    <t>CLDN3</t>
  </si>
  <si>
    <t>CLDN4</t>
  </si>
  <si>
    <t>CLDN5</t>
  </si>
  <si>
    <t>CLDN6</t>
  </si>
  <si>
    <t>CLDN7</t>
  </si>
  <si>
    <t>CLDN8</t>
  </si>
  <si>
    <t>CLDN9</t>
  </si>
  <si>
    <t>CLDN10</t>
  </si>
  <si>
    <t>CLDN11</t>
  </si>
  <si>
    <t>CLDN12</t>
    <phoneticPr fontId="1" type="noConversion"/>
  </si>
  <si>
    <t>CLDN14</t>
    <phoneticPr fontId="1" type="noConversion"/>
  </si>
  <si>
    <t>CLDN15</t>
    <phoneticPr fontId="1" type="noConversion"/>
  </si>
  <si>
    <t>CLDN16</t>
    <phoneticPr fontId="1" type="noConversion"/>
  </si>
  <si>
    <t>CLDN17</t>
  </si>
  <si>
    <t>CLDN18</t>
  </si>
  <si>
    <t>CLDN19</t>
  </si>
  <si>
    <t>CLDN20</t>
  </si>
  <si>
    <t>CLDN24</t>
    <phoneticPr fontId="1" type="noConversion"/>
  </si>
  <si>
    <t>CLDN25</t>
    <phoneticPr fontId="1" type="noConversion"/>
  </si>
  <si>
    <t>CLDN11</t>
    <phoneticPr fontId="1" type="noConversion"/>
  </si>
  <si>
    <t>Average</t>
    <phoneticPr fontId="1" type="noConversion"/>
  </si>
  <si>
    <t xml:space="preserve">pLKO </t>
    <phoneticPr fontId="1" type="noConversion"/>
  </si>
  <si>
    <t>shCLDN11</t>
    <phoneticPr fontId="1" type="noConversion"/>
  </si>
  <si>
    <t>Relative migrated cells (%)</t>
    <phoneticPr fontId="1" type="noConversion"/>
  </si>
  <si>
    <t>Ave</t>
    <phoneticPr fontId="1" type="noConversion"/>
  </si>
  <si>
    <t>Primary site</t>
    <phoneticPr fontId="1" type="noConversion"/>
  </si>
  <si>
    <t>Lymph node metastasis</t>
    <phoneticPr fontId="1" type="noConversion"/>
  </si>
  <si>
    <r>
      <t>Fluorescence (10</t>
    </r>
    <r>
      <rPr>
        <vertAlign val="super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 (p/sec/cm2/sr)
(p/sec/cm2/sr)</t>
    </r>
    <phoneticPr fontId="1" type="noConversion"/>
  </si>
  <si>
    <r>
      <t>Fluorescence (10</t>
    </r>
    <r>
      <rPr>
        <vertAlign val="super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 (p/sec/cm2/sr)
(p/sec/cm2/sr)</t>
    </r>
    <phoneticPr fontId="1" type="noConversion"/>
  </si>
  <si>
    <t>shSNAI1</t>
    <phoneticPr fontId="1" type="noConversion"/>
  </si>
  <si>
    <t>T1-3</t>
    <phoneticPr fontId="1" type="noConversion"/>
  </si>
  <si>
    <t>T4</t>
    <phoneticPr fontId="1" type="noConversion"/>
  </si>
  <si>
    <t>Fig. 6c Claudin-11 intensity</t>
    <phoneticPr fontId="1" type="noConversion"/>
  </si>
  <si>
    <t>Patient #1</t>
    <phoneticPr fontId="1" type="noConversion"/>
  </si>
  <si>
    <t>Single CTC</t>
    <phoneticPr fontId="1" type="noConversion"/>
  </si>
  <si>
    <t>Clustering CTC</t>
    <phoneticPr fontId="1" type="noConversion"/>
  </si>
  <si>
    <t>Patient #2</t>
    <phoneticPr fontId="1" type="noConversion"/>
  </si>
  <si>
    <t>Patient #3</t>
    <phoneticPr fontId="1" type="noConversion"/>
  </si>
  <si>
    <t>Patient #4</t>
    <phoneticPr fontId="1" type="noConversion"/>
  </si>
  <si>
    <t>Fig. 6d Clustering CTC counts</t>
    <phoneticPr fontId="1" type="noConversion"/>
  </si>
  <si>
    <t>Fig. 6e Clustering CTC counts</t>
    <phoneticPr fontId="1" type="noConversion"/>
  </si>
  <si>
    <t>N&gt;2a</t>
  </si>
  <si>
    <r>
      <t>N</t>
    </r>
    <r>
      <rPr>
        <sz val="10"/>
        <rFont val="Batang"/>
        <family val="1"/>
        <charset val="129"/>
      </rPr>
      <t>≤</t>
    </r>
    <r>
      <rPr>
        <sz val="10"/>
        <rFont val="Times New Roman"/>
        <family val="1"/>
      </rPr>
      <t>2a</t>
    </r>
    <phoneticPr fontId="1" type="noConversion"/>
  </si>
  <si>
    <t>Fig. 6f Clustering CTC counts</t>
    <phoneticPr fontId="1" type="noConversion"/>
  </si>
  <si>
    <t>P</t>
  </si>
  <si>
    <t>R+M</t>
  </si>
  <si>
    <t xml:space="preserve">Snail </t>
    <phoneticPr fontId="1" type="noConversion"/>
  </si>
  <si>
    <t>Claudin-11</t>
    <phoneticPr fontId="1" type="noConversion"/>
  </si>
  <si>
    <t>Fig. 7b Correlation of H-score</t>
    <phoneticPr fontId="1" type="noConversion"/>
  </si>
  <si>
    <t>Claudin-11 H-score</t>
    <phoneticPr fontId="1" type="noConversion"/>
  </si>
  <si>
    <t>Clustering CTC counts</t>
    <phoneticPr fontId="1" type="noConversion"/>
  </si>
  <si>
    <t>Snail H-score</t>
    <phoneticPr fontId="1" type="noConversion"/>
  </si>
  <si>
    <t>Single CTC counts</t>
    <phoneticPr fontId="1" type="noConversion"/>
  </si>
  <si>
    <t>Claudin-11 H-score</t>
    <phoneticPr fontId="1" type="noConversion"/>
  </si>
  <si>
    <t>Claudin-11 low</t>
    <phoneticPr fontId="1" type="noConversion"/>
  </si>
  <si>
    <t>Claudin-11 high</t>
    <phoneticPr fontId="1" type="noConversion"/>
  </si>
  <si>
    <t>Months</t>
    <phoneticPr fontId="1" type="noConversion"/>
  </si>
  <si>
    <t>Snail low</t>
    <phoneticPr fontId="1" type="noConversion"/>
  </si>
  <si>
    <t>Snail high</t>
    <phoneticPr fontId="1" type="noConversion"/>
  </si>
  <si>
    <t>Fig. 7e Relative mRNA levels</t>
    <phoneticPr fontId="1" type="noConversion"/>
  </si>
  <si>
    <t>N=0</t>
    <phoneticPr fontId="1" type="noConversion"/>
  </si>
  <si>
    <t>N&gt;0</t>
    <phoneticPr fontId="1" type="noConversion"/>
  </si>
  <si>
    <t>CLDN11</t>
    <phoneticPr fontId="1" type="noConversion"/>
  </si>
  <si>
    <t>SNAI1</t>
    <phoneticPr fontId="1" type="noConversion"/>
  </si>
  <si>
    <t>Fig. 7f Relative mRNA levels</t>
    <phoneticPr fontId="1" type="noConversion"/>
  </si>
  <si>
    <t>Negative</t>
    <phoneticPr fontId="1" type="noConversion"/>
  </si>
  <si>
    <t>Positive</t>
    <phoneticPr fontId="1" type="noConversion"/>
  </si>
  <si>
    <r>
      <t>N</t>
    </r>
    <r>
      <rPr>
        <sz val="10"/>
        <rFont val="Batang"/>
        <family val="1"/>
        <charset val="129"/>
      </rPr>
      <t>≤</t>
    </r>
    <r>
      <rPr>
        <sz val="10"/>
        <rFont val="Times New Roman"/>
        <family val="1"/>
      </rPr>
      <t>2a</t>
    </r>
    <phoneticPr fontId="1" type="noConversion"/>
  </si>
  <si>
    <t>N</t>
    <phoneticPr fontId="1" type="noConversion"/>
  </si>
  <si>
    <t>T</t>
    <phoneticPr fontId="1" type="noConversion"/>
  </si>
  <si>
    <t xml:space="preserve">pCDH </t>
    <phoneticPr fontId="1" type="noConversion"/>
  </si>
  <si>
    <t>Snail-WT</t>
    <phoneticPr fontId="1" type="noConversion"/>
  </si>
  <si>
    <t>Snail-2R</t>
    <phoneticPr fontId="1" type="noConversion"/>
  </si>
  <si>
    <t>CLDN3</t>
    <phoneticPr fontId="1" type="noConversion"/>
  </si>
  <si>
    <t>CDLN4</t>
    <phoneticPr fontId="1" type="noConversion"/>
  </si>
  <si>
    <t>CDLN7</t>
    <phoneticPr fontId="1" type="noConversion"/>
  </si>
  <si>
    <t>SNAI1</t>
    <phoneticPr fontId="1" type="noConversion"/>
  </si>
  <si>
    <t>Caco2</t>
    <phoneticPr fontId="1" type="noConversion"/>
  </si>
  <si>
    <t xml:space="preserve">Fig. 3f qPCR </t>
    <phoneticPr fontId="1" type="noConversion"/>
  </si>
  <si>
    <t xml:space="preserve">Fig. S3a qPCR </t>
    <phoneticPr fontId="1" type="noConversion"/>
  </si>
  <si>
    <t>AVE</t>
    <phoneticPr fontId="1" type="noConversion"/>
  </si>
  <si>
    <t>Invasive cell counts/Total cell counts</t>
  </si>
  <si>
    <t>Normalization</t>
  </si>
  <si>
    <t>N.D.</t>
    <phoneticPr fontId="1" type="noConversion"/>
  </si>
  <si>
    <t>Fig. 2g Clustering CTC counts</t>
    <phoneticPr fontId="1" type="noConversion"/>
  </si>
  <si>
    <t xml:space="preserve">pLKO </t>
    <phoneticPr fontId="1" type="noConversion"/>
  </si>
  <si>
    <t>shCLDN11 #1</t>
    <phoneticPr fontId="1" type="noConversion"/>
  </si>
  <si>
    <t>shCLDN11 #2</t>
    <phoneticPr fontId="1" type="noConversion"/>
  </si>
  <si>
    <t>Fig. 7c Survival</t>
    <phoneticPr fontId="1" type="noConversion"/>
  </si>
  <si>
    <t>Fig. 7d Correlation between CTC counts and Claudin-11 H-score</t>
    <phoneticPr fontId="1" type="noConversion"/>
  </si>
  <si>
    <t>Fig. 1f Trailblazer 3D invasion assay</t>
    <phoneticPr fontId="1" type="noConversion"/>
  </si>
  <si>
    <t>pLKO+shSNAI1</t>
    <phoneticPr fontId="1" type="noConversion"/>
  </si>
  <si>
    <t>Fig. S1g Quantification of western blotting</t>
    <phoneticPr fontId="1" type="noConversion"/>
  </si>
  <si>
    <t>Fig. 2a Quantification of western blotting</t>
    <phoneticPr fontId="1" type="noConversion"/>
  </si>
  <si>
    <t>TE1</t>
    <phoneticPr fontId="1" type="noConversion"/>
  </si>
  <si>
    <t>Primary</t>
    <phoneticPr fontId="1" type="noConversion"/>
  </si>
  <si>
    <t>Relative expression of claudin-11</t>
    <phoneticPr fontId="1" type="noConversion"/>
  </si>
  <si>
    <t>Fig. 4f Quantification of western blotting</t>
    <phoneticPr fontId="1" type="noConversion"/>
  </si>
  <si>
    <t>Relative expression of Src-pY418</t>
    <phoneticPr fontId="1" type="noConversion"/>
  </si>
  <si>
    <t xml:space="preserve">Fig. S1o qPCR </t>
    <phoneticPr fontId="1" type="noConversion"/>
  </si>
  <si>
    <t>Cell-to-cell signaling and interaction</t>
  </si>
  <si>
    <t>Cell-to-cell signaling and interaction</t>
    <phoneticPr fontId="1" type="noConversion"/>
  </si>
  <si>
    <t xml:space="preserve">pLKO </t>
    <phoneticPr fontId="1" type="noConversion"/>
  </si>
  <si>
    <t>shSNAI1 #1</t>
  </si>
  <si>
    <t>shSNAI1 #1</t>
    <phoneticPr fontId="1" type="noConversion"/>
  </si>
  <si>
    <t>shSNAI1 #2</t>
  </si>
  <si>
    <t>shSNAI1 #2</t>
    <phoneticPr fontId="1" type="noConversion"/>
  </si>
  <si>
    <t>CDK1</t>
    <phoneticPr fontId="1" type="noConversion"/>
  </si>
  <si>
    <t>BMP7</t>
    <phoneticPr fontId="1" type="noConversion"/>
  </si>
  <si>
    <t>BTG-3</t>
    <phoneticPr fontId="1" type="noConversion"/>
  </si>
  <si>
    <t>MMP2</t>
    <phoneticPr fontId="1" type="noConversion"/>
  </si>
  <si>
    <t>HLA-G</t>
    <phoneticPr fontId="1" type="noConversion"/>
  </si>
  <si>
    <t>SERPINA1</t>
    <phoneticPr fontId="1" type="noConversion"/>
  </si>
  <si>
    <t>STAT4</t>
    <phoneticPr fontId="1" type="noConversion"/>
  </si>
  <si>
    <t>IFIT2</t>
    <phoneticPr fontId="1" type="noConversion"/>
  </si>
  <si>
    <t>Cellular movement</t>
    <phoneticPr fontId="1" type="noConversion"/>
  </si>
  <si>
    <t>GJA1</t>
    <phoneticPr fontId="1" type="noConversion"/>
  </si>
  <si>
    <t>ITGB6</t>
    <phoneticPr fontId="1" type="noConversion"/>
  </si>
  <si>
    <t>SCNN1G</t>
    <phoneticPr fontId="1" type="noConversion"/>
  </si>
  <si>
    <t>CCK</t>
    <phoneticPr fontId="1" type="noConversion"/>
  </si>
  <si>
    <t>CST6</t>
    <phoneticPr fontId="1" type="noConversion"/>
  </si>
  <si>
    <t>CD82</t>
    <phoneticPr fontId="1" type="noConversion"/>
  </si>
  <si>
    <t>E2F5</t>
    <phoneticPr fontId="1" type="noConversion"/>
  </si>
  <si>
    <t>INPP5D</t>
    <phoneticPr fontId="1" type="noConversion"/>
  </si>
  <si>
    <r>
      <t>Fluorescence (10</t>
    </r>
    <r>
      <rPr>
        <vertAlign val="super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) (p/sec/cm2/sr)
(p/sec/cm2/sr)</t>
    </r>
    <phoneticPr fontId="1" type="noConversion"/>
  </si>
  <si>
    <t>AVE</t>
    <phoneticPr fontId="1" type="noConversion"/>
  </si>
  <si>
    <t>STD</t>
    <phoneticPr fontId="1" type="noConversion"/>
  </si>
  <si>
    <t>Primary</t>
    <phoneticPr fontId="1" type="noConversion"/>
  </si>
  <si>
    <t>TE1</t>
    <phoneticPr fontId="1" type="noConversion"/>
  </si>
  <si>
    <t>Fig. S2f 3D invasion assay</t>
    <phoneticPr fontId="1" type="noConversion"/>
  </si>
  <si>
    <t>Fig. S2g MTT assay</t>
    <phoneticPr fontId="1" type="noConversion"/>
  </si>
  <si>
    <t>Fig. S2h Transwell assay</t>
    <phoneticPr fontId="1" type="noConversion"/>
  </si>
  <si>
    <t>Fig. S2i IVIS</t>
    <phoneticPr fontId="1" type="noConversion"/>
  </si>
  <si>
    <t>Fig. S4l FRET</t>
    <phoneticPr fontId="1" type="noConversion"/>
  </si>
  <si>
    <t xml:space="preserve">Fig. S4o qPCR </t>
    <phoneticPr fontId="1" type="noConversion"/>
  </si>
  <si>
    <t>Fig. S5c GAP activity assay</t>
    <phoneticPr fontId="1" type="noConversion"/>
  </si>
  <si>
    <t>Fig. S6f Single CTC counts</t>
    <phoneticPr fontId="1" type="noConversion"/>
  </si>
  <si>
    <t>Fig. S6g Single CTC counts</t>
    <phoneticPr fontId="1" type="noConversion"/>
  </si>
  <si>
    <t>Fig. S6h Single CTC counts</t>
    <phoneticPr fontId="1" type="noConversion"/>
  </si>
  <si>
    <t>Fig. S7a H-score</t>
    <phoneticPr fontId="1" type="noConversion"/>
  </si>
  <si>
    <t>Fig. S7b Correlation between CTC counts and Snail H-score</t>
    <phoneticPr fontId="1" type="noConversion"/>
  </si>
  <si>
    <t>Fig. S7c Correlation of relaive mRNA levels</t>
    <phoneticPr fontId="1" type="noConversion"/>
  </si>
  <si>
    <t>Fig. S7d Relaive mRNA levels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</si>
</sst>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00000"/>
  </numFmts>
  <fonts count="20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color theme="1"/>
      <name val="Times New Roman"/>
      <family val="1"/>
    </font>
    <font>
      <sz val="9"/>
      <name val="新細明體"/>
      <family val="1"/>
      <charset val="136"/>
    </font>
    <font>
      <sz val="10"/>
      <color indexed="12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0"/>
      <color rgb="FF0000FF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sz val="12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7"/>
      <name val="Arial"/>
      <family val="2"/>
    </font>
    <font>
      <sz val="10"/>
      <name val="Batang"/>
      <family val="1"/>
      <charset val="129"/>
    </font>
    <font>
      <sz val="11"/>
      <color theme="1"/>
      <name val="新細明體"/>
      <family val="2"/>
      <charset val="136"/>
      <scheme val="minor"/>
    </font>
    <font>
      <sz val="10"/>
      <color rgb="FFFF0000"/>
      <name val="Times New Roman"/>
      <family val="1"/>
    </font>
    <font>
      <sz val="12"/>
      <color rgb="FFFF0000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7" fillId="0" borderId="0">
      <alignment vertical="center"/>
    </xf>
  </cellStyleXfs>
  <cellXfs count="482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8" fillId="0" borderId="0" xfId="0" applyFont="1"/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8" fillId="0" borderId="0" xfId="0" applyFont="1" applyBorder="1"/>
    <xf numFmtId="0" fontId="10" fillId="0" borderId="0" xfId="0" applyFont="1" applyAlignment="1">
      <alignment horizontal="left"/>
    </xf>
    <xf numFmtId="0" fontId="2" fillId="0" borderId="1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4" xfId="0" quotePrefix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8" fillId="0" borderId="0" xfId="1" applyFill="1" applyBorder="1"/>
    <xf numFmtId="0" fontId="0" fillId="0" borderId="0" xfId="0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/>
    <xf numFmtId="0" fontId="2" fillId="0" borderId="7" xfId="0" applyFont="1" applyFill="1" applyBorder="1" applyAlignment="1"/>
    <xf numFmtId="0" fontId="2" fillId="0" borderId="4" xfId="0" applyFont="1" applyFill="1" applyBorder="1" applyAlignment="1">
      <alignment vertical="center"/>
    </xf>
    <xf numFmtId="0" fontId="2" fillId="0" borderId="0" xfId="0" applyFont="1" applyFill="1"/>
    <xf numFmtId="0" fontId="6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left"/>
    </xf>
    <xf numFmtId="0" fontId="11" fillId="0" borderId="13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5" fillId="0" borderId="0" xfId="0" applyFont="1"/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0" fillId="0" borderId="0" xfId="0" applyFont="1" applyAlignment="1"/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0" fillId="0" borderId="0" xfId="0" applyBorder="1"/>
    <xf numFmtId="0" fontId="0" fillId="0" borderId="12" xfId="0" applyFill="1" applyBorder="1"/>
    <xf numFmtId="0" fontId="11" fillId="0" borderId="13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11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4" xfId="0" applyFont="1" applyBorder="1"/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2" fillId="0" borderId="2" xfId="0" quotePrefix="1" applyFont="1" applyFill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2" fillId="0" borderId="5" xfId="0" quotePrefix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/>
    </xf>
    <xf numFmtId="0" fontId="2" fillId="0" borderId="7" xfId="0" quotePrefix="1" applyFont="1" applyFill="1" applyBorder="1" applyAlignment="1">
      <alignment horizontal="center" vertical="center"/>
    </xf>
    <xf numFmtId="0" fontId="2" fillId="0" borderId="8" xfId="0" quotePrefix="1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/>
    </xf>
    <xf numFmtId="176" fontId="2" fillId="0" borderId="3" xfId="0" applyNumberFormat="1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/>
    </xf>
    <xf numFmtId="176" fontId="2" fillId="0" borderId="6" xfId="0" applyNumberFormat="1" applyFont="1" applyFill="1" applyBorder="1" applyAlignment="1">
      <alignment horizontal="center"/>
    </xf>
    <xf numFmtId="176" fontId="2" fillId="0" borderId="4" xfId="0" applyNumberFormat="1" applyFont="1" applyFill="1" applyBorder="1" applyAlignment="1">
      <alignment horizontal="center"/>
    </xf>
    <xf numFmtId="176" fontId="2" fillId="0" borderId="7" xfId="0" applyNumberFormat="1" applyFont="1" applyFill="1" applyBorder="1" applyAlignment="1">
      <alignment horizontal="center"/>
    </xf>
    <xf numFmtId="176" fontId="2" fillId="0" borderId="10" xfId="0" applyNumberFormat="1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2" fillId="0" borderId="0" xfId="0" applyFont="1" applyFill="1" applyBorder="1" applyAlignment="1"/>
    <xf numFmtId="176" fontId="5" fillId="0" borderId="0" xfId="0" applyNumberFormat="1" applyFont="1" applyFill="1" applyBorder="1" applyAlignment="1">
      <alignment horizontal="center"/>
    </xf>
    <xf numFmtId="176" fontId="2" fillId="0" borderId="0" xfId="0" applyNumberFormat="1" applyFont="1" applyBorder="1" applyAlignment="1">
      <alignment horizontal="center"/>
    </xf>
    <xf numFmtId="176" fontId="2" fillId="0" borderId="5" xfId="0" applyNumberFormat="1" applyFont="1" applyBorder="1" applyAlignment="1">
      <alignment horizontal="center"/>
    </xf>
    <xf numFmtId="176" fontId="5" fillId="0" borderId="7" xfId="0" applyNumberFormat="1" applyFont="1" applyFill="1" applyBorder="1" applyAlignment="1">
      <alignment horizontal="center"/>
    </xf>
    <xf numFmtId="176" fontId="2" fillId="0" borderId="8" xfId="0" applyNumberFormat="1" applyFont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176" fontId="5" fillId="0" borderId="4" xfId="1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1" xfId="0" applyFont="1" applyFill="1" applyBorder="1" applyAlignment="1"/>
    <xf numFmtId="0" fontId="2" fillId="0" borderId="15" xfId="0" applyFont="1" applyFill="1" applyBorder="1" applyAlignment="1"/>
    <xf numFmtId="176" fontId="2" fillId="0" borderId="4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176" fontId="2" fillId="0" borderId="13" xfId="0" applyNumberFormat="1" applyFont="1" applyBorder="1" applyAlignment="1">
      <alignment horizontal="center"/>
    </xf>
    <xf numFmtId="176" fontId="2" fillId="0" borderId="13" xfId="0" applyNumberFormat="1" applyFont="1" applyFill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176" fontId="2" fillId="0" borderId="9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76" fontId="2" fillId="0" borderId="6" xfId="0" applyNumberFormat="1" applyFont="1" applyFill="1" applyBorder="1" applyAlignment="1">
      <alignment horizontal="center"/>
    </xf>
    <xf numFmtId="176" fontId="2" fillId="0" borderId="7" xfId="0" applyNumberFormat="1" applyFont="1" applyFill="1" applyBorder="1" applyAlignment="1">
      <alignment horizontal="center"/>
    </xf>
    <xf numFmtId="176" fontId="2" fillId="0" borderId="8" xfId="0" applyNumberFormat="1" applyFont="1" applyFill="1" applyBorder="1" applyAlignment="1">
      <alignment horizont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15" xfId="0" applyFont="1" applyBorder="1"/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77" fontId="2" fillId="0" borderId="2" xfId="0" applyNumberFormat="1" applyFont="1" applyBorder="1" applyAlignment="1">
      <alignment horizontal="center"/>
    </xf>
    <xf numFmtId="177" fontId="5" fillId="0" borderId="2" xfId="0" applyNumberFormat="1" applyFont="1" applyBorder="1" applyAlignment="1">
      <alignment horizontal="center"/>
    </xf>
    <xf numFmtId="177" fontId="5" fillId="0" borderId="3" xfId="0" applyNumberFormat="1" applyFont="1" applyBorder="1" applyAlignment="1">
      <alignment horizontal="center"/>
    </xf>
    <xf numFmtId="177" fontId="2" fillId="0" borderId="0" xfId="0" applyNumberFormat="1" applyFont="1" applyBorder="1" applyAlignment="1">
      <alignment horizontal="center"/>
    </xf>
    <xf numFmtId="177" fontId="5" fillId="0" borderId="0" xfId="0" applyNumberFormat="1" applyFont="1" applyBorder="1" applyAlignment="1">
      <alignment horizontal="center"/>
    </xf>
    <xf numFmtId="177" fontId="5" fillId="0" borderId="5" xfId="0" applyNumberFormat="1" applyFont="1" applyBorder="1" applyAlignment="1">
      <alignment horizontal="center"/>
    </xf>
    <xf numFmtId="177" fontId="2" fillId="0" borderId="10" xfId="0" applyNumberFormat="1" applyFont="1" applyBorder="1" applyAlignment="1">
      <alignment horizontal="center"/>
    </xf>
    <xf numFmtId="177" fontId="2" fillId="0" borderId="11" xfId="0" applyNumberFormat="1" applyFont="1" applyBorder="1" applyAlignment="1">
      <alignment horizontal="center"/>
    </xf>
    <xf numFmtId="177" fontId="2" fillId="0" borderId="7" xfId="0" applyNumberFormat="1" applyFont="1" applyBorder="1" applyAlignment="1">
      <alignment horizontal="center"/>
    </xf>
    <xf numFmtId="177" fontId="2" fillId="0" borderId="8" xfId="0" applyNumberFormat="1" applyFont="1" applyBorder="1" applyAlignment="1">
      <alignment horizontal="center"/>
    </xf>
    <xf numFmtId="177" fontId="2" fillId="0" borderId="4" xfId="0" applyNumberFormat="1" applyFont="1" applyBorder="1" applyAlignment="1">
      <alignment horizontal="center"/>
    </xf>
    <xf numFmtId="177" fontId="2" fillId="0" borderId="5" xfId="0" applyNumberFormat="1" applyFont="1" applyBorder="1" applyAlignment="1">
      <alignment horizontal="center"/>
    </xf>
    <xf numFmtId="177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176" fontId="2" fillId="0" borderId="5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/>
    </xf>
    <xf numFmtId="176" fontId="2" fillId="0" borderId="7" xfId="0" applyNumberFormat="1" applyFont="1" applyFill="1" applyBorder="1" applyAlignment="1">
      <alignment horizontal="center"/>
    </xf>
    <xf numFmtId="176" fontId="2" fillId="0" borderId="8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  <xf numFmtId="0" fontId="18" fillId="0" borderId="0" xfId="0" applyFont="1" applyAlignment="1"/>
    <xf numFmtId="0" fontId="18" fillId="0" borderId="0" xfId="0" applyFont="1"/>
    <xf numFmtId="0" fontId="19" fillId="0" borderId="0" xfId="0" applyFont="1"/>
  </cellXfs>
  <cellStyles count="3">
    <cellStyle name="Normal" xfId="0" builtinId="0"/>
    <cellStyle name="一般 2" xfId="1" xr:uid="{00000000-0005-0000-0000-000001000000}"/>
    <cellStyle name="一般 3" xfId="2" xr:uid="{00000000-0005-0000-0000-000002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5092436\2\&#26412;&#27231;&#30913;&#30879;%20(D)\Rotation%20in%20Yang's%20Lab\Data\QPCR\20180131PCR\20180131%20TE1%20SHSNAI1%20IPA%20GE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0131 TE1 SHSNAI1 IPA GENES"/>
    </sheetNames>
    <sheetDataSet>
      <sheetData sheetId="0">
        <row r="9">
          <cell r="I9">
            <v>1.0000039593936918</v>
          </cell>
        </row>
        <row r="11">
          <cell r="I11">
            <v>0.75130012133128243</v>
          </cell>
        </row>
        <row r="13">
          <cell r="I13">
            <v>0.5513248403246791</v>
          </cell>
        </row>
        <row r="16">
          <cell r="I16">
            <v>1.0000193670355793</v>
          </cell>
        </row>
        <row r="18">
          <cell r="I18">
            <v>0.27035182435695621</v>
          </cell>
        </row>
        <row r="20">
          <cell r="I20">
            <v>0.62189194583716922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opLeftCell="A10" workbookViewId="0">
      <selection activeCell="N20" sqref="N20"/>
    </sheetView>
  </sheetViews>
  <sheetFormatPr defaultColWidth="9" defaultRowHeight="13" x14ac:dyDescent="0.4"/>
  <cols>
    <col min="1" max="1" width="9" style="1" customWidth="1"/>
    <col min="2" max="9" width="9" style="1"/>
    <col min="10" max="10" width="10" style="1" bestFit="1" customWidth="1"/>
    <col min="11" max="16384" width="9" style="1"/>
  </cols>
  <sheetData>
    <row r="1" spans="1:12" x14ac:dyDescent="0.4">
      <c r="A1" s="2" t="s">
        <v>7</v>
      </c>
    </row>
    <row r="2" spans="1:12" x14ac:dyDescent="0.4">
      <c r="A2" s="2"/>
    </row>
    <row r="3" spans="1:12" x14ac:dyDescent="0.4">
      <c r="A3" s="409" t="s">
        <v>8</v>
      </c>
      <c r="B3" s="409"/>
      <c r="C3" s="409"/>
      <c r="D3" s="76"/>
      <c r="E3" s="76"/>
      <c r="F3" s="76"/>
      <c r="G3" s="76"/>
      <c r="H3" s="76"/>
      <c r="I3" s="76"/>
      <c r="J3" s="76"/>
      <c r="K3" s="76"/>
      <c r="L3" s="76"/>
    </row>
    <row r="4" spans="1:12" x14ac:dyDescent="0.4">
      <c r="A4" s="146"/>
      <c r="B4" s="147"/>
      <c r="C4" s="148"/>
      <c r="D4" s="400" t="s">
        <v>0</v>
      </c>
      <c r="E4" s="400"/>
      <c r="F4" s="400"/>
      <c r="G4" s="401" t="s">
        <v>84</v>
      </c>
      <c r="H4" s="400"/>
      <c r="I4" s="402"/>
      <c r="J4" s="400" t="s">
        <v>85</v>
      </c>
      <c r="K4" s="400"/>
      <c r="L4" s="402"/>
    </row>
    <row r="5" spans="1:12" x14ac:dyDescent="0.4">
      <c r="A5" s="388" t="s">
        <v>10</v>
      </c>
      <c r="B5" s="389"/>
      <c r="C5" s="390"/>
      <c r="D5" s="227">
        <v>0.41666666666666663</v>
      </c>
      <c r="E5" s="227">
        <v>0.38541666666666663</v>
      </c>
      <c r="F5" s="227">
        <v>0.39583333333333337</v>
      </c>
      <c r="G5" s="306">
        <v>8.282828282828282E-2</v>
      </c>
      <c r="H5" s="307">
        <v>9.0909090909090912E-2</v>
      </c>
      <c r="I5" s="304">
        <v>0</v>
      </c>
      <c r="J5" s="306">
        <v>4.3560606060606064E-2</v>
      </c>
      <c r="K5" s="307">
        <v>4.5454545454545456E-2</v>
      </c>
      <c r="L5" s="305">
        <v>0</v>
      </c>
    </row>
    <row r="6" spans="1:12" x14ac:dyDescent="0.4">
      <c r="A6" s="388" t="s">
        <v>2</v>
      </c>
      <c r="B6" s="389"/>
      <c r="C6" s="390"/>
      <c r="D6" s="227">
        <f>D5/0.417</f>
        <v>0.9992006394884092</v>
      </c>
      <c r="E6" s="302">
        <f t="shared" ref="E6:L6" si="0">E5/0.417</f>
        <v>0.92426059152677853</v>
      </c>
      <c r="F6" s="302">
        <f t="shared" si="0"/>
        <v>0.94924060751398898</v>
      </c>
      <c r="G6" s="301">
        <f t="shared" si="0"/>
        <v>0.19862897560739287</v>
      </c>
      <c r="H6" s="302">
        <f t="shared" si="0"/>
        <v>0.21800741225201659</v>
      </c>
      <c r="I6" s="303">
        <f t="shared" si="0"/>
        <v>0</v>
      </c>
      <c r="J6" s="301">
        <f t="shared" si="0"/>
        <v>0.10446188503742462</v>
      </c>
      <c r="K6" s="302">
        <f t="shared" si="0"/>
        <v>0.10900370612600829</v>
      </c>
      <c r="L6" s="303">
        <f t="shared" si="0"/>
        <v>0</v>
      </c>
    </row>
    <row r="7" spans="1:12" x14ac:dyDescent="0.4">
      <c r="A7" s="388" t="s">
        <v>3</v>
      </c>
      <c r="B7" s="389"/>
      <c r="C7" s="390"/>
      <c r="D7" s="404">
        <f>AVERAGE(D6:F6)</f>
        <v>0.95756727950972564</v>
      </c>
      <c r="E7" s="404"/>
      <c r="F7" s="404"/>
      <c r="G7" s="403">
        <f>AVERAGE(G6:I6)</f>
        <v>0.13887879595313649</v>
      </c>
      <c r="H7" s="404"/>
      <c r="I7" s="405"/>
      <c r="J7" s="403">
        <f>AVERAGE(J6:L6)</f>
        <v>7.1155197054477634E-2</v>
      </c>
      <c r="K7" s="404"/>
      <c r="L7" s="405"/>
    </row>
    <row r="8" spans="1:12" x14ac:dyDescent="0.3">
      <c r="A8" s="388" t="s">
        <v>4</v>
      </c>
      <c r="B8" s="389"/>
      <c r="C8" s="390"/>
      <c r="D8" s="392">
        <f>STDEV(D6:F6)</f>
        <v>3.8157604707532607E-2</v>
      </c>
      <c r="E8" s="392"/>
      <c r="F8" s="392"/>
      <c r="G8" s="391">
        <f>STDEV(G6:I6)</f>
        <v>0.12066221830275668</v>
      </c>
      <c r="H8" s="392"/>
      <c r="I8" s="393"/>
      <c r="J8" s="403">
        <f>STDEV(J6:L6)</f>
        <v>6.1664038025386662E-2</v>
      </c>
      <c r="K8" s="404"/>
      <c r="L8" s="405"/>
    </row>
    <row r="9" spans="1:12" x14ac:dyDescent="0.3">
      <c r="A9" s="394" t="s">
        <v>5</v>
      </c>
      <c r="B9" s="395"/>
      <c r="C9" s="396"/>
      <c r="D9" s="145"/>
      <c r="E9" s="145"/>
      <c r="F9" s="145"/>
      <c r="G9" s="397">
        <f>TTEST(D6:F6,G6:I6,2,2)</f>
        <v>3.6123714324105344E-4</v>
      </c>
      <c r="H9" s="398"/>
      <c r="I9" s="399"/>
      <c r="J9" s="406">
        <f>TTEST(D6:F6,J6:L6,2,2)</f>
        <v>2.9420576459119781E-5</v>
      </c>
      <c r="K9" s="407"/>
      <c r="L9" s="408"/>
    </row>
    <row r="10" spans="1:12" ht="12.75" customHeight="1" x14ac:dyDescent="0.3">
      <c r="A10" s="76"/>
      <c r="B10" s="76"/>
      <c r="C10" s="76"/>
      <c r="D10" s="143"/>
      <c r="E10" s="143"/>
      <c r="F10" s="143"/>
      <c r="G10" s="143"/>
      <c r="H10" s="143"/>
      <c r="I10" s="76"/>
      <c r="J10" s="76"/>
      <c r="K10" s="187"/>
      <c r="L10" s="187"/>
    </row>
    <row r="11" spans="1:12" ht="12.75" customHeight="1" x14ac:dyDescent="0.3">
      <c r="A11" s="186" t="s">
        <v>9</v>
      </c>
      <c r="B11" s="76"/>
      <c r="C11" s="76"/>
      <c r="D11" s="179"/>
      <c r="E11" s="179"/>
      <c r="F11" s="179"/>
      <c r="G11" s="179"/>
      <c r="H11" s="179"/>
      <c r="I11" s="76"/>
      <c r="J11" s="76"/>
      <c r="K11" s="187"/>
      <c r="L11" s="187"/>
    </row>
    <row r="12" spans="1:12" ht="12.75" customHeight="1" x14ac:dyDescent="0.4">
      <c r="A12" s="182"/>
      <c r="B12" s="180"/>
      <c r="C12" s="181"/>
      <c r="D12" s="400" t="s">
        <v>0</v>
      </c>
      <c r="E12" s="400"/>
      <c r="F12" s="400"/>
      <c r="G12" s="401" t="s">
        <v>84</v>
      </c>
      <c r="H12" s="400"/>
      <c r="I12" s="402"/>
      <c r="J12" s="400" t="s">
        <v>85</v>
      </c>
      <c r="K12" s="400"/>
      <c r="L12" s="402"/>
    </row>
    <row r="13" spans="1:12" ht="12.75" customHeight="1" x14ac:dyDescent="0.4">
      <c r="A13" s="388" t="s">
        <v>182</v>
      </c>
      <c r="B13" s="389"/>
      <c r="C13" s="390"/>
      <c r="D13" s="227">
        <v>0.32397232397232401</v>
      </c>
      <c r="E13" s="227">
        <v>0.2258869179600887</v>
      </c>
      <c r="F13" s="227">
        <v>0.31006637168141593</v>
      </c>
      <c r="G13" s="306">
        <v>6.3873626373626369E-2</v>
      </c>
      <c r="H13" s="307">
        <v>2.6598540145985401E-2</v>
      </c>
      <c r="I13" s="308">
        <v>1.3513513513513514E-2</v>
      </c>
      <c r="J13" s="306">
        <v>1.6129032258064516E-2</v>
      </c>
      <c r="K13" s="307">
        <v>0</v>
      </c>
      <c r="L13" s="237">
        <v>2.6315789473684209E-2</v>
      </c>
    </row>
    <row r="14" spans="1:12" ht="12.75" customHeight="1" x14ac:dyDescent="0.4">
      <c r="A14" s="388" t="s">
        <v>183</v>
      </c>
      <c r="B14" s="389"/>
      <c r="C14" s="390"/>
      <c r="D14" s="227">
        <f>D13/0.324</f>
        <v>0.99991458016149382</v>
      </c>
      <c r="E14" s="302">
        <f t="shared" ref="E14:L14" si="1">E13/0.324</f>
        <v>0.69718184555582929</v>
      </c>
      <c r="F14" s="302">
        <f t="shared" si="1"/>
        <v>0.95699497432535774</v>
      </c>
      <c r="G14" s="301">
        <f t="shared" si="1"/>
        <v>0.19714082214082213</v>
      </c>
      <c r="H14" s="302">
        <f t="shared" si="1"/>
        <v>8.2094259709831488E-2</v>
      </c>
      <c r="I14" s="303">
        <f t="shared" si="1"/>
        <v>4.1708375041708379E-2</v>
      </c>
      <c r="J14" s="301">
        <f t="shared" si="1"/>
        <v>4.9780963759458383E-2</v>
      </c>
      <c r="K14" s="302">
        <f t="shared" si="1"/>
        <v>0</v>
      </c>
      <c r="L14" s="303">
        <f t="shared" si="1"/>
        <v>8.1221572449642621E-2</v>
      </c>
    </row>
    <row r="15" spans="1:12" ht="12.75" customHeight="1" x14ac:dyDescent="0.4">
      <c r="A15" s="388" t="s">
        <v>3</v>
      </c>
      <c r="B15" s="389"/>
      <c r="C15" s="390"/>
      <c r="D15" s="404">
        <f>AVERAGE(D14:F14)</f>
        <v>0.88469713334756028</v>
      </c>
      <c r="E15" s="404"/>
      <c r="F15" s="404"/>
      <c r="G15" s="403">
        <f>AVERAGE(G14:I14)</f>
        <v>0.10698115229745399</v>
      </c>
      <c r="H15" s="404"/>
      <c r="I15" s="405"/>
      <c r="J15" s="403">
        <f>AVERAGE(J14:L14)</f>
        <v>4.3667512069700341E-2</v>
      </c>
      <c r="K15" s="404"/>
      <c r="L15" s="405"/>
    </row>
    <row r="16" spans="1:12" ht="12.75" customHeight="1" x14ac:dyDescent="0.3">
      <c r="A16" s="388" t="s">
        <v>4</v>
      </c>
      <c r="B16" s="389"/>
      <c r="C16" s="390"/>
      <c r="D16" s="392">
        <f>STDEV(D14:F14)</f>
        <v>0.16380479391029365</v>
      </c>
      <c r="E16" s="392"/>
      <c r="F16" s="392"/>
      <c r="G16" s="391">
        <f>STDEV(G14:I14)</f>
        <v>8.0649423245337581E-2</v>
      </c>
      <c r="H16" s="392"/>
      <c r="I16" s="393"/>
      <c r="J16" s="403">
        <f>STDEV(J14:L14)</f>
        <v>4.0954446357756927E-2</v>
      </c>
      <c r="K16" s="404"/>
      <c r="L16" s="405"/>
    </row>
    <row r="17" spans="1:12" ht="12.75" customHeight="1" x14ac:dyDescent="0.3">
      <c r="A17" s="394" t="s">
        <v>5</v>
      </c>
      <c r="B17" s="395"/>
      <c r="C17" s="396"/>
      <c r="D17" s="251"/>
      <c r="E17" s="251"/>
      <c r="F17" s="251"/>
      <c r="G17" s="397">
        <f>TTEST(D14:F14,G14:I14,2,2)</f>
        <v>1.7991027532309376E-3</v>
      </c>
      <c r="H17" s="398"/>
      <c r="I17" s="399"/>
      <c r="J17" s="406">
        <f>TTEST(D14:F14,J14:L14,2,2)</f>
        <v>9.9244183090421451E-4</v>
      </c>
      <c r="K17" s="407"/>
      <c r="L17" s="408"/>
    </row>
    <row r="19" spans="1:12" x14ac:dyDescent="0.4">
      <c r="A19" s="327" t="s">
        <v>191</v>
      </c>
    </row>
    <row r="20" spans="1:12" x14ac:dyDescent="0.4">
      <c r="A20" s="325"/>
      <c r="B20" s="324"/>
      <c r="C20" s="326"/>
      <c r="D20" s="400" t="s">
        <v>1</v>
      </c>
      <c r="E20" s="400"/>
      <c r="F20" s="400"/>
      <c r="G20" s="401" t="s">
        <v>192</v>
      </c>
      <c r="H20" s="400"/>
      <c r="I20" s="402"/>
    </row>
    <row r="21" spans="1:12" x14ac:dyDescent="0.4">
      <c r="A21" s="388" t="s">
        <v>182</v>
      </c>
      <c r="B21" s="389"/>
      <c r="C21" s="390"/>
      <c r="D21" s="330">
        <v>1.1869561229994314</v>
      </c>
      <c r="E21" s="158">
        <v>1.2755765918711524</v>
      </c>
      <c r="F21" s="331">
        <v>0.96981812839001957</v>
      </c>
      <c r="G21" s="330">
        <v>3.0966328938120888</v>
      </c>
      <c r="H21" s="158">
        <v>4.2887272258513303</v>
      </c>
      <c r="I21" s="331">
        <v>2.8176697484217526</v>
      </c>
    </row>
    <row r="22" spans="1:12" x14ac:dyDescent="0.4">
      <c r="A22" s="388" t="s">
        <v>183</v>
      </c>
      <c r="B22" s="389"/>
      <c r="C22" s="390"/>
      <c r="D22" s="321">
        <f>D21/1.186956</f>
        <v>1.0000001036259403</v>
      </c>
      <c r="E22" s="322">
        <f t="shared" ref="E22:F22" si="2">E21/1.186956</f>
        <v>1.0746620699260567</v>
      </c>
      <c r="F22" s="323">
        <f t="shared" si="2"/>
        <v>0.81706325119888157</v>
      </c>
      <c r="G22" s="321">
        <f t="shared" ref="G22" si="3">G21/1.186956</f>
        <v>2.6088860023556806</v>
      </c>
      <c r="H22" s="322">
        <f t="shared" ref="H22" si="4">H21/1.186956</f>
        <v>3.6132150019472755</v>
      </c>
      <c r="I22" s="323">
        <f t="shared" ref="I22" si="5">I21/1.186956</f>
        <v>2.3738620036646285</v>
      </c>
    </row>
    <row r="23" spans="1:12" x14ac:dyDescent="0.4">
      <c r="A23" s="388" t="s">
        <v>3</v>
      </c>
      <c r="B23" s="389"/>
      <c r="C23" s="390"/>
      <c r="D23" s="403">
        <f>AVERAGE(D22:F22)</f>
        <v>0.96390847491695941</v>
      </c>
      <c r="E23" s="404"/>
      <c r="F23" s="405"/>
      <c r="G23" s="403">
        <f>AVERAGE(G22:I22)</f>
        <v>2.8653210026558615</v>
      </c>
      <c r="H23" s="404"/>
      <c r="I23" s="405"/>
    </row>
    <row r="24" spans="1:12" x14ac:dyDescent="0.3">
      <c r="A24" s="388" t="s">
        <v>4</v>
      </c>
      <c r="B24" s="389"/>
      <c r="C24" s="390"/>
      <c r="D24" s="391">
        <f>STDEV(D22:F22)</f>
        <v>0.13253770067252368</v>
      </c>
      <c r="E24" s="392"/>
      <c r="F24" s="393"/>
      <c r="G24" s="391">
        <f>STDEV(G22:I22)</f>
        <v>0.65826905260862811</v>
      </c>
      <c r="H24" s="392"/>
      <c r="I24" s="393"/>
    </row>
    <row r="25" spans="1:12" x14ac:dyDescent="0.3">
      <c r="A25" s="394" t="s">
        <v>5</v>
      </c>
      <c r="B25" s="395"/>
      <c r="C25" s="396"/>
      <c r="D25" s="318"/>
      <c r="E25" s="319"/>
      <c r="F25" s="320"/>
      <c r="G25" s="397">
        <f>TTEST(D22:F22,G22:I22,2,2)</f>
        <v>8.017406172258372E-3</v>
      </c>
      <c r="H25" s="398"/>
      <c r="I25" s="399"/>
    </row>
  </sheetData>
  <mergeCells count="45">
    <mergeCell ref="G12:I12"/>
    <mergeCell ref="J12:L12"/>
    <mergeCell ref="A15:C15"/>
    <mergeCell ref="A16:C16"/>
    <mergeCell ref="G17:I17"/>
    <mergeCell ref="J17:L17"/>
    <mergeCell ref="G15:I15"/>
    <mergeCell ref="G16:I16"/>
    <mergeCell ref="J15:L15"/>
    <mergeCell ref="J16:L16"/>
    <mergeCell ref="A17:C17"/>
    <mergeCell ref="A14:C14"/>
    <mergeCell ref="D15:F15"/>
    <mergeCell ref="D16:F16"/>
    <mergeCell ref="A9:C9"/>
    <mergeCell ref="A13:C13"/>
    <mergeCell ref="D12:F12"/>
    <mergeCell ref="A3:C3"/>
    <mergeCell ref="A5:C5"/>
    <mergeCell ref="A6:C6"/>
    <mergeCell ref="A7:C7"/>
    <mergeCell ref="A8:C8"/>
    <mergeCell ref="G9:I9"/>
    <mergeCell ref="J7:L7"/>
    <mergeCell ref="J8:L8"/>
    <mergeCell ref="J9:L9"/>
    <mergeCell ref="D4:F4"/>
    <mergeCell ref="G4:I4"/>
    <mergeCell ref="J4:L4"/>
    <mergeCell ref="D7:F7"/>
    <mergeCell ref="D8:F8"/>
    <mergeCell ref="G7:I7"/>
    <mergeCell ref="G8:I8"/>
    <mergeCell ref="D20:F20"/>
    <mergeCell ref="G20:I20"/>
    <mergeCell ref="A21:C21"/>
    <mergeCell ref="A22:C22"/>
    <mergeCell ref="A23:C23"/>
    <mergeCell ref="D23:F23"/>
    <mergeCell ref="G23:I23"/>
    <mergeCell ref="A24:C24"/>
    <mergeCell ref="D24:F24"/>
    <mergeCell ref="G24:I24"/>
    <mergeCell ref="A25:C25"/>
    <mergeCell ref="G25:I25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4"/>
  <sheetViews>
    <sheetView workbookViewId="0">
      <selection activeCell="K7" sqref="K7"/>
    </sheetView>
  </sheetViews>
  <sheetFormatPr defaultRowHeight="12.75" customHeight="1" x14ac:dyDescent="0.4"/>
  <cols>
    <col min="1" max="3" width="9" customWidth="1"/>
  </cols>
  <sheetData>
    <row r="1" spans="1:16" ht="12.75" customHeight="1" x14ac:dyDescent="0.4">
      <c r="A1" s="24" t="s">
        <v>7</v>
      </c>
      <c r="B1" s="54"/>
      <c r="C1" s="54"/>
    </row>
    <row r="3" spans="1:16" s="10" customFormat="1" ht="12.75" customHeight="1" x14ac:dyDescent="0.3">
      <c r="A3" s="41" t="s">
        <v>234</v>
      </c>
      <c r="B3" s="41"/>
      <c r="C3" s="41"/>
    </row>
    <row r="4" spans="1:16" s="10" customFormat="1" ht="12.75" customHeight="1" x14ac:dyDescent="0.3">
      <c r="A4" s="56"/>
      <c r="B4" s="57"/>
      <c r="C4" s="58"/>
      <c r="D4" s="446" t="s">
        <v>32</v>
      </c>
      <c r="E4" s="446"/>
      <c r="F4" s="446" t="s">
        <v>34</v>
      </c>
      <c r="G4" s="421"/>
    </row>
    <row r="5" spans="1:16" s="10" customFormat="1" ht="12.75" customHeight="1" x14ac:dyDescent="0.3">
      <c r="A5" s="59"/>
      <c r="B5" s="48"/>
      <c r="C5" s="49"/>
      <c r="D5" s="39" t="s">
        <v>38</v>
      </c>
      <c r="E5" s="42" t="s">
        <v>1</v>
      </c>
      <c r="F5" s="42" t="s">
        <v>38</v>
      </c>
      <c r="G5" s="42" t="s">
        <v>1</v>
      </c>
    </row>
    <row r="6" spans="1:16" s="10" customFormat="1" ht="12.75" customHeight="1" x14ac:dyDescent="0.3">
      <c r="A6" s="422" t="s">
        <v>36</v>
      </c>
      <c r="B6" s="445"/>
      <c r="C6" s="423"/>
      <c r="D6" s="372">
        <v>1.0075187969924813</v>
      </c>
      <c r="E6" s="373">
        <v>1.6165413533834585</v>
      </c>
      <c r="F6" s="373">
        <v>0.66165413533834583</v>
      </c>
      <c r="G6" s="374">
        <v>1.8270676691729322</v>
      </c>
    </row>
    <row r="7" spans="1:16" s="10" customFormat="1" ht="12.75" customHeight="1" x14ac:dyDescent="0.3">
      <c r="A7" s="61"/>
      <c r="B7" s="50"/>
      <c r="C7" s="51"/>
      <c r="D7" s="375">
        <v>1</v>
      </c>
      <c r="E7" s="376">
        <v>2.18797</v>
      </c>
      <c r="F7" s="376">
        <v>0.75373100000000004</v>
      </c>
      <c r="G7" s="377">
        <v>1.5563910000000001</v>
      </c>
    </row>
    <row r="8" spans="1:16" s="10" customFormat="1" ht="12.75" customHeight="1" x14ac:dyDescent="0.3">
      <c r="A8" s="61"/>
      <c r="B8" s="50"/>
      <c r="C8" s="51"/>
      <c r="D8" s="375">
        <v>1.3308270676691727</v>
      </c>
      <c r="E8" s="376">
        <v>0.8721804511278195</v>
      </c>
      <c r="F8" s="376">
        <v>1.3157894736842104</v>
      </c>
      <c r="G8" s="377">
        <v>1.8270676691729322</v>
      </c>
    </row>
    <row r="9" spans="1:16" s="10" customFormat="1" ht="12.75" customHeight="1" x14ac:dyDescent="0.3">
      <c r="A9" s="441" t="s">
        <v>41</v>
      </c>
      <c r="B9" s="444"/>
      <c r="C9" s="442"/>
      <c r="D9" s="378">
        <f>AVERAGE(D6:D8)</f>
        <v>1.112781954887218</v>
      </c>
      <c r="E9" s="378">
        <f t="shared" ref="E9:G9" si="0">AVERAGE(E6:E8)</f>
        <v>1.5588972681704261</v>
      </c>
      <c r="F9" s="378">
        <f t="shared" si="0"/>
        <v>0.91039153634085201</v>
      </c>
      <c r="G9" s="379">
        <f t="shared" si="0"/>
        <v>1.7368421127819549</v>
      </c>
    </row>
    <row r="10" spans="1:16" s="10" customFormat="1" ht="12.75" customHeight="1" x14ac:dyDescent="0.3">
      <c r="A10" s="436" t="s">
        <v>43</v>
      </c>
      <c r="B10" s="443"/>
      <c r="C10" s="437"/>
      <c r="D10" s="380">
        <f>STDEV(D6:D8)</f>
        <v>0.18887002536963238</v>
      </c>
      <c r="E10" s="380">
        <f t="shared" ref="E10:G10" si="1">STDEV(E6:E8)</f>
        <v>0.65978607491394436</v>
      </c>
      <c r="F10" s="380">
        <f t="shared" si="1"/>
        <v>0.35409059992206382</v>
      </c>
      <c r="G10" s="381">
        <f t="shared" si="1"/>
        <v>0.15627524781034363</v>
      </c>
    </row>
    <row r="11" spans="1:16" s="10" customFormat="1" ht="12.75" customHeight="1" x14ac:dyDescent="0.3"/>
    <row r="12" spans="1:16" ht="12.75" customHeight="1" x14ac:dyDescent="0.4">
      <c r="A12" s="41" t="s">
        <v>235</v>
      </c>
      <c r="B12" s="41"/>
      <c r="C12" s="41"/>
      <c r="G12" s="171"/>
      <c r="H12" s="444" t="s">
        <v>24</v>
      </c>
      <c r="I12" s="442"/>
      <c r="L12" s="10"/>
      <c r="M12" s="123"/>
      <c r="N12" s="445"/>
      <c r="O12" s="445"/>
      <c r="P12" s="154"/>
    </row>
    <row r="13" spans="1:16" ht="12.75" customHeight="1" x14ac:dyDescent="0.4">
      <c r="A13" s="155"/>
      <c r="B13" s="467" t="s">
        <v>38</v>
      </c>
      <c r="C13" s="469"/>
      <c r="D13" s="467" t="s">
        <v>1</v>
      </c>
      <c r="E13" s="468"/>
      <c r="G13" s="25"/>
      <c r="H13" s="171" t="s">
        <v>38</v>
      </c>
      <c r="I13" s="172" t="s">
        <v>1</v>
      </c>
      <c r="L13" s="10"/>
      <c r="M13" s="123"/>
      <c r="N13" s="123"/>
      <c r="O13" s="123"/>
      <c r="P13" s="127"/>
    </row>
    <row r="14" spans="1:16" ht="12.75" customHeight="1" x14ac:dyDescent="0.4">
      <c r="A14" s="156" t="s">
        <v>45</v>
      </c>
      <c r="B14" s="127">
        <v>1</v>
      </c>
      <c r="C14" s="127">
        <v>1.0010776352383068</v>
      </c>
      <c r="D14" s="221">
        <v>0.63394600000000001</v>
      </c>
      <c r="E14" s="185">
        <v>0.32952291202568429</v>
      </c>
      <c r="G14" s="134" t="s">
        <v>45</v>
      </c>
      <c r="H14" s="6">
        <f t="shared" ref="H14:H24" si="2">AVERAGE(B14:C14)</f>
        <v>1.0005388176191534</v>
      </c>
      <c r="I14" s="7">
        <f t="shared" ref="I14:I24" si="3">AVERAGE(D14:E14)</f>
        <v>0.48173445601284215</v>
      </c>
      <c r="L14" s="10"/>
      <c r="M14" s="128"/>
      <c r="N14" s="123"/>
      <c r="O14" s="123"/>
      <c r="P14" s="123"/>
    </row>
    <row r="15" spans="1:16" ht="12.75" customHeight="1" x14ac:dyDescent="0.4">
      <c r="A15" s="156" t="s">
        <v>65</v>
      </c>
      <c r="B15" s="127">
        <v>1</v>
      </c>
      <c r="C15" s="127">
        <v>1.0005320530494526</v>
      </c>
      <c r="D15" s="221">
        <v>1.021787</v>
      </c>
      <c r="E15" s="185">
        <v>0.89952584847401107</v>
      </c>
      <c r="G15" s="134" t="s">
        <v>65</v>
      </c>
      <c r="H15" s="6">
        <f t="shared" si="2"/>
        <v>1.0002660265247263</v>
      </c>
      <c r="I15" s="7">
        <f t="shared" si="3"/>
        <v>0.96065642423700548</v>
      </c>
      <c r="L15" s="10"/>
      <c r="M15" s="128"/>
      <c r="N15" s="123"/>
      <c r="O15" s="123"/>
      <c r="P15" s="123"/>
    </row>
    <row r="16" spans="1:16" ht="12.75" customHeight="1" x14ac:dyDescent="0.4">
      <c r="A16" s="156" t="s">
        <v>66</v>
      </c>
      <c r="B16" s="127">
        <v>1</v>
      </c>
      <c r="C16" s="127">
        <v>1.0131598132305841</v>
      </c>
      <c r="D16" s="221">
        <v>0.70503300000000002</v>
      </c>
      <c r="E16" s="185">
        <v>0.66699525058621445</v>
      </c>
      <c r="G16" s="134" t="s">
        <v>66</v>
      </c>
      <c r="H16" s="6">
        <f t="shared" si="2"/>
        <v>1.0065799066152921</v>
      </c>
      <c r="I16" s="7">
        <f t="shared" si="3"/>
        <v>0.68601412529310724</v>
      </c>
      <c r="L16" s="10"/>
      <c r="M16" s="128"/>
      <c r="N16" s="123"/>
      <c r="O16" s="123"/>
      <c r="P16" s="123"/>
    </row>
    <row r="17" spans="1:16" ht="12.75" customHeight="1" x14ac:dyDescent="0.4">
      <c r="A17" s="156" t="s">
        <v>67</v>
      </c>
      <c r="B17" s="127">
        <v>1</v>
      </c>
      <c r="C17" s="127">
        <v>1.0004838291072096</v>
      </c>
      <c r="D17" s="221">
        <v>1.017066</v>
      </c>
      <c r="E17" s="185">
        <v>1.0454182250569612</v>
      </c>
      <c r="G17" s="134" t="s">
        <v>67</v>
      </c>
      <c r="H17" s="6">
        <f t="shared" si="2"/>
        <v>1.0002419145536048</v>
      </c>
      <c r="I17" s="7">
        <f t="shared" si="3"/>
        <v>1.0312421125284805</v>
      </c>
      <c r="L17" s="10"/>
      <c r="M17" s="128"/>
      <c r="N17" s="123"/>
      <c r="O17" s="123"/>
      <c r="P17" s="123"/>
    </row>
    <row r="18" spans="1:16" ht="12.75" customHeight="1" x14ac:dyDescent="0.4">
      <c r="A18" s="156" t="s">
        <v>68</v>
      </c>
      <c r="B18" s="127">
        <v>1</v>
      </c>
      <c r="C18" s="127">
        <v>1.0141599576495306</v>
      </c>
      <c r="D18" s="221">
        <v>0.63593299999999997</v>
      </c>
      <c r="E18" s="185">
        <v>0.66801140106827361</v>
      </c>
      <c r="G18" s="134" t="s">
        <v>68</v>
      </c>
      <c r="H18" s="6">
        <f t="shared" si="2"/>
        <v>1.0070799788247653</v>
      </c>
      <c r="I18" s="7">
        <f t="shared" si="3"/>
        <v>0.65197220053413685</v>
      </c>
      <c r="L18" s="33"/>
      <c r="M18" s="128"/>
      <c r="N18" s="123"/>
      <c r="O18" s="123"/>
      <c r="P18" s="123"/>
    </row>
    <row r="19" spans="1:16" ht="12.75" customHeight="1" x14ac:dyDescent="0.4">
      <c r="A19" s="156" t="s">
        <v>69</v>
      </c>
      <c r="B19" s="127">
        <v>1</v>
      </c>
      <c r="C19" s="127">
        <v>1.0033119843467195</v>
      </c>
      <c r="D19" s="221">
        <v>0.89237500000000003</v>
      </c>
      <c r="E19" s="185">
        <v>0.85488562901709753</v>
      </c>
      <c r="G19" s="134" t="s">
        <v>69</v>
      </c>
      <c r="H19" s="6">
        <f t="shared" si="2"/>
        <v>1.0016559921733599</v>
      </c>
      <c r="I19" s="7">
        <f t="shared" si="3"/>
        <v>0.87363031450854878</v>
      </c>
      <c r="L19" s="33"/>
      <c r="M19" s="128"/>
      <c r="N19" s="123"/>
      <c r="O19" s="123"/>
      <c r="P19" s="123"/>
    </row>
    <row r="20" spans="1:16" ht="12.75" customHeight="1" x14ac:dyDescent="0.4">
      <c r="A20" s="156" t="s">
        <v>70</v>
      </c>
      <c r="B20" s="127">
        <v>1</v>
      </c>
      <c r="C20" s="127">
        <v>1.0017710428616362</v>
      </c>
      <c r="D20" s="221">
        <v>0.82647300000000001</v>
      </c>
      <c r="E20" s="185">
        <v>0.63052659515732379</v>
      </c>
      <c r="G20" s="134" t="s">
        <v>70</v>
      </c>
      <c r="H20" s="6">
        <f t="shared" si="2"/>
        <v>1.0008855214308181</v>
      </c>
      <c r="I20" s="7">
        <f t="shared" si="3"/>
        <v>0.7284997975786619</v>
      </c>
      <c r="L20" s="10"/>
      <c r="M20" s="128"/>
      <c r="N20" s="123"/>
      <c r="O20" s="123"/>
      <c r="P20" s="123"/>
    </row>
    <row r="21" spans="1:16" ht="12.75" customHeight="1" x14ac:dyDescent="0.4">
      <c r="A21" s="156" t="s">
        <v>71</v>
      </c>
      <c r="B21" s="127">
        <v>1</v>
      </c>
      <c r="C21" s="127">
        <v>1.001916244162113</v>
      </c>
      <c r="D21" s="221">
        <v>0.59107299999999996</v>
      </c>
      <c r="E21" s="185">
        <v>0.66333137228152173</v>
      </c>
      <c r="G21" s="134" t="s">
        <v>71</v>
      </c>
      <c r="H21" s="6">
        <f t="shared" si="2"/>
        <v>1.0009581220810566</v>
      </c>
      <c r="I21" s="7">
        <f t="shared" si="3"/>
        <v>0.62720218614076084</v>
      </c>
      <c r="L21" s="10"/>
      <c r="M21" s="128"/>
      <c r="N21" s="123"/>
      <c r="O21" s="123"/>
      <c r="P21" s="123"/>
    </row>
    <row r="22" spans="1:16" ht="12.75" customHeight="1" x14ac:dyDescent="0.4">
      <c r="A22" s="156" t="s">
        <v>72</v>
      </c>
      <c r="B22" s="127">
        <v>1</v>
      </c>
      <c r="C22" s="127">
        <v>1.0000038440935257</v>
      </c>
      <c r="D22" s="221">
        <v>0.99238000000000004</v>
      </c>
      <c r="E22" s="185">
        <v>0.87244876510241109</v>
      </c>
      <c r="G22" s="134" t="s">
        <v>72</v>
      </c>
      <c r="H22" s="6">
        <f t="shared" si="2"/>
        <v>1.0000019220467629</v>
      </c>
      <c r="I22" s="7">
        <f t="shared" si="3"/>
        <v>0.93241438255120557</v>
      </c>
      <c r="L22" s="10"/>
      <c r="M22" s="128"/>
      <c r="N22" s="123"/>
      <c r="O22" s="123"/>
      <c r="P22" s="123"/>
    </row>
    <row r="23" spans="1:16" ht="12.75" customHeight="1" x14ac:dyDescent="0.4">
      <c r="A23" s="156" t="s">
        <v>73</v>
      </c>
      <c r="B23" s="127">
        <v>1</v>
      </c>
      <c r="C23" s="127">
        <v>1.0000588656804432</v>
      </c>
      <c r="D23" s="221">
        <v>0.62506399999999995</v>
      </c>
      <c r="E23" s="185">
        <v>0.70277100684534854</v>
      </c>
      <c r="G23" s="134" t="s">
        <v>73</v>
      </c>
      <c r="H23" s="6">
        <f t="shared" si="2"/>
        <v>1.0000294328402215</v>
      </c>
      <c r="I23" s="7">
        <f t="shared" si="3"/>
        <v>0.6639175034226743</v>
      </c>
      <c r="L23" s="10"/>
      <c r="M23" s="128"/>
      <c r="N23" s="123"/>
      <c r="O23" s="123"/>
      <c r="P23" s="123"/>
    </row>
    <row r="24" spans="1:16" ht="12.75" customHeight="1" x14ac:dyDescent="0.4">
      <c r="A24" s="157" t="s">
        <v>74</v>
      </c>
      <c r="B24" s="126">
        <v>1</v>
      </c>
      <c r="C24" s="126">
        <v>1.0005378951605173</v>
      </c>
      <c r="D24" s="222">
        <v>0.92862</v>
      </c>
      <c r="E24" s="183">
        <v>0.82796750466906965</v>
      </c>
      <c r="G24" s="215" t="s">
        <v>74</v>
      </c>
      <c r="H24" s="4">
        <f t="shared" si="2"/>
        <v>1.0002689475802586</v>
      </c>
      <c r="I24" s="5">
        <f t="shared" si="3"/>
        <v>0.87829375233453488</v>
      </c>
      <c r="L24" s="10"/>
      <c r="M24" s="128"/>
      <c r="N24" s="123"/>
      <c r="O24" s="123"/>
      <c r="P24" s="123"/>
    </row>
  </sheetData>
  <mergeCells count="9">
    <mergeCell ref="N12:O12"/>
    <mergeCell ref="D4:E4"/>
    <mergeCell ref="F4:G4"/>
    <mergeCell ref="D13:E13"/>
    <mergeCell ref="B13:C13"/>
    <mergeCell ref="H12:I12"/>
    <mergeCell ref="A6:C6"/>
    <mergeCell ref="A9:C9"/>
    <mergeCell ref="A10:C10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workbookViewId="0">
      <selection activeCell="A3" sqref="A3"/>
    </sheetView>
  </sheetViews>
  <sheetFormatPr defaultColWidth="9" defaultRowHeight="12.75" customHeight="1" x14ac:dyDescent="0.3"/>
  <cols>
    <col min="1" max="1" width="9" style="9"/>
    <col min="2" max="4" width="9" style="9" customWidth="1"/>
    <col min="5" max="16384" width="9" style="9"/>
  </cols>
  <sheetData>
    <row r="1" spans="1:6" ht="12.75" customHeight="1" x14ac:dyDescent="0.3">
      <c r="A1" s="24" t="s">
        <v>7</v>
      </c>
    </row>
    <row r="3" spans="1:6" ht="12.75" customHeight="1" x14ac:dyDescent="0.3">
      <c r="A3" s="476" t="s">
        <v>236</v>
      </c>
    </row>
    <row r="4" spans="1:6" ht="12.75" customHeight="1" x14ac:dyDescent="0.3">
      <c r="A4" s="44"/>
      <c r="B4" s="441" t="s">
        <v>75</v>
      </c>
      <c r="C4" s="444"/>
      <c r="D4" s="442"/>
      <c r="E4" s="42" t="s">
        <v>24</v>
      </c>
      <c r="F4" s="172" t="s">
        <v>4</v>
      </c>
    </row>
    <row r="5" spans="1:6" ht="12.75" customHeight="1" x14ac:dyDescent="0.3">
      <c r="A5" s="45" t="s">
        <v>17</v>
      </c>
      <c r="B5" s="382">
        <v>1</v>
      </c>
      <c r="C5" s="375">
        <v>1</v>
      </c>
      <c r="D5" s="383">
        <v>1</v>
      </c>
      <c r="E5" s="26">
        <f>AVERAGE(B5:D5)</f>
        <v>1</v>
      </c>
      <c r="F5" s="84">
        <f>STDEV(B5:D5)</f>
        <v>0</v>
      </c>
    </row>
    <row r="6" spans="1:6" ht="12.75" customHeight="1" x14ac:dyDescent="0.3">
      <c r="A6" s="23" t="s">
        <v>28</v>
      </c>
      <c r="B6" s="382">
        <v>4.307390817469205</v>
      </c>
      <c r="C6" s="375">
        <v>2.8657828282828284</v>
      </c>
      <c r="D6" s="383">
        <v>2.26064082278481</v>
      </c>
      <c r="E6" s="26">
        <f t="shared" ref="E6:E9" si="0">AVERAGE(B6:D6)</f>
        <v>3.1446048228456145</v>
      </c>
      <c r="F6" s="84">
        <f t="shared" ref="F6:F9" si="1">STDEV(B6:D6)</f>
        <v>1.0514764208835694</v>
      </c>
    </row>
    <row r="7" spans="1:6" ht="12.75" customHeight="1" x14ac:dyDescent="0.3">
      <c r="A7" s="23" t="s">
        <v>76</v>
      </c>
      <c r="B7" s="382">
        <v>1.6926091825307952</v>
      </c>
      <c r="C7" s="375">
        <v>0.96603535353535364</v>
      </c>
      <c r="D7" s="383">
        <v>0.78750000000000009</v>
      </c>
      <c r="E7" s="26">
        <f t="shared" si="0"/>
        <v>1.1487148453553828</v>
      </c>
      <c r="F7" s="84">
        <f t="shared" si="1"/>
        <v>0.47941058146865051</v>
      </c>
    </row>
    <row r="8" spans="1:6" ht="12.75" customHeight="1" x14ac:dyDescent="0.3">
      <c r="A8" s="23" t="s">
        <v>77</v>
      </c>
      <c r="B8" s="382">
        <v>3.8583426651735726</v>
      </c>
      <c r="C8" s="375">
        <v>2.0311868686868686</v>
      </c>
      <c r="D8" s="383">
        <v>1.8406250000000002</v>
      </c>
      <c r="E8" s="26">
        <f t="shared" si="0"/>
        <v>2.5767181779534805</v>
      </c>
      <c r="F8" s="84">
        <f t="shared" si="1"/>
        <v>1.1140015489805113</v>
      </c>
    </row>
    <row r="9" spans="1:6" ht="12.75" customHeight="1" x14ac:dyDescent="0.3">
      <c r="A9" s="36" t="s">
        <v>78</v>
      </c>
      <c r="B9" s="384">
        <v>2.0055991041433372</v>
      </c>
      <c r="C9" s="380">
        <v>1.1396464646464646</v>
      </c>
      <c r="D9" s="381">
        <v>0.91874999999999996</v>
      </c>
      <c r="E9" s="27">
        <f t="shared" si="0"/>
        <v>1.3546651895966006</v>
      </c>
      <c r="F9" s="85">
        <f t="shared" si="1"/>
        <v>0.57444323727734836</v>
      </c>
    </row>
  </sheetData>
  <mergeCells count="1">
    <mergeCell ref="B4:D4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6"/>
  <sheetViews>
    <sheetView workbookViewId="0">
      <selection activeCell="A3" sqref="A3:I3"/>
    </sheetView>
  </sheetViews>
  <sheetFormatPr defaultColWidth="9" defaultRowHeight="12.75" customHeight="1" x14ac:dyDescent="0.3"/>
  <cols>
    <col min="1" max="16384" width="9" style="10"/>
  </cols>
  <sheetData>
    <row r="1" spans="1:9" ht="12.75" customHeight="1" x14ac:dyDescent="0.3">
      <c r="A1" s="116" t="s">
        <v>7</v>
      </c>
    </row>
    <row r="3" spans="1:9" ht="12.75" customHeight="1" x14ac:dyDescent="0.3">
      <c r="A3" s="477" t="s">
        <v>237</v>
      </c>
      <c r="B3" s="478"/>
      <c r="C3" s="478"/>
      <c r="D3" s="477" t="s">
        <v>238</v>
      </c>
      <c r="E3" s="478"/>
      <c r="F3" s="478"/>
      <c r="G3" s="477" t="s">
        <v>239</v>
      </c>
      <c r="H3" s="478"/>
      <c r="I3" s="478"/>
    </row>
    <row r="4" spans="1:9" ht="12.75" customHeight="1" x14ac:dyDescent="0.3">
      <c r="A4" s="121" t="s">
        <v>131</v>
      </c>
      <c r="B4" s="122" t="s">
        <v>132</v>
      </c>
      <c r="D4" s="138" t="s">
        <v>168</v>
      </c>
      <c r="E4" s="139" t="s">
        <v>142</v>
      </c>
      <c r="G4" s="138" t="s">
        <v>145</v>
      </c>
      <c r="H4" s="139" t="s">
        <v>146</v>
      </c>
    </row>
    <row r="5" spans="1:9" ht="12.75" customHeight="1" x14ac:dyDescent="0.3">
      <c r="A5" s="124">
        <v>97</v>
      </c>
      <c r="B5" s="125">
        <v>86</v>
      </c>
      <c r="C5" s="33"/>
      <c r="D5" s="124">
        <v>1404</v>
      </c>
      <c r="E5" s="125">
        <v>248</v>
      </c>
      <c r="F5" s="33"/>
      <c r="G5" s="124">
        <v>86</v>
      </c>
      <c r="H5" s="125">
        <v>291</v>
      </c>
    </row>
    <row r="6" spans="1:9" ht="12.75" customHeight="1" x14ac:dyDescent="0.3">
      <c r="A6" s="37">
        <v>372</v>
      </c>
      <c r="B6" s="35">
        <v>25</v>
      </c>
      <c r="D6" s="37">
        <v>255</v>
      </c>
      <c r="E6" s="35">
        <v>291</v>
      </c>
      <c r="G6" s="37">
        <v>174</v>
      </c>
      <c r="H6" s="35">
        <v>979</v>
      </c>
    </row>
    <row r="7" spans="1:9" ht="12.75" customHeight="1" x14ac:dyDescent="0.3">
      <c r="A7" s="37">
        <v>24</v>
      </c>
      <c r="B7" s="35">
        <v>44</v>
      </c>
      <c r="D7" s="37">
        <v>184</v>
      </c>
      <c r="E7" s="35">
        <v>979</v>
      </c>
      <c r="G7" s="37">
        <v>255</v>
      </c>
      <c r="H7" s="35">
        <v>250</v>
      </c>
    </row>
    <row r="8" spans="1:9" ht="12.75" customHeight="1" x14ac:dyDescent="0.3">
      <c r="A8" s="37">
        <v>71</v>
      </c>
      <c r="B8" s="35">
        <v>380</v>
      </c>
      <c r="D8" s="37">
        <v>160</v>
      </c>
      <c r="E8" s="35">
        <v>239</v>
      </c>
      <c r="G8" s="37">
        <v>380</v>
      </c>
      <c r="H8" s="35">
        <v>239</v>
      </c>
    </row>
    <row r="9" spans="1:9" ht="12.75" customHeight="1" x14ac:dyDescent="0.3">
      <c r="A9" s="37">
        <v>120</v>
      </c>
      <c r="B9" s="35">
        <v>355</v>
      </c>
      <c r="D9" s="37">
        <v>62</v>
      </c>
      <c r="E9" s="35">
        <v>11</v>
      </c>
      <c r="G9" s="37">
        <v>355</v>
      </c>
      <c r="H9" s="35">
        <v>11</v>
      </c>
    </row>
    <row r="10" spans="1:9" ht="12.75" customHeight="1" x14ac:dyDescent="0.3">
      <c r="A10" s="37">
        <v>8</v>
      </c>
      <c r="B10" s="35">
        <v>123</v>
      </c>
      <c r="D10" s="37">
        <v>372</v>
      </c>
      <c r="E10" s="35">
        <v>5</v>
      </c>
      <c r="G10" s="37">
        <v>123</v>
      </c>
      <c r="H10" s="35">
        <v>5</v>
      </c>
    </row>
    <row r="11" spans="1:9" ht="12.75" customHeight="1" x14ac:dyDescent="0.3">
      <c r="A11" s="37">
        <v>174</v>
      </c>
      <c r="B11" s="35">
        <v>291</v>
      </c>
      <c r="D11" s="37">
        <v>71</v>
      </c>
      <c r="E11" s="35">
        <v>86</v>
      </c>
      <c r="G11" s="37">
        <v>291</v>
      </c>
      <c r="H11" s="35">
        <v>1404</v>
      </c>
    </row>
    <row r="12" spans="1:9" ht="12.75" customHeight="1" x14ac:dyDescent="0.3">
      <c r="A12" s="37">
        <v>255</v>
      </c>
      <c r="B12" s="35">
        <v>291</v>
      </c>
      <c r="D12" s="37">
        <v>120</v>
      </c>
      <c r="E12" s="35">
        <v>174</v>
      </c>
      <c r="G12" s="37">
        <v>291</v>
      </c>
      <c r="H12" s="35"/>
    </row>
    <row r="13" spans="1:9" ht="12.75" customHeight="1" x14ac:dyDescent="0.3">
      <c r="A13" s="37">
        <v>160</v>
      </c>
      <c r="B13" s="35">
        <v>184</v>
      </c>
      <c r="D13" s="37">
        <v>8</v>
      </c>
      <c r="E13" s="35">
        <v>44</v>
      </c>
      <c r="G13" s="37">
        <v>184</v>
      </c>
      <c r="H13" s="35"/>
    </row>
    <row r="14" spans="1:9" ht="12.75" customHeight="1" x14ac:dyDescent="0.3">
      <c r="A14" s="37">
        <v>248</v>
      </c>
      <c r="B14" s="35">
        <v>14</v>
      </c>
      <c r="D14" s="37">
        <v>97</v>
      </c>
      <c r="E14" s="35">
        <v>380</v>
      </c>
      <c r="G14" s="37">
        <v>160</v>
      </c>
      <c r="H14" s="35"/>
    </row>
    <row r="15" spans="1:9" ht="12.75" customHeight="1" x14ac:dyDescent="0.3">
      <c r="A15" s="69">
        <v>62</v>
      </c>
      <c r="B15" s="70"/>
      <c r="D15" s="37">
        <v>24</v>
      </c>
      <c r="E15" s="35">
        <v>355</v>
      </c>
      <c r="G15" s="37">
        <v>248</v>
      </c>
      <c r="H15" s="35"/>
    </row>
    <row r="16" spans="1:9" ht="12.75" customHeight="1" x14ac:dyDescent="0.3">
      <c r="B16" s="33"/>
      <c r="D16" s="37">
        <v>250</v>
      </c>
      <c r="E16" s="35">
        <v>123</v>
      </c>
      <c r="G16" s="37">
        <v>8</v>
      </c>
      <c r="H16" s="35"/>
    </row>
    <row r="17" spans="1:8" ht="12.75" customHeight="1" x14ac:dyDescent="0.3">
      <c r="A17" s="33"/>
      <c r="B17" s="33"/>
      <c r="D17" s="37">
        <v>14</v>
      </c>
      <c r="E17" s="35">
        <v>291</v>
      </c>
      <c r="G17" s="37">
        <v>97</v>
      </c>
      <c r="H17" s="35"/>
    </row>
    <row r="18" spans="1:8" ht="12.75" customHeight="1" x14ac:dyDescent="0.3">
      <c r="D18" s="69">
        <v>25</v>
      </c>
      <c r="E18" s="70">
        <v>291</v>
      </c>
      <c r="G18" s="37">
        <v>372</v>
      </c>
      <c r="H18" s="35"/>
    </row>
    <row r="19" spans="1:8" ht="12.75" customHeight="1" x14ac:dyDescent="0.3">
      <c r="G19" s="37">
        <v>24</v>
      </c>
      <c r="H19" s="35"/>
    </row>
    <row r="20" spans="1:8" ht="12.75" customHeight="1" x14ac:dyDescent="0.3">
      <c r="D20" s="33"/>
      <c r="G20" s="37">
        <v>71</v>
      </c>
      <c r="H20" s="35"/>
    </row>
    <row r="21" spans="1:8" ht="12.75" customHeight="1" x14ac:dyDescent="0.3">
      <c r="D21" s="33"/>
      <c r="G21" s="37">
        <v>120</v>
      </c>
      <c r="H21" s="35"/>
    </row>
    <row r="22" spans="1:8" ht="12.75" customHeight="1" x14ac:dyDescent="0.3">
      <c r="D22" s="33"/>
      <c r="G22" s="37">
        <v>62</v>
      </c>
      <c r="H22" s="35"/>
    </row>
    <row r="23" spans="1:8" ht="12.75" customHeight="1" x14ac:dyDescent="0.3">
      <c r="D23" s="33"/>
      <c r="G23" s="37">
        <v>14</v>
      </c>
      <c r="H23" s="35"/>
    </row>
    <row r="24" spans="1:8" ht="12.75" customHeight="1" x14ac:dyDescent="0.3">
      <c r="D24" s="33"/>
      <c r="G24" s="37">
        <v>25</v>
      </c>
      <c r="H24" s="35"/>
    </row>
    <row r="25" spans="1:8" ht="12.75" customHeight="1" x14ac:dyDescent="0.3">
      <c r="G25" s="69">
        <v>44</v>
      </c>
      <c r="H25" s="70"/>
    </row>
    <row r="26" spans="1:8" ht="12.75" customHeight="1" x14ac:dyDescent="0.3">
      <c r="H26" s="3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65"/>
  <sheetViews>
    <sheetView tabSelected="1" zoomScaleNormal="100" workbookViewId="0">
      <selection activeCell="E6" sqref="E6"/>
    </sheetView>
  </sheetViews>
  <sheetFormatPr defaultColWidth="9" defaultRowHeight="12.75" customHeight="1" x14ac:dyDescent="0.4"/>
  <cols>
    <col min="1" max="5" width="9" style="9"/>
    <col min="6" max="6" width="10.6328125" style="9" customWidth="1"/>
    <col min="7" max="8" width="15.6328125" style="9" customWidth="1"/>
    <col min="9" max="9" width="9" style="9"/>
    <col min="10" max="11" width="9" style="10" customWidth="1"/>
    <col min="12" max="12" width="8.7265625" customWidth="1"/>
    <col min="13" max="16384" width="9" style="9"/>
  </cols>
  <sheetData>
    <row r="1" spans="1:17" ht="12.75" customHeight="1" x14ac:dyDescent="0.4">
      <c r="A1" s="116" t="s">
        <v>7</v>
      </c>
    </row>
    <row r="2" spans="1:17" ht="12.75" customHeight="1" x14ac:dyDescent="0.4">
      <c r="A2" s="116"/>
    </row>
    <row r="3" spans="1:17" s="480" customFormat="1" ht="12.75" customHeight="1" x14ac:dyDescent="0.4">
      <c r="A3" s="479" t="s">
        <v>240</v>
      </c>
      <c r="F3" s="479" t="s">
        <v>241</v>
      </c>
      <c r="J3" s="479" t="s">
        <v>242</v>
      </c>
      <c r="L3" s="481"/>
      <c r="N3" s="479" t="s">
        <v>243</v>
      </c>
    </row>
    <row r="4" spans="1:17" ht="12.75" customHeight="1" x14ac:dyDescent="0.4">
      <c r="A4" s="420" t="s">
        <v>154</v>
      </c>
      <c r="B4" s="421"/>
      <c r="C4" s="420" t="s">
        <v>152</v>
      </c>
      <c r="D4" s="421"/>
      <c r="E4" s="315"/>
      <c r="F4" s="312" t="s">
        <v>152</v>
      </c>
      <c r="G4" s="314" t="s">
        <v>151</v>
      </c>
      <c r="H4" s="313" t="s">
        <v>153</v>
      </c>
      <c r="I4" s="10"/>
      <c r="J4" s="152" t="s">
        <v>46</v>
      </c>
      <c r="K4" s="153" t="s">
        <v>47</v>
      </c>
      <c r="N4" s="474" t="s">
        <v>47</v>
      </c>
      <c r="O4" s="475"/>
      <c r="P4" s="474" t="s">
        <v>46</v>
      </c>
      <c r="Q4" s="475"/>
    </row>
    <row r="5" spans="1:17" ht="12.75" customHeight="1" x14ac:dyDescent="0.4">
      <c r="A5" s="121" t="s">
        <v>169</v>
      </c>
      <c r="B5" s="122" t="s">
        <v>170</v>
      </c>
      <c r="C5" s="121" t="s">
        <v>169</v>
      </c>
      <c r="D5" s="122" t="s">
        <v>170</v>
      </c>
      <c r="E5" s="315"/>
      <c r="F5" s="37">
        <v>110.723</v>
      </c>
      <c r="G5" s="34">
        <v>6</v>
      </c>
      <c r="H5" s="35">
        <v>5</v>
      </c>
      <c r="I5" s="10"/>
      <c r="J5" s="37">
        <v>0.32310899999999998</v>
      </c>
      <c r="K5" s="35">
        <v>0.141231</v>
      </c>
      <c r="N5" s="121" t="s">
        <v>169</v>
      </c>
      <c r="O5" s="122" t="s">
        <v>170</v>
      </c>
      <c r="P5" s="121" t="s">
        <v>169</v>
      </c>
      <c r="Q5" s="122" t="s">
        <v>170</v>
      </c>
    </row>
    <row r="6" spans="1:17" ht="12.75" customHeight="1" x14ac:dyDescent="0.4">
      <c r="A6" s="37">
        <v>52.847329999999999</v>
      </c>
      <c r="B6" s="35">
        <v>51.951999999999998</v>
      </c>
      <c r="C6" s="37">
        <v>35.73433</v>
      </c>
      <c r="D6" s="35">
        <v>38.581000000000003</v>
      </c>
      <c r="E6" s="34"/>
      <c r="F6" s="37">
        <v>66.195999999999998</v>
      </c>
      <c r="G6" s="34">
        <v>40</v>
      </c>
      <c r="H6" s="35">
        <v>11</v>
      </c>
      <c r="I6" s="10"/>
      <c r="J6" s="37">
        <v>0.833596</v>
      </c>
      <c r="K6" s="35">
        <v>6.594792</v>
      </c>
      <c r="N6" s="37">
        <v>0.40751799999999999</v>
      </c>
      <c r="O6" s="35">
        <v>0.141231</v>
      </c>
      <c r="P6" s="37">
        <v>0.33974100000000002</v>
      </c>
      <c r="Q6" s="35">
        <v>0.32310899999999998</v>
      </c>
    </row>
    <row r="7" spans="1:17" ht="12.75" customHeight="1" x14ac:dyDescent="0.4">
      <c r="A7" s="37">
        <v>96.727670000000003</v>
      </c>
      <c r="B7" s="35">
        <v>137.6773</v>
      </c>
      <c r="C7" s="37">
        <v>57.108669999999996</v>
      </c>
      <c r="D7" s="35">
        <v>104.02800000000001</v>
      </c>
      <c r="E7" s="34"/>
      <c r="F7" s="37">
        <v>23.227</v>
      </c>
      <c r="G7" s="34">
        <v>47</v>
      </c>
      <c r="H7" s="35">
        <v>24</v>
      </c>
      <c r="I7" s="10"/>
      <c r="J7" s="37">
        <v>0.48104400000000003</v>
      </c>
      <c r="K7" s="35">
        <v>0.474962</v>
      </c>
      <c r="N7" s="37">
        <v>0.28365299999999999</v>
      </c>
      <c r="O7" s="35">
        <v>6.594792</v>
      </c>
      <c r="P7" s="37">
        <v>0.124121</v>
      </c>
      <c r="Q7" s="35">
        <v>0.833596</v>
      </c>
    </row>
    <row r="8" spans="1:17" ht="12.75" customHeight="1" x14ac:dyDescent="0.4">
      <c r="A8" s="37">
        <v>95.466669999999993</v>
      </c>
      <c r="B8" s="35">
        <v>96.74</v>
      </c>
      <c r="C8" s="37">
        <v>83.691999999999993</v>
      </c>
      <c r="D8" s="35">
        <v>77.047330000000002</v>
      </c>
      <c r="E8" s="34"/>
      <c r="F8" s="37">
        <v>91.145669999999996</v>
      </c>
      <c r="G8" s="34">
        <v>208</v>
      </c>
      <c r="H8" s="35">
        <v>1404</v>
      </c>
      <c r="I8" s="10"/>
      <c r="J8" s="37">
        <v>0.52422500000000005</v>
      </c>
      <c r="K8" s="35">
        <v>0.19927400000000001</v>
      </c>
      <c r="N8" s="37">
        <v>0.82770299999999997</v>
      </c>
      <c r="O8" s="35">
        <v>0.474962</v>
      </c>
      <c r="P8" s="37">
        <v>0.49532999999999999</v>
      </c>
      <c r="Q8" s="35">
        <v>0.48104400000000003</v>
      </c>
    </row>
    <row r="9" spans="1:17" ht="12.75" customHeight="1" x14ac:dyDescent="0.4">
      <c r="A9" s="37">
        <v>69.196330000000003</v>
      </c>
      <c r="B9" s="35">
        <v>86.278000000000006</v>
      </c>
      <c r="C9" s="37">
        <v>39.472329999999999</v>
      </c>
      <c r="D9" s="35">
        <v>82.276669999999996</v>
      </c>
      <c r="E9" s="34"/>
      <c r="F9" s="37">
        <v>41.128999999999998</v>
      </c>
      <c r="G9" s="34">
        <v>13</v>
      </c>
      <c r="H9" s="35">
        <v>255</v>
      </c>
      <c r="I9" s="10"/>
      <c r="J9" s="37">
        <v>0.89119800000000005</v>
      </c>
      <c r="K9" s="35">
        <v>1.2415989999999999</v>
      </c>
      <c r="N9" s="37">
        <v>0.37163600000000002</v>
      </c>
      <c r="O9" s="35">
        <v>0.19927400000000001</v>
      </c>
      <c r="P9" s="37">
        <v>0.29758000000000001</v>
      </c>
      <c r="Q9" s="35">
        <v>0.52422500000000005</v>
      </c>
    </row>
    <row r="10" spans="1:17" ht="12.75" customHeight="1" x14ac:dyDescent="0.4">
      <c r="A10" s="37">
        <v>93.828999999999994</v>
      </c>
      <c r="B10" s="35">
        <v>108.68300000000001</v>
      </c>
      <c r="C10" s="37">
        <v>61.549329999999998</v>
      </c>
      <c r="D10" s="35">
        <v>79.893330000000006</v>
      </c>
      <c r="E10" s="34"/>
      <c r="F10" s="37">
        <v>39.466000000000001</v>
      </c>
      <c r="G10" s="34">
        <v>20</v>
      </c>
      <c r="H10" s="35">
        <v>174</v>
      </c>
      <c r="I10" s="10"/>
      <c r="J10" s="37">
        <v>2.5348799999999998</v>
      </c>
      <c r="K10" s="35">
        <v>2.6761460000000001</v>
      </c>
      <c r="N10" s="37">
        <v>0.38577</v>
      </c>
      <c r="O10" s="35">
        <v>1.2415989999999999</v>
      </c>
      <c r="P10" s="37">
        <v>0.585318</v>
      </c>
      <c r="Q10" s="35">
        <v>0.89119800000000005</v>
      </c>
    </row>
    <row r="11" spans="1:17" ht="12.75" customHeight="1" x14ac:dyDescent="0.4">
      <c r="A11" s="37">
        <v>91.662670000000006</v>
      </c>
      <c r="B11" s="35">
        <v>87.328329999999994</v>
      </c>
      <c r="C11" s="37">
        <v>56.152999999999999</v>
      </c>
      <c r="D11" s="35">
        <v>57.622669999999999</v>
      </c>
      <c r="E11" s="34"/>
      <c r="F11" s="37">
        <v>34.465000000000003</v>
      </c>
      <c r="G11" s="34">
        <v>11</v>
      </c>
      <c r="H11" s="35">
        <v>184</v>
      </c>
      <c r="I11" s="10"/>
      <c r="J11" s="37">
        <v>0.47346700000000003</v>
      </c>
      <c r="K11" s="35">
        <v>0.43633499999999997</v>
      </c>
      <c r="N11" s="37">
        <v>1.718623</v>
      </c>
      <c r="O11" s="35">
        <v>2.6761460000000001</v>
      </c>
      <c r="P11" s="37">
        <v>1.2524360000000001</v>
      </c>
      <c r="Q11" s="35">
        <v>2.5348799999999998</v>
      </c>
    </row>
    <row r="12" spans="1:17" ht="12.75" customHeight="1" x14ac:dyDescent="0.4">
      <c r="A12" s="37">
        <v>89.806669999999997</v>
      </c>
      <c r="B12" s="35">
        <v>130.029</v>
      </c>
      <c r="C12" s="37">
        <v>53.584670000000003</v>
      </c>
      <c r="D12" s="35">
        <v>45.975670000000001</v>
      </c>
      <c r="E12" s="34"/>
      <c r="F12" s="37">
        <v>44.869</v>
      </c>
      <c r="G12" s="34">
        <v>339</v>
      </c>
      <c r="H12" s="35">
        <v>380</v>
      </c>
      <c r="I12" s="10"/>
      <c r="J12" s="37">
        <v>1.0051490000000001</v>
      </c>
      <c r="K12" s="35">
        <v>0.70886899999999997</v>
      </c>
      <c r="N12" s="37">
        <v>1.035215</v>
      </c>
      <c r="O12" s="35">
        <v>0.43633499999999997</v>
      </c>
      <c r="P12" s="37">
        <v>0.44517499999999999</v>
      </c>
      <c r="Q12" s="35">
        <v>0.47346700000000003</v>
      </c>
    </row>
    <row r="13" spans="1:17" ht="12.75" customHeight="1" x14ac:dyDescent="0.4">
      <c r="A13" s="37">
        <v>112.229</v>
      </c>
      <c r="B13" s="35">
        <v>133.244</v>
      </c>
      <c r="C13" s="37">
        <v>82.323999999999998</v>
      </c>
      <c r="D13" s="35">
        <v>99.575329999999994</v>
      </c>
      <c r="E13" s="34"/>
      <c r="F13" s="37">
        <v>25.98433</v>
      </c>
      <c r="G13" s="34">
        <v>19</v>
      </c>
      <c r="H13" s="35">
        <v>86</v>
      </c>
      <c r="I13" s="10"/>
      <c r="J13" s="37">
        <v>0.99758500000000006</v>
      </c>
      <c r="K13" s="35">
        <v>0.40267199999999997</v>
      </c>
      <c r="N13" s="37">
        <v>1.221698</v>
      </c>
      <c r="O13" s="35">
        <v>0.70886899999999997</v>
      </c>
      <c r="P13" s="37">
        <v>0.12191399999999999</v>
      </c>
      <c r="Q13" s="35">
        <v>1.0051490000000001</v>
      </c>
    </row>
    <row r="14" spans="1:17" ht="12.75" customHeight="1" x14ac:dyDescent="0.4">
      <c r="A14" s="37">
        <v>76.020669999999996</v>
      </c>
      <c r="B14" s="35">
        <v>148.10769999999999</v>
      </c>
      <c r="C14" s="37">
        <v>38.933999999999997</v>
      </c>
      <c r="D14" s="35">
        <v>191.52699999999999</v>
      </c>
      <c r="E14" s="34"/>
      <c r="F14" s="37">
        <v>26.549669999999999</v>
      </c>
      <c r="G14" s="34">
        <v>45</v>
      </c>
      <c r="H14" s="35">
        <v>97</v>
      </c>
      <c r="I14" s="10"/>
      <c r="J14" s="37">
        <v>0.55952599999999997</v>
      </c>
      <c r="K14" s="35">
        <v>0.37667899999999999</v>
      </c>
      <c r="N14" s="37">
        <v>1.1757120000000001</v>
      </c>
      <c r="O14" s="35">
        <v>0.40267199999999997</v>
      </c>
      <c r="P14" s="37">
        <v>0.141125</v>
      </c>
      <c r="Q14" s="35">
        <v>0.99758500000000006</v>
      </c>
    </row>
    <row r="15" spans="1:17" ht="12.75" customHeight="1" x14ac:dyDescent="0.4">
      <c r="A15" s="37">
        <v>82.145669999999996</v>
      </c>
      <c r="B15" s="35">
        <v>129.04769999999999</v>
      </c>
      <c r="C15" s="37">
        <v>73.522329999999997</v>
      </c>
      <c r="D15" s="35">
        <v>91.424329999999998</v>
      </c>
      <c r="E15" s="34"/>
      <c r="F15" s="37">
        <v>22.797329999999999</v>
      </c>
      <c r="G15" s="34">
        <v>40</v>
      </c>
      <c r="H15" s="35">
        <v>62</v>
      </c>
      <c r="I15" s="10"/>
      <c r="J15" s="37">
        <v>0.61025700000000005</v>
      </c>
      <c r="K15" s="35">
        <v>7.3464000000000002E-2</v>
      </c>
      <c r="N15" s="37">
        <v>1.02756</v>
      </c>
      <c r="O15" s="35">
        <v>0.37667899999999999</v>
      </c>
      <c r="P15" s="37">
        <v>0.43339499999999997</v>
      </c>
      <c r="Q15" s="35">
        <v>0.55952599999999997</v>
      </c>
    </row>
    <row r="16" spans="1:17" ht="12.75" customHeight="1" x14ac:dyDescent="0.4">
      <c r="A16" s="37">
        <v>76.095669999999998</v>
      </c>
      <c r="B16" s="35">
        <v>126.04130000000001</v>
      </c>
      <c r="C16" s="37">
        <v>41.238329999999998</v>
      </c>
      <c r="D16" s="35">
        <v>96.067999999999998</v>
      </c>
      <c r="E16" s="34"/>
      <c r="F16" s="37">
        <v>42.344329999999999</v>
      </c>
      <c r="G16" s="34">
        <v>78</v>
      </c>
      <c r="H16" s="35">
        <v>355</v>
      </c>
      <c r="I16" s="10"/>
      <c r="J16" s="37">
        <v>1.110179</v>
      </c>
      <c r="K16" s="35">
        <v>0.33837</v>
      </c>
      <c r="N16" s="37">
        <v>0.124019</v>
      </c>
      <c r="O16" s="35">
        <v>7.3464000000000002E-2</v>
      </c>
      <c r="P16" s="37">
        <v>0.53539400000000004</v>
      </c>
      <c r="Q16" s="35">
        <v>0.61025700000000005</v>
      </c>
    </row>
    <row r="17" spans="1:17" ht="12.75" customHeight="1" x14ac:dyDescent="0.4">
      <c r="A17" s="37">
        <v>61.98433</v>
      </c>
      <c r="B17" s="35">
        <v>132.96430000000001</v>
      </c>
      <c r="C17" s="37">
        <v>60.23</v>
      </c>
      <c r="D17" s="35">
        <v>64.658670000000001</v>
      </c>
      <c r="E17" s="34"/>
      <c r="F17" s="37">
        <v>77.56</v>
      </c>
      <c r="G17" s="34">
        <v>3</v>
      </c>
      <c r="H17" s="35">
        <v>14</v>
      </c>
      <c r="I17" s="10"/>
      <c r="J17" s="37">
        <v>2.6092379999999999</v>
      </c>
      <c r="K17" s="35">
        <v>0.41109200000000001</v>
      </c>
      <c r="N17" s="37">
        <v>0.34541100000000002</v>
      </c>
      <c r="O17" s="35">
        <v>0.33837</v>
      </c>
      <c r="P17" s="37">
        <v>1.408766</v>
      </c>
      <c r="Q17" s="35">
        <v>1.110179</v>
      </c>
    </row>
    <row r="18" spans="1:17" ht="12.75" customHeight="1" x14ac:dyDescent="0.4">
      <c r="A18" s="37">
        <v>66.476330000000004</v>
      </c>
      <c r="B18" s="35">
        <v>114.0707</v>
      </c>
      <c r="C18" s="37">
        <v>50.79533</v>
      </c>
      <c r="D18" s="35">
        <v>49.505670000000002</v>
      </c>
      <c r="E18" s="34"/>
      <c r="F18" s="37">
        <v>72.355329999999995</v>
      </c>
      <c r="G18" s="34">
        <v>264</v>
      </c>
      <c r="H18" s="35">
        <v>291</v>
      </c>
      <c r="I18" s="10"/>
      <c r="J18" s="37">
        <v>2.955212</v>
      </c>
      <c r="K18" s="35">
        <v>0.91783999999999999</v>
      </c>
      <c r="N18" s="37">
        <v>0.20047100000000001</v>
      </c>
      <c r="O18" s="35">
        <v>0.41109200000000001</v>
      </c>
      <c r="P18" s="37">
        <v>1.367788</v>
      </c>
      <c r="Q18" s="35">
        <v>2.6092379999999999</v>
      </c>
    </row>
    <row r="19" spans="1:17" ht="12.75" customHeight="1" x14ac:dyDescent="0.4">
      <c r="A19" s="37">
        <v>88.092330000000004</v>
      </c>
      <c r="B19" s="35">
        <v>108.005</v>
      </c>
      <c r="C19" s="37">
        <v>83.74</v>
      </c>
      <c r="D19" s="35">
        <v>74.281000000000006</v>
      </c>
      <c r="E19" s="34"/>
      <c r="F19" s="37">
        <v>90.034000000000006</v>
      </c>
      <c r="G19" s="34">
        <v>27</v>
      </c>
      <c r="H19" s="35">
        <v>44</v>
      </c>
      <c r="I19" s="10"/>
      <c r="J19" s="37">
        <v>2.3125779999999998</v>
      </c>
      <c r="K19" s="35">
        <v>0.46499600000000002</v>
      </c>
      <c r="N19" s="37">
        <v>0.286555</v>
      </c>
      <c r="O19" s="35">
        <v>0.91783999999999999</v>
      </c>
      <c r="P19" s="37">
        <v>2.8743620000000001</v>
      </c>
      <c r="Q19" s="35">
        <v>2.955212</v>
      </c>
    </row>
    <row r="20" spans="1:17" ht="12.75" customHeight="1" x14ac:dyDescent="0.4">
      <c r="A20" s="37">
        <v>65.36833</v>
      </c>
      <c r="B20" s="35">
        <v>83.284670000000006</v>
      </c>
      <c r="C20" s="37">
        <v>42.308</v>
      </c>
      <c r="D20" s="35">
        <v>59.556330000000003</v>
      </c>
      <c r="E20" s="34"/>
      <c r="F20" s="37">
        <v>24.826329999999999</v>
      </c>
      <c r="G20" s="34">
        <v>135</v>
      </c>
      <c r="H20" s="35">
        <v>372</v>
      </c>
      <c r="I20" s="10"/>
      <c r="J20" s="37">
        <v>0.863564</v>
      </c>
      <c r="K20" s="35">
        <v>0.171932</v>
      </c>
      <c r="N20" s="37">
        <v>8.8911000000000004E-2</v>
      </c>
      <c r="O20" s="35">
        <v>0.46499600000000002</v>
      </c>
      <c r="P20" s="37">
        <v>0.58427200000000001</v>
      </c>
      <c r="Q20" s="35">
        <v>2.3125779999999998</v>
      </c>
    </row>
    <row r="21" spans="1:17" ht="12.75" customHeight="1" x14ac:dyDescent="0.4">
      <c r="A21" s="117"/>
      <c r="B21" s="35">
        <v>89.102999999999994</v>
      </c>
      <c r="C21" s="117"/>
      <c r="D21" s="35">
        <v>51.097329999999999</v>
      </c>
      <c r="E21" s="34"/>
      <c r="F21" s="37">
        <v>17.690329999999999</v>
      </c>
      <c r="G21" s="34">
        <v>53</v>
      </c>
      <c r="H21" s="35">
        <v>239</v>
      </c>
      <c r="I21" s="10"/>
      <c r="J21" s="37">
        <v>3.738721</v>
      </c>
      <c r="K21" s="35">
        <v>0.23299900000000001</v>
      </c>
      <c r="N21" s="37">
        <v>0.102578</v>
      </c>
      <c r="O21" s="35">
        <v>0.171932</v>
      </c>
      <c r="P21" s="37">
        <v>0.172679</v>
      </c>
      <c r="Q21" s="35">
        <v>0.863564</v>
      </c>
    </row>
    <row r="22" spans="1:17" ht="12.75" customHeight="1" x14ac:dyDescent="0.4">
      <c r="A22" s="37"/>
      <c r="B22" s="35">
        <v>126.55070000000001</v>
      </c>
      <c r="C22" s="117"/>
      <c r="D22" s="35">
        <v>107.4203</v>
      </c>
      <c r="E22" s="34"/>
      <c r="F22" s="37">
        <v>34.805669999999999</v>
      </c>
      <c r="G22" s="34">
        <v>28</v>
      </c>
      <c r="H22" s="35">
        <v>160</v>
      </c>
      <c r="I22" s="10"/>
      <c r="J22" s="37">
        <v>1.6824749999999999</v>
      </c>
      <c r="K22" s="35">
        <v>0.340503</v>
      </c>
      <c r="N22" s="37">
        <v>0.16645599999999999</v>
      </c>
      <c r="O22" s="35">
        <v>0.23299900000000001</v>
      </c>
      <c r="P22" s="37">
        <v>0.25215399999999999</v>
      </c>
      <c r="Q22" s="35">
        <v>3.738721</v>
      </c>
    </row>
    <row r="23" spans="1:17" ht="12.75" customHeight="1" x14ac:dyDescent="0.4">
      <c r="A23" s="117"/>
      <c r="B23" s="35">
        <v>50.593670000000003</v>
      </c>
      <c r="C23" s="117"/>
      <c r="D23" s="35">
        <v>84.062669999999997</v>
      </c>
      <c r="E23" s="34"/>
      <c r="F23" s="37">
        <v>126.755</v>
      </c>
      <c r="G23" s="34">
        <v>52</v>
      </c>
      <c r="H23" s="35">
        <v>120</v>
      </c>
      <c r="I23" s="10"/>
      <c r="J23" s="37">
        <v>0.69869000000000003</v>
      </c>
      <c r="K23" s="35">
        <v>0.25374099999999999</v>
      </c>
      <c r="N23" s="37">
        <v>0.105851</v>
      </c>
      <c r="O23" s="35">
        <v>0.340503</v>
      </c>
      <c r="P23" s="37">
        <v>0.34621099999999999</v>
      </c>
      <c r="Q23" s="35">
        <v>1.6824749999999999</v>
      </c>
    </row>
    <row r="24" spans="1:17" ht="12.75" customHeight="1" x14ac:dyDescent="0.4">
      <c r="A24" s="117"/>
      <c r="B24" s="35">
        <v>68.986329999999995</v>
      </c>
      <c r="C24" s="117"/>
      <c r="D24" s="35">
        <v>96.498329999999996</v>
      </c>
      <c r="E24" s="34"/>
      <c r="F24" s="37">
        <v>48.338999999999999</v>
      </c>
      <c r="G24" s="34">
        <v>6</v>
      </c>
      <c r="H24" s="35">
        <v>8</v>
      </c>
      <c r="I24" s="10"/>
      <c r="J24" s="37">
        <v>0.27171299999999998</v>
      </c>
      <c r="K24" s="35">
        <v>0.29260199999999997</v>
      </c>
      <c r="N24" s="37">
        <v>0.52091100000000001</v>
      </c>
      <c r="O24" s="35">
        <v>0.25374099999999999</v>
      </c>
      <c r="P24" s="37">
        <v>0.25446800000000003</v>
      </c>
      <c r="Q24" s="35">
        <v>0.69869000000000003</v>
      </c>
    </row>
    <row r="25" spans="1:17" ht="12.75" customHeight="1" x14ac:dyDescent="0.4">
      <c r="A25" s="117"/>
      <c r="B25" s="35">
        <v>72.054670000000002</v>
      </c>
      <c r="C25" s="117"/>
      <c r="D25" s="35">
        <v>63.125999999999998</v>
      </c>
      <c r="E25" s="34"/>
      <c r="F25" s="69">
        <v>55.171329999999998</v>
      </c>
      <c r="G25" s="68">
        <v>33</v>
      </c>
      <c r="H25" s="70">
        <v>25</v>
      </c>
      <c r="I25" s="10"/>
      <c r="J25" s="37">
        <v>1.5137989999999999</v>
      </c>
      <c r="K25" s="35">
        <v>0.94673300000000005</v>
      </c>
      <c r="N25" s="37">
        <v>0.34024399999999999</v>
      </c>
      <c r="O25" s="35">
        <v>0.29260199999999997</v>
      </c>
      <c r="P25" s="37">
        <v>0.15068599999999999</v>
      </c>
      <c r="Q25" s="35">
        <v>0.27171299999999998</v>
      </c>
    </row>
    <row r="26" spans="1:17" ht="12.75" customHeight="1" x14ac:dyDescent="0.4">
      <c r="A26" s="117"/>
      <c r="B26" s="35">
        <v>40.431330000000003</v>
      </c>
      <c r="C26" s="117"/>
      <c r="D26" s="35">
        <v>39.409669999999998</v>
      </c>
      <c r="E26" s="34"/>
      <c r="F26" s="10"/>
      <c r="G26" s="10"/>
      <c r="H26" s="10"/>
      <c r="I26" s="10"/>
      <c r="J26" s="37">
        <v>1.590965</v>
      </c>
      <c r="K26" s="35">
        <v>0.77442299999999997</v>
      </c>
      <c r="N26" s="37">
        <v>6.1731000000000001E-2</v>
      </c>
      <c r="O26" s="35">
        <v>0.94673300000000005</v>
      </c>
      <c r="P26" s="37">
        <v>0.80957699999999999</v>
      </c>
      <c r="Q26" s="35">
        <v>1.5137989999999999</v>
      </c>
    </row>
    <row r="27" spans="1:17" ht="12.75" customHeight="1" x14ac:dyDescent="0.4">
      <c r="A27" s="117"/>
      <c r="B27" s="35">
        <v>81.160330000000002</v>
      </c>
      <c r="C27" s="117"/>
      <c r="D27" s="35">
        <v>40.784999999999997</v>
      </c>
      <c r="E27" s="34"/>
      <c r="F27" s="10"/>
      <c r="G27" s="10"/>
      <c r="H27" s="10"/>
      <c r="I27" s="10"/>
      <c r="J27" s="37">
        <v>0.40091300000000002</v>
      </c>
      <c r="K27" s="35">
        <v>0.162855</v>
      </c>
      <c r="N27" s="37">
        <v>0.23145399999999999</v>
      </c>
      <c r="O27" s="35">
        <v>0.77442299999999997</v>
      </c>
      <c r="P27" s="37">
        <v>3.3606509999999998</v>
      </c>
      <c r="Q27" s="35">
        <v>1.590965</v>
      </c>
    </row>
    <row r="28" spans="1:17" ht="12.75" customHeight="1" x14ac:dyDescent="0.4">
      <c r="A28" s="117"/>
      <c r="B28" s="35">
        <v>80.39967</v>
      </c>
      <c r="C28" s="37"/>
      <c r="D28" s="35">
        <v>97.001000000000005</v>
      </c>
      <c r="E28" s="34"/>
      <c r="F28" s="10"/>
      <c r="G28" s="10"/>
      <c r="H28" s="10"/>
      <c r="I28" s="10"/>
      <c r="J28" s="37">
        <v>0.40160000000000001</v>
      </c>
      <c r="K28" s="35">
        <v>0.11008</v>
      </c>
      <c r="N28" s="37">
        <v>0.30478899999999998</v>
      </c>
      <c r="O28" s="35">
        <v>0.162855</v>
      </c>
      <c r="P28" s="37">
        <v>3.0485099999999998</v>
      </c>
      <c r="Q28" s="35">
        <v>0.40091300000000002</v>
      </c>
    </row>
    <row r="29" spans="1:17" ht="12.75" customHeight="1" x14ac:dyDescent="0.4">
      <c r="A29" s="37"/>
      <c r="B29" s="35">
        <v>86.838329999999999</v>
      </c>
      <c r="C29" s="37"/>
      <c r="D29" s="35">
        <v>39.258330000000001</v>
      </c>
      <c r="E29" s="34"/>
      <c r="F29" s="10"/>
      <c r="G29" s="10"/>
      <c r="H29" s="10"/>
      <c r="I29" s="10"/>
      <c r="J29" s="37">
        <v>0.72440899999999997</v>
      </c>
      <c r="K29" s="35">
        <v>0.13159899999999999</v>
      </c>
      <c r="N29" s="37">
        <v>9.3987000000000001E-2</v>
      </c>
      <c r="O29" s="35">
        <v>0.11008</v>
      </c>
      <c r="P29" s="37">
        <v>0.197516</v>
      </c>
      <c r="Q29" s="35">
        <v>0.40160000000000001</v>
      </c>
    </row>
    <row r="30" spans="1:17" ht="12.75" customHeight="1" x14ac:dyDescent="0.4">
      <c r="A30" s="37"/>
      <c r="B30" s="35">
        <v>114.57729999999999</v>
      </c>
      <c r="C30" s="37"/>
      <c r="D30" s="35">
        <v>95.297330000000002</v>
      </c>
      <c r="E30" s="34"/>
      <c r="F30" s="10"/>
      <c r="G30" s="10"/>
      <c r="H30" s="10"/>
      <c r="I30" s="10"/>
      <c r="J30" s="37">
        <v>0.52859199999999995</v>
      </c>
      <c r="K30" s="35">
        <v>0.11724</v>
      </c>
      <c r="N30" s="37">
        <v>0.14338600000000001</v>
      </c>
      <c r="O30" s="35">
        <v>0.13159899999999999</v>
      </c>
      <c r="P30" s="37">
        <v>0.60242799999999996</v>
      </c>
      <c r="Q30" s="35">
        <v>0.72440899999999997</v>
      </c>
    </row>
    <row r="31" spans="1:17" ht="12.75" customHeight="1" x14ac:dyDescent="0.4">
      <c r="A31" s="37"/>
      <c r="B31" s="35">
        <v>78.796999999999997</v>
      </c>
      <c r="C31" s="37"/>
      <c r="D31" s="35">
        <v>43.051000000000002</v>
      </c>
      <c r="E31" s="34"/>
      <c r="F31" s="10"/>
      <c r="G31" s="10"/>
      <c r="H31" s="10"/>
      <c r="I31" s="10"/>
      <c r="J31" s="37">
        <v>20.977900000000002</v>
      </c>
      <c r="K31" s="35">
        <v>16.24898</v>
      </c>
      <c r="N31" s="37">
        <v>6.3881999999999994E-2</v>
      </c>
      <c r="O31" s="35">
        <v>0.11724</v>
      </c>
      <c r="P31" s="37">
        <v>4.5961000000000002E-2</v>
      </c>
      <c r="Q31" s="35">
        <v>0.52859199999999995</v>
      </c>
    </row>
    <row r="32" spans="1:17" ht="12.75" customHeight="1" x14ac:dyDescent="0.4">
      <c r="A32" s="37"/>
      <c r="B32" s="35">
        <v>69.183329999999998</v>
      </c>
      <c r="C32" s="37"/>
      <c r="D32" s="35">
        <v>32.919670000000004</v>
      </c>
      <c r="E32" s="34"/>
      <c r="F32" s="10"/>
      <c r="G32" s="10"/>
      <c r="H32" s="10"/>
      <c r="I32" s="10"/>
      <c r="J32" s="37">
        <v>6.3661799999999999</v>
      </c>
      <c r="K32" s="35">
        <v>4.372954</v>
      </c>
      <c r="N32" s="117"/>
      <c r="O32" s="35">
        <v>16.24898</v>
      </c>
      <c r="P32" s="117"/>
      <c r="Q32" s="35">
        <v>20.977900000000002</v>
      </c>
    </row>
    <row r="33" spans="1:17" ht="12.75" customHeight="1" x14ac:dyDescent="0.4">
      <c r="A33" s="37"/>
      <c r="B33" s="35">
        <v>118.91670000000001</v>
      </c>
      <c r="C33" s="37"/>
      <c r="D33" s="35">
        <v>68.610330000000005</v>
      </c>
      <c r="E33" s="34"/>
      <c r="F33" s="10"/>
      <c r="G33" s="10"/>
      <c r="H33" s="10"/>
      <c r="I33" s="10"/>
      <c r="J33" s="37">
        <v>3.7261519999999999</v>
      </c>
      <c r="K33" s="35">
        <v>2.4584220000000001</v>
      </c>
      <c r="N33" s="117"/>
      <c r="O33" s="35">
        <v>4.372954</v>
      </c>
      <c r="P33" s="117"/>
      <c r="Q33" s="35">
        <v>6.3661799999999999</v>
      </c>
    </row>
    <row r="34" spans="1:17" ht="12.75" customHeight="1" x14ac:dyDescent="0.4">
      <c r="A34" s="37"/>
      <c r="B34" s="35">
        <v>97.778329999999997</v>
      </c>
      <c r="C34" s="37"/>
      <c r="D34" s="35">
        <v>73.424329999999998</v>
      </c>
      <c r="E34" s="34"/>
      <c r="F34" s="10"/>
      <c r="G34" s="10"/>
      <c r="H34" s="10"/>
      <c r="I34" s="10"/>
      <c r="J34" s="37">
        <v>12.4543</v>
      </c>
      <c r="K34" s="35">
        <v>11.552379999999999</v>
      </c>
      <c r="N34" s="37"/>
      <c r="O34" s="35">
        <v>2.4584220000000001</v>
      </c>
      <c r="P34" s="37"/>
      <c r="Q34" s="35">
        <v>3.7261519999999999</v>
      </c>
    </row>
    <row r="35" spans="1:17" ht="12.75" customHeight="1" x14ac:dyDescent="0.4">
      <c r="A35" s="37"/>
      <c r="B35" s="35">
        <v>77.209999999999994</v>
      </c>
      <c r="C35" s="37"/>
      <c r="D35" s="35">
        <v>21.515329999999999</v>
      </c>
      <c r="E35" s="34"/>
      <c r="F35" s="10"/>
      <c r="G35" s="10"/>
      <c r="H35" s="10"/>
      <c r="I35" s="10"/>
      <c r="J35" s="37">
        <v>10.21954</v>
      </c>
      <c r="K35" s="35">
        <v>7.7046150000000004</v>
      </c>
      <c r="N35" s="37"/>
      <c r="O35" s="35">
        <v>11.552379999999999</v>
      </c>
      <c r="P35" s="37"/>
      <c r="Q35" s="35">
        <v>12.4543</v>
      </c>
    </row>
    <row r="36" spans="1:17" ht="12.75" customHeight="1" x14ac:dyDescent="0.4">
      <c r="A36" s="37"/>
      <c r="B36" s="35">
        <v>68.518330000000006</v>
      </c>
      <c r="C36" s="37"/>
      <c r="D36" s="35">
        <v>32.068669999999997</v>
      </c>
      <c r="E36" s="34"/>
      <c r="F36" s="10"/>
      <c r="G36" s="10"/>
      <c r="H36" s="10"/>
      <c r="I36" s="10"/>
      <c r="J36" s="37">
        <v>5.0569350000000002</v>
      </c>
      <c r="K36" s="35">
        <v>4.3374509999999997</v>
      </c>
      <c r="N36" s="37"/>
      <c r="O36" s="35">
        <v>7.7046150000000004</v>
      </c>
      <c r="P36" s="37"/>
      <c r="Q36" s="35">
        <v>10.21954</v>
      </c>
    </row>
    <row r="37" spans="1:17" ht="12.75" customHeight="1" x14ac:dyDescent="0.4">
      <c r="A37" s="37"/>
      <c r="B37" s="35">
        <v>114.0433</v>
      </c>
      <c r="C37" s="37"/>
      <c r="D37" s="35">
        <v>105.20229999999999</v>
      </c>
      <c r="E37" s="34"/>
      <c r="F37" s="10"/>
      <c r="G37" s="10"/>
      <c r="H37" s="10"/>
      <c r="I37" s="10"/>
      <c r="J37" s="37">
        <v>4.6195209999999998</v>
      </c>
      <c r="K37" s="35">
        <v>5.8326770000000003</v>
      </c>
      <c r="N37" s="37"/>
      <c r="O37" s="35">
        <v>4.3374509999999997</v>
      </c>
      <c r="P37" s="37"/>
      <c r="Q37" s="35">
        <v>5.0569350000000002</v>
      </c>
    </row>
    <row r="38" spans="1:17" ht="12.75" customHeight="1" x14ac:dyDescent="0.4">
      <c r="A38" s="37"/>
      <c r="B38" s="35">
        <v>104.8567</v>
      </c>
      <c r="C38" s="37"/>
      <c r="D38" s="35">
        <v>109.70699999999999</v>
      </c>
      <c r="E38" s="34"/>
      <c r="F38" s="10"/>
      <c r="G38" s="10"/>
      <c r="H38" s="10"/>
      <c r="I38" s="10"/>
      <c r="J38" s="37">
        <v>1.3621939999999999</v>
      </c>
      <c r="K38" s="35">
        <v>1.3938010000000001</v>
      </c>
      <c r="N38" s="37"/>
      <c r="O38" s="35">
        <v>5.8326770000000003</v>
      </c>
      <c r="P38" s="37"/>
      <c r="Q38" s="35">
        <v>4.6195209999999998</v>
      </c>
    </row>
    <row r="39" spans="1:17" ht="12.75" customHeight="1" x14ac:dyDescent="0.4">
      <c r="A39" s="37"/>
      <c r="B39" s="35">
        <v>138.05770000000001</v>
      </c>
      <c r="C39" s="37"/>
      <c r="D39" s="35">
        <v>61.906999999999996</v>
      </c>
      <c r="E39" s="34"/>
      <c r="F39" s="10"/>
      <c r="G39" s="10"/>
      <c r="H39" s="10"/>
      <c r="I39" s="10"/>
      <c r="J39" s="37">
        <v>0.39709299999999997</v>
      </c>
      <c r="K39" s="35">
        <v>0.18267800000000001</v>
      </c>
      <c r="N39" s="37"/>
      <c r="O39" s="35">
        <v>1.3938010000000001</v>
      </c>
      <c r="P39" s="37"/>
      <c r="Q39" s="35">
        <v>1.3621939999999999</v>
      </c>
    </row>
    <row r="40" spans="1:17" ht="12.75" customHeight="1" x14ac:dyDescent="0.4">
      <c r="A40" s="37"/>
      <c r="B40" s="35">
        <v>118.9637</v>
      </c>
      <c r="C40" s="37"/>
      <c r="D40" s="35">
        <v>69.826999999999998</v>
      </c>
      <c r="E40" s="34"/>
      <c r="F40" s="10"/>
      <c r="G40" s="10"/>
      <c r="H40" s="10"/>
      <c r="I40" s="10"/>
      <c r="J40" s="37">
        <v>0.407613</v>
      </c>
      <c r="K40" s="35">
        <v>0.26284800000000003</v>
      </c>
      <c r="N40" s="37"/>
      <c r="O40" s="35">
        <v>0.18267800000000001</v>
      </c>
      <c r="P40" s="37"/>
      <c r="Q40" s="35">
        <v>0.39709299999999997</v>
      </c>
    </row>
    <row r="41" spans="1:17" ht="12.75" customHeight="1" x14ac:dyDescent="0.4">
      <c r="A41" s="37"/>
      <c r="B41" s="35">
        <v>122.57429999999999</v>
      </c>
      <c r="C41" s="37"/>
      <c r="D41" s="35">
        <v>97.767669999999995</v>
      </c>
      <c r="E41" s="34"/>
      <c r="F41" s="10"/>
      <c r="G41" s="10"/>
      <c r="H41" s="10"/>
      <c r="I41" s="10"/>
      <c r="J41" s="37">
        <v>2.7338719999999999</v>
      </c>
      <c r="K41" s="35">
        <v>0.40060000000000001</v>
      </c>
      <c r="N41" s="37"/>
      <c r="O41" s="35">
        <v>0.26284800000000003</v>
      </c>
      <c r="P41" s="37"/>
      <c r="Q41" s="35">
        <v>0.407613</v>
      </c>
    </row>
    <row r="42" spans="1:17" ht="12.75" customHeight="1" x14ac:dyDescent="0.4">
      <c r="A42" s="37"/>
      <c r="B42" s="35">
        <v>155.77629999999999</v>
      </c>
      <c r="C42" s="37"/>
      <c r="D42" s="35">
        <v>56.764670000000002</v>
      </c>
      <c r="E42" s="34"/>
      <c r="F42" s="10"/>
      <c r="G42" s="10"/>
      <c r="H42" s="10"/>
      <c r="I42" s="10"/>
      <c r="J42" s="37">
        <v>0.507579</v>
      </c>
      <c r="K42" s="35">
        <v>0.23243</v>
      </c>
      <c r="N42" s="117"/>
      <c r="O42" s="35">
        <v>0.40060000000000001</v>
      </c>
      <c r="P42" s="117"/>
      <c r="Q42" s="35">
        <v>2.7338719999999999</v>
      </c>
    </row>
    <row r="43" spans="1:17" ht="12.75" customHeight="1" x14ac:dyDescent="0.4">
      <c r="A43" s="37"/>
      <c r="B43" s="35">
        <v>155.82400000000001</v>
      </c>
      <c r="C43" s="37"/>
      <c r="D43" s="35">
        <v>82.238330000000005</v>
      </c>
      <c r="E43" s="34"/>
      <c r="F43" s="10"/>
      <c r="G43" s="10"/>
      <c r="H43" s="10"/>
      <c r="I43" s="10"/>
      <c r="J43" s="37">
        <v>0.29819400000000001</v>
      </c>
      <c r="K43" s="35">
        <v>3.7208999999999999E-2</v>
      </c>
      <c r="N43" s="117"/>
      <c r="O43" s="35">
        <v>0.23243</v>
      </c>
      <c r="P43" s="117"/>
      <c r="Q43" s="35">
        <v>0.507579</v>
      </c>
    </row>
    <row r="44" spans="1:17" ht="12.75" customHeight="1" x14ac:dyDescent="0.4">
      <c r="A44" s="37"/>
      <c r="B44" s="35">
        <v>142.88999999999999</v>
      </c>
      <c r="C44" s="37"/>
      <c r="D44" s="35">
        <v>99.936999999999998</v>
      </c>
      <c r="E44" s="34"/>
      <c r="F44" s="10"/>
      <c r="G44" s="10"/>
      <c r="H44" s="10"/>
      <c r="I44" s="10"/>
      <c r="J44" s="37">
        <v>0.23692199999999999</v>
      </c>
      <c r="K44" s="35">
        <v>0.117627</v>
      </c>
      <c r="N44" s="117"/>
      <c r="O44" s="35">
        <v>3.7208999999999999E-2</v>
      </c>
      <c r="P44" s="117"/>
      <c r="Q44" s="35">
        <v>0.29819400000000001</v>
      </c>
    </row>
    <row r="45" spans="1:17" ht="12.75" customHeight="1" x14ac:dyDescent="0.4">
      <c r="A45" s="37"/>
      <c r="B45" s="35">
        <v>158.0223</v>
      </c>
      <c r="C45" s="37"/>
      <c r="D45" s="35">
        <v>105.1687</v>
      </c>
      <c r="E45" s="34"/>
      <c r="F45" s="10"/>
      <c r="G45" s="10"/>
      <c r="H45" s="10"/>
      <c r="I45" s="10"/>
      <c r="J45" s="37">
        <v>1.643235</v>
      </c>
      <c r="K45" s="35">
        <v>0.78939400000000004</v>
      </c>
      <c r="N45" s="117"/>
      <c r="O45" s="35">
        <v>0.117627</v>
      </c>
      <c r="P45" s="117"/>
      <c r="Q45" s="35">
        <v>0.23692199999999999</v>
      </c>
    </row>
    <row r="46" spans="1:17" ht="12.75" customHeight="1" x14ac:dyDescent="0.4">
      <c r="A46" s="37"/>
      <c r="B46" s="35">
        <v>125.22029999999999</v>
      </c>
      <c r="C46" s="37"/>
      <c r="D46" s="35">
        <v>116.7873</v>
      </c>
      <c r="E46" s="34"/>
      <c r="F46" s="10"/>
      <c r="G46" s="10"/>
      <c r="H46" s="10"/>
      <c r="I46" s="10"/>
      <c r="J46" s="37">
        <v>0.66728600000000005</v>
      </c>
      <c r="K46" s="35">
        <v>0.43464900000000001</v>
      </c>
      <c r="N46" s="117"/>
      <c r="O46" s="35">
        <v>0.78939400000000004</v>
      </c>
      <c r="P46" s="117"/>
      <c r="Q46" s="35">
        <v>1.643235</v>
      </c>
    </row>
    <row r="47" spans="1:17" ht="12.75" customHeight="1" x14ac:dyDescent="0.4">
      <c r="A47" s="37"/>
      <c r="B47" s="35">
        <v>121.518</v>
      </c>
      <c r="C47" s="37"/>
      <c r="D47" s="35">
        <v>81.789330000000007</v>
      </c>
      <c r="E47" s="34"/>
      <c r="F47" s="10"/>
      <c r="G47" s="10"/>
      <c r="H47" s="10"/>
      <c r="I47" s="10"/>
      <c r="J47" s="69">
        <v>2.2832460000000001</v>
      </c>
      <c r="K47" s="70">
        <v>0.73958100000000004</v>
      </c>
      <c r="N47" s="117"/>
      <c r="O47" s="35">
        <v>0.43464900000000001</v>
      </c>
      <c r="P47" s="117"/>
      <c r="Q47" s="35">
        <v>0.66728600000000005</v>
      </c>
    </row>
    <row r="48" spans="1:17" ht="12.75" customHeight="1" x14ac:dyDescent="0.4">
      <c r="A48" s="37"/>
      <c r="B48" s="35">
        <v>144.67070000000001</v>
      </c>
      <c r="C48" s="37"/>
      <c r="D48" s="35">
        <v>144.53729999999999</v>
      </c>
      <c r="E48" s="34"/>
      <c r="F48" s="10"/>
      <c r="G48" s="10"/>
      <c r="H48" s="10"/>
      <c r="I48" s="10"/>
      <c r="N48" s="119"/>
      <c r="O48" s="70">
        <v>0.73958100000000004</v>
      </c>
      <c r="P48" s="119"/>
      <c r="Q48" s="70">
        <v>2.2832460000000001</v>
      </c>
    </row>
    <row r="49" spans="1:17" ht="12.75" customHeight="1" x14ac:dyDescent="0.4">
      <c r="A49" s="37"/>
      <c r="B49" s="35">
        <v>66.451329999999999</v>
      </c>
      <c r="C49" s="37"/>
      <c r="D49" s="35">
        <v>34.984000000000002</v>
      </c>
      <c r="E49" s="34"/>
      <c r="F49" s="10"/>
      <c r="G49" s="10"/>
      <c r="H49" s="10"/>
      <c r="I49" s="10"/>
    </row>
    <row r="50" spans="1:17" ht="12.75" customHeight="1" x14ac:dyDescent="0.4">
      <c r="A50" s="37"/>
      <c r="B50" s="35">
        <v>125.1823</v>
      </c>
      <c r="C50" s="37"/>
      <c r="D50" s="35">
        <v>85.216669999999993</v>
      </c>
      <c r="E50" s="34"/>
      <c r="F50" s="10"/>
      <c r="G50" s="10"/>
      <c r="H50" s="10"/>
      <c r="I50" s="10"/>
      <c r="N50" s="137"/>
      <c r="P50" s="137"/>
    </row>
    <row r="51" spans="1:17" ht="12.75" customHeight="1" x14ac:dyDescent="0.4">
      <c r="A51" s="37"/>
      <c r="B51" s="35">
        <v>88.495329999999996</v>
      </c>
      <c r="C51" s="37"/>
      <c r="D51" s="35">
        <v>90.025999999999996</v>
      </c>
      <c r="E51" s="34"/>
      <c r="F51" s="10"/>
      <c r="G51" s="10"/>
      <c r="H51" s="10"/>
      <c r="I51" s="10"/>
      <c r="N51" s="137"/>
      <c r="P51" s="137"/>
    </row>
    <row r="52" spans="1:17" ht="12.75" customHeight="1" x14ac:dyDescent="0.4">
      <c r="A52" s="37"/>
      <c r="B52" s="35">
        <v>80.893000000000001</v>
      </c>
      <c r="C52" s="37"/>
      <c r="D52" s="35">
        <v>54.307000000000002</v>
      </c>
      <c r="E52" s="34"/>
      <c r="F52" s="10"/>
      <c r="G52" s="10"/>
      <c r="H52" s="10"/>
      <c r="I52" s="10"/>
      <c r="N52" s="137"/>
      <c r="P52" s="137"/>
    </row>
    <row r="53" spans="1:17" ht="12.75" customHeight="1" x14ac:dyDescent="0.4">
      <c r="A53" s="37"/>
      <c r="B53" s="35">
        <v>124.20269999999999</v>
      </c>
      <c r="C53" s="37"/>
      <c r="D53" s="35">
        <v>76.261330000000001</v>
      </c>
      <c r="E53" s="34"/>
      <c r="F53" s="10"/>
      <c r="G53" s="10"/>
      <c r="H53" s="10"/>
      <c r="I53" s="10"/>
      <c r="N53" s="137"/>
      <c r="P53" s="137"/>
    </row>
    <row r="54" spans="1:17" ht="12.75" customHeight="1" x14ac:dyDescent="0.4">
      <c r="A54" s="37"/>
      <c r="B54" s="35">
        <v>85.022329999999997</v>
      </c>
      <c r="C54" s="37"/>
      <c r="D54" s="35">
        <v>42.403669999999998</v>
      </c>
      <c r="E54" s="34"/>
      <c r="F54" s="10"/>
      <c r="G54" s="10"/>
      <c r="H54" s="10"/>
      <c r="I54" s="10"/>
      <c r="N54" s="137"/>
      <c r="P54" s="137"/>
    </row>
    <row r="55" spans="1:17" ht="12.75" customHeight="1" x14ac:dyDescent="0.4">
      <c r="A55" s="37"/>
      <c r="B55" s="35">
        <v>93.942999999999998</v>
      </c>
      <c r="C55" s="37"/>
      <c r="D55" s="35">
        <v>48.929000000000002</v>
      </c>
      <c r="E55" s="34"/>
      <c r="F55" s="10"/>
      <c r="G55" s="10"/>
      <c r="H55" s="10"/>
      <c r="I55" s="10"/>
      <c r="N55" s="137"/>
      <c r="P55" s="137"/>
    </row>
    <row r="56" spans="1:17" ht="12.75" customHeight="1" x14ac:dyDescent="0.4">
      <c r="A56" s="37"/>
      <c r="B56" s="35">
        <v>107.25700000000001</v>
      </c>
      <c r="C56" s="37"/>
      <c r="D56" s="35">
        <v>68.595330000000004</v>
      </c>
      <c r="E56" s="34"/>
      <c r="F56" s="10"/>
      <c r="G56" s="10"/>
      <c r="H56" s="10"/>
      <c r="I56" s="10"/>
      <c r="N56" s="137"/>
      <c r="P56" s="137"/>
    </row>
    <row r="57" spans="1:17" ht="12.75" customHeight="1" x14ac:dyDescent="0.4">
      <c r="A57" s="37"/>
      <c r="B57" s="35">
        <v>86.108329999999995</v>
      </c>
      <c r="C57" s="37"/>
      <c r="D57" s="35">
        <v>67.075000000000003</v>
      </c>
      <c r="E57" s="34"/>
      <c r="F57" s="10"/>
      <c r="G57" s="10"/>
      <c r="H57" s="10"/>
      <c r="I57" s="10"/>
      <c r="N57" s="137"/>
      <c r="P57" s="137"/>
    </row>
    <row r="58" spans="1:17" ht="12.75" customHeight="1" x14ac:dyDescent="0.4">
      <c r="A58" s="37"/>
      <c r="B58" s="35">
        <v>150.28569999999999</v>
      </c>
      <c r="C58" s="37"/>
      <c r="D58" s="35">
        <v>77.160669999999996</v>
      </c>
      <c r="E58" s="34"/>
      <c r="F58" s="10"/>
      <c r="G58" s="10"/>
      <c r="H58" s="10"/>
      <c r="I58" s="10"/>
      <c r="N58" s="137"/>
      <c r="O58" s="137"/>
      <c r="P58" s="137"/>
      <c r="Q58" s="137"/>
    </row>
    <row r="59" spans="1:17" ht="12.75" customHeight="1" x14ac:dyDescent="0.4">
      <c r="A59" s="69"/>
      <c r="B59" s="70">
        <v>118.86499999999999</v>
      </c>
      <c r="C59" s="69"/>
      <c r="D59" s="70">
        <v>70.064670000000007</v>
      </c>
      <c r="E59" s="34"/>
      <c r="F59" s="10"/>
      <c r="G59" s="10"/>
      <c r="H59" s="10"/>
      <c r="I59" s="10"/>
      <c r="N59" s="137"/>
      <c r="O59" s="137"/>
    </row>
    <row r="60" spans="1:17" ht="12.75" customHeight="1" x14ac:dyDescent="0.4">
      <c r="A60" s="33"/>
      <c r="B60" s="10"/>
      <c r="C60" s="33"/>
      <c r="D60" s="10"/>
      <c r="E60" s="10"/>
      <c r="F60" s="10"/>
      <c r="G60" s="10"/>
      <c r="H60" s="10"/>
      <c r="I60" s="10"/>
      <c r="N60" s="137"/>
      <c r="O60" s="137"/>
    </row>
    <row r="61" spans="1:17" ht="12.75" customHeight="1" x14ac:dyDescent="0.4">
      <c r="A61" s="33"/>
      <c r="B61" s="10"/>
      <c r="C61" s="33"/>
      <c r="D61" s="10"/>
      <c r="E61" s="10"/>
      <c r="F61" s="10"/>
      <c r="G61" s="10"/>
      <c r="H61" s="10"/>
      <c r="I61" s="10"/>
      <c r="N61" s="137"/>
      <c r="O61" s="137"/>
    </row>
    <row r="62" spans="1:17" ht="12.75" customHeight="1" x14ac:dyDescent="0.4">
      <c r="A62" s="8"/>
      <c r="C62" s="8"/>
      <c r="N62" s="137"/>
      <c r="O62" s="137"/>
    </row>
    <row r="63" spans="1:17" ht="12.75" customHeight="1" x14ac:dyDescent="0.4">
      <c r="A63" s="8"/>
      <c r="C63" s="8"/>
      <c r="N63" s="137"/>
      <c r="O63" s="137"/>
    </row>
    <row r="64" spans="1:17" ht="12.75" customHeight="1" x14ac:dyDescent="0.4">
      <c r="A64" s="8"/>
      <c r="C64" s="8"/>
      <c r="N64" s="137"/>
      <c r="O64" s="137"/>
    </row>
    <row r="65" spans="1:3" ht="12.75" customHeight="1" x14ac:dyDescent="0.4">
      <c r="A65" s="8"/>
      <c r="C65" s="8"/>
    </row>
  </sheetData>
  <mergeCells count="4">
    <mergeCell ref="A4:B4"/>
    <mergeCell ref="C4:D4"/>
    <mergeCell ref="N4:O4"/>
    <mergeCell ref="P4:Q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3"/>
  <sheetViews>
    <sheetView topLeftCell="A31" workbookViewId="0">
      <selection activeCell="G35" sqref="G35"/>
    </sheetView>
  </sheetViews>
  <sheetFormatPr defaultRowHeight="12.75" customHeight="1" x14ac:dyDescent="0.4"/>
  <cols>
    <col min="1" max="3" width="9" customWidth="1"/>
  </cols>
  <sheetData>
    <row r="1" spans="1:4" ht="12.75" customHeight="1" x14ac:dyDescent="0.4">
      <c r="A1" s="2" t="s">
        <v>7</v>
      </c>
      <c r="B1" s="54"/>
      <c r="C1" s="54"/>
    </row>
    <row r="2" spans="1:4" ht="12.75" customHeight="1" x14ac:dyDescent="0.4">
      <c r="A2" s="2"/>
      <c r="B2" s="54"/>
      <c r="C2" s="54"/>
    </row>
    <row r="3" spans="1:4" ht="12.75" customHeight="1" x14ac:dyDescent="0.4">
      <c r="A3" s="327" t="s">
        <v>194</v>
      </c>
      <c r="B3" s="328"/>
      <c r="C3" s="328"/>
    </row>
    <row r="4" spans="1:4" ht="12.75" customHeight="1" x14ac:dyDescent="0.4">
      <c r="A4" s="25" t="s">
        <v>93</v>
      </c>
      <c r="B4" s="410" t="s">
        <v>197</v>
      </c>
      <c r="C4" s="411"/>
      <c r="D4" s="412"/>
    </row>
    <row r="5" spans="1:4" ht="12.75" customHeight="1" x14ac:dyDescent="0.4">
      <c r="A5" s="25" t="s">
        <v>90</v>
      </c>
      <c r="B5" s="335">
        <v>1.0000442842436919</v>
      </c>
      <c r="C5" s="336">
        <v>1.000403733373826</v>
      </c>
      <c r="D5" s="337">
        <v>1.0002600326329605</v>
      </c>
    </row>
    <row r="6" spans="1:4" ht="12.75" customHeight="1" x14ac:dyDescent="0.4">
      <c r="A6" s="26" t="s">
        <v>84</v>
      </c>
      <c r="B6" s="338">
        <v>0.35087897356180747</v>
      </c>
      <c r="C6" s="34">
        <v>0.36626562843693733</v>
      </c>
      <c r="D6" s="35">
        <v>0.27174424792415314</v>
      </c>
    </row>
    <row r="7" spans="1:4" ht="12.75" customHeight="1" x14ac:dyDescent="0.4">
      <c r="A7" s="27" t="s">
        <v>85</v>
      </c>
      <c r="B7" s="339">
        <v>0.46256456896639486</v>
      </c>
      <c r="C7" s="68">
        <v>0.30254312127551253</v>
      </c>
      <c r="D7" s="70">
        <v>0.48430559739167561</v>
      </c>
    </row>
    <row r="8" spans="1:4" ht="12.75" customHeight="1" x14ac:dyDescent="0.4">
      <c r="A8" s="25" t="s">
        <v>195</v>
      </c>
      <c r="B8" s="410" t="s">
        <v>197</v>
      </c>
      <c r="C8" s="411"/>
      <c r="D8" s="412"/>
    </row>
    <row r="9" spans="1:4" ht="12.75" customHeight="1" x14ac:dyDescent="0.4">
      <c r="A9" s="25" t="s">
        <v>90</v>
      </c>
      <c r="B9" s="335">
        <v>1.0005687294064793</v>
      </c>
      <c r="C9" s="336">
        <v>1.0005284979980582</v>
      </c>
      <c r="D9" s="337">
        <v>1.0000587500046532</v>
      </c>
    </row>
    <row r="10" spans="1:4" ht="12.75" customHeight="1" x14ac:dyDescent="0.4">
      <c r="A10" s="26" t="s">
        <v>84</v>
      </c>
      <c r="B10" s="338">
        <v>0.37426421616682132</v>
      </c>
      <c r="C10" s="34">
        <v>0.44839728275281632</v>
      </c>
      <c r="D10" s="35">
        <v>0.35541690856871805</v>
      </c>
    </row>
    <row r="11" spans="1:4" ht="12.75" customHeight="1" x14ac:dyDescent="0.4">
      <c r="A11" s="27" t="s">
        <v>85</v>
      </c>
      <c r="B11" s="339">
        <v>8.1127649701574142E-2</v>
      </c>
      <c r="C11" s="68">
        <v>0.36969127586288131</v>
      </c>
      <c r="D11" s="70">
        <v>0.36577198124887605</v>
      </c>
    </row>
    <row r="12" spans="1:4" ht="12.75" customHeight="1" x14ac:dyDescent="0.4">
      <c r="A12" s="25" t="s">
        <v>196</v>
      </c>
      <c r="B12" s="410" t="s">
        <v>197</v>
      </c>
      <c r="C12" s="411"/>
      <c r="D12" s="412"/>
    </row>
    <row r="13" spans="1:4" ht="12.75" customHeight="1" x14ac:dyDescent="0.4">
      <c r="A13" s="25" t="s">
        <v>90</v>
      </c>
      <c r="B13" s="335">
        <v>1.0054585711787354</v>
      </c>
      <c r="C13" s="336">
        <v>1.0004196500666285</v>
      </c>
      <c r="D13" s="337">
        <v>1.0005704480765172</v>
      </c>
    </row>
    <row r="14" spans="1:4" ht="12.75" customHeight="1" x14ac:dyDescent="0.4">
      <c r="A14" s="26" t="s">
        <v>84</v>
      </c>
      <c r="B14" s="338">
        <v>0.24967203553565112</v>
      </c>
      <c r="C14" s="34">
        <v>7.5944177955969E-2</v>
      </c>
      <c r="D14" s="35">
        <v>0.75941281774689284</v>
      </c>
    </row>
    <row r="15" spans="1:4" ht="12.75" customHeight="1" x14ac:dyDescent="0.4">
      <c r="A15" s="27" t="s">
        <v>85</v>
      </c>
      <c r="B15" s="339">
        <v>0.31173772190120258</v>
      </c>
      <c r="C15" s="68">
        <v>0.39031784158452348</v>
      </c>
      <c r="D15" s="70">
        <v>0.64284175126762044</v>
      </c>
    </row>
    <row r="16" spans="1:4" ht="12.75" customHeight="1" x14ac:dyDescent="0.4">
      <c r="A16" s="334"/>
      <c r="B16" s="328"/>
      <c r="C16" s="328"/>
    </row>
    <row r="17" spans="1:12" ht="12.75" customHeight="1" x14ac:dyDescent="0.4">
      <c r="A17" s="75" t="s">
        <v>86</v>
      </c>
      <c r="B17" s="75"/>
      <c r="C17" s="75"/>
      <c r="D17" s="188"/>
      <c r="E17" s="188"/>
      <c r="F17" s="188"/>
      <c r="G17" s="188"/>
      <c r="H17" s="188"/>
      <c r="I17" s="188"/>
      <c r="J17" s="188"/>
      <c r="K17" s="188"/>
      <c r="L17" s="188"/>
    </row>
    <row r="18" spans="1:12" ht="12.75" customHeight="1" x14ac:dyDescent="0.4">
      <c r="A18" s="146"/>
      <c r="B18" s="147"/>
      <c r="C18" s="148"/>
      <c r="D18" s="400" t="s">
        <v>0</v>
      </c>
      <c r="E18" s="400"/>
      <c r="F18" s="400"/>
      <c r="G18" s="401" t="s">
        <v>87</v>
      </c>
      <c r="H18" s="400"/>
      <c r="I18" s="402"/>
      <c r="J18" s="400" t="s">
        <v>88</v>
      </c>
      <c r="K18" s="400"/>
      <c r="L18" s="402"/>
    </row>
    <row r="19" spans="1:12" ht="12.75" customHeight="1" x14ac:dyDescent="0.4">
      <c r="A19" s="388" t="s">
        <v>10</v>
      </c>
      <c r="B19" s="389"/>
      <c r="C19" s="390"/>
      <c r="D19" s="227">
        <v>0.2967032967032967</v>
      </c>
      <c r="E19" s="227">
        <v>0.24747474747474746</v>
      </c>
      <c r="F19" s="143">
        <v>0.22500000000000001</v>
      </c>
      <c r="G19" s="243">
        <v>5.9259259259259255E-2</v>
      </c>
      <c r="H19" s="184">
        <v>0</v>
      </c>
      <c r="I19" s="233">
        <v>5.5555555555555552E-2</v>
      </c>
      <c r="J19" s="149">
        <v>0.05</v>
      </c>
      <c r="K19" s="142">
        <v>0</v>
      </c>
      <c r="L19" s="150">
        <v>0</v>
      </c>
    </row>
    <row r="20" spans="1:12" ht="12.75" customHeight="1" x14ac:dyDescent="0.4">
      <c r="A20" s="388" t="s">
        <v>2</v>
      </c>
      <c r="B20" s="389"/>
      <c r="C20" s="390"/>
      <c r="D20" s="227">
        <f>D19/0.297</f>
        <v>0.99900099900099903</v>
      </c>
      <c r="E20" s="227">
        <f t="shared" ref="E20:L20" si="0">E19/0.297</f>
        <v>0.83324830799578276</v>
      </c>
      <c r="F20" s="227">
        <f t="shared" si="0"/>
        <v>0.75757575757575768</v>
      </c>
      <c r="G20" s="243">
        <f t="shared" si="0"/>
        <v>0.19952612545205137</v>
      </c>
      <c r="H20" s="179">
        <f t="shared" si="0"/>
        <v>0</v>
      </c>
      <c r="I20" s="232">
        <f t="shared" si="0"/>
        <v>0.18705574261129818</v>
      </c>
      <c r="J20" s="227">
        <f t="shared" si="0"/>
        <v>0.16835016835016836</v>
      </c>
      <c r="K20" s="143">
        <f t="shared" si="0"/>
        <v>0</v>
      </c>
      <c r="L20" s="141">
        <f t="shared" si="0"/>
        <v>0</v>
      </c>
    </row>
    <row r="21" spans="1:12" ht="12.75" customHeight="1" x14ac:dyDescent="0.4">
      <c r="A21" s="388" t="s">
        <v>3</v>
      </c>
      <c r="B21" s="389"/>
      <c r="C21" s="390"/>
      <c r="D21" s="404">
        <f>AVERAGE(D20:F20)</f>
        <v>0.8632750215241799</v>
      </c>
      <c r="E21" s="404"/>
      <c r="F21" s="404"/>
      <c r="G21" s="403">
        <f>AVERAGE(G20:I20)</f>
        <v>0.12886062268778317</v>
      </c>
      <c r="H21" s="404"/>
      <c r="I21" s="405"/>
      <c r="J21" s="392">
        <f>AVERAGE(J20:L20)</f>
        <v>5.6116722783389451E-2</v>
      </c>
      <c r="K21" s="392"/>
      <c r="L21" s="393"/>
    </row>
    <row r="22" spans="1:12" ht="12.75" customHeight="1" x14ac:dyDescent="0.4">
      <c r="A22" s="388" t="s">
        <v>4</v>
      </c>
      <c r="B22" s="389"/>
      <c r="C22" s="390"/>
      <c r="D22" s="404">
        <f>STDEV(D20:F20)</f>
        <v>0.12348173728651692</v>
      </c>
      <c r="E22" s="404"/>
      <c r="F22" s="404"/>
      <c r="G22" s="403">
        <f>STDEV(G20:I20)</f>
        <v>0.11177062526290686</v>
      </c>
      <c r="H22" s="404"/>
      <c r="I22" s="405"/>
      <c r="J22" s="392">
        <f>STDEV(J20:L20)</f>
        <v>9.7197015015088525E-2</v>
      </c>
      <c r="K22" s="392"/>
      <c r="L22" s="393"/>
    </row>
    <row r="23" spans="1:12" ht="12.75" customHeight="1" x14ac:dyDescent="0.4">
      <c r="A23" s="394" t="s">
        <v>5</v>
      </c>
      <c r="B23" s="395"/>
      <c r="C23" s="396"/>
      <c r="D23" s="144"/>
      <c r="E23" s="144"/>
      <c r="F23" s="144"/>
      <c r="G23" s="406">
        <f>TTEST(D20:F20,G20:I20,2,2)</f>
        <v>1.5786817077305287E-3</v>
      </c>
      <c r="H23" s="407"/>
      <c r="I23" s="408"/>
      <c r="J23" s="397">
        <f>TTEST(D20:F20,J20:L20,2,2)</f>
        <v>8.8220174199013187E-4</v>
      </c>
      <c r="K23" s="398"/>
      <c r="L23" s="399"/>
    </row>
    <row r="24" spans="1:12" ht="12.75" customHeight="1" x14ac:dyDescent="0.4">
      <c r="A24" s="188"/>
      <c r="B24" s="188"/>
      <c r="C24" s="188"/>
      <c r="D24" s="189"/>
      <c r="E24" s="189"/>
      <c r="F24" s="189"/>
      <c r="G24" s="189"/>
      <c r="H24" s="189"/>
      <c r="I24" s="189"/>
      <c r="J24" s="189"/>
      <c r="K24" s="189"/>
      <c r="L24" s="189"/>
    </row>
    <row r="25" spans="1:12" ht="12.75" customHeight="1" x14ac:dyDescent="0.4">
      <c r="A25" s="309" t="s">
        <v>185</v>
      </c>
      <c r="D25" s="28"/>
      <c r="E25" s="8"/>
      <c r="F25" s="8"/>
      <c r="G25" s="64"/>
      <c r="H25" s="64"/>
      <c r="I25" s="64"/>
      <c r="J25" s="64"/>
    </row>
    <row r="26" spans="1:12" ht="12.75" customHeight="1" x14ac:dyDescent="0.4">
      <c r="A26" s="310" t="s">
        <v>186</v>
      </c>
      <c r="B26" s="311" t="s">
        <v>187</v>
      </c>
      <c r="C26" s="385" t="s">
        <v>188</v>
      </c>
      <c r="D26" s="28"/>
      <c r="E26" s="28"/>
      <c r="F26" s="28"/>
    </row>
    <row r="27" spans="1:12" ht="12.75" customHeight="1" x14ac:dyDescent="0.4">
      <c r="A27" s="37">
        <v>1</v>
      </c>
      <c r="B27" s="34">
        <v>0</v>
      </c>
      <c r="C27" s="35">
        <v>2</v>
      </c>
      <c r="D27" s="28"/>
      <c r="E27" s="28"/>
      <c r="F27" s="28"/>
    </row>
    <row r="28" spans="1:12" ht="12.75" customHeight="1" x14ac:dyDescent="0.4">
      <c r="A28" s="37">
        <v>37</v>
      </c>
      <c r="B28" s="34">
        <v>0</v>
      </c>
      <c r="C28" s="35">
        <v>0</v>
      </c>
      <c r="D28" s="28"/>
      <c r="E28" s="28"/>
      <c r="F28" s="28"/>
    </row>
    <row r="29" spans="1:12" ht="12.75" customHeight="1" x14ac:dyDescent="0.4">
      <c r="A29" s="37">
        <v>2</v>
      </c>
      <c r="B29" s="34">
        <v>0</v>
      </c>
      <c r="C29" s="35">
        <v>0</v>
      </c>
    </row>
    <row r="30" spans="1:12" ht="12.75" customHeight="1" x14ac:dyDescent="0.4">
      <c r="A30" s="37">
        <v>5</v>
      </c>
      <c r="B30" s="34">
        <v>0</v>
      </c>
      <c r="C30" s="35">
        <v>0</v>
      </c>
    </row>
    <row r="31" spans="1:12" ht="12.75" customHeight="1" x14ac:dyDescent="0.4">
      <c r="A31" s="37">
        <v>2</v>
      </c>
      <c r="B31" s="34">
        <v>0</v>
      </c>
      <c r="C31" s="35">
        <v>0</v>
      </c>
    </row>
    <row r="32" spans="1:12" ht="12.75" customHeight="1" x14ac:dyDescent="0.4">
      <c r="A32" s="37">
        <v>2</v>
      </c>
      <c r="B32" s="34">
        <v>0</v>
      </c>
      <c r="C32" s="35">
        <v>0</v>
      </c>
    </row>
    <row r="33" spans="1:3" ht="12.75" customHeight="1" x14ac:dyDescent="0.4">
      <c r="A33" s="69">
        <v>5</v>
      </c>
      <c r="B33" s="68">
        <v>0</v>
      </c>
      <c r="C33" s="70">
        <v>0</v>
      </c>
    </row>
  </sheetData>
  <mergeCells count="19">
    <mergeCell ref="A20:C20"/>
    <mergeCell ref="J23:L23"/>
    <mergeCell ref="A21:C21"/>
    <mergeCell ref="A22:C22"/>
    <mergeCell ref="A23:C23"/>
    <mergeCell ref="D21:F21"/>
    <mergeCell ref="G23:I23"/>
    <mergeCell ref="G21:I21"/>
    <mergeCell ref="G22:I22"/>
    <mergeCell ref="J21:L21"/>
    <mergeCell ref="J22:L22"/>
    <mergeCell ref="D22:F22"/>
    <mergeCell ref="B4:D4"/>
    <mergeCell ref="B8:D8"/>
    <mergeCell ref="B12:D12"/>
    <mergeCell ref="J18:L18"/>
    <mergeCell ref="A19:C19"/>
    <mergeCell ref="D18:F18"/>
    <mergeCell ref="G18:I18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74"/>
  <sheetViews>
    <sheetView topLeftCell="A16" workbookViewId="0">
      <selection activeCell="K46" sqref="K46"/>
    </sheetView>
  </sheetViews>
  <sheetFormatPr defaultRowHeight="12.75" customHeight="1" x14ac:dyDescent="0.4"/>
  <cols>
    <col min="1" max="2" width="9" customWidth="1"/>
    <col min="3" max="3" width="9" style="11" customWidth="1"/>
    <col min="4" max="5" width="9.36328125" style="11" bestFit="1" customWidth="1"/>
    <col min="6" max="7" width="9.08984375" style="11" bestFit="1" customWidth="1"/>
    <col min="8" max="8" width="9.36328125" style="11" bestFit="1" customWidth="1"/>
    <col min="9" max="11" width="9" style="11"/>
  </cols>
  <sheetData>
    <row r="1" spans="1:21" s="9" customFormat="1" ht="12.75" customHeight="1" x14ac:dyDescent="0.3">
      <c r="A1" s="419" t="s">
        <v>7</v>
      </c>
      <c r="B1" s="419"/>
      <c r="C1" s="419"/>
      <c r="D1" s="1"/>
      <c r="E1" s="1"/>
      <c r="F1" s="1"/>
      <c r="G1" s="1"/>
      <c r="H1" s="1"/>
      <c r="I1" s="1"/>
      <c r="J1" s="1"/>
      <c r="K1" s="1"/>
    </row>
    <row r="2" spans="1:21" s="9" customFormat="1" ht="12.75" customHeight="1" x14ac:dyDescent="0.3">
      <c r="C2" s="1"/>
      <c r="D2" s="1"/>
      <c r="E2" s="1"/>
      <c r="F2" s="1"/>
      <c r="G2" s="1"/>
      <c r="H2" s="1"/>
      <c r="I2" s="1"/>
      <c r="J2" s="1"/>
      <c r="K2" s="1"/>
    </row>
    <row r="3" spans="1:21" s="9" customFormat="1" ht="12.75" customHeight="1" x14ac:dyDescent="0.3">
      <c r="A3" s="2" t="s">
        <v>11</v>
      </c>
      <c r="B3" s="54"/>
      <c r="C3" s="1"/>
      <c r="D3" s="1"/>
      <c r="E3" s="1"/>
      <c r="F3" s="1"/>
      <c r="G3" s="1"/>
      <c r="H3" s="1"/>
      <c r="I3" s="1"/>
      <c r="J3" s="1"/>
      <c r="K3" s="1"/>
    </row>
    <row r="4" spans="1:21" s="9" customFormat="1" ht="12.75" customHeight="1" x14ac:dyDescent="0.3">
      <c r="A4" s="420" t="s">
        <v>12</v>
      </c>
      <c r="B4" s="421"/>
      <c r="C4" s="19" t="s">
        <v>19</v>
      </c>
      <c r="D4" s="13" t="s">
        <v>19</v>
      </c>
      <c r="E4" s="13" t="s">
        <v>19</v>
      </c>
      <c r="F4" s="13" t="s">
        <v>17</v>
      </c>
      <c r="G4" s="13" t="s">
        <v>17</v>
      </c>
      <c r="H4" s="13" t="s">
        <v>17</v>
      </c>
      <c r="I4" s="13" t="s">
        <v>17</v>
      </c>
      <c r="J4" s="13" t="s">
        <v>17</v>
      </c>
      <c r="K4" s="14" t="s">
        <v>17</v>
      </c>
    </row>
    <row r="5" spans="1:21" s="9" customFormat="1" ht="12.75" customHeight="1" x14ac:dyDescent="0.3">
      <c r="A5" s="422" t="s">
        <v>13</v>
      </c>
      <c r="B5" s="423"/>
      <c r="C5" s="20" t="s">
        <v>17</v>
      </c>
      <c r="D5" s="15" t="s">
        <v>17</v>
      </c>
      <c r="E5" s="15" t="s">
        <v>17</v>
      </c>
      <c r="F5" s="15" t="s">
        <v>19</v>
      </c>
      <c r="G5" s="15" t="s">
        <v>19</v>
      </c>
      <c r="H5" s="15" t="s">
        <v>19</v>
      </c>
      <c r="I5" s="15" t="s">
        <v>17</v>
      </c>
      <c r="J5" s="15" t="s">
        <v>17</v>
      </c>
      <c r="K5" s="16" t="s">
        <v>17</v>
      </c>
    </row>
    <row r="6" spans="1:21" s="9" customFormat="1" ht="12.75" customHeight="1" x14ac:dyDescent="0.3">
      <c r="A6" s="422" t="s">
        <v>14</v>
      </c>
      <c r="B6" s="423"/>
      <c r="C6" s="20" t="s">
        <v>17</v>
      </c>
      <c r="D6" s="15" t="s">
        <v>17</v>
      </c>
      <c r="E6" s="15" t="s">
        <v>17</v>
      </c>
      <c r="F6" s="15" t="s">
        <v>17</v>
      </c>
      <c r="G6" s="15" t="s">
        <v>17</v>
      </c>
      <c r="H6" s="15" t="s">
        <v>17</v>
      </c>
      <c r="I6" s="15" t="s">
        <v>19</v>
      </c>
      <c r="J6" s="15" t="s">
        <v>19</v>
      </c>
      <c r="K6" s="16" t="s">
        <v>19</v>
      </c>
    </row>
    <row r="7" spans="1:21" s="9" customFormat="1" ht="12.75" customHeight="1" x14ac:dyDescent="0.3">
      <c r="A7" s="422" t="s">
        <v>15</v>
      </c>
      <c r="B7" s="423"/>
      <c r="C7" s="20" t="s">
        <v>19</v>
      </c>
      <c r="D7" s="15" t="s">
        <v>17</v>
      </c>
      <c r="E7" s="15" t="s">
        <v>17</v>
      </c>
      <c r="F7" s="15" t="s">
        <v>19</v>
      </c>
      <c r="G7" s="15" t="s">
        <v>17</v>
      </c>
      <c r="H7" s="15" t="s">
        <v>17</v>
      </c>
      <c r="I7" s="15" t="s">
        <v>19</v>
      </c>
      <c r="J7" s="15" t="s">
        <v>17</v>
      </c>
      <c r="K7" s="16" t="s">
        <v>17</v>
      </c>
    </row>
    <row r="8" spans="1:21" s="9" customFormat="1" ht="12.75" customHeight="1" x14ac:dyDescent="0.3">
      <c r="A8" s="422" t="s">
        <v>16</v>
      </c>
      <c r="B8" s="423"/>
      <c r="C8" s="20" t="s">
        <v>17</v>
      </c>
      <c r="D8" s="15" t="s">
        <v>19</v>
      </c>
      <c r="E8" s="15" t="s">
        <v>18</v>
      </c>
      <c r="F8" s="15" t="s">
        <v>17</v>
      </c>
      <c r="G8" s="15" t="s">
        <v>19</v>
      </c>
      <c r="H8" s="15" t="s">
        <v>18</v>
      </c>
      <c r="I8" s="15" t="s">
        <v>17</v>
      </c>
      <c r="J8" s="15" t="s">
        <v>19</v>
      </c>
      <c r="K8" s="16" t="s">
        <v>18</v>
      </c>
    </row>
    <row r="9" spans="1:21" s="10" customFormat="1" ht="12.75" customHeight="1" x14ac:dyDescent="0.3">
      <c r="A9" s="426" t="s">
        <v>20</v>
      </c>
      <c r="B9" s="427"/>
      <c r="C9" s="203">
        <v>7228</v>
      </c>
      <c r="D9" s="158">
        <v>41322</v>
      </c>
      <c r="E9" s="158">
        <v>38961</v>
      </c>
      <c r="F9" s="158">
        <v>6226.5</v>
      </c>
      <c r="G9" s="158">
        <v>10968.75</v>
      </c>
      <c r="H9" s="158">
        <v>15997.25</v>
      </c>
      <c r="I9" s="29">
        <v>9858.9166666666679</v>
      </c>
      <c r="J9" s="29">
        <v>23291.666666666664</v>
      </c>
      <c r="K9" s="30">
        <v>33519.166666666672</v>
      </c>
    </row>
    <row r="10" spans="1:21" s="12" customFormat="1" ht="12.75" customHeight="1" x14ac:dyDescent="0.3">
      <c r="A10" s="31"/>
      <c r="B10" s="18"/>
      <c r="C10" s="210">
        <v>40737</v>
      </c>
      <c r="D10" s="195">
        <v>143870</v>
      </c>
      <c r="E10" s="195">
        <v>234080</v>
      </c>
      <c r="F10" s="195">
        <v>3436</v>
      </c>
      <c r="G10" s="195">
        <v>7877.5</v>
      </c>
      <c r="H10" s="195">
        <v>12066</v>
      </c>
      <c r="I10" s="195">
        <v>11047</v>
      </c>
      <c r="J10" s="195">
        <v>29774.5</v>
      </c>
      <c r="K10" s="198">
        <v>46906.5</v>
      </c>
    </row>
    <row r="11" spans="1:21" s="12" customFormat="1" ht="12.75" customHeight="1" x14ac:dyDescent="0.3">
      <c r="A11" s="31"/>
      <c r="B11" s="18"/>
      <c r="C11" s="196">
        <v>9096</v>
      </c>
      <c r="D11" s="191">
        <v>27811</v>
      </c>
      <c r="E11" s="191">
        <v>51304.5</v>
      </c>
      <c r="F11" s="191">
        <v>9060</v>
      </c>
      <c r="G11" s="191">
        <v>10172.5</v>
      </c>
      <c r="H11" s="191">
        <v>5568.5</v>
      </c>
      <c r="I11" s="191">
        <v>8836.5</v>
      </c>
      <c r="J11" s="191">
        <v>16351.5</v>
      </c>
      <c r="K11" s="192">
        <v>7339</v>
      </c>
      <c r="M11" s="9"/>
      <c r="N11" s="9"/>
      <c r="O11" s="9"/>
      <c r="P11" s="9"/>
      <c r="Q11" s="9"/>
      <c r="R11" s="9"/>
      <c r="S11" s="9"/>
      <c r="T11" s="9"/>
      <c r="U11" s="9"/>
    </row>
    <row r="12" spans="1:21" s="9" customFormat="1" ht="12.75" customHeight="1" x14ac:dyDescent="0.3">
      <c r="A12" s="388" t="s">
        <v>21</v>
      </c>
      <c r="B12" s="390"/>
      <c r="C12" s="204">
        <v>6.0999999999999999E-2</v>
      </c>
      <c r="D12" s="218">
        <v>0.106</v>
      </c>
      <c r="E12" s="218">
        <v>8.299999999999999E-2</v>
      </c>
      <c r="F12" s="218">
        <v>6.0499999999999998E-2</v>
      </c>
      <c r="G12" s="218">
        <v>9.35E-2</v>
      </c>
      <c r="H12" s="218">
        <v>0.13100000000000001</v>
      </c>
      <c r="I12" s="218">
        <v>6.5000000000000002E-2</v>
      </c>
      <c r="J12" s="218">
        <v>0.09</v>
      </c>
      <c r="K12" s="205">
        <v>0.11849999999999999</v>
      </c>
    </row>
    <row r="13" spans="1:21" s="9" customFormat="1" ht="12.75" customHeight="1" x14ac:dyDescent="0.3">
      <c r="A13" s="61"/>
      <c r="B13" s="51"/>
      <c r="C13" s="204">
        <v>0.28475</v>
      </c>
      <c r="D13" s="218">
        <v>0.45789999999999997</v>
      </c>
      <c r="E13" s="218">
        <v>0.36855000000000004</v>
      </c>
      <c r="F13" s="218">
        <v>0.34525</v>
      </c>
      <c r="G13" s="218">
        <v>0.39144999999999996</v>
      </c>
      <c r="H13" s="218">
        <v>0.43099999999999999</v>
      </c>
      <c r="I13" s="218">
        <v>0.45610000000000001</v>
      </c>
      <c r="J13" s="218">
        <v>0.50624999999999998</v>
      </c>
      <c r="K13" s="205">
        <v>0.50214999999999999</v>
      </c>
    </row>
    <row r="14" spans="1:21" s="9" customFormat="1" ht="12.75" customHeight="1" x14ac:dyDescent="0.3">
      <c r="A14" s="61"/>
      <c r="B14" s="51"/>
      <c r="C14" s="244">
        <v>0.12914999999999999</v>
      </c>
      <c r="D14" s="242">
        <v>0.19879999999999998</v>
      </c>
      <c r="E14" s="242">
        <v>0.12145</v>
      </c>
      <c r="F14" s="242">
        <v>0.14485000000000001</v>
      </c>
      <c r="G14" s="242">
        <v>0.23425000000000001</v>
      </c>
      <c r="H14" s="242">
        <v>0.15145</v>
      </c>
      <c r="I14" s="242">
        <v>0.13145000000000001</v>
      </c>
      <c r="J14" s="242">
        <v>0.2092</v>
      </c>
      <c r="K14" s="245">
        <v>0.154</v>
      </c>
    </row>
    <row r="15" spans="1:21" s="9" customFormat="1" ht="12.75" customHeight="1" x14ac:dyDescent="0.3">
      <c r="A15" s="422" t="s">
        <v>22</v>
      </c>
      <c r="B15" s="423"/>
      <c r="C15" s="201">
        <f t="shared" ref="C15:K15" si="0">C9/C12</f>
        <v>118491.80327868853</v>
      </c>
      <c r="D15" s="208">
        <f t="shared" si="0"/>
        <v>389830.1886792453</v>
      </c>
      <c r="E15" s="208">
        <f t="shared" si="0"/>
        <v>469409.63855421694</v>
      </c>
      <c r="F15" s="208">
        <f t="shared" si="0"/>
        <v>102917.35537190083</v>
      </c>
      <c r="G15" s="208">
        <f t="shared" si="0"/>
        <v>117312.83422459893</v>
      </c>
      <c r="H15" s="208">
        <f t="shared" si="0"/>
        <v>122116.41221374045</v>
      </c>
      <c r="I15" s="208">
        <f t="shared" si="0"/>
        <v>151675.64102564103</v>
      </c>
      <c r="J15" s="208">
        <f t="shared" si="0"/>
        <v>258796.29629629629</v>
      </c>
      <c r="K15" s="202">
        <f t="shared" si="0"/>
        <v>282862.16596343182</v>
      </c>
    </row>
    <row r="16" spans="1:21" s="9" customFormat="1" ht="12.75" customHeight="1" x14ac:dyDescent="0.3">
      <c r="A16" s="32"/>
      <c r="B16" s="82"/>
      <c r="C16" s="201">
        <f t="shared" ref="C16:K16" si="1">C10/C13</f>
        <v>143062.33538191396</v>
      </c>
      <c r="D16" s="208">
        <f t="shared" si="1"/>
        <v>314195.23913518235</v>
      </c>
      <c r="E16" s="208">
        <f t="shared" si="1"/>
        <v>635137.70180436841</v>
      </c>
      <c r="F16" s="208">
        <f t="shared" si="1"/>
        <v>9952.2085445329467</v>
      </c>
      <c r="G16" s="208">
        <f t="shared" si="1"/>
        <v>20123.898326733939</v>
      </c>
      <c r="H16" s="208">
        <f t="shared" si="1"/>
        <v>27995.3596287703</v>
      </c>
      <c r="I16" s="208">
        <f t="shared" si="1"/>
        <v>24220.565665424248</v>
      </c>
      <c r="J16" s="208">
        <f t="shared" si="1"/>
        <v>58813.827160493827</v>
      </c>
      <c r="K16" s="202">
        <f t="shared" si="1"/>
        <v>93411.331275515287</v>
      </c>
    </row>
    <row r="17" spans="1:11" s="9" customFormat="1" ht="12.75" customHeight="1" x14ac:dyDescent="0.3">
      <c r="A17" s="32"/>
      <c r="B17" s="82"/>
      <c r="C17" s="201">
        <f t="shared" ref="C17:K17" si="2">C11/C14</f>
        <v>70429.732868757259</v>
      </c>
      <c r="D17" s="208">
        <f t="shared" si="2"/>
        <v>139894.36619718312</v>
      </c>
      <c r="E17" s="208">
        <f t="shared" si="2"/>
        <v>422433.10004116921</v>
      </c>
      <c r="F17" s="208">
        <f t="shared" si="2"/>
        <v>62547.462892647563</v>
      </c>
      <c r="G17" s="208">
        <f t="shared" si="2"/>
        <v>43425.827107790821</v>
      </c>
      <c r="H17" s="208">
        <f t="shared" si="2"/>
        <v>36767.9102013866</v>
      </c>
      <c r="I17" s="208">
        <f t="shared" si="2"/>
        <v>67223.278813236961</v>
      </c>
      <c r="J17" s="208">
        <f t="shared" si="2"/>
        <v>78162.04588910134</v>
      </c>
      <c r="K17" s="202">
        <f t="shared" si="2"/>
        <v>47655.844155844155</v>
      </c>
    </row>
    <row r="18" spans="1:11" s="9" customFormat="1" ht="12.75" customHeight="1" x14ac:dyDescent="0.3">
      <c r="A18" s="422" t="s">
        <v>23</v>
      </c>
      <c r="B18" s="423"/>
      <c r="C18" s="204">
        <f>C15/118491</f>
        <v>1.0000067792379888</v>
      </c>
      <c r="D18" s="218">
        <f t="shared" ref="D18:K18" si="3">D15/118491</f>
        <v>3.2899561036639517</v>
      </c>
      <c r="E18" s="218">
        <f t="shared" si="3"/>
        <v>3.9615636508613901</v>
      </c>
      <c r="F18" s="218">
        <f t="shared" si="3"/>
        <v>0.86856685631736452</v>
      </c>
      <c r="G18" s="218">
        <f t="shared" si="3"/>
        <v>0.99005691761061121</v>
      </c>
      <c r="H18" s="218">
        <f t="shared" si="3"/>
        <v>1.0305965196828488</v>
      </c>
      <c r="I18" s="218">
        <f t="shared" si="3"/>
        <v>1.2800604351861409</v>
      </c>
      <c r="J18" s="218">
        <f t="shared" si="3"/>
        <v>2.1841008709209668</v>
      </c>
      <c r="K18" s="205">
        <f t="shared" si="3"/>
        <v>2.3872038041997437</v>
      </c>
    </row>
    <row r="19" spans="1:11" s="9" customFormat="1" ht="12.75" customHeight="1" x14ac:dyDescent="0.3">
      <c r="A19" s="61"/>
      <c r="B19" s="51"/>
      <c r="C19" s="204">
        <f>C16/143062</f>
        <v>1.0000023443116548</v>
      </c>
      <c r="D19" s="218">
        <f t="shared" ref="D19:K19" si="4">D16/143062</f>
        <v>2.1962172983404562</v>
      </c>
      <c r="E19" s="218">
        <f t="shared" si="4"/>
        <v>4.4395975297728842</v>
      </c>
      <c r="F19" s="218">
        <f t="shared" si="4"/>
        <v>6.9565702594210535E-2</v>
      </c>
      <c r="G19" s="218">
        <f t="shared" si="4"/>
        <v>0.14066557385423062</v>
      </c>
      <c r="H19" s="218">
        <f t="shared" si="4"/>
        <v>0.19568690238337436</v>
      </c>
      <c r="I19" s="218">
        <f t="shared" si="4"/>
        <v>0.16930118176332112</v>
      </c>
      <c r="J19" s="218">
        <f t="shared" si="4"/>
        <v>0.41110726230930522</v>
      </c>
      <c r="K19" s="205">
        <f t="shared" si="4"/>
        <v>0.65294299866851635</v>
      </c>
    </row>
    <row r="20" spans="1:11" s="9" customFormat="1" ht="12.75" customHeight="1" x14ac:dyDescent="0.3">
      <c r="A20" s="61"/>
      <c r="B20" s="51"/>
      <c r="C20" s="204">
        <v>1</v>
      </c>
      <c r="D20" s="228">
        <f>D17/70429.73</f>
        <v>1.9862970679737537</v>
      </c>
      <c r="E20" s="228">
        <f t="shared" ref="E20:K20" si="5">E17/70429.73</f>
        <v>5.9979372353290188</v>
      </c>
      <c r="F20" s="228">
        <f t="shared" si="5"/>
        <v>0.88808324116317883</v>
      </c>
      <c r="G20" s="228">
        <f t="shared" si="5"/>
        <v>0.61658375103512142</v>
      </c>
      <c r="H20" s="228">
        <f t="shared" si="5"/>
        <v>0.52205098899834779</v>
      </c>
      <c r="I20" s="228">
        <f t="shared" si="5"/>
        <v>0.95447304445490511</v>
      </c>
      <c r="J20" s="228">
        <f t="shared" si="5"/>
        <v>1.109787669058242</v>
      </c>
      <c r="K20" s="229">
        <f t="shared" si="5"/>
        <v>0.67664385701669105</v>
      </c>
    </row>
    <row r="21" spans="1:11" s="9" customFormat="1" ht="12.75" customHeight="1" x14ac:dyDescent="0.3">
      <c r="A21" s="428" t="s">
        <v>24</v>
      </c>
      <c r="B21" s="429"/>
      <c r="C21" s="204">
        <f>AVERAGE(C18:C20)</f>
        <v>1.0000030411832146</v>
      </c>
      <c r="D21" s="228">
        <f t="shared" ref="D21:K21" si="6">AVERAGE(D18:D20)</f>
        <v>2.4908234899927204</v>
      </c>
      <c r="E21" s="228">
        <f t="shared" si="6"/>
        <v>4.7996994719877639</v>
      </c>
      <c r="F21" s="228">
        <f t="shared" si="6"/>
        <v>0.60873860002491798</v>
      </c>
      <c r="G21" s="228">
        <f t="shared" si="6"/>
        <v>0.58243541416665445</v>
      </c>
      <c r="H21" s="228">
        <f t="shared" si="6"/>
        <v>0.58277813702152359</v>
      </c>
      <c r="I21" s="228">
        <f t="shared" si="6"/>
        <v>0.80127822046812236</v>
      </c>
      <c r="J21" s="228">
        <f t="shared" si="6"/>
        <v>1.234998600762838</v>
      </c>
      <c r="K21" s="229">
        <f t="shared" si="6"/>
        <v>1.2389302199616503</v>
      </c>
    </row>
    <row r="22" spans="1:11" s="9" customFormat="1" ht="12.75" customHeight="1" x14ac:dyDescent="0.3">
      <c r="A22" s="430" t="s">
        <v>44</v>
      </c>
      <c r="B22" s="431"/>
      <c r="C22" s="206">
        <f>STDEV(C18:C20)</f>
        <v>3.4429259947160971E-6</v>
      </c>
      <c r="D22" s="52">
        <f t="shared" ref="D22:K22" si="7">STDEV(D18:D20)</f>
        <v>0.69998309012008586</v>
      </c>
      <c r="E22" s="52">
        <f t="shared" si="7"/>
        <v>1.0648752980840426</v>
      </c>
      <c r="F22" s="52">
        <f t="shared" si="7"/>
        <v>0.46703937983025645</v>
      </c>
      <c r="G22" s="52">
        <f t="shared" si="7"/>
        <v>0.42572408364482883</v>
      </c>
      <c r="H22" s="52">
        <f t="shared" si="7"/>
        <v>0.42075450935796305</v>
      </c>
      <c r="I22" s="52">
        <f t="shared" si="7"/>
        <v>0.57100614737352973</v>
      </c>
      <c r="J22" s="52">
        <f t="shared" si="7"/>
        <v>0.89310409085850684</v>
      </c>
      <c r="K22" s="207">
        <f t="shared" si="7"/>
        <v>0.99450470127891244</v>
      </c>
    </row>
    <row r="23" spans="1:11" s="9" customFormat="1" ht="12.75" customHeight="1" x14ac:dyDescent="0.3">
      <c r="C23" s="1"/>
      <c r="D23" s="1"/>
      <c r="E23" s="1"/>
      <c r="F23" s="1"/>
      <c r="G23" s="1"/>
      <c r="H23" s="1"/>
      <c r="I23" s="1"/>
      <c r="J23" s="1"/>
      <c r="K23" s="1"/>
    </row>
    <row r="24" spans="1:11" s="9" customFormat="1" ht="12.75" customHeight="1" x14ac:dyDescent="0.3">
      <c r="A24" s="186" t="s">
        <v>25</v>
      </c>
      <c r="B24" s="186"/>
      <c r="C24" s="76"/>
      <c r="D24" s="76"/>
      <c r="E24" s="76"/>
      <c r="F24" s="76"/>
      <c r="G24" s="76"/>
      <c r="H24" s="1"/>
      <c r="I24" s="1"/>
      <c r="J24" s="1"/>
      <c r="K24" s="1"/>
    </row>
    <row r="25" spans="1:11" s="9" customFormat="1" ht="12.75" customHeight="1" x14ac:dyDescent="0.3">
      <c r="A25" s="432" t="s">
        <v>27</v>
      </c>
      <c r="B25" s="433"/>
      <c r="C25" s="223" t="s">
        <v>19</v>
      </c>
      <c r="D25" s="223" t="s">
        <v>19</v>
      </c>
      <c r="E25" s="223" t="s">
        <v>17</v>
      </c>
      <c r="F25" s="223" t="s">
        <v>17</v>
      </c>
      <c r="G25" s="224" t="s">
        <v>17</v>
      </c>
      <c r="H25" s="1"/>
      <c r="I25" s="1"/>
      <c r="J25" s="1"/>
      <c r="K25" s="1"/>
    </row>
    <row r="26" spans="1:11" s="9" customFormat="1" ht="12.75" customHeight="1" x14ac:dyDescent="0.3">
      <c r="A26" s="434" t="s">
        <v>26</v>
      </c>
      <c r="B26" s="435"/>
      <c r="C26" s="225" t="s">
        <v>17</v>
      </c>
      <c r="D26" s="225" t="s">
        <v>17</v>
      </c>
      <c r="E26" s="179" t="s">
        <v>28</v>
      </c>
      <c r="F26" s="179" t="s">
        <v>29</v>
      </c>
      <c r="G26" s="164" t="s">
        <v>30</v>
      </c>
      <c r="H26" s="1"/>
      <c r="I26" s="1"/>
      <c r="J26" s="1"/>
      <c r="K26" s="1"/>
    </row>
    <row r="27" spans="1:11" s="9" customFormat="1" ht="12.75" customHeight="1" x14ac:dyDescent="0.3">
      <c r="A27" s="434" t="s">
        <v>15</v>
      </c>
      <c r="B27" s="435"/>
      <c r="C27" s="225" t="s">
        <v>19</v>
      </c>
      <c r="D27" s="225" t="s">
        <v>17</v>
      </c>
      <c r="E27" s="225" t="s">
        <v>17</v>
      </c>
      <c r="F27" s="225" t="s">
        <v>17</v>
      </c>
      <c r="G27" s="226" t="s">
        <v>17</v>
      </c>
      <c r="H27" s="1"/>
      <c r="I27" s="1"/>
      <c r="J27" s="1"/>
      <c r="K27" s="1"/>
    </row>
    <row r="28" spans="1:11" s="9" customFormat="1" ht="12.75" customHeight="1" x14ac:dyDescent="0.3">
      <c r="A28" s="416" t="s">
        <v>16</v>
      </c>
      <c r="B28" s="417"/>
      <c r="C28" s="234" t="s">
        <v>17</v>
      </c>
      <c r="D28" s="234" t="s">
        <v>19</v>
      </c>
      <c r="E28" s="234" t="s">
        <v>19</v>
      </c>
      <c r="F28" s="234" t="s">
        <v>19</v>
      </c>
      <c r="G28" s="235" t="s">
        <v>19</v>
      </c>
      <c r="H28" s="1"/>
      <c r="I28" s="1"/>
      <c r="J28" s="1"/>
      <c r="K28" s="1"/>
    </row>
    <row r="29" spans="1:11" s="9" customFormat="1" ht="12.75" customHeight="1" x14ac:dyDescent="0.3">
      <c r="A29" s="424" t="s">
        <v>20</v>
      </c>
      <c r="B29" s="425"/>
      <c r="C29" s="203">
        <v>2722</v>
      </c>
      <c r="D29" s="158">
        <v>3531</v>
      </c>
      <c r="E29" s="158">
        <v>7264</v>
      </c>
      <c r="F29" s="209">
        <v>10532</v>
      </c>
      <c r="G29" s="200">
        <v>4140.5</v>
      </c>
      <c r="H29" s="1"/>
    </row>
    <row r="30" spans="1:11" s="9" customFormat="1" ht="12.75" customHeight="1" x14ac:dyDescent="0.3">
      <c r="A30" s="388"/>
      <c r="B30" s="390"/>
      <c r="C30" s="204">
        <v>5862.5</v>
      </c>
      <c r="D30" s="208">
        <v>14365</v>
      </c>
      <c r="E30" s="208">
        <v>25210</v>
      </c>
      <c r="F30" s="208">
        <v>43884.5</v>
      </c>
      <c r="G30" s="202">
        <v>16517.5</v>
      </c>
      <c r="H30" s="1"/>
    </row>
    <row r="31" spans="1:11" s="9" customFormat="1" ht="12.75" customHeight="1" x14ac:dyDescent="0.3">
      <c r="A31" s="394"/>
      <c r="B31" s="396"/>
      <c r="C31" s="213">
        <v>57471</v>
      </c>
      <c r="D31" s="190">
        <v>167870</v>
      </c>
      <c r="E31" s="190">
        <v>170775</v>
      </c>
      <c r="F31" s="190">
        <v>295590</v>
      </c>
      <c r="G31" s="212">
        <v>115978.5</v>
      </c>
      <c r="H31" s="1"/>
      <c r="I31" s="1"/>
    </row>
    <row r="32" spans="1:11" s="9" customFormat="1" ht="12.75" customHeight="1" x14ac:dyDescent="0.3">
      <c r="A32" s="388" t="s">
        <v>21</v>
      </c>
      <c r="B32" s="390"/>
      <c r="C32" s="204">
        <v>0.33289999999999997</v>
      </c>
      <c r="D32" s="218">
        <v>0.26055</v>
      </c>
      <c r="E32" s="218">
        <v>0.35619999999999996</v>
      </c>
      <c r="F32" s="208">
        <v>0.33834999999999998</v>
      </c>
      <c r="G32" s="202">
        <v>0.34725</v>
      </c>
      <c r="H32" s="1"/>
    </row>
    <row r="33" spans="1:11" s="9" customFormat="1" ht="12.75" customHeight="1" x14ac:dyDescent="0.3">
      <c r="A33" s="388"/>
      <c r="B33" s="390"/>
      <c r="C33" s="281">
        <v>0.56995001435279846</v>
      </c>
      <c r="D33" s="271">
        <v>0.68870002031326294</v>
      </c>
      <c r="E33" s="271">
        <v>0.60890001058578491</v>
      </c>
      <c r="F33" s="271">
        <v>0.71294999122619629</v>
      </c>
      <c r="G33" s="272">
        <v>0.70870000123977661</v>
      </c>
      <c r="H33" s="1"/>
      <c r="I33" s="1"/>
      <c r="J33" s="1"/>
      <c r="K33" s="1"/>
    </row>
    <row r="34" spans="1:11" s="9" customFormat="1" ht="12.75" customHeight="1" x14ac:dyDescent="0.3">
      <c r="A34" s="388"/>
      <c r="B34" s="390"/>
      <c r="C34" s="210">
        <v>1.0948</v>
      </c>
      <c r="D34" s="195">
        <v>1.6691</v>
      </c>
      <c r="E34" s="195">
        <v>1.3191999999999999</v>
      </c>
      <c r="F34" s="195">
        <v>1.43005</v>
      </c>
      <c r="G34" s="198">
        <v>1.2033499999999999</v>
      </c>
      <c r="H34" s="1"/>
      <c r="I34" s="1"/>
      <c r="J34" s="1"/>
      <c r="K34" s="1"/>
    </row>
    <row r="35" spans="1:11" s="9" customFormat="1" ht="12.75" customHeight="1" x14ac:dyDescent="0.3">
      <c r="A35" s="424" t="s">
        <v>22</v>
      </c>
      <c r="B35" s="425"/>
      <c r="C35" s="286">
        <f>C29/C32</f>
        <v>8176.6296185040555</v>
      </c>
      <c r="D35" s="240">
        <f t="shared" ref="D35:G35" si="8">D29/D32</f>
        <v>13552.10132412205</v>
      </c>
      <c r="E35" s="240">
        <f t="shared" si="8"/>
        <v>20393.037619314993</v>
      </c>
      <c r="F35" s="240">
        <f t="shared" si="8"/>
        <v>31127.530663514113</v>
      </c>
      <c r="G35" s="241">
        <f t="shared" si="8"/>
        <v>11923.68610511159</v>
      </c>
      <c r="H35" s="1"/>
      <c r="I35" s="1"/>
      <c r="J35" s="1"/>
      <c r="K35" s="1"/>
    </row>
    <row r="36" spans="1:11" s="9" customFormat="1" ht="12.75" customHeight="1" x14ac:dyDescent="0.3">
      <c r="A36" s="388"/>
      <c r="B36" s="390"/>
      <c r="C36" s="244">
        <f>C30/C33</f>
        <v>10285.989740095205</v>
      </c>
      <c r="D36" s="242">
        <f t="shared" ref="D36:G36" si="9">D30/D33</f>
        <v>20858.137906640281</v>
      </c>
      <c r="E36" s="242">
        <f t="shared" si="9"/>
        <v>41402.528431140978</v>
      </c>
      <c r="F36" s="242">
        <f t="shared" si="9"/>
        <v>61553.405624598498</v>
      </c>
      <c r="G36" s="245">
        <f t="shared" si="9"/>
        <v>23306.758813468077</v>
      </c>
      <c r="H36" s="1"/>
      <c r="I36" s="1"/>
      <c r="J36" s="1"/>
      <c r="K36" s="1"/>
    </row>
    <row r="37" spans="1:11" s="9" customFormat="1" ht="12.75" customHeight="1" x14ac:dyDescent="0.3">
      <c r="A37" s="394"/>
      <c r="B37" s="396"/>
      <c r="C37" s="246">
        <f>C31/C34</f>
        <v>52494.519546949217</v>
      </c>
      <c r="D37" s="193">
        <f t="shared" ref="D37:G37" si="10">D31/D34</f>
        <v>100575.16026601162</v>
      </c>
      <c r="E37" s="193">
        <f t="shared" si="10"/>
        <v>129453.45664038812</v>
      </c>
      <c r="F37" s="193">
        <f t="shared" si="10"/>
        <v>206699.06646620747</v>
      </c>
      <c r="G37" s="247">
        <f t="shared" si="10"/>
        <v>96379.690031994018</v>
      </c>
      <c r="H37" s="1"/>
      <c r="I37" s="1"/>
      <c r="J37" s="1"/>
      <c r="K37" s="1"/>
    </row>
    <row r="38" spans="1:11" s="9" customFormat="1" ht="12.75" customHeight="1" x14ac:dyDescent="0.3">
      <c r="A38" s="388" t="s">
        <v>23</v>
      </c>
      <c r="B38" s="390"/>
      <c r="C38" s="244">
        <f>C35/8176</f>
        <v>1.0000770081340578</v>
      </c>
      <c r="D38" s="242">
        <f t="shared" ref="D38:G38" si="11">D35/8176</f>
        <v>1.6575466394474132</v>
      </c>
      <c r="E38" s="242">
        <f t="shared" si="11"/>
        <v>2.4942560688986046</v>
      </c>
      <c r="F38" s="242">
        <f t="shared" si="11"/>
        <v>3.8071833003319608</v>
      </c>
      <c r="G38" s="245">
        <f t="shared" si="11"/>
        <v>1.4583764805664861</v>
      </c>
      <c r="H38" s="1"/>
      <c r="I38" s="1"/>
      <c r="J38" s="1"/>
      <c r="K38" s="1"/>
    </row>
    <row r="39" spans="1:11" s="9" customFormat="1" ht="12.75" customHeight="1" x14ac:dyDescent="0.3">
      <c r="A39" s="388"/>
      <c r="B39" s="390"/>
      <c r="C39" s="244">
        <f>C36/10285</f>
        <v>1.0000962314142154</v>
      </c>
      <c r="D39" s="242">
        <f t="shared" ref="D39:G39" si="12">D36/10285</f>
        <v>2.0280153531006593</v>
      </c>
      <c r="E39" s="242">
        <f t="shared" si="12"/>
        <v>4.0255253700671831</v>
      </c>
      <c r="F39" s="242">
        <f t="shared" si="12"/>
        <v>5.9847744895088475</v>
      </c>
      <c r="G39" s="245">
        <f t="shared" si="12"/>
        <v>2.2660922521602407</v>
      </c>
      <c r="H39" s="1"/>
      <c r="I39" s="1"/>
      <c r="J39" s="1"/>
      <c r="K39" s="1"/>
    </row>
    <row r="40" spans="1:11" s="9" customFormat="1" ht="12.75" customHeight="1" x14ac:dyDescent="0.3">
      <c r="A40" s="388"/>
      <c r="B40" s="390"/>
      <c r="C40" s="196">
        <v>1</v>
      </c>
      <c r="D40" s="242">
        <f>D37/52494</f>
        <v>1.9159363025490841</v>
      </c>
      <c r="E40" s="242">
        <f t="shared" ref="E40:G40" si="13">E37/52494</f>
        <v>2.4660619621363988</v>
      </c>
      <c r="F40" s="242">
        <f t="shared" si="13"/>
        <v>3.9375750841278521</v>
      </c>
      <c r="G40" s="245">
        <f t="shared" si="13"/>
        <v>1.8360134497655736</v>
      </c>
      <c r="H40" s="1"/>
      <c r="I40" s="1"/>
      <c r="J40" s="1"/>
      <c r="K40" s="1"/>
    </row>
    <row r="41" spans="1:11" s="9" customFormat="1" ht="12.75" customHeight="1" x14ac:dyDescent="0.3">
      <c r="A41" s="401" t="s">
        <v>24</v>
      </c>
      <c r="B41" s="402"/>
      <c r="C41" s="287">
        <f>AVERAGE(C38:C40)</f>
        <v>1.0000577465160909</v>
      </c>
      <c r="D41" s="252">
        <f t="shared" ref="D41:G41" si="14">AVERAGE(D38:D40)</f>
        <v>1.867166098365719</v>
      </c>
      <c r="E41" s="252">
        <f t="shared" si="14"/>
        <v>2.995281133700729</v>
      </c>
      <c r="F41" s="252">
        <f t="shared" si="14"/>
        <v>4.5765109579895533</v>
      </c>
      <c r="G41" s="253">
        <f t="shared" si="14"/>
        <v>1.8534940608307668</v>
      </c>
      <c r="H41" s="1"/>
      <c r="I41" s="1"/>
      <c r="J41" s="1"/>
      <c r="K41" s="1"/>
    </row>
    <row r="42" spans="1:11" ht="12.75" customHeight="1" x14ac:dyDescent="0.4">
      <c r="A42" s="416" t="s">
        <v>44</v>
      </c>
      <c r="B42" s="417"/>
      <c r="C42" s="197">
        <f>STDEV(C38:C40)</f>
        <v>5.0925226710315144E-5</v>
      </c>
      <c r="D42" s="193">
        <f t="shared" ref="D42:G42" si="15">STDEV(D38:D40)</f>
        <v>0.18998859587101025</v>
      </c>
      <c r="E42" s="193">
        <f t="shared" si="15"/>
        <v>0.89232904067880248</v>
      </c>
      <c r="F42" s="193">
        <f t="shared" si="15"/>
        <v>1.2213333431032503</v>
      </c>
      <c r="G42" s="194">
        <f t="shared" si="15"/>
        <v>0.40414152316080049</v>
      </c>
    </row>
    <row r="44" spans="1:11" ht="12.75" customHeight="1" x14ac:dyDescent="0.4">
      <c r="A44" s="65" t="s">
        <v>80</v>
      </c>
      <c r="B44" s="65"/>
      <c r="C44" s="66"/>
      <c r="D44" s="66"/>
      <c r="E44" s="66"/>
      <c r="F44" s="66"/>
      <c r="G44" s="66"/>
      <c r="H44" s="66"/>
      <c r="I44" s="66"/>
    </row>
    <row r="45" spans="1:11" ht="12.75" customHeight="1" x14ac:dyDescent="0.4">
      <c r="A45" s="420" t="s">
        <v>15</v>
      </c>
      <c r="B45" s="421"/>
      <c r="C45" s="13" t="s">
        <v>19</v>
      </c>
      <c r="D45" s="13" t="s">
        <v>17</v>
      </c>
      <c r="E45" s="13" t="s">
        <v>17</v>
      </c>
      <c r="F45" s="13" t="s">
        <v>17</v>
      </c>
      <c r="G45" s="13" t="s">
        <v>17</v>
      </c>
      <c r="H45" s="13" t="s">
        <v>17</v>
      </c>
      <c r="I45" s="14" t="s">
        <v>17</v>
      </c>
    </row>
    <row r="46" spans="1:11" ht="12.75" customHeight="1" x14ac:dyDescent="0.4">
      <c r="A46" s="422" t="s">
        <v>79</v>
      </c>
      <c r="B46" s="423"/>
      <c r="C46" s="15" t="s">
        <v>17</v>
      </c>
      <c r="D46" s="15" t="s">
        <v>19</v>
      </c>
      <c r="E46" s="15" t="s">
        <v>82</v>
      </c>
      <c r="F46" s="15" t="s">
        <v>83</v>
      </c>
      <c r="G46" s="15" t="s">
        <v>17</v>
      </c>
      <c r="H46" s="15" t="s">
        <v>17</v>
      </c>
      <c r="I46" s="16" t="s">
        <v>17</v>
      </c>
    </row>
    <row r="47" spans="1:11" ht="12.75" customHeight="1" x14ac:dyDescent="0.4">
      <c r="A47" s="436" t="s">
        <v>81</v>
      </c>
      <c r="B47" s="437"/>
      <c r="C47" s="21" t="s">
        <v>17</v>
      </c>
      <c r="D47" s="21" t="s">
        <v>17</v>
      </c>
      <c r="E47" s="21" t="s">
        <v>17</v>
      </c>
      <c r="F47" s="21" t="s">
        <v>17</v>
      </c>
      <c r="G47" s="21" t="s">
        <v>19</v>
      </c>
      <c r="H47" s="21" t="s">
        <v>82</v>
      </c>
      <c r="I47" s="22" t="s">
        <v>83</v>
      </c>
    </row>
    <row r="48" spans="1:11" ht="12.75" customHeight="1" x14ac:dyDescent="0.4">
      <c r="A48" s="426" t="s">
        <v>20</v>
      </c>
      <c r="B48" s="427"/>
      <c r="C48" s="203">
        <v>15430</v>
      </c>
      <c r="D48" s="158">
        <v>23453.5</v>
      </c>
      <c r="E48" s="158">
        <v>43611</v>
      </c>
      <c r="F48" s="158">
        <v>105810</v>
      </c>
      <c r="G48" s="158">
        <v>22605</v>
      </c>
      <c r="H48" s="158">
        <v>33803.5</v>
      </c>
      <c r="I48" s="199">
        <v>68903</v>
      </c>
    </row>
    <row r="49" spans="1:15" ht="12.75" customHeight="1" x14ac:dyDescent="0.4">
      <c r="A49" s="428"/>
      <c r="B49" s="429"/>
      <c r="C49" s="204">
        <v>14375.5</v>
      </c>
      <c r="D49" s="218">
        <v>17771</v>
      </c>
      <c r="E49" s="218">
        <v>38212.5</v>
      </c>
      <c r="F49" s="218">
        <v>42240.5</v>
      </c>
      <c r="G49" s="218">
        <v>13259</v>
      </c>
      <c r="H49" s="218">
        <v>16949</v>
      </c>
      <c r="I49" s="205">
        <v>17943</v>
      </c>
    </row>
    <row r="50" spans="1:15" ht="12.75" customHeight="1" x14ac:dyDescent="0.4">
      <c r="A50" s="430"/>
      <c r="B50" s="431"/>
      <c r="C50" s="290">
        <v>15294.5</v>
      </c>
      <c r="D50" s="288">
        <v>26564</v>
      </c>
      <c r="E50" s="288">
        <v>44820</v>
      </c>
      <c r="F50" s="288">
        <v>83092</v>
      </c>
      <c r="G50" s="288">
        <v>22175</v>
      </c>
      <c r="H50" s="288">
        <v>30206</v>
      </c>
      <c r="I50" s="289">
        <v>47982.5</v>
      </c>
    </row>
    <row r="51" spans="1:15" ht="12.75" customHeight="1" x14ac:dyDescent="0.4">
      <c r="A51" s="424" t="s">
        <v>21</v>
      </c>
      <c r="B51" s="425"/>
      <c r="C51" s="203">
        <v>0.25814999999999999</v>
      </c>
      <c r="D51" s="158">
        <v>0.28744999999999998</v>
      </c>
      <c r="E51" s="158">
        <v>0.33994999999999997</v>
      </c>
      <c r="F51" s="158">
        <v>0.51669999999999994</v>
      </c>
      <c r="G51" s="158">
        <v>0.29330000000000001</v>
      </c>
      <c r="H51" s="158">
        <v>0.36704999999999999</v>
      </c>
      <c r="I51" s="199">
        <v>0.52659999999999996</v>
      </c>
    </row>
    <row r="52" spans="1:15" ht="12.75" customHeight="1" x14ac:dyDescent="0.4">
      <c r="A52" s="388"/>
      <c r="B52" s="390"/>
      <c r="C52" s="204">
        <v>0.44785000000000003</v>
      </c>
      <c r="D52" s="218">
        <v>0.23765</v>
      </c>
      <c r="E52" s="218">
        <v>0.43374999999999997</v>
      </c>
      <c r="F52" s="218">
        <v>0.37135000000000001</v>
      </c>
      <c r="G52" s="218">
        <v>0.29659999999999997</v>
      </c>
      <c r="H52" s="218">
        <v>0.61355000000000004</v>
      </c>
      <c r="I52" s="205">
        <v>0.44045000000000001</v>
      </c>
    </row>
    <row r="53" spans="1:15" ht="12.75" customHeight="1" x14ac:dyDescent="0.4">
      <c r="A53" s="394"/>
      <c r="B53" s="396"/>
      <c r="C53" s="197">
        <v>0.2092</v>
      </c>
      <c r="D53" s="193">
        <v>0.26324999999999998</v>
      </c>
      <c r="E53" s="193">
        <v>0.33499999999999996</v>
      </c>
      <c r="F53" s="193">
        <v>0.44355</v>
      </c>
      <c r="G53" s="193">
        <v>0.25095000000000001</v>
      </c>
      <c r="H53" s="193">
        <v>0.32264999999999999</v>
      </c>
      <c r="I53" s="194">
        <v>0.47940000000000005</v>
      </c>
    </row>
    <row r="54" spans="1:15" ht="12.75" customHeight="1" x14ac:dyDescent="0.4">
      <c r="A54" s="426" t="s">
        <v>22</v>
      </c>
      <c r="B54" s="427"/>
      <c r="C54" s="291">
        <f>C48/C51</f>
        <v>59771.450706953321</v>
      </c>
      <c r="D54" s="236">
        <f t="shared" ref="D54:I55" si="16">D48/D51</f>
        <v>81591.581144546886</v>
      </c>
      <c r="E54" s="236">
        <f t="shared" si="16"/>
        <v>128286.5127224592</v>
      </c>
      <c r="F54" s="236">
        <f t="shared" si="16"/>
        <v>204780.33675246761</v>
      </c>
      <c r="G54" s="236">
        <f t="shared" si="16"/>
        <v>77071.258097511076</v>
      </c>
      <c r="H54" s="236">
        <f t="shared" si="16"/>
        <v>92095.082413840079</v>
      </c>
      <c r="I54" s="237">
        <f t="shared" si="16"/>
        <v>130845.04367641475</v>
      </c>
    </row>
    <row r="55" spans="1:15" ht="12.75" customHeight="1" x14ac:dyDescent="0.4">
      <c r="A55" s="428"/>
      <c r="B55" s="429"/>
      <c r="C55" s="292">
        <f>C49/C52</f>
        <v>32098.917048118787</v>
      </c>
      <c r="D55" s="228">
        <f t="shared" si="16"/>
        <v>74778.034925310334</v>
      </c>
      <c r="E55" s="228">
        <f t="shared" si="16"/>
        <v>88097.98270893372</v>
      </c>
      <c r="F55" s="228">
        <f t="shared" si="16"/>
        <v>113748.48525649657</v>
      </c>
      <c r="G55" s="228">
        <f t="shared" si="16"/>
        <v>44703.304113283884</v>
      </c>
      <c r="H55" s="228">
        <f t="shared" si="16"/>
        <v>27624.480482438266</v>
      </c>
      <c r="I55" s="229">
        <f t="shared" si="16"/>
        <v>40737.881711885573</v>
      </c>
    </row>
    <row r="56" spans="1:15" ht="12.75" customHeight="1" x14ac:dyDescent="0.4">
      <c r="A56" s="430"/>
      <c r="B56" s="431"/>
      <c r="C56" s="293">
        <f>C50/C53</f>
        <v>73109.464627151057</v>
      </c>
      <c r="D56" s="230">
        <f t="shared" ref="D56:I56" si="17">D50/D53</f>
        <v>100907.88224121559</v>
      </c>
      <c r="E56" s="230">
        <f t="shared" si="17"/>
        <v>133791.04477611941</v>
      </c>
      <c r="F56" s="230">
        <f t="shared" si="17"/>
        <v>187334.0096945102</v>
      </c>
      <c r="G56" s="230">
        <f t="shared" si="17"/>
        <v>88364.215979278742</v>
      </c>
      <c r="H56" s="230">
        <f t="shared" si="17"/>
        <v>93618.472028513876</v>
      </c>
      <c r="I56" s="231">
        <f t="shared" si="17"/>
        <v>100088.65248226949</v>
      </c>
    </row>
    <row r="57" spans="1:15" ht="12.75" customHeight="1" x14ac:dyDescent="0.4">
      <c r="A57" s="426" t="s">
        <v>23</v>
      </c>
      <c r="B57" s="427"/>
      <c r="C57" s="291">
        <f>C54/59917.54</f>
        <v>0.99756182758760326</v>
      </c>
      <c r="D57" s="236">
        <f t="shared" ref="D57:I57" si="18">D54/59917.54</f>
        <v>1.3617311582642893</v>
      </c>
      <c r="E57" s="236">
        <f t="shared" si="18"/>
        <v>2.1410510632188706</v>
      </c>
      <c r="F57" s="236">
        <f t="shared" si="18"/>
        <v>3.4177026752511468</v>
      </c>
      <c r="G57" s="236">
        <f t="shared" si="18"/>
        <v>1.2862887578079987</v>
      </c>
      <c r="H57" s="236">
        <f t="shared" si="18"/>
        <v>1.5370304323882469</v>
      </c>
      <c r="I57" s="237">
        <f t="shared" si="18"/>
        <v>2.1837519310107649</v>
      </c>
    </row>
    <row r="58" spans="1:15" ht="12.75" customHeight="1" x14ac:dyDescent="0.4">
      <c r="A58" s="428"/>
      <c r="B58" s="429"/>
      <c r="C58" s="292">
        <f>C55/32098</f>
        <v>1.0000285702572991</v>
      </c>
      <c r="D58" s="228">
        <f t="shared" ref="D58:I58" si="19">D55/32098</f>
        <v>2.3296789496326977</v>
      </c>
      <c r="E58" s="228">
        <f t="shared" si="19"/>
        <v>2.7446564492782639</v>
      </c>
      <c r="F58" s="228">
        <f t="shared" si="19"/>
        <v>3.5437873156114579</v>
      </c>
      <c r="G58" s="228">
        <f t="shared" si="19"/>
        <v>1.3927130697639691</v>
      </c>
      <c r="H58" s="228">
        <f t="shared" si="19"/>
        <v>0.86062933772939954</v>
      </c>
      <c r="I58" s="229">
        <f t="shared" si="19"/>
        <v>1.2691719643555852</v>
      </c>
    </row>
    <row r="59" spans="1:15" ht="12.75" customHeight="1" x14ac:dyDescent="0.4">
      <c r="A59" s="430"/>
      <c r="B59" s="431"/>
      <c r="C59" s="293">
        <f>C56/73109</f>
        <v>1.000006355266124</v>
      </c>
      <c r="D59" s="230">
        <f t="shared" ref="D59:I59" si="20">D56/73109</f>
        <v>1.3802388521415365</v>
      </c>
      <c r="E59" s="230">
        <f t="shared" si="20"/>
        <v>1.8300215401129738</v>
      </c>
      <c r="F59" s="230">
        <f t="shared" si="20"/>
        <v>2.5623932716151252</v>
      </c>
      <c r="G59" s="230">
        <f t="shared" si="20"/>
        <v>1.2086639945735647</v>
      </c>
      <c r="H59" s="230">
        <f t="shared" si="20"/>
        <v>1.280532793890135</v>
      </c>
      <c r="I59" s="231">
        <f t="shared" si="20"/>
        <v>1.3690332583166163</v>
      </c>
    </row>
    <row r="60" spans="1:15" ht="12.75" customHeight="1" x14ac:dyDescent="0.4">
      <c r="A60" s="413" t="s">
        <v>24</v>
      </c>
      <c r="B60" s="415"/>
      <c r="C60" s="294">
        <f>AVERAGE(C57:C59)</f>
        <v>0.99919891770367553</v>
      </c>
      <c r="D60" s="238">
        <f t="shared" ref="D60:I60" si="21">AVERAGE(D57:D59)</f>
        <v>1.6905496533461744</v>
      </c>
      <c r="E60" s="238">
        <f t="shared" si="21"/>
        <v>2.2385763508700358</v>
      </c>
      <c r="F60" s="238">
        <f t="shared" si="21"/>
        <v>3.1746277541592431</v>
      </c>
      <c r="G60" s="238">
        <f t="shared" si="21"/>
        <v>1.2958886073818441</v>
      </c>
      <c r="H60" s="238">
        <f t="shared" si="21"/>
        <v>1.2260641880025938</v>
      </c>
      <c r="I60" s="239">
        <f t="shared" si="21"/>
        <v>1.6073190512276554</v>
      </c>
    </row>
    <row r="61" spans="1:15" ht="12.75" customHeight="1" x14ac:dyDescent="0.4">
      <c r="A61" s="416" t="s">
        <v>44</v>
      </c>
      <c r="B61" s="417"/>
      <c r="C61" s="293">
        <f>STDEV(C57:C59)</f>
        <v>1.4178051391373165E-3</v>
      </c>
      <c r="D61" s="230">
        <f t="shared" ref="D61:I61" si="22">STDEV(D57:D59)</f>
        <v>0.55357955770778289</v>
      </c>
      <c r="E61" s="230">
        <f t="shared" si="22"/>
        <v>0.46505122359212536</v>
      </c>
      <c r="F61" s="230">
        <f t="shared" si="22"/>
        <v>0.53394534396859927</v>
      </c>
      <c r="G61" s="230">
        <f t="shared" si="22"/>
        <v>9.2399314680852135E-2</v>
      </c>
      <c r="H61" s="230">
        <f t="shared" si="22"/>
        <v>0.34147435040485952</v>
      </c>
      <c r="I61" s="231">
        <f t="shared" si="22"/>
        <v>0.5016963406077225</v>
      </c>
    </row>
    <row r="62" spans="1:15" ht="12.75" customHeight="1" x14ac:dyDescent="0.4">
      <c r="A62" s="67"/>
      <c r="B62" s="67"/>
    </row>
    <row r="63" spans="1:15" ht="12.75" customHeight="1" x14ac:dyDescent="0.4">
      <c r="A63" s="65" t="s">
        <v>179</v>
      </c>
      <c r="B63" s="65"/>
      <c r="C63" s="66"/>
      <c r="D63" s="66"/>
      <c r="E63" s="66"/>
      <c r="F63" s="66"/>
      <c r="K63" s="74"/>
    </row>
    <row r="64" spans="1:15" ht="12.75" customHeight="1" x14ac:dyDescent="0.4">
      <c r="A64" s="219"/>
      <c r="B64" s="175" t="s">
        <v>15</v>
      </c>
      <c r="C64" s="175" t="s">
        <v>79</v>
      </c>
      <c r="D64" s="160" t="s">
        <v>81</v>
      </c>
      <c r="F64" s="60"/>
      <c r="G64" s="413" t="s">
        <v>121</v>
      </c>
      <c r="H64" s="414"/>
      <c r="I64" s="415"/>
      <c r="K64" s="47"/>
      <c r="L64" s="47"/>
      <c r="M64" s="418"/>
      <c r="N64" s="418"/>
      <c r="O64" s="418"/>
    </row>
    <row r="65" spans="1:15" ht="12.75" customHeight="1" x14ac:dyDescent="0.4">
      <c r="A65" s="134" t="s">
        <v>120</v>
      </c>
      <c r="B65" s="174">
        <v>1.0846320836364567</v>
      </c>
      <c r="C65" s="34">
        <v>15.67229193771368</v>
      </c>
      <c r="D65" s="35">
        <v>1.2071718582337541</v>
      </c>
      <c r="F65" s="53"/>
      <c r="G65" s="161" t="s">
        <v>15</v>
      </c>
      <c r="H65" s="174" t="s">
        <v>79</v>
      </c>
      <c r="I65" s="162" t="s">
        <v>81</v>
      </c>
      <c r="K65" s="47"/>
      <c r="L65" s="47"/>
      <c r="M65" s="174"/>
      <c r="N65" s="174"/>
      <c r="O65" s="174"/>
    </row>
    <row r="66" spans="1:15" ht="12.75" customHeight="1" x14ac:dyDescent="0.4">
      <c r="A66" s="220"/>
      <c r="B66" s="68">
        <v>1.0336379590592542</v>
      </c>
      <c r="C66" s="68">
        <v>3.4149496152024357</v>
      </c>
      <c r="D66" s="70">
        <v>1.1064345183011548</v>
      </c>
      <c r="F66" s="43" t="s">
        <v>120</v>
      </c>
      <c r="G66" s="166">
        <f>AVERAGE(B65:B66)</f>
        <v>1.0591350213478554</v>
      </c>
      <c r="H66" s="52">
        <f>AVERAGE(C65:C66)</f>
        <v>9.5436207764580576</v>
      </c>
      <c r="I66" s="167">
        <f>AVERAGE(D65:D66)</f>
        <v>1.1568031882674545</v>
      </c>
      <c r="K66" s="1"/>
      <c r="L66" s="128"/>
      <c r="M66" s="47"/>
      <c r="N66" s="47"/>
      <c r="O66" s="47"/>
    </row>
    <row r="71" spans="1:15" ht="12.75" customHeight="1" x14ac:dyDescent="0.4">
      <c r="E71" s="10"/>
      <c r="F71" s="1"/>
    </row>
    <row r="72" spans="1:15" ht="12.75" customHeight="1" x14ac:dyDescent="0.4">
      <c r="E72" s="10"/>
      <c r="F72" s="1"/>
    </row>
    <row r="73" spans="1:15" ht="12.75" customHeight="1" x14ac:dyDescent="0.4">
      <c r="E73" s="10"/>
      <c r="F73" s="1"/>
    </row>
    <row r="74" spans="1:15" ht="12.75" customHeight="1" x14ac:dyDescent="0.4">
      <c r="E74" s="10"/>
      <c r="F74" s="1"/>
    </row>
  </sheetData>
  <mergeCells count="33">
    <mergeCell ref="A35:B37"/>
    <mergeCell ref="A38:B40"/>
    <mergeCell ref="A21:B21"/>
    <mergeCell ref="A22:B22"/>
    <mergeCell ref="A61:B61"/>
    <mergeCell ref="A25:B25"/>
    <mergeCell ref="A26:B26"/>
    <mergeCell ref="A27:B27"/>
    <mergeCell ref="A28:B28"/>
    <mergeCell ref="A45:B45"/>
    <mergeCell ref="A46:B46"/>
    <mergeCell ref="A47:B47"/>
    <mergeCell ref="A48:B50"/>
    <mergeCell ref="A51:B53"/>
    <mergeCell ref="A54:B56"/>
    <mergeCell ref="A57:B59"/>
    <mergeCell ref="A29:B31"/>
    <mergeCell ref="A32:B34"/>
    <mergeCell ref="A8:B8"/>
    <mergeCell ref="A9:B9"/>
    <mergeCell ref="A12:B12"/>
    <mergeCell ref="A15:B15"/>
    <mergeCell ref="A18:B18"/>
    <mergeCell ref="A1:C1"/>
    <mergeCell ref="A4:B4"/>
    <mergeCell ref="A5:B5"/>
    <mergeCell ref="A7:B7"/>
    <mergeCell ref="A6:B6"/>
    <mergeCell ref="G64:I64"/>
    <mergeCell ref="A60:B60"/>
    <mergeCell ref="A41:B41"/>
    <mergeCell ref="A42:B42"/>
    <mergeCell ref="M64:O64"/>
  </mergeCells>
  <phoneticPr fontId="1" type="noConversion"/>
  <conditionalFormatting sqref="A29 A32 A35 A38 A41:A42">
    <cfRule type="duplicateValues" dxfId="2" priority="2"/>
  </conditionalFormatting>
  <conditionalFormatting sqref="A10:B11 A9 A13:B14 A12 A16:B17 A15 A19:B20 A18 A21:A22">
    <cfRule type="duplicateValues" dxfId="1" priority="6"/>
  </conditionalFormatting>
  <conditionalFormatting sqref="A48 A51 A54 A57 A60:A61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0"/>
  <sheetViews>
    <sheetView workbookViewId="0">
      <selection activeCell="I8" sqref="I8"/>
    </sheetView>
  </sheetViews>
  <sheetFormatPr defaultColWidth="9" defaultRowHeight="12.75" customHeight="1" x14ac:dyDescent="0.3"/>
  <cols>
    <col min="1" max="3" width="9" style="10" customWidth="1"/>
    <col min="4" max="16384" width="9" style="10"/>
  </cols>
  <sheetData>
    <row r="1" spans="1:15" ht="12.75" customHeight="1" x14ac:dyDescent="0.3">
      <c r="A1" s="24" t="s">
        <v>7</v>
      </c>
      <c r="B1" s="54"/>
      <c r="C1" s="54"/>
    </row>
    <row r="3" spans="1:15" ht="12.75" customHeight="1" x14ac:dyDescent="0.3">
      <c r="A3" s="24" t="s">
        <v>31</v>
      </c>
      <c r="B3" s="54"/>
      <c r="C3" s="54"/>
    </row>
    <row r="4" spans="1:15" ht="12.75" customHeight="1" x14ac:dyDescent="0.3">
      <c r="A4" s="86"/>
      <c r="B4" s="96"/>
      <c r="C4" s="87"/>
      <c r="D4" s="444" t="s">
        <v>33</v>
      </c>
      <c r="E4" s="442"/>
      <c r="F4" s="441" t="s">
        <v>35</v>
      </c>
      <c r="G4" s="442"/>
      <c r="H4" s="6"/>
      <c r="I4" s="6"/>
      <c r="K4" s="6"/>
      <c r="L4" s="6"/>
      <c r="M4" s="6"/>
      <c r="N4" s="6"/>
      <c r="O4" s="6"/>
    </row>
    <row r="5" spans="1:15" ht="12.75" customHeight="1" x14ac:dyDescent="0.3">
      <c r="A5" s="89"/>
      <c r="B5" s="90"/>
      <c r="C5" s="91"/>
      <c r="D5" s="46" t="s">
        <v>39</v>
      </c>
      <c r="E5" s="38" t="s">
        <v>40</v>
      </c>
      <c r="F5" s="38" t="s">
        <v>39</v>
      </c>
      <c r="G5" s="38" t="s">
        <v>40</v>
      </c>
      <c r="H5" s="3"/>
      <c r="I5" s="3"/>
      <c r="J5" s="3"/>
      <c r="K5" s="3"/>
      <c r="L5" s="3"/>
      <c r="M5" s="3"/>
      <c r="N5" s="3"/>
      <c r="O5" s="3"/>
    </row>
    <row r="6" spans="1:15" ht="12.75" customHeight="1" x14ac:dyDescent="0.3">
      <c r="A6" s="86"/>
      <c r="B6" s="96"/>
      <c r="C6" s="87"/>
      <c r="D6" s="93">
        <v>1.3333330000000001</v>
      </c>
      <c r="E6" s="94">
        <v>1.3333330000000001</v>
      </c>
      <c r="F6" s="94">
        <v>0.93066700000000002</v>
      </c>
      <c r="G6" s="95">
        <v>1.1413329999999999</v>
      </c>
      <c r="H6" s="33"/>
      <c r="I6" s="33"/>
      <c r="J6" s="33"/>
      <c r="K6" s="33"/>
      <c r="L6" s="33"/>
      <c r="M6" s="33"/>
      <c r="N6" s="33"/>
      <c r="O6" s="33"/>
    </row>
    <row r="7" spans="1:15" ht="12.75" customHeight="1" x14ac:dyDescent="0.3">
      <c r="A7" s="422" t="s">
        <v>37</v>
      </c>
      <c r="B7" s="445"/>
      <c r="C7" s="423"/>
      <c r="D7" s="37">
        <v>0.82666700000000004</v>
      </c>
      <c r="E7" s="34">
        <v>1.3333330000000001</v>
      </c>
      <c r="F7" s="34">
        <v>0.62666699999999997</v>
      </c>
      <c r="G7" s="35">
        <v>1.1413329999999999</v>
      </c>
    </row>
    <row r="8" spans="1:15" ht="12.75" customHeight="1" x14ac:dyDescent="0.3">
      <c r="A8" s="89"/>
      <c r="B8" s="90"/>
      <c r="C8" s="91"/>
      <c r="D8" s="69">
        <v>0.84</v>
      </c>
      <c r="E8" s="68">
        <v>1.1706669999999999</v>
      </c>
      <c r="F8" s="68">
        <v>0.86933300000000002</v>
      </c>
      <c r="G8" s="70">
        <v>1.3333330000000001</v>
      </c>
    </row>
    <row r="9" spans="1:15" ht="12.75" customHeight="1" x14ac:dyDescent="0.3">
      <c r="A9" s="422" t="s">
        <v>42</v>
      </c>
      <c r="B9" s="445"/>
      <c r="C9" s="423"/>
      <c r="D9" s="34">
        <f>AVERAGE(D6:D8)</f>
        <v>1</v>
      </c>
      <c r="E9" s="34">
        <f t="shared" ref="E9:G9" si="0">AVERAGE(E6:E8)</f>
        <v>1.2791110000000001</v>
      </c>
      <c r="F9" s="34">
        <f t="shared" si="0"/>
        <v>0.80888900000000008</v>
      </c>
      <c r="G9" s="35">
        <f t="shared" si="0"/>
        <v>1.205333</v>
      </c>
    </row>
    <row r="10" spans="1:15" ht="12.75" customHeight="1" x14ac:dyDescent="0.3">
      <c r="A10" s="436" t="s">
        <v>44</v>
      </c>
      <c r="B10" s="443"/>
      <c r="C10" s="437"/>
      <c r="D10" s="48">
        <f>STDEV(D6:D8)</f>
        <v>0.28875181192331961</v>
      </c>
      <c r="E10" s="4">
        <f t="shared" ref="E10:G10" si="1">STDEV(E6:E8)</f>
        <v>9.3915258887999772E-2</v>
      </c>
      <c r="F10" s="4">
        <f t="shared" si="1"/>
        <v>0.16076102715521529</v>
      </c>
      <c r="G10" s="5">
        <f t="shared" si="1"/>
        <v>0.11085125168440825</v>
      </c>
    </row>
    <row r="11" spans="1:15" ht="12.75" customHeight="1" x14ac:dyDescent="0.3">
      <c r="G11" s="33"/>
    </row>
    <row r="12" spans="1:15" ht="12.75" customHeight="1" x14ac:dyDescent="0.3">
      <c r="A12" s="327" t="s">
        <v>198</v>
      </c>
      <c r="F12" s="33"/>
    </row>
    <row r="13" spans="1:15" ht="12.75" customHeight="1" x14ac:dyDescent="0.3">
      <c r="A13" s="441" t="s">
        <v>93</v>
      </c>
      <c r="B13" s="442"/>
      <c r="C13" s="438" t="s">
        <v>199</v>
      </c>
      <c r="D13" s="439"/>
      <c r="E13" s="440"/>
    </row>
    <row r="14" spans="1:15" ht="12.75" customHeight="1" x14ac:dyDescent="0.3">
      <c r="A14" s="422" t="s">
        <v>90</v>
      </c>
      <c r="B14" s="423"/>
      <c r="C14" s="334">
        <v>1.0012056099926403</v>
      </c>
      <c r="D14" s="334">
        <v>1.0001454117732624</v>
      </c>
      <c r="E14" s="329">
        <v>1.0004714793052933</v>
      </c>
    </row>
    <row r="15" spans="1:15" ht="12.75" customHeight="1" x14ac:dyDescent="0.3">
      <c r="A15" s="422" t="s">
        <v>87</v>
      </c>
      <c r="B15" s="423"/>
      <c r="C15" s="334">
        <v>0.37130984947679074</v>
      </c>
      <c r="D15" s="334">
        <v>0.46860938002309005</v>
      </c>
      <c r="E15" s="329">
        <v>0.19016259318746015</v>
      </c>
    </row>
    <row r="16" spans="1:15" ht="12.75" customHeight="1" x14ac:dyDescent="0.3">
      <c r="A16" s="422" t="s">
        <v>88</v>
      </c>
      <c r="B16" s="423"/>
      <c r="C16" s="334">
        <v>0.56399235557018856</v>
      </c>
      <c r="D16" s="334">
        <v>0.49969889862733535</v>
      </c>
      <c r="E16" s="329">
        <v>0.41615130840302766</v>
      </c>
    </row>
    <row r="17" spans="1:5" ht="12.75" customHeight="1" x14ac:dyDescent="0.3">
      <c r="A17" s="441" t="s">
        <v>195</v>
      </c>
      <c r="B17" s="442"/>
      <c r="C17" s="438" t="s">
        <v>199</v>
      </c>
      <c r="D17" s="439"/>
      <c r="E17" s="440"/>
    </row>
    <row r="18" spans="1:5" ht="12.75" customHeight="1" x14ac:dyDescent="0.3">
      <c r="A18" s="422" t="s">
        <v>90</v>
      </c>
      <c r="B18" s="423"/>
      <c r="C18" s="334">
        <v>1.0001897940912339</v>
      </c>
      <c r="D18" s="334">
        <v>1.0002521640700885</v>
      </c>
      <c r="E18" s="329">
        <v>0.99956537799997314</v>
      </c>
    </row>
    <row r="19" spans="1:5" ht="12.75" customHeight="1" x14ac:dyDescent="0.3">
      <c r="A19" s="422" t="s">
        <v>87</v>
      </c>
      <c r="B19" s="423"/>
      <c r="C19" s="334">
        <v>0.4918228324357739</v>
      </c>
      <c r="D19" s="334">
        <v>9.4034643835998369E-2</v>
      </c>
      <c r="E19" s="329">
        <v>0.47676360910606946</v>
      </c>
    </row>
    <row r="20" spans="1:5" ht="12.75" customHeight="1" x14ac:dyDescent="0.3">
      <c r="A20" s="436" t="s">
        <v>88</v>
      </c>
      <c r="B20" s="437"/>
      <c r="C20" s="333">
        <v>0.73208249124683999</v>
      </c>
      <c r="D20" s="333">
        <v>0.30321251424794915</v>
      </c>
      <c r="E20" s="332">
        <v>0.47589451635298752</v>
      </c>
    </row>
  </sheetData>
  <mergeCells count="15">
    <mergeCell ref="A10:C10"/>
    <mergeCell ref="F4:G4"/>
    <mergeCell ref="D4:E4"/>
    <mergeCell ref="A7:C7"/>
    <mergeCell ref="A9:C9"/>
    <mergeCell ref="A18:B18"/>
    <mergeCell ref="A19:B19"/>
    <mergeCell ref="A20:B20"/>
    <mergeCell ref="C13:E13"/>
    <mergeCell ref="C17:E17"/>
    <mergeCell ref="A13:B13"/>
    <mergeCell ref="A14:B14"/>
    <mergeCell ref="A15:B15"/>
    <mergeCell ref="A16:B16"/>
    <mergeCell ref="A17:B17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2"/>
  <sheetViews>
    <sheetView topLeftCell="J1" workbookViewId="0">
      <selection activeCell="E23" sqref="E23"/>
    </sheetView>
  </sheetViews>
  <sheetFormatPr defaultColWidth="9" defaultRowHeight="12.75" customHeight="1" x14ac:dyDescent="0.3"/>
  <cols>
    <col min="1" max="8" width="11.36328125" style="9" customWidth="1"/>
    <col min="9" max="16384" width="9" style="9"/>
  </cols>
  <sheetData>
    <row r="1" spans="1:27" ht="12.75" customHeight="1" x14ac:dyDescent="0.3">
      <c r="A1" s="99" t="s">
        <v>7</v>
      </c>
      <c r="J1" s="99" t="s">
        <v>7</v>
      </c>
    </row>
    <row r="3" spans="1:27" ht="12.75" customHeight="1" x14ac:dyDescent="0.3">
      <c r="A3" s="99" t="s">
        <v>133</v>
      </c>
      <c r="J3" s="99" t="s">
        <v>140</v>
      </c>
      <c r="M3" s="99" t="s">
        <v>141</v>
      </c>
      <c r="P3" s="99" t="s">
        <v>144</v>
      </c>
    </row>
    <row r="4" spans="1:27" ht="12.75" customHeight="1" x14ac:dyDescent="0.3">
      <c r="A4" s="420" t="s">
        <v>134</v>
      </c>
      <c r="B4" s="446"/>
      <c r="C4" s="446" t="s">
        <v>137</v>
      </c>
      <c r="D4" s="446"/>
      <c r="E4" s="446" t="s">
        <v>138</v>
      </c>
      <c r="F4" s="446"/>
      <c r="G4" s="446" t="s">
        <v>139</v>
      </c>
      <c r="H4" s="421"/>
      <c r="J4" s="106" t="s">
        <v>131</v>
      </c>
      <c r="K4" s="107" t="s">
        <v>132</v>
      </c>
      <c r="M4" s="138" t="s">
        <v>143</v>
      </c>
      <c r="N4" s="139" t="s">
        <v>142</v>
      </c>
      <c r="P4" s="138" t="s">
        <v>145</v>
      </c>
      <c r="Q4" s="139" t="s">
        <v>146</v>
      </c>
    </row>
    <row r="5" spans="1:27" ht="12.75" customHeight="1" x14ac:dyDescent="0.3">
      <c r="A5" s="69" t="s">
        <v>135</v>
      </c>
      <c r="B5" s="68" t="s">
        <v>136</v>
      </c>
      <c r="C5" s="68" t="s">
        <v>135</v>
      </c>
      <c r="D5" s="68" t="s">
        <v>136</v>
      </c>
      <c r="E5" s="68" t="s">
        <v>135</v>
      </c>
      <c r="F5" s="68" t="s">
        <v>136</v>
      </c>
      <c r="G5" s="68" t="s">
        <v>135</v>
      </c>
      <c r="H5" s="70" t="s">
        <v>136</v>
      </c>
      <c r="I5" s="137"/>
      <c r="J5" s="37">
        <v>45</v>
      </c>
      <c r="K5" s="35">
        <v>19</v>
      </c>
      <c r="L5" s="137"/>
      <c r="M5" s="37">
        <v>208</v>
      </c>
      <c r="N5" s="35">
        <v>341</v>
      </c>
      <c r="O5" s="137"/>
      <c r="P5" s="37">
        <v>19</v>
      </c>
      <c r="Q5" s="35">
        <v>264</v>
      </c>
      <c r="R5" s="137"/>
      <c r="S5" s="137"/>
      <c r="T5" s="137"/>
      <c r="U5" s="137"/>
      <c r="V5" s="137"/>
      <c r="W5" s="137"/>
      <c r="X5" s="137"/>
      <c r="Y5" s="137"/>
      <c r="Z5" s="137"/>
      <c r="AA5" s="137"/>
    </row>
    <row r="6" spans="1:27" ht="12.75" customHeight="1" x14ac:dyDescent="0.3">
      <c r="A6" s="100">
        <v>5.2290000000000001</v>
      </c>
      <c r="B6" s="108">
        <v>3.0630000000000002</v>
      </c>
      <c r="C6" s="108">
        <v>6.3209999999999997</v>
      </c>
      <c r="D6" s="108">
        <v>20.047999999999998</v>
      </c>
      <c r="E6" s="108">
        <v>20.382999999999999</v>
      </c>
      <c r="F6" s="108">
        <v>31.925999999999998</v>
      </c>
      <c r="G6" s="108">
        <v>15.763</v>
      </c>
      <c r="H6" s="101">
        <v>43.338000000000001</v>
      </c>
      <c r="J6" s="37">
        <v>135</v>
      </c>
      <c r="K6" s="35">
        <v>33</v>
      </c>
      <c r="M6" s="37">
        <v>13</v>
      </c>
      <c r="N6" s="35">
        <v>264</v>
      </c>
      <c r="P6" s="37">
        <v>20</v>
      </c>
      <c r="Q6" s="35">
        <v>772</v>
      </c>
    </row>
    <row r="7" spans="1:27" ht="12.75" customHeight="1" x14ac:dyDescent="0.3">
      <c r="A7" s="100">
        <v>6.42</v>
      </c>
      <c r="B7" s="108">
        <v>6.431</v>
      </c>
      <c r="C7" s="108">
        <v>7.89</v>
      </c>
      <c r="D7" s="108">
        <v>15.853999999999999</v>
      </c>
      <c r="E7" s="108">
        <v>21.356000000000002</v>
      </c>
      <c r="F7" s="108">
        <v>25.701000000000001</v>
      </c>
      <c r="G7" s="108">
        <v>76.578000000000003</v>
      </c>
      <c r="H7" s="101">
        <v>59.445</v>
      </c>
      <c r="J7" s="37">
        <v>47</v>
      </c>
      <c r="K7" s="35">
        <v>27</v>
      </c>
      <c r="M7" s="37">
        <v>11</v>
      </c>
      <c r="N7" s="35">
        <v>772</v>
      </c>
      <c r="P7" s="37">
        <v>13</v>
      </c>
      <c r="Q7" s="35">
        <v>179</v>
      </c>
    </row>
    <row r="8" spans="1:27" ht="12.75" customHeight="1" x14ac:dyDescent="0.3">
      <c r="A8" s="100">
        <v>0.26800000000000002</v>
      </c>
      <c r="B8" s="108">
        <v>4.883</v>
      </c>
      <c r="C8" s="108">
        <v>10.196999999999999</v>
      </c>
      <c r="D8" s="108">
        <v>13.839</v>
      </c>
      <c r="E8" s="108">
        <v>29.367000000000001</v>
      </c>
      <c r="F8" s="108">
        <v>20.044</v>
      </c>
      <c r="G8" s="108">
        <v>50.348999999999997</v>
      </c>
      <c r="H8" s="101">
        <v>33.869</v>
      </c>
      <c r="J8" s="37">
        <v>85</v>
      </c>
      <c r="K8" s="35">
        <v>339</v>
      </c>
      <c r="M8" s="37">
        <v>28</v>
      </c>
      <c r="N8" s="35">
        <v>179</v>
      </c>
      <c r="P8" s="37">
        <v>339</v>
      </c>
      <c r="Q8" s="35">
        <v>53</v>
      </c>
    </row>
    <row r="9" spans="1:27" ht="12.75" customHeight="1" x14ac:dyDescent="0.3">
      <c r="A9" s="100">
        <v>0</v>
      </c>
      <c r="B9" s="108">
        <v>9.7940000000000005</v>
      </c>
      <c r="C9" s="108">
        <v>1.726</v>
      </c>
      <c r="D9" s="108">
        <v>7.1310000000000002</v>
      </c>
      <c r="E9" s="108">
        <v>34.064</v>
      </c>
      <c r="F9" s="108">
        <v>49.706000000000003</v>
      </c>
      <c r="G9" s="108">
        <v>58.551000000000002</v>
      </c>
      <c r="H9" s="101">
        <v>64.052999999999997</v>
      </c>
      <c r="J9" s="37">
        <v>52</v>
      </c>
      <c r="K9" s="35">
        <v>78</v>
      </c>
      <c r="M9" s="37">
        <v>40</v>
      </c>
      <c r="N9" s="35">
        <v>53</v>
      </c>
      <c r="P9" s="37">
        <v>78</v>
      </c>
      <c r="Q9" s="35">
        <v>21</v>
      </c>
    </row>
    <row r="10" spans="1:27" ht="12.75" customHeight="1" x14ac:dyDescent="0.3">
      <c r="A10" s="100">
        <v>1.5149999999999999</v>
      </c>
      <c r="B10" s="108">
        <v>5.7350000000000003</v>
      </c>
      <c r="C10" s="108">
        <v>2.3279999999999998</v>
      </c>
      <c r="D10" s="108">
        <v>19.72</v>
      </c>
      <c r="E10" s="108">
        <v>18.704999999999998</v>
      </c>
      <c r="F10" s="108">
        <v>26.995999999999999</v>
      </c>
      <c r="G10" s="108">
        <v>15.988</v>
      </c>
      <c r="H10" s="101">
        <v>58.468000000000004</v>
      </c>
      <c r="J10" s="37">
        <v>13</v>
      </c>
      <c r="K10" s="35">
        <v>13</v>
      </c>
      <c r="M10" s="37">
        <v>135</v>
      </c>
      <c r="N10" s="35">
        <v>21</v>
      </c>
      <c r="P10" s="37">
        <v>13</v>
      </c>
      <c r="Q10" s="35">
        <v>6</v>
      </c>
    </row>
    <row r="11" spans="1:27" ht="12.75" customHeight="1" x14ac:dyDescent="0.3">
      <c r="A11" s="100">
        <v>3.5830000000000002</v>
      </c>
      <c r="B11" s="108">
        <v>9.1430000000000007</v>
      </c>
      <c r="C11" s="108">
        <v>1.5329999999999999</v>
      </c>
      <c r="D11" s="108">
        <v>21.033999999999999</v>
      </c>
      <c r="E11" s="108">
        <v>30.036000000000001</v>
      </c>
      <c r="F11" s="108">
        <v>24.940999999999999</v>
      </c>
      <c r="G11" s="108">
        <v>63.122999999999998</v>
      </c>
      <c r="H11" s="101">
        <v>58.756</v>
      </c>
      <c r="J11" s="37">
        <v>6</v>
      </c>
      <c r="K11" s="35">
        <v>264</v>
      </c>
      <c r="M11" s="37">
        <v>85</v>
      </c>
      <c r="N11" s="35">
        <v>6</v>
      </c>
      <c r="P11" s="37">
        <v>264</v>
      </c>
      <c r="Q11" s="35">
        <v>208</v>
      </c>
    </row>
    <row r="12" spans="1:27" ht="12.75" customHeight="1" x14ac:dyDescent="0.3">
      <c r="A12" s="100">
        <v>3.6989999999999998</v>
      </c>
      <c r="B12" s="108">
        <v>5.6109999999999998</v>
      </c>
      <c r="C12" s="108">
        <v>1.5029999999999999</v>
      </c>
      <c r="D12" s="108">
        <v>11.411</v>
      </c>
      <c r="E12" s="108">
        <v>17.927</v>
      </c>
      <c r="F12" s="108"/>
      <c r="G12" s="108">
        <v>57.762</v>
      </c>
      <c r="H12" s="101">
        <v>55.322000000000003</v>
      </c>
      <c r="J12" s="37">
        <v>20</v>
      </c>
      <c r="K12" s="35">
        <v>80</v>
      </c>
      <c r="M12" s="37">
        <v>52</v>
      </c>
      <c r="N12" s="35">
        <v>19</v>
      </c>
      <c r="P12" s="37">
        <v>80</v>
      </c>
      <c r="Q12" s="35"/>
    </row>
    <row r="13" spans="1:27" ht="12.75" customHeight="1" x14ac:dyDescent="0.3">
      <c r="A13" s="100">
        <v>5.6929999999999996</v>
      </c>
      <c r="B13" s="108">
        <v>10.14</v>
      </c>
      <c r="C13" s="108">
        <v>5.4119999999999999</v>
      </c>
      <c r="D13" s="108">
        <v>6.5910000000000002</v>
      </c>
      <c r="E13" s="108">
        <v>20.669</v>
      </c>
      <c r="F13" s="108"/>
      <c r="G13" s="108">
        <v>59.869</v>
      </c>
      <c r="H13" s="101">
        <v>78.269000000000005</v>
      </c>
      <c r="J13" s="37">
        <v>28</v>
      </c>
      <c r="K13" s="35">
        <v>11</v>
      </c>
      <c r="M13" s="37">
        <v>6</v>
      </c>
      <c r="N13" s="35">
        <v>27</v>
      </c>
      <c r="P13" s="37">
        <v>11</v>
      </c>
      <c r="Q13" s="35"/>
    </row>
    <row r="14" spans="1:27" ht="12.75" customHeight="1" x14ac:dyDescent="0.3">
      <c r="A14" s="100">
        <v>6.0830000000000002</v>
      </c>
      <c r="B14" s="108">
        <v>9.2379999999999995</v>
      </c>
      <c r="C14" s="108">
        <v>0.21299999999999999</v>
      </c>
      <c r="D14" s="108">
        <v>35.137</v>
      </c>
      <c r="E14" s="108">
        <v>36.052</v>
      </c>
      <c r="F14" s="108"/>
      <c r="G14" s="108">
        <v>51.414000000000001</v>
      </c>
      <c r="H14" s="101">
        <v>84.756</v>
      </c>
      <c r="J14" s="37">
        <v>341</v>
      </c>
      <c r="K14" s="35">
        <v>3</v>
      </c>
      <c r="M14" s="37">
        <v>45</v>
      </c>
      <c r="N14" s="35">
        <v>339</v>
      </c>
      <c r="P14" s="37">
        <v>28</v>
      </c>
      <c r="Q14" s="35"/>
    </row>
    <row r="15" spans="1:27" ht="12.75" customHeight="1" x14ac:dyDescent="0.3">
      <c r="A15" s="100">
        <v>4.0750000000000002</v>
      </c>
      <c r="B15" s="108">
        <v>9.0619999999999994</v>
      </c>
      <c r="C15" s="108">
        <v>9.9109999999999996</v>
      </c>
      <c r="D15" s="108">
        <v>19.989999999999998</v>
      </c>
      <c r="E15" s="108">
        <v>34.834000000000003</v>
      </c>
      <c r="F15" s="108"/>
      <c r="G15" s="108"/>
      <c r="H15" s="101"/>
      <c r="J15" s="69">
        <v>40</v>
      </c>
      <c r="K15" s="70"/>
      <c r="M15" s="37">
        <v>20</v>
      </c>
      <c r="N15" s="35">
        <v>78</v>
      </c>
      <c r="P15" s="37">
        <v>341</v>
      </c>
      <c r="Q15" s="35"/>
    </row>
    <row r="16" spans="1:27" ht="12.75" customHeight="1" x14ac:dyDescent="0.3">
      <c r="A16" s="100">
        <v>1.339</v>
      </c>
      <c r="B16" s="108">
        <v>8.6679999999999993</v>
      </c>
      <c r="C16" s="108">
        <v>5.8419999999999996</v>
      </c>
      <c r="D16" s="108"/>
      <c r="E16" s="108">
        <v>32.646999999999998</v>
      </c>
      <c r="F16" s="108"/>
      <c r="G16" s="108"/>
      <c r="H16" s="101"/>
      <c r="K16" s="33"/>
      <c r="M16" s="37">
        <v>47</v>
      </c>
      <c r="N16" s="35">
        <v>13</v>
      </c>
      <c r="P16" s="37">
        <v>6</v>
      </c>
      <c r="Q16" s="35"/>
    </row>
    <row r="17" spans="1:17" ht="12.75" customHeight="1" x14ac:dyDescent="0.3">
      <c r="A17" s="100">
        <v>1.504</v>
      </c>
      <c r="B17" s="108">
        <v>7</v>
      </c>
      <c r="C17" s="108"/>
      <c r="D17" s="108"/>
      <c r="E17" s="108">
        <v>28.736000000000001</v>
      </c>
      <c r="F17" s="108"/>
      <c r="G17" s="108"/>
      <c r="H17" s="101"/>
      <c r="J17" s="33"/>
      <c r="K17" s="33"/>
      <c r="M17" s="37">
        <v>3</v>
      </c>
      <c r="N17" s="35">
        <v>264</v>
      </c>
      <c r="P17" s="37">
        <v>45</v>
      </c>
      <c r="Q17" s="35"/>
    </row>
    <row r="18" spans="1:17" ht="12.75" customHeight="1" x14ac:dyDescent="0.3">
      <c r="A18" s="100">
        <v>4.8760000000000003</v>
      </c>
      <c r="B18" s="108">
        <v>7.7220000000000004</v>
      </c>
      <c r="C18" s="108"/>
      <c r="D18" s="108"/>
      <c r="E18" s="108">
        <v>25.541</v>
      </c>
      <c r="F18" s="108"/>
      <c r="G18" s="108"/>
      <c r="H18" s="101"/>
      <c r="M18" s="69">
        <v>33</v>
      </c>
      <c r="N18" s="70">
        <v>80</v>
      </c>
      <c r="P18" s="37">
        <v>135</v>
      </c>
      <c r="Q18" s="35"/>
    </row>
    <row r="19" spans="1:17" ht="12.75" customHeight="1" x14ac:dyDescent="0.3">
      <c r="A19" s="100">
        <v>4.4969999999999999</v>
      </c>
      <c r="B19" s="108">
        <v>10.996</v>
      </c>
      <c r="C19" s="108"/>
      <c r="D19" s="108"/>
      <c r="E19" s="108">
        <v>40.396000000000001</v>
      </c>
      <c r="F19" s="108"/>
      <c r="G19" s="108"/>
      <c r="H19" s="101"/>
      <c r="P19" s="37">
        <v>47</v>
      </c>
      <c r="Q19" s="35"/>
    </row>
    <row r="20" spans="1:17" ht="12.75" customHeight="1" x14ac:dyDescent="0.3">
      <c r="A20" s="100">
        <v>17.579999999999998</v>
      </c>
      <c r="B20" s="108">
        <v>10.923</v>
      </c>
      <c r="C20" s="108"/>
      <c r="D20" s="108"/>
      <c r="E20" s="108">
        <v>29.314</v>
      </c>
      <c r="F20" s="108"/>
      <c r="G20" s="108"/>
      <c r="H20" s="101"/>
      <c r="M20" s="33"/>
      <c r="P20" s="37">
        <v>85</v>
      </c>
      <c r="Q20" s="35"/>
    </row>
    <row r="21" spans="1:17" ht="12.75" customHeight="1" x14ac:dyDescent="0.3">
      <c r="A21" s="100">
        <v>10.321</v>
      </c>
      <c r="B21" s="108">
        <v>8.391</v>
      </c>
      <c r="C21" s="108"/>
      <c r="D21" s="108"/>
      <c r="E21" s="108">
        <v>37.878999999999998</v>
      </c>
      <c r="F21" s="108"/>
      <c r="G21" s="108"/>
      <c r="H21" s="101"/>
      <c r="M21" s="33"/>
      <c r="P21" s="37">
        <v>52</v>
      </c>
      <c r="Q21" s="35"/>
    </row>
    <row r="22" spans="1:17" ht="12.75" customHeight="1" x14ac:dyDescent="0.3">
      <c r="A22" s="100">
        <v>7.6429999999999998</v>
      </c>
      <c r="B22" s="108">
        <v>11.202999999999999</v>
      </c>
      <c r="C22" s="108"/>
      <c r="D22" s="108"/>
      <c r="E22" s="108">
        <v>44.941000000000003</v>
      </c>
      <c r="F22" s="108"/>
      <c r="G22" s="108"/>
      <c r="H22" s="101"/>
      <c r="M22" s="33"/>
      <c r="P22" s="37">
        <v>40</v>
      </c>
      <c r="Q22" s="35"/>
    </row>
    <row r="23" spans="1:17" ht="12.75" customHeight="1" x14ac:dyDescent="0.3">
      <c r="A23" s="100">
        <v>4.9020000000000001</v>
      </c>
      <c r="B23" s="108">
        <v>17.29</v>
      </c>
      <c r="C23" s="108"/>
      <c r="D23" s="108"/>
      <c r="E23" s="108">
        <v>37.173999999999999</v>
      </c>
      <c r="F23" s="108"/>
      <c r="G23" s="108"/>
      <c r="H23" s="101"/>
      <c r="M23" s="33"/>
      <c r="P23" s="37">
        <v>3</v>
      </c>
      <c r="Q23" s="35"/>
    </row>
    <row r="24" spans="1:17" ht="12.75" customHeight="1" x14ac:dyDescent="0.3">
      <c r="A24" s="100">
        <v>2.4729999999999999</v>
      </c>
      <c r="B24" s="108"/>
      <c r="C24" s="108"/>
      <c r="D24" s="108"/>
      <c r="E24" s="108">
        <v>22.323</v>
      </c>
      <c r="F24" s="108"/>
      <c r="G24" s="108"/>
      <c r="H24" s="101"/>
      <c r="M24" s="33"/>
      <c r="P24" s="37">
        <v>33</v>
      </c>
      <c r="Q24" s="35"/>
    </row>
    <row r="25" spans="1:17" ht="12.75" customHeight="1" x14ac:dyDescent="0.3">
      <c r="A25" s="100">
        <v>5.2880000000000003</v>
      </c>
      <c r="B25" s="108"/>
      <c r="C25" s="108"/>
      <c r="D25" s="108"/>
      <c r="E25" s="108">
        <v>14.975</v>
      </c>
      <c r="F25" s="108"/>
      <c r="G25" s="108"/>
      <c r="H25" s="101"/>
      <c r="P25" s="69">
        <v>27</v>
      </c>
      <c r="Q25" s="70"/>
    </row>
    <row r="26" spans="1:17" ht="12.75" customHeight="1" x14ac:dyDescent="0.3">
      <c r="A26" s="100">
        <v>8.7799999999999994</v>
      </c>
      <c r="B26" s="108"/>
      <c r="C26" s="108"/>
      <c r="D26" s="108"/>
      <c r="E26" s="108"/>
      <c r="F26" s="108"/>
      <c r="G26" s="108"/>
      <c r="H26" s="101"/>
      <c r="Q26" s="33"/>
    </row>
    <row r="27" spans="1:17" ht="12.75" customHeight="1" x14ac:dyDescent="0.3">
      <c r="A27" s="100">
        <v>5.4429999999999996</v>
      </c>
      <c r="B27" s="108"/>
      <c r="C27" s="108"/>
      <c r="D27" s="108"/>
      <c r="E27" s="108"/>
      <c r="F27" s="108"/>
      <c r="G27" s="108"/>
      <c r="H27" s="101"/>
    </row>
    <row r="28" spans="1:17" ht="12.75" customHeight="1" x14ac:dyDescent="0.3">
      <c r="A28" s="100">
        <v>4.6189999999999998</v>
      </c>
      <c r="B28" s="108"/>
      <c r="C28" s="108"/>
      <c r="D28" s="108"/>
      <c r="E28" s="108"/>
      <c r="F28" s="108"/>
      <c r="G28" s="108"/>
      <c r="H28" s="101"/>
    </row>
    <row r="29" spans="1:17" ht="12.75" customHeight="1" x14ac:dyDescent="0.3">
      <c r="A29" s="100">
        <v>5.8049999999999997</v>
      </c>
      <c r="B29" s="108"/>
      <c r="C29" s="108"/>
      <c r="D29" s="108"/>
      <c r="E29" s="108"/>
      <c r="F29" s="108"/>
      <c r="G29" s="108"/>
      <c r="H29" s="101"/>
    </row>
    <row r="30" spans="1:17" ht="12.75" customHeight="1" x14ac:dyDescent="0.3">
      <c r="A30" s="100">
        <v>3.1960000000000002</v>
      </c>
      <c r="B30" s="108"/>
      <c r="C30" s="108"/>
      <c r="D30" s="108"/>
      <c r="E30" s="108"/>
      <c r="F30" s="108"/>
      <c r="G30" s="108"/>
      <c r="H30" s="101"/>
    </row>
    <row r="31" spans="1:17" ht="12.75" customHeight="1" x14ac:dyDescent="0.3">
      <c r="A31" s="100">
        <v>13.359</v>
      </c>
      <c r="B31" s="108"/>
      <c r="C31" s="108"/>
      <c r="D31" s="108"/>
      <c r="E31" s="108"/>
      <c r="F31" s="108"/>
      <c r="G31" s="108"/>
      <c r="H31" s="101"/>
    </row>
    <row r="32" spans="1:17" ht="12.75" customHeight="1" x14ac:dyDescent="0.3">
      <c r="A32" s="103">
        <v>2.5710000000000002</v>
      </c>
      <c r="B32" s="104"/>
      <c r="C32" s="104"/>
      <c r="D32" s="104"/>
      <c r="E32" s="104"/>
      <c r="F32" s="104"/>
      <c r="G32" s="104"/>
      <c r="H32" s="105"/>
    </row>
  </sheetData>
  <mergeCells count="4">
    <mergeCell ref="A4:B4"/>
    <mergeCell ref="C4:D4"/>
    <mergeCell ref="E4:F4"/>
    <mergeCell ref="G4:H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61"/>
  <sheetViews>
    <sheetView topLeftCell="I1" workbookViewId="0">
      <selection activeCell="I8" sqref="I8"/>
    </sheetView>
  </sheetViews>
  <sheetFormatPr defaultColWidth="9" defaultRowHeight="12.75" customHeight="1" x14ac:dyDescent="0.3"/>
  <cols>
    <col min="1" max="4" width="9" style="10"/>
    <col min="5" max="6" width="11.08984375" style="10" customWidth="1"/>
    <col min="7" max="8" width="9" style="10"/>
    <col min="9" max="9" width="9" style="317"/>
    <col min="10" max="10" width="13.08984375" style="9" customWidth="1"/>
    <col min="11" max="12" width="15.6328125" style="9" customWidth="1"/>
    <col min="13" max="16384" width="9" style="10"/>
  </cols>
  <sheetData>
    <row r="1" spans="1:24" ht="12.75" customHeight="1" x14ac:dyDescent="0.3">
      <c r="A1" s="99" t="s">
        <v>7</v>
      </c>
    </row>
    <row r="3" spans="1:24" ht="12.75" customHeight="1" x14ac:dyDescent="0.3">
      <c r="A3" s="140" t="s">
        <v>149</v>
      </c>
      <c r="B3" s="140"/>
      <c r="D3" s="140" t="s">
        <v>189</v>
      </c>
      <c r="J3" s="140" t="s">
        <v>190</v>
      </c>
      <c r="K3" s="10"/>
      <c r="L3" s="10"/>
      <c r="N3" s="140" t="s">
        <v>160</v>
      </c>
      <c r="T3" s="140" t="s">
        <v>165</v>
      </c>
    </row>
    <row r="4" spans="1:24" ht="12.75" customHeight="1" x14ac:dyDescent="0.3">
      <c r="A4" s="106" t="s">
        <v>147</v>
      </c>
      <c r="B4" s="107" t="s">
        <v>148</v>
      </c>
      <c r="D4" s="316" t="s">
        <v>157</v>
      </c>
      <c r="E4" s="151" t="s">
        <v>155</v>
      </c>
      <c r="F4" s="151" t="s">
        <v>156</v>
      </c>
      <c r="G4" s="151" t="s">
        <v>158</v>
      </c>
      <c r="H4" s="139" t="s">
        <v>159</v>
      </c>
      <c r="I4" s="34"/>
      <c r="J4" s="316" t="s">
        <v>150</v>
      </c>
      <c r="K4" s="314" t="s">
        <v>151</v>
      </c>
      <c r="L4" s="313" t="s">
        <v>153</v>
      </c>
      <c r="N4" s="447" t="s">
        <v>163</v>
      </c>
      <c r="O4" s="448"/>
      <c r="Q4" s="447" t="s">
        <v>164</v>
      </c>
      <c r="R4" s="448"/>
      <c r="T4" s="447" t="s">
        <v>163</v>
      </c>
      <c r="U4" s="448"/>
      <c r="W4" s="447" t="s">
        <v>164</v>
      </c>
      <c r="X4" s="448"/>
    </row>
    <row r="5" spans="1:24" ht="12.75" customHeight="1" x14ac:dyDescent="0.3">
      <c r="A5" s="37">
        <v>38.581000000000003</v>
      </c>
      <c r="B5" s="35">
        <v>51.951999999999998</v>
      </c>
      <c r="D5" s="37">
        <v>25.6</v>
      </c>
      <c r="E5" s="34">
        <v>0</v>
      </c>
      <c r="F5" s="34"/>
      <c r="G5" s="34"/>
      <c r="H5" s="35">
        <v>0</v>
      </c>
      <c r="I5" s="34"/>
      <c r="J5" s="37">
        <v>113.42230000000001</v>
      </c>
      <c r="K5" s="34">
        <v>6</v>
      </c>
      <c r="L5" s="35">
        <v>5</v>
      </c>
      <c r="N5" s="138" t="s">
        <v>161</v>
      </c>
      <c r="O5" s="139" t="s">
        <v>162</v>
      </c>
      <c r="Q5" s="138" t="s">
        <v>161</v>
      </c>
      <c r="R5" s="139" t="s">
        <v>162</v>
      </c>
      <c r="T5" s="121" t="s">
        <v>166</v>
      </c>
      <c r="U5" s="122" t="s">
        <v>167</v>
      </c>
      <c r="W5" s="121" t="s">
        <v>166</v>
      </c>
      <c r="X5" s="122" t="s">
        <v>167</v>
      </c>
    </row>
    <row r="6" spans="1:24" ht="12.75" customHeight="1" x14ac:dyDescent="0.3">
      <c r="A6" s="37">
        <v>104.02800000000001</v>
      </c>
      <c r="B6" s="35">
        <v>137.6773</v>
      </c>
      <c r="D6" s="37">
        <v>68.2</v>
      </c>
      <c r="E6" s="34">
        <v>0</v>
      </c>
      <c r="F6" s="34"/>
      <c r="G6" s="34">
        <v>0</v>
      </c>
      <c r="H6" s="35"/>
      <c r="I6" s="34"/>
      <c r="J6" s="37">
        <v>71.569670000000002</v>
      </c>
      <c r="K6" s="34">
        <v>40</v>
      </c>
      <c r="L6" s="35">
        <v>11</v>
      </c>
      <c r="N6" s="37">
        <v>1.7546200000000001</v>
      </c>
      <c r="O6" s="35">
        <v>1.6438999999999999</v>
      </c>
      <c r="Q6" s="37">
        <v>2.1107399999999998</v>
      </c>
      <c r="R6" s="35">
        <v>2.93283</v>
      </c>
      <c r="T6" s="124">
        <v>1.7546200000000001</v>
      </c>
      <c r="U6" s="125">
        <v>1.6438999999999999</v>
      </c>
      <c r="W6" s="124">
        <v>2.1107399999999998</v>
      </c>
      <c r="X6" s="125">
        <v>0.85712999999999995</v>
      </c>
    </row>
    <row r="7" spans="1:24" ht="12.75" customHeight="1" x14ac:dyDescent="0.3">
      <c r="A7" s="37">
        <v>77.047330000000002</v>
      </c>
      <c r="B7" s="35">
        <v>96.74</v>
      </c>
      <c r="D7" s="37">
        <v>11.93</v>
      </c>
      <c r="E7" s="34">
        <v>1</v>
      </c>
      <c r="F7" s="34"/>
      <c r="G7" s="34"/>
      <c r="H7" s="35">
        <v>1</v>
      </c>
      <c r="I7" s="34"/>
      <c r="J7" s="37">
        <v>35.681669999999997</v>
      </c>
      <c r="K7" s="34">
        <v>47</v>
      </c>
      <c r="L7" s="35">
        <v>24</v>
      </c>
      <c r="N7" s="37">
        <v>0.26146000000000003</v>
      </c>
      <c r="O7" s="35">
        <v>0.96611999999999998</v>
      </c>
      <c r="Q7" s="37">
        <v>0.30432999999999999</v>
      </c>
      <c r="R7" s="35">
        <v>0.85712999999999995</v>
      </c>
      <c r="T7" s="37">
        <v>0.26146000000000003</v>
      </c>
      <c r="U7" s="35">
        <v>0.96611999999999998</v>
      </c>
      <c r="W7" s="37">
        <v>0.30432999999999999</v>
      </c>
      <c r="X7" s="35">
        <v>0.38030000000000003</v>
      </c>
    </row>
    <row r="8" spans="1:24" ht="12.75" customHeight="1" x14ac:dyDescent="0.3">
      <c r="A8" s="37">
        <v>82.276669999999996</v>
      </c>
      <c r="B8" s="35">
        <v>86.278000000000006</v>
      </c>
      <c r="D8" s="37">
        <v>75.77</v>
      </c>
      <c r="E8" s="34">
        <v>0</v>
      </c>
      <c r="F8" s="34"/>
      <c r="G8" s="34">
        <v>0</v>
      </c>
      <c r="H8" s="35"/>
      <c r="I8" s="34"/>
      <c r="J8" s="37">
        <v>78.168999999999997</v>
      </c>
      <c r="K8" s="34">
        <v>208</v>
      </c>
      <c r="L8" s="35">
        <v>1404</v>
      </c>
      <c r="N8" s="37">
        <v>8.2710000000000006E-2</v>
      </c>
      <c r="O8" s="35">
        <v>0.51663000000000003</v>
      </c>
      <c r="Q8" s="37">
        <v>0.38030000000000003</v>
      </c>
      <c r="R8" s="35">
        <v>0.65198999999999996</v>
      </c>
      <c r="T8" s="37">
        <v>0.51663000000000003</v>
      </c>
      <c r="U8" s="35">
        <v>8.2710000000000006E-2</v>
      </c>
      <c r="W8" s="37">
        <v>0.65198999999999996</v>
      </c>
      <c r="X8" s="35">
        <v>1.7497400000000001</v>
      </c>
    </row>
    <row r="9" spans="1:24" ht="12.75" customHeight="1" x14ac:dyDescent="0.3">
      <c r="A9" s="37">
        <v>79.893330000000006</v>
      </c>
      <c r="B9" s="35">
        <v>108.68300000000001</v>
      </c>
      <c r="D9" s="37">
        <v>28.47</v>
      </c>
      <c r="E9" s="34">
        <v>0</v>
      </c>
      <c r="F9" s="34"/>
      <c r="G9" s="34">
        <v>0</v>
      </c>
      <c r="H9" s="35"/>
      <c r="I9" s="34"/>
      <c r="J9" s="37">
        <v>78.01567</v>
      </c>
      <c r="K9" s="34">
        <v>13</v>
      </c>
      <c r="L9" s="35">
        <v>255</v>
      </c>
      <c r="N9" s="37">
        <v>0.89043000000000005</v>
      </c>
      <c r="O9" s="35">
        <v>0.40605000000000002</v>
      </c>
      <c r="Q9" s="37">
        <v>3.51166</v>
      </c>
      <c r="R9" s="35">
        <v>0.51007000000000002</v>
      </c>
      <c r="T9" s="37">
        <v>0.89043000000000005</v>
      </c>
      <c r="U9" s="35">
        <v>3.0980699999999999</v>
      </c>
      <c r="W9" s="37">
        <v>3.51166</v>
      </c>
      <c r="X9" s="35">
        <v>13.127000000000001</v>
      </c>
    </row>
    <row r="10" spans="1:24" ht="12.75" customHeight="1" x14ac:dyDescent="0.3">
      <c r="A10" s="37">
        <v>57.622669999999999</v>
      </c>
      <c r="B10" s="35">
        <v>87.328329999999994</v>
      </c>
      <c r="D10" s="37">
        <v>7.17</v>
      </c>
      <c r="E10" s="34">
        <v>0</v>
      </c>
      <c r="F10" s="34"/>
      <c r="G10" s="34">
        <v>0</v>
      </c>
      <c r="H10" s="35"/>
      <c r="I10" s="34"/>
      <c r="J10" s="37">
        <v>68.851330000000004</v>
      </c>
      <c r="K10" s="34">
        <v>20</v>
      </c>
      <c r="L10" s="35">
        <v>174</v>
      </c>
      <c r="N10" s="37">
        <v>0.58425000000000005</v>
      </c>
      <c r="O10" s="35">
        <v>3.0980699999999999</v>
      </c>
      <c r="Q10" s="37">
        <v>0.52537999999999996</v>
      </c>
      <c r="R10" s="35">
        <v>1.7497400000000001</v>
      </c>
      <c r="T10" s="37">
        <v>0.58425000000000005</v>
      </c>
      <c r="U10" s="35">
        <v>17.125399999999999</v>
      </c>
      <c r="W10" s="37">
        <v>0.52537999999999996</v>
      </c>
      <c r="X10" s="35">
        <v>15.9975</v>
      </c>
    </row>
    <row r="11" spans="1:24" ht="12.75" customHeight="1" x14ac:dyDescent="0.3">
      <c r="A11" s="37">
        <v>45.975670000000001</v>
      </c>
      <c r="B11" s="35">
        <v>130.029</v>
      </c>
      <c r="D11" s="37">
        <v>50.1</v>
      </c>
      <c r="E11" s="34">
        <v>0</v>
      </c>
      <c r="F11" s="34"/>
      <c r="G11" s="34"/>
      <c r="H11" s="35">
        <v>0</v>
      </c>
      <c r="I11" s="34"/>
      <c r="J11" s="37">
        <v>85.437669999999997</v>
      </c>
      <c r="K11" s="34">
        <v>11</v>
      </c>
      <c r="L11" s="35">
        <v>184</v>
      </c>
      <c r="N11" s="37">
        <v>0.29250999999999999</v>
      </c>
      <c r="O11" s="35">
        <v>12.964600000000001</v>
      </c>
      <c r="Q11" s="37">
        <v>0.93049999999999999</v>
      </c>
      <c r="R11" s="35">
        <v>5.9337799999999996</v>
      </c>
      <c r="T11" s="37">
        <v>0.40605000000000002</v>
      </c>
      <c r="U11" s="35">
        <v>25.678000000000001</v>
      </c>
      <c r="W11" s="37">
        <v>0.51007000000000002</v>
      </c>
      <c r="X11" s="35">
        <v>4.7862400000000003</v>
      </c>
    </row>
    <row r="12" spans="1:24" ht="12.75" customHeight="1" x14ac:dyDescent="0.3">
      <c r="A12" s="37">
        <v>99.575329999999994</v>
      </c>
      <c r="B12" s="35">
        <v>133.244</v>
      </c>
      <c r="D12" s="37">
        <v>6</v>
      </c>
      <c r="E12" s="34">
        <v>1</v>
      </c>
      <c r="F12" s="34"/>
      <c r="G12" s="34">
        <v>1</v>
      </c>
      <c r="H12" s="35"/>
      <c r="I12" s="34"/>
      <c r="J12" s="37">
        <v>137.47630000000001</v>
      </c>
      <c r="K12" s="34">
        <v>339</v>
      </c>
      <c r="L12" s="35">
        <v>380</v>
      </c>
      <c r="N12" s="37">
        <v>0.36198999999999998</v>
      </c>
      <c r="O12" s="35">
        <v>9.6410599999999995</v>
      </c>
      <c r="Q12" s="37">
        <v>0.51497000000000004</v>
      </c>
      <c r="R12" s="35">
        <v>6.4956300000000002</v>
      </c>
      <c r="T12" s="37">
        <v>12.964600000000001</v>
      </c>
      <c r="U12" s="35">
        <v>5.4644500000000003</v>
      </c>
      <c r="W12" s="37">
        <v>5.9337799999999996</v>
      </c>
      <c r="X12" s="35">
        <v>8.1773600000000002</v>
      </c>
    </row>
    <row r="13" spans="1:24" ht="12.75" customHeight="1" x14ac:dyDescent="0.3">
      <c r="A13" s="37">
        <v>191.52699999999999</v>
      </c>
      <c r="B13" s="35">
        <v>148.10769999999999</v>
      </c>
      <c r="D13" s="37">
        <v>2.97</v>
      </c>
      <c r="E13" s="34">
        <v>0</v>
      </c>
      <c r="F13" s="34"/>
      <c r="G13" s="34"/>
      <c r="H13" s="35">
        <v>0</v>
      </c>
      <c r="I13" s="34"/>
      <c r="J13" s="37">
        <v>47.32067</v>
      </c>
      <c r="K13" s="34">
        <v>19</v>
      </c>
      <c r="L13" s="35">
        <v>86</v>
      </c>
      <c r="N13" s="37">
        <v>2.1043500000000002</v>
      </c>
      <c r="O13" s="35">
        <v>17.125399999999999</v>
      </c>
      <c r="Q13" s="37">
        <v>1.94448</v>
      </c>
      <c r="R13" s="35">
        <v>13.127000000000001</v>
      </c>
      <c r="T13" s="37">
        <v>9.6410599999999995</v>
      </c>
      <c r="U13" s="35">
        <v>9.7199799999999996</v>
      </c>
      <c r="W13" s="37">
        <v>6.4956300000000002</v>
      </c>
      <c r="X13" s="35">
        <v>26.946100000000001</v>
      </c>
    </row>
    <row r="14" spans="1:24" ht="12.75" customHeight="1" x14ac:dyDescent="0.3">
      <c r="A14" s="37">
        <v>91.424329999999998</v>
      </c>
      <c r="B14" s="35">
        <v>129.04769999999999</v>
      </c>
      <c r="D14" s="37">
        <v>22.33</v>
      </c>
      <c r="E14" s="34">
        <v>1</v>
      </c>
      <c r="F14" s="34"/>
      <c r="G14" s="34">
        <v>1</v>
      </c>
      <c r="H14" s="35"/>
      <c r="I14" s="34"/>
      <c r="J14" s="37">
        <v>21.288329999999998</v>
      </c>
      <c r="K14" s="34">
        <v>45</v>
      </c>
      <c r="L14" s="35">
        <v>97</v>
      </c>
      <c r="N14" s="37">
        <v>0.56399999999999995</v>
      </c>
      <c r="O14" s="35">
        <v>25.678000000000001</v>
      </c>
      <c r="Q14" s="37">
        <v>0.89746999999999999</v>
      </c>
      <c r="R14" s="35">
        <v>15.9975</v>
      </c>
      <c r="T14" s="37">
        <v>0.36198999999999998</v>
      </c>
      <c r="U14" s="35">
        <v>36.117400000000004</v>
      </c>
      <c r="W14" s="37">
        <v>0.51497000000000004</v>
      </c>
      <c r="X14" s="35">
        <v>0.67988999999999999</v>
      </c>
    </row>
    <row r="15" spans="1:24" ht="12.75" customHeight="1" x14ac:dyDescent="0.3">
      <c r="A15" s="37">
        <v>96.067999999999998</v>
      </c>
      <c r="B15" s="35">
        <v>126.04130000000001</v>
      </c>
      <c r="D15" s="37">
        <v>10.199999999999999</v>
      </c>
      <c r="E15" s="34">
        <v>0</v>
      </c>
      <c r="F15" s="34"/>
      <c r="G15" s="34">
        <v>0</v>
      </c>
      <c r="H15" s="35"/>
      <c r="I15" s="34"/>
      <c r="J15" s="37">
        <v>63.684330000000003</v>
      </c>
      <c r="K15" s="34">
        <v>40</v>
      </c>
      <c r="L15" s="35">
        <v>62</v>
      </c>
      <c r="N15" s="37">
        <v>0.75685000000000002</v>
      </c>
      <c r="O15" s="35">
        <v>5.4644500000000003</v>
      </c>
      <c r="Q15" s="37">
        <v>2.1611400000000001</v>
      </c>
      <c r="R15" s="35">
        <v>4.7862400000000003</v>
      </c>
      <c r="T15" s="37">
        <v>1.7213499999999999</v>
      </c>
      <c r="U15" s="35">
        <v>0.2606</v>
      </c>
      <c r="W15" s="37">
        <v>2.0436000000000001</v>
      </c>
      <c r="X15" s="35">
        <v>0.93049999999999999</v>
      </c>
    </row>
    <row r="16" spans="1:24" ht="12.75" customHeight="1" x14ac:dyDescent="0.3">
      <c r="A16" s="37">
        <v>64.658670000000001</v>
      </c>
      <c r="B16" s="35">
        <v>132.96430000000001</v>
      </c>
      <c r="D16" s="37">
        <v>68.3</v>
      </c>
      <c r="E16" s="34">
        <v>0</v>
      </c>
      <c r="F16" s="34"/>
      <c r="G16" s="34"/>
      <c r="H16" s="35">
        <v>0</v>
      </c>
      <c r="I16" s="34"/>
      <c r="J16" s="37">
        <v>95.912000000000006</v>
      </c>
      <c r="K16" s="34">
        <v>78</v>
      </c>
      <c r="L16" s="35">
        <v>355</v>
      </c>
      <c r="N16" s="37">
        <v>0.51790000000000003</v>
      </c>
      <c r="O16" s="35">
        <v>9.7199799999999996</v>
      </c>
      <c r="Q16" s="37">
        <v>4.8023899999999999</v>
      </c>
      <c r="R16" s="35">
        <v>8.1773600000000002</v>
      </c>
      <c r="T16" s="37">
        <v>2.1043500000000002</v>
      </c>
      <c r="U16" s="35">
        <v>0.29250999999999999</v>
      </c>
      <c r="W16" s="37">
        <v>1.94448</v>
      </c>
      <c r="X16" s="35">
        <v>0.51585000000000003</v>
      </c>
    </row>
    <row r="17" spans="1:24" ht="12.75" customHeight="1" x14ac:dyDescent="0.3">
      <c r="A17" s="37">
        <v>49.505670000000002</v>
      </c>
      <c r="B17" s="35">
        <v>114.0707</v>
      </c>
      <c r="D17" s="37">
        <v>13.53</v>
      </c>
      <c r="E17" s="34">
        <v>0</v>
      </c>
      <c r="F17" s="34"/>
      <c r="G17" s="34">
        <v>0</v>
      </c>
      <c r="H17" s="35"/>
      <c r="I17" s="34"/>
      <c r="J17" s="37">
        <v>72.379329999999996</v>
      </c>
      <c r="K17" s="34">
        <v>3</v>
      </c>
      <c r="L17" s="35">
        <v>14</v>
      </c>
      <c r="N17" s="37">
        <v>0.38216</v>
      </c>
      <c r="O17" s="35">
        <v>36.117400000000004</v>
      </c>
      <c r="Q17" s="37">
        <v>1.1092500000000001</v>
      </c>
      <c r="R17" s="35">
        <v>26.946100000000001</v>
      </c>
      <c r="T17" s="37">
        <v>0.65037999999999996</v>
      </c>
      <c r="U17" s="35">
        <v>0.24468000000000001</v>
      </c>
      <c r="W17" s="37">
        <v>0.34902</v>
      </c>
      <c r="X17" s="35">
        <v>4.8023899999999999</v>
      </c>
    </row>
    <row r="18" spans="1:24" ht="12.75" customHeight="1" x14ac:dyDescent="0.3">
      <c r="A18" s="37">
        <v>74.281000000000006</v>
      </c>
      <c r="B18" s="35">
        <v>108.005</v>
      </c>
      <c r="D18" s="37">
        <v>74.83</v>
      </c>
      <c r="E18" s="34">
        <v>0</v>
      </c>
      <c r="F18" s="34"/>
      <c r="G18" s="34">
        <v>0</v>
      </c>
      <c r="H18" s="35"/>
      <c r="I18" s="34"/>
      <c r="J18" s="37">
        <v>72.385329999999996</v>
      </c>
      <c r="K18" s="34">
        <v>264</v>
      </c>
      <c r="L18" s="35">
        <v>291</v>
      </c>
      <c r="N18" s="37">
        <v>1.0335700000000001</v>
      </c>
      <c r="O18" s="35">
        <v>0.2606</v>
      </c>
      <c r="Q18" s="37">
        <v>2.97051</v>
      </c>
      <c r="R18" s="35">
        <v>0.67988999999999999</v>
      </c>
      <c r="T18" s="37">
        <v>0.56399999999999995</v>
      </c>
      <c r="U18" s="35">
        <v>0.51790000000000003</v>
      </c>
      <c r="W18" s="37">
        <v>0.89746999999999999</v>
      </c>
      <c r="X18" s="35">
        <v>1.1092500000000001</v>
      </c>
    </row>
    <row r="19" spans="1:24" ht="12.75" customHeight="1" x14ac:dyDescent="0.3">
      <c r="A19" s="37">
        <v>59.556330000000003</v>
      </c>
      <c r="B19" s="35">
        <v>83.284670000000006</v>
      </c>
      <c r="D19" s="37">
        <v>74.73</v>
      </c>
      <c r="E19" s="34">
        <v>0</v>
      </c>
      <c r="F19" s="34"/>
      <c r="G19" s="34">
        <v>0</v>
      </c>
      <c r="H19" s="35"/>
      <c r="I19" s="34"/>
      <c r="J19" s="37">
        <v>113.7603</v>
      </c>
      <c r="K19" s="34">
        <v>27</v>
      </c>
      <c r="L19" s="35">
        <v>44</v>
      </c>
      <c r="N19" s="37">
        <v>0.16328999999999999</v>
      </c>
      <c r="O19" s="35">
        <v>0.24468000000000001</v>
      </c>
      <c r="Q19" s="37">
        <v>0.78386999999999996</v>
      </c>
      <c r="R19" s="35">
        <v>0.51585000000000003</v>
      </c>
      <c r="T19" s="37">
        <v>0.75685000000000002</v>
      </c>
      <c r="U19" s="35">
        <v>0.38216</v>
      </c>
      <c r="W19" s="37">
        <v>2.1611400000000001</v>
      </c>
      <c r="X19" s="35">
        <v>2.97051</v>
      </c>
    </row>
    <row r="20" spans="1:24" ht="12.75" customHeight="1" x14ac:dyDescent="0.3">
      <c r="A20" s="37">
        <v>51.097329999999999</v>
      </c>
      <c r="B20" s="35">
        <v>89.102999999999994</v>
      </c>
      <c r="D20" s="37">
        <v>6.1</v>
      </c>
      <c r="E20" s="34">
        <v>0</v>
      </c>
      <c r="F20" s="34"/>
      <c r="G20" s="34">
        <v>0</v>
      </c>
      <c r="H20" s="35"/>
      <c r="I20" s="34"/>
      <c r="J20" s="37">
        <v>84.474999999999994</v>
      </c>
      <c r="K20" s="34">
        <v>135</v>
      </c>
      <c r="L20" s="35">
        <v>372</v>
      </c>
      <c r="N20" s="37">
        <v>0.89503999999999995</v>
      </c>
      <c r="O20" s="35">
        <v>1.7213499999999999</v>
      </c>
      <c r="Q20" s="37">
        <v>1.2814000000000001</v>
      </c>
      <c r="R20" s="35">
        <v>2.0436000000000001</v>
      </c>
      <c r="T20" s="37">
        <v>0.75210999999999995</v>
      </c>
      <c r="U20" s="35">
        <v>1.0335700000000001</v>
      </c>
      <c r="W20" s="37">
        <v>1.4260299999999999</v>
      </c>
      <c r="X20" s="35">
        <v>3.7959700000000001</v>
      </c>
    </row>
    <row r="21" spans="1:24" ht="12.75" customHeight="1" x14ac:dyDescent="0.3">
      <c r="A21" s="37">
        <v>107.4203</v>
      </c>
      <c r="B21" s="35">
        <v>126.55070000000001</v>
      </c>
      <c r="D21" s="37">
        <v>15.1</v>
      </c>
      <c r="E21" s="34">
        <v>0</v>
      </c>
      <c r="F21" s="34"/>
      <c r="G21" s="34">
        <v>0</v>
      </c>
      <c r="H21" s="35"/>
      <c r="I21" s="34"/>
      <c r="J21" s="37">
        <v>75.513000000000005</v>
      </c>
      <c r="K21" s="34">
        <v>53</v>
      </c>
      <c r="L21" s="35">
        <v>239</v>
      </c>
      <c r="N21" s="37">
        <v>1.5756399999999999</v>
      </c>
      <c r="O21" s="35">
        <v>0.65037999999999996</v>
      </c>
      <c r="Q21" s="37">
        <v>1.29111</v>
      </c>
      <c r="R21" s="35">
        <v>0.34902</v>
      </c>
      <c r="T21" s="37">
        <v>0.16328999999999999</v>
      </c>
      <c r="U21" s="35">
        <v>2.04013</v>
      </c>
      <c r="W21" s="37">
        <v>0.78386999999999996</v>
      </c>
      <c r="X21" s="35">
        <v>3.3515700000000002</v>
      </c>
    </row>
    <row r="22" spans="1:24" ht="12.75" customHeight="1" x14ac:dyDescent="0.3">
      <c r="A22" s="37">
        <v>84.062669999999997</v>
      </c>
      <c r="B22" s="35">
        <v>50.593670000000003</v>
      </c>
      <c r="D22" s="37">
        <v>32.229999999999997</v>
      </c>
      <c r="E22" s="34">
        <v>1</v>
      </c>
      <c r="F22" s="34"/>
      <c r="G22" s="34"/>
      <c r="H22" s="35">
        <v>1</v>
      </c>
      <c r="I22" s="34"/>
      <c r="J22" s="37">
        <v>118.956</v>
      </c>
      <c r="K22" s="34">
        <v>28</v>
      </c>
      <c r="L22" s="35">
        <v>160</v>
      </c>
      <c r="N22" s="37">
        <v>0.96986000000000006</v>
      </c>
      <c r="O22" s="35">
        <v>2.04013</v>
      </c>
      <c r="Q22" s="37">
        <v>0.60816999999999999</v>
      </c>
      <c r="R22" s="35">
        <v>3.7959700000000001</v>
      </c>
      <c r="T22" s="37">
        <v>0.83726</v>
      </c>
      <c r="U22" s="35">
        <v>0.91374999999999995</v>
      </c>
      <c r="W22" s="37">
        <v>0.71870999999999996</v>
      </c>
      <c r="X22" s="35">
        <v>3.2560500000000001</v>
      </c>
    </row>
    <row r="23" spans="1:24" ht="12.75" customHeight="1" x14ac:dyDescent="0.3">
      <c r="A23" s="37">
        <v>96.498329999999996</v>
      </c>
      <c r="B23" s="35">
        <v>68.986329999999995</v>
      </c>
      <c r="D23" s="37">
        <v>50.47</v>
      </c>
      <c r="E23" s="34">
        <v>0</v>
      </c>
      <c r="F23" s="34"/>
      <c r="G23" s="34"/>
      <c r="H23" s="35">
        <v>0</v>
      </c>
      <c r="I23" s="34"/>
      <c r="J23" s="37">
        <v>176.90770000000001</v>
      </c>
      <c r="K23" s="34">
        <v>52</v>
      </c>
      <c r="L23" s="35">
        <v>120</v>
      </c>
      <c r="N23" s="37">
        <v>0.44294</v>
      </c>
      <c r="O23" s="35">
        <v>0.91374999999999995</v>
      </c>
      <c r="Q23" s="37">
        <v>0.67337000000000002</v>
      </c>
      <c r="R23" s="35">
        <v>3.3515700000000002</v>
      </c>
      <c r="T23" s="37">
        <v>0.89503999999999995</v>
      </c>
      <c r="U23" s="35">
        <v>5.9484000000000004</v>
      </c>
      <c r="W23" s="37">
        <v>1.2814000000000001</v>
      </c>
      <c r="X23" s="35">
        <v>1.1447400000000001</v>
      </c>
    </row>
    <row r="24" spans="1:24" ht="12.75" customHeight="1" x14ac:dyDescent="0.3">
      <c r="A24" s="37">
        <v>63.125999999999998</v>
      </c>
      <c r="B24" s="35">
        <v>72.054670000000002</v>
      </c>
      <c r="D24" s="37">
        <v>36.83</v>
      </c>
      <c r="E24" s="34">
        <v>0</v>
      </c>
      <c r="F24" s="34"/>
      <c r="G24" s="34">
        <v>0</v>
      </c>
      <c r="H24" s="35"/>
      <c r="I24" s="34"/>
      <c r="J24" s="37">
        <v>51.967329999999997</v>
      </c>
      <c r="K24" s="34">
        <v>6</v>
      </c>
      <c r="L24" s="35">
        <v>8</v>
      </c>
      <c r="N24" s="37">
        <v>1.05572</v>
      </c>
      <c r="O24" s="35">
        <v>0.75210999999999995</v>
      </c>
      <c r="Q24" s="37">
        <v>0.6179</v>
      </c>
      <c r="R24" s="35">
        <v>1.4260299999999999</v>
      </c>
      <c r="T24" s="37">
        <v>1.5756399999999999</v>
      </c>
      <c r="U24" s="35">
        <v>2.75976</v>
      </c>
      <c r="W24" s="37">
        <v>1.29111</v>
      </c>
      <c r="X24" s="35">
        <v>0.67337000000000002</v>
      </c>
    </row>
    <row r="25" spans="1:24" ht="12.75" customHeight="1" x14ac:dyDescent="0.3">
      <c r="A25" s="37">
        <v>39.409669999999998</v>
      </c>
      <c r="B25" s="35">
        <v>40.431330000000003</v>
      </c>
      <c r="D25" s="37">
        <v>6.33</v>
      </c>
      <c r="E25" s="34">
        <v>0</v>
      </c>
      <c r="F25" s="34"/>
      <c r="G25" s="34">
        <v>0</v>
      </c>
      <c r="H25" s="35"/>
      <c r="I25" s="34"/>
      <c r="J25" s="69">
        <v>91.584999999999994</v>
      </c>
      <c r="K25" s="68">
        <v>33</v>
      </c>
      <c r="L25" s="70">
        <v>25</v>
      </c>
      <c r="N25" s="117"/>
      <c r="O25" s="35">
        <v>0.83726</v>
      </c>
      <c r="Q25" s="37"/>
      <c r="R25" s="35">
        <v>0.71870999999999996</v>
      </c>
      <c r="T25" s="37">
        <v>0.96986000000000006</v>
      </c>
      <c r="U25" s="35">
        <v>0.44294</v>
      </c>
      <c r="W25" s="37">
        <v>0.60816999999999999</v>
      </c>
      <c r="X25" s="35">
        <v>1.0707500000000001</v>
      </c>
    </row>
    <row r="26" spans="1:24" ht="12.75" customHeight="1" x14ac:dyDescent="0.3">
      <c r="A26" s="37">
        <v>40.784999999999997</v>
      </c>
      <c r="B26" s="35">
        <v>81.160330000000002</v>
      </c>
      <c r="D26" s="37">
        <v>1.1000000000000001</v>
      </c>
      <c r="E26" s="34">
        <v>0</v>
      </c>
      <c r="F26" s="34"/>
      <c r="G26" s="34">
        <v>0</v>
      </c>
      <c r="H26" s="35"/>
      <c r="I26" s="34"/>
      <c r="N26" s="37"/>
      <c r="O26" s="35">
        <v>5.9484000000000004</v>
      </c>
      <c r="Q26" s="117"/>
      <c r="R26" s="35">
        <v>3.2560500000000001</v>
      </c>
      <c r="T26" s="37">
        <v>1.05572</v>
      </c>
      <c r="U26" s="35">
        <v>14.6586</v>
      </c>
      <c r="W26" s="37">
        <v>0.6179</v>
      </c>
      <c r="X26" s="118"/>
    </row>
    <row r="27" spans="1:24" ht="12.75" customHeight="1" x14ac:dyDescent="0.3">
      <c r="A27" s="37">
        <v>97.001000000000005</v>
      </c>
      <c r="B27" s="35">
        <v>80.39967</v>
      </c>
      <c r="D27" s="37">
        <v>8.43</v>
      </c>
      <c r="E27" s="34">
        <v>0</v>
      </c>
      <c r="F27" s="34"/>
      <c r="G27" s="34">
        <v>0</v>
      </c>
      <c r="H27" s="35"/>
      <c r="I27" s="34"/>
      <c r="J27" s="34"/>
      <c r="K27" s="34"/>
      <c r="L27" s="34"/>
      <c r="N27" s="117"/>
      <c r="O27" s="35">
        <v>2.75976</v>
      </c>
      <c r="Q27" s="117"/>
      <c r="R27" s="35">
        <v>1.1447400000000001</v>
      </c>
      <c r="T27" s="69">
        <v>0.31391999999999998</v>
      </c>
      <c r="U27" s="120"/>
      <c r="W27" s="69">
        <v>0.41503000000000001</v>
      </c>
      <c r="X27" s="70"/>
    </row>
    <row r="28" spans="1:24" ht="12.75" customHeight="1" x14ac:dyDescent="0.3">
      <c r="A28" s="37">
        <v>39.258330000000001</v>
      </c>
      <c r="B28" s="35">
        <v>86.838329999999999</v>
      </c>
      <c r="D28" s="37">
        <v>66.930000000000007</v>
      </c>
      <c r="E28" s="34">
        <v>0</v>
      </c>
      <c r="F28" s="34"/>
      <c r="G28" s="34">
        <v>0</v>
      </c>
      <c r="H28" s="35"/>
      <c r="I28" s="34"/>
      <c r="J28" s="34"/>
      <c r="K28" s="34"/>
      <c r="L28" s="34"/>
      <c r="N28" s="117"/>
      <c r="O28" s="35">
        <v>14.6586</v>
      </c>
      <c r="Q28" s="117"/>
      <c r="R28" s="35">
        <v>1.0707500000000001</v>
      </c>
      <c r="U28" s="137"/>
      <c r="X28" s="137"/>
    </row>
    <row r="29" spans="1:24" ht="12.75" customHeight="1" x14ac:dyDescent="0.3">
      <c r="A29" s="37">
        <v>95.297330000000002</v>
      </c>
      <c r="B29" s="35">
        <v>114.57729999999999</v>
      </c>
      <c r="D29" s="37">
        <v>13.3</v>
      </c>
      <c r="E29" s="34">
        <v>1</v>
      </c>
      <c r="F29" s="34"/>
      <c r="G29" s="34">
        <v>1</v>
      </c>
      <c r="H29" s="35"/>
      <c r="I29" s="34"/>
      <c r="J29" s="34"/>
      <c r="K29" s="34"/>
      <c r="L29" s="34"/>
      <c r="N29" s="119"/>
      <c r="O29" s="70">
        <v>0.31391999999999998</v>
      </c>
      <c r="Q29" s="69"/>
      <c r="R29" s="70">
        <v>0.41503000000000001</v>
      </c>
      <c r="U29" s="137"/>
      <c r="X29" s="137"/>
    </row>
    <row r="30" spans="1:24" ht="12.75" customHeight="1" x14ac:dyDescent="0.3">
      <c r="A30" s="37">
        <v>43.051000000000002</v>
      </c>
      <c r="B30" s="35">
        <v>78.796999999999997</v>
      </c>
      <c r="D30" s="37">
        <v>65.17</v>
      </c>
      <c r="E30" s="34"/>
      <c r="F30" s="34">
        <v>0</v>
      </c>
      <c r="G30" s="34">
        <v>0</v>
      </c>
      <c r="H30" s="35"/>
      <c r="I30" s="34"/>
      <c r="J30" s="34"/>
      <c r="K30" s="34"/>
      <c r="L30" s="34"/>
      <c r="N30" s="137"/>
      <c r="O30" s="137"/>
      <c r="U30" s="137"/>
    </row>
    <row r="31" spans="1:24" ht="12.75" customHeight="1" x14ac:dyDescent="0.3">
      <c r="A31" s="37">
        <v>32.919670000000004</v>
      </c>
      <c r="B31" s="35">
        <v>69.183329999999998</v>
      </c>
      <c r="D31" s="37">
        <v>47.3</v>
      </c>
      <c r="E31" s="34"/>
      <c r="F31" s="34">
        <v>1</v>
      </c>
      <c r="G31" s="34"/>
      <c r="H31" s="35">
        <v>1</v>
      </c>
      <c r="I31" s="34"/>
      <c r="J31" s="34"/>
      <c r="K31" s="34"/>
      <c r="L31" s="34"/>
      <c r="O31" s="137"/>
      <c r="U31" s="137"/>
      <c r="W31" s="137"/>
    </row>
    <row r="32" spans="1:24" ht="12.75" customHeight="1" x14ac:dyDescent="0.3">
      <c r="A32" s="37">
        <v>68.610330000000005</v>
      </c>
      <c r="B32" s="35">
        <v>118.91670000000001</v>
      </c>
      <c r="D32" s="37">
        <v>25.77</v>
      </c>
      <c r="E32" s="34"/>
      <c r="F32" s="34">
        <v>0</v>
      </c>
      <c r="G32" s="34"/>
      <c r="H32" s="35">
        <v>0</v>
      </c>
      <c r="I32" s="34"/>
      <c r="J32" s="34"/>
      <c r="K32" s="34"/>
      <c r="L32" s="34"/>
      <c r="O32" s="137"/>
      <c r="R32" s="137"/>
      <c r="T32" s="137"/>
      <c r="W32" s="137"/>
    </row>
    <row r="33" spans="1:24" ht="12.75" customHeight="1" x14ac:dyDescent="0.3">
      <c r="A33" s="37">
        <v>73.424329999999998</v>
      </c>
      <c r="B33" s="35">
        <v>97.778329999999997</v>
      </c>
      <c r="D33" s="37">
        <v>38.93</v>
      </c>
      <c r="E33" s="34">
        <v>0</v>
      </c>
      <c r="F33" s="34"/>
      <c r="G33" s="34">
        <v>0</v>
      </c>
      <c r="H33" s="35"/>
      <c r="I33" s="34"/>
      <c r="J33" s="34"/>
      <c r="K33" s="34"/>
      <c r="L33" s="34"/>
      <c r="O33" s="137"/>
      <c r="R33" s="137"/>
      <c r="T33" s="137"/>
      <c r="W33" s="137"/>
    </row>
    <row r="34" spans="1:24" ht="12.75" customHeight="1" x14ac:dyDescent="0.3">
      <c r="A34" s="37">
        <v>21.515329999999999</v>
      </c>
      <c r="B34" s="35">
        <v>77.209999999999994</v>
      </c>
      <c r="D34" s="37">
        <v>4.17</v>
      </c>
      <c r="E34" s="34"/>
      <c r="F34" s="34">
        <v>1</v>
      </c>
      <c r="G34" s="34"/>
      <c r="H34" s="35">
        <v>1</v>
      </c>
      <c r="I34" s="34"/>
      <c r="J34" s="34"/>
      <c r="K34" s="34"/>
      <c r="L34" s="34"/>
      <c r="T34" s="137"/>
      <c r="W34" s="137"/>
    </row>
    <row r="35" spans="1:24" ht="12.75" customHeight="1" x14ac:dyDescent="0.3">
      <c r="A35" s="37">
        <v>32.068669999999997</v>
      </c>
      <c r="B35" s="35">
        <v>68.518330000000006</v>
      </c>
      <c r="D35" s="37">
        <v>32.659999999999997</v>
      </c>
      <c r="E35" s="34"/>
      <c r="F35" s="34">
        <v>0</v>
      </c>
      <c r="G35" s="34">
        <v>0</v>
      </c>
      <c r="H35" s="35"/>
      <c r="I35" s="34"/>
      <c r="J35" s="34"/>
      <c r="K35" s="34"/>
      <c r="L35" s="34"/>
      <c r="Q35" s="137"/>
      <c r="T35" s="137"/>
      <c r="X35" s="137"/>
    </row>
    <row r="36" spans="1:24" ht="12.75" customHeight="1" x14ac:dyDescent="0.3">
      <c r="A36" s="37">
        <v>105.20229999999999</v>
      </c>
      <c r="B36" s="35">
        <v>114.0433</v>
      </c>
      <c r="D36" s="37">
        <v>17.2</v>
      </c>
      <c r="E36" s="34"/>
      <c r="F36" s="34">
        <v>0</v>
      </c>
      <c r="G36" s="34">
        <v>0</v>
      </c>
      <c r="H36" s="35"/>
      <c r="I36" s="34"/>
      <c r="J36" s="34"/>
      <c r="K36" s="34"/>
      <c r="L36" s="34"/>
      <c r="Q36" s="137"/>
      <c r="T36" s="137"/>
      <c r="X36" s="137"/>
    </row>
    <row r="37" spans="1:24" ht="12.75" customHeight="1" x14ac:dyDescent="0.3">
      <c r="A37" s="37">
        <v>109.70699999999999</v>
      </c>
      <c r="B37" s="35">
        <v>104.8567</v>
      </c>
      <c r="D37" s="37">
        <v>16.829999999999998</v>
      </c>
      <c r="E37" s="34"/>
      <c r="F37" s="34">
        <v>0</v>
      </c>
      <c r="G37" s="34">
        <v>0</v>
      </c>
      <c r="H37" s="35"/>
      <c r="I37" s="34"/>
      <c r="J37" s="34"/>
      <c r="K37" s="34"/>
      <c r="L37" s="34"/>
      <c r="Q37" s="137"/>
      <c r="U37" s="137"/>
      <c r="X37" s="137"/>
    </row>
    <row r="38" spans="1:24" ht="12.75" customHeight="1" x14ac:dyDescent="0.3">
      <c r="A38" s="37">
        <v>61.906999999999996</v>
      </c>
      <c r="B38" s="35">
        <v>138.05770000000001</v>
      </c>
      <c r="D38" s="37">
        <v>5.37</v>
      </c>
      <c r="E38" s="34"/>
      <c r="F38" s="34">
        <v>1</v>
      </c>
      <c r="G38" s="34"/>
      <c r="H38" s="35">
        <v>1</v>
      </c>
      <c r="I38" s="34"/>
      <c r="J38" s="34"/>
      <c r="K38" s="34"/>
      <c r="L38" s="34"/>
      <c r="U38" s="137"/>
      <c r="X38" s="137"/>
    </row>
    <row r="39" spans="1:24" ht="12.75" customHeight="1" x14ac:dyDescent="0.3">
      <c r="A39" s="37">
        <v>69.826999999999998</v>
      </c>
      <c r="B39" s="35">
        <v>118.9637</v>
      </c>
      <c r="D39" s="37">
        <v>13.8</v>
      </c>
      <c r="E39" s="34"/>
      <c r="F39" s="34">
        <v>1</v>
      </c>
      <c r="G39" s="34"/>
      <c r="H39" s="35">
        <v>1</v>
      </c>
      <c r="I39" s="34"/>
      <c r="J39" s="34"/>
      <c r="K39" s="34"/>
      <c r="L39" s="34"/>
      <c r="O39" s="137"/>
      <c r="U39" s="137"/>
      <c r="X39" s="137"/>
    </row>
    <row r="40" spans="1:24" ht="12.75" customHeight="1" x14ac:dyDescent="0.3">
      <c r="A40" s="37">
        <v>97.767669999999995</v>
      </c>
      <c r="B40" s="35">
        <v>122.57429999999999</v>
      </c>
      <c r="D40" s="37">
        <v>13.53</v>
      </c>
      <c r="E40" s="34"/>
      <c r="F40" s="34">
        <v>1</v>
      </c>
      <c r="G40" s="34"/>
      <c r="H40" s="35">
        <v>1</v>
      </c>
      <c r="I40" s="34"/>
      <c r="J40" s="34"/>
      <c r="K40" s="34"/>
      <c r="L40" s="34"/>
      <c r="O40" s="137"/>
      <c r="U40" s="137"/>
      <c r="X40" s="137"/>
    </row>
    <row r="41" spans="1:24" ht="12.75" customHeight="1" x14ac:dyDescent="0.3">
      <c r="A41" s="37">
        <v>56.764670000000002</v>
      </c>
      <c r="B41" s="35">
        <v>155.77629999999999</v>
      </c>
      <c r="D41" s="37">
        <v>11.93</v>
      </c>
      <c r="E41" s="34"/>
      <c r="F41" s="34">
        <v>1</v>
      </c>
      <c r="G41" s="34"/>
      <c r="H41" s="35">
        <v>1</v>
      </c>
      <c r="I41" s="34"/>
      <c r="J41" s="34"/>
      <c r="K41" s="34"/>
      <c r="L41" s="34"/>
      <c r="O41" s="137"/>
      <c r="U41" s="137"/>
    </row>
    <row r="42" spans="1:24" ht="12.75" customHeight="1" x14ac:dyDescent="0.3">
      <c r="A42" s="37">
        <v>82.238330000000005</v>
      </c>
      <c r="B42" s="35">
        <v>155.82400000000001</v>
      </c>
      <c r="D42" s="37">
        <v>7.67</v>
      </c>
      <c r="E42" s="34"/>
      <c r="F42" s="34">
        <v>0</v>
      </c>
      <c r="G42" s="34"/>
      <c r="H42" s="35">
        <v>0</v>
      </c>
      <c r="I42" s="34"/>
      <c r="J42" s="34"/>
      <c r="K42" s="34"/>
      <c r="L42" s="34"/>
      <c r="U42" s="137"/>
    </row>
    <row r="43" spans="1:24" ht="12.75" customHeight="1" x14ac:dyDescent="0.3">
      <c r="A43" s="37">
        <v>99.936999999999998</v>
      </c>
      <c r="B43" s="35">
        <v>142.88999999999999</v>
      </c>
      <c r="D43" s="37">
        <v>1.57</v>
      </c>
      <c r="E43" s="34">
        <v>0</v>
      </c>
      <c r="F43" s="34"/>
      <c r="G43" s="34">
        <v>0</v>
      </c>
      <c r="H43" s="35"/>
      <c r="I43" s="34"/>
      <c r="J43" s="34"/>
      <c r="K43" s="34"/>
      <c r="L43" s="34"/>
      <c r="T43" s="137"/>
    </row>
    <row r="44" spans="1:24" ht="12.75" customHeight="1" x14ac:dyDescent="0.3">
      <c r="A44" s="37">
        <v>105.1687</v>
      </c>
      <c r="B44" s="35">
        <v>158.0223</v>
      </c>
      <c r="D44" s="37">
        <v>33.4</v>
      </c>
      <c r="E44" s="34"/>
      <c r="F44" s="34">
        <v>1</v>
      </c>
      <c r="G44" s="34"/>
      <c r="H44" s="35">
        <v>1</v>
      </c>
      <c r="I44" s="34"/>
      <c r="J44" s="34"/>
      <c r="K44" s="34"/>
      <c r="L44" s="34"/>
      <c r="O44" s="137"/>
      <c r="T44" s="137"/>
    </row>
    <row r="45" spans="1:24" ht="12.75" customHeight="1" x14ac:dyDescent="0.3">
      <c r="A45" s="37">
        <v>116.7873</v>
      </c>
      <c r="B45" s="35">
        <v>125.22029999999999</v>
      </c>
      <c r="D45" s="37">
        <v>5.57</v>
      </c>
      <c r="E45" s="34"/>
      <c r="F45" s="34">
        <v>1</v>
      </c>
      <c r="G45" s="34"/>
      <c r="H45" s="35">
        <v>1</v>
      </c>
      <c r="I45" s="34"/>
      <c r="J45" s="34"/>
      <c r="K45" s="34"/>
      <c r="L45" s="34"/>
      <c r="O45" s="137"/>
      <c r="T45" s="137"/>
    </row>
    <row r="46" spans="1:24" ht="12.75" customHeight="1" x14ac:dyDescent="0.3">
      <c r="A46" s="37">
        <v>81.789330000000007</v>
      </c>
      <c r="B46" s="35">
        <v>121.518</v>
      </c>
      <c r="D46" s="37">
        <v>5.67</v>
      </c>
      <c r="E46" s="34"/>
      <c r="F46" s="34">
        <v>1</v>
      </c>
      <c r="G46" s="34"/>
      <c r="H46" s="35">
        <v>1</v>
      </c>
      <c r="I46" s="34"/>
      <c r="J46" s="34"/>
      <c r="K46" s="34"/>
      <c r="L46" s="34"/>
      <c r="N46" s="137"/>
      <c r="X46" s="137"/>
    </row>
    <row r="47" spans="1:24" ht="12.75" customHeight="1" x14ac:dyDescent="0.3">
      <c r="A47" s="37">
        <v>144.53729999999999</v>
      </c>
      <c r="B47" s="35">
        <v>144.67070000000001</v>
      </c>
      <c r="D47" s="37">
        <v>16.13</v>
      </c>
      <c r="E47" s="34"/>
      <c r="F47" s="34">
        <v>0</v>
      </c>
      <c r="G47" s="34"/>
      <c r="H47" s="35">
        <v>0</v>
      </c>
      <c r="I47" s="34"/>
      <c r="J47" s="34"/>
      <c r="K47" s="34"/>
      <c r="L47" s="34"/>
      <c r="N47" s="137"/>
      <c r="Q47" s="137"/>
    </row>
    <row r="48" spans="1:24" ht="12.75" customHeight="1" x14ac:dyDescent="0.3">
      <c r="A48" s="37">
        <v>34.984000000000002</v>
      </c>
      <c r="B48" s="35">
        <v>66.451329999999999</v>
      </c>
      <c r="D48" s="37">
        <v>14.5</v>
      </c>
      <c r="E48" s="34"/>
      <c r="F48" s="34">
        <v>0</v>
      </c>
      <c r="G48" s="34"/>
      <c r="H48" s="35">
        <v>0</v>
      </c>
      <c r="I48" s="34"/>
      <c r="J48" s="34"/>
      <c r="K48" s="34"/>
      <c r="L48" s="34"/>
      <c r="Q48" s="137"/>
      <c r="U48" s="137"/>
    </row>
    <row r="49" spans="1:12" ht="12.75" customHeight="1" x14ac:dyDescent="0.3">
      <c r="A49" s="37">
        <v>85.216669999999993</v>
      </c>
      <c r="B49" s="35">
        <v>125.1823</v>
      </c>
      <c r="D49" s="37">
        <v>15.3</v>
      </c>
      <c r="E49" s="34"/>
      <c r="F49" s="34">
        <v>1</v>
      </c>
      <c r="G49" s="34"/>
      <c r="H49" s="35">
        <v>1</v>
      </c>
      <c r="I49" s="34"/>
      <c r="J49" s="34"/>
      <c r="K49" s="34"/>
      <c r="L49" s="34"/>
    </row>
    <row r="50" spans="1:12" ht="12.75" customHeight="1" x14ac:dyDescent="0.3">
      <c r="A50" s="37">
        <v>90.025999999999996</v>
      </c>
      <c r="B50" s="35">
        <v>88.495329999999996</v>
      </c>
      <c r="D50" s="37">
        <v>0.87</v>
      </c>
      <c r="E50" s="34"/>
      <c r="F50" s="34">
        <v>0</v>
      </c>
      <c r="G50" s="34"/>
      <c r="H50" s="35">
        <v>0</v>
      </c>
      <c r="I50" s="34"/>
      <c r="J50" s="34"/>
      <c r="K50" s="34"/>
      <c r="L50" s="34"/>
    </row>
    <row r="51" spans="1:12" ht="12.75" customHeight="1" x14ac:dyDescent="0.3">
      <c r="A51" s="37">
        <v>54.307000000000002</v>
      </c>
      <c r="B51" s="35">
        <v>80.893000000000001</v>
      </c>
      <c r="D51" s="37">
        <v>20.5</v>
      </c>
      <c r="E51" s="34"/>
      <c r="F51" s="34">
        <v>0</v>
      </c>
      <c r="G51" s="34">
        <v>0</v>
      </c>
      <c r="H51" s="35"/>
      <c r="I51" s="34"/>
      <c r="J51" s="34"/>
      <c r="K51" s="34"/>
      <c r="L51" s="34"/>
    </row>
    <row r="52" spans="1:12" ht="12.75" customHeight="1" x14ac:dyDescent="0.3">
      <c r="A52" s="37">
        <v>76.261330000000001</v>
      </c>
      <c r="B52" s="35">
        <v>124.20269999999999</v>
      </c>
      <c r="D52" s="37">
        <v>34.770000000000003</v>
      </c>
      <c r="E52" s="34"/>
      <c r="F52" s="34">
        <v>1</v>
      </c>
      <c r="G52" s="34"/>
      <c r="H52" s="35">
        <v>1</v>
      </c>
      <c r="I52" s="34"/>
      <c r="J52" s="34"/>
      <c r="K52" s="34"/>
      <c r="L52" s="34"/>
    </row>
    <row r="53" spans="1:12" ht="12.75" customHeight="1" x14ac:dyDescent="0.3">
      <c r="A53" s="37">
        <v>42.403669999999998</v>
      </c>
      <c r="B53" s="35">
        <v>85.022329999999997</v>
      </c>
      <c r="D53" s="37">
        <v>39.5</v>
      </c>
      <c r="E53" s="34"/>
      <c r="F53" s="34">
        <v>0</v>
      </c>
      <c r="G53" s="34">
        <v>0</v>
      </c>
      <c r="H53" s="35"/>
      <c r="I53" s="34"/>
      <c r="J53" s="34"/>
      <c r="K53" s="34"/>
      <c r="L53" s="34"/>
    </row>
    <row r="54" spans="1:12" ht="12.75" customHeight="1" x14ac:dyDescent="0.3">
      <c r="A54" s="37">
        <v>48.929000000000002</v>
      </c>
      <c r="B54" s="35">
        <v>93.942999999999998</v>
      </c>
      <c r="D54" s="37">
        <v>17.27</v>
      </c>
      <c r="E54" s="34"/>
      <c r="F54" s="34">
        <v>0</v>
      </c>
      <c r="G54" s="34">
        <v>0</v>
      </c>
      <c r="H54" s="35"/>
      <c r="I54" s="34"/>
      <c r="J54" s="34"/>
      <c r="K54" s="34"/>
      <c r="L54" s="34"/>
    </row>
    <row r="55" spans="1:12" ht="12.75" customHeight="1" x14ac:dyDescent="0.3">
      <c r="A55" s="37">
        <v>68.595330000000004</v>
      </c>
      <c r="B55" s="35">
        <v>107.25700000000001</v>
      </c>
      <c r="D55" s="37">
        <v>22.93</v>
      </c>
      <c r="E55" s="34"/>
      <c r="F55" s="34">
        <v>0</v>
      </c>
      <c r="G55" s="34"/>
      <c r="H55" s="35">
        <v>0</v>
      </c>
      <c r="I55" s="34"/>
      <c r="J55" s="34"/>
      <c r="K55" s="34"/>
      <c r="L55" s="34"/>
    </row>
    <row r="56" spans="1:12" ht="12.75" customHeight="1" x14ac:dyDescent="0.3">
      <c r="A56" s="37">
        <v>67.075000000000003</v>
      </c>
      <c r="B56" s="35">
        <v>86.108329999999995</v>
      </c>
      <c r="D56" s="37">
        <v>9.6999999999999993</v>
      </c>
      <c r="E56" s="34"/>
      <c r="F56" s="34">
        <v>0</v>
      </c>
      <c r="G56" s="34"/>
      <c r="H56" s="35">
        <v>0</v>
      </c>
      <c r="I56" s="34"/>
      <c r="J56" s="34"/>
      <c r="K56" s="34"/>
      <c r="L56" s="34"/>
    </row>
    <row r="57" spans="1:12" ht="12.75" customHeight="1" x14ac:dyDescent="0.3">
      <c r="A57" s="37">
        <v>77.160669999999996</v>
      </c>
      <c r="B57" s="35">
        <v>150.28569999999999</v>
      </c>
      <c r="D57" s="37">
        <v>8.33</v>
      </c>
      <c r="E57" s="34"/>
      <c r="F57" s="34">
        <v>0</v>
      </c>
      <c r="G57" s="34">
        <v>0</v>
      </c>
      <c r="H57" s="35"/>
      <c r="I57" s="34"/>
      <c r="J57" s="34"/>
      <c r="K57" s="34"/>
      <c r="L57" s="34"/>
    </row>
    <row r="58" spans="1:12" ht="12.75" customHeight="1" x14ac:dyDescent="0.3">
      <c r="A58" s="69">
        <v>70.064670000000007</v>
      </c>
      <c r="B58" s="70">
        <v>118.86499999999999</v>
      </c>
      <c r="D58" s="69">
        <v>4.8</v>
      </c>
      <c r="E58" s="68"/>
      <c r="F58" s="68">
        <v>1</v>
      </c>
      <c r="G58" s="68"/>
      <c r="H58" s="70">
        <v>1</v>
      </c>
      <c r="I58" s="34"/>
      <c r="J58" s="34"/>
      <c r="K58" s="34"/>
      <c r="L58" s="34"/>
    </row>
    <row r="59" spans="1:12" ht="12.75" customHeight="1" x14ac:dyDescent="0.3">
      <c r="A59" s="33"/>
      <c r="B59" s="33"/>
      <c r="J59" s="34"/>
      <c r="K59" s="34"/>
      <c r="L59" s="34"/>
    </row>
    <row r="60" spans="1:12" ht="12.75" customHeight="1" x14ac:dyDescent="0.3">
      <c r="J60" s="10"/>
      <c r="K60" s="10"/>
      <c r="L60" s="10"/>
    </row>
    <row r="61" spans="1:12" ht="12.75" customHeight="1" x14ac:dyDescent="0.3">
      <c r="J61" s="10"/>
      <c r="K61" s="10"/>
      <c r="L61" s="10"/>
    </row>
  </sheetData>
  <mergeCells count="4">
    <mergeCell ref="N4:O4"/>
    <mergeCell ref="Q4:R4"/>
    <mergeCell ref="T4:U4"/>
    <mergeCell ref="W4:X4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57"/>
  <sheetViews>
    <sheetView zoomScaleNormal="100" workbookViewId="0">
      <selection activeCell="O6" sqref="O6"/>
    </sheetView>
  </sheetViews>
  <sheetFormatPr defaultColWidth="9" defaultRowHeight="12.75" customHeight="1" x14ac:dyDescent="0.3"/>
  <cols>
    <col min="1" max="1" width="9" style="9" customWidth="1"/>
    <col min="2" max="17" width="9" style="9"/>
    <col min="18" max="18" width="9" style="9" customWidth="1"/>
    <col min="19" max="16384" width="9" style="9"/>
  </cols>
  <sheetData>
    <row r="1" spans="1:13" ht="12.75" customHeight="1" x14ac:dyDescent="0.3">
      <c r="A1" s="345" t="s">
        <v>7</v>
      </c>
    </row>
    <row r="3" spans="1:13" ht="12.75" customHeight="1" x14ac:dyDescent="0.3">
      <c r="A3" s="345" t="s">
        <v>89</v>
      </c>
    </row>
    <row r="4" spans="1:13" ht="12.75" customHeight="1" x14ac:dyDescent="0.3">
      <c r="A4" s="450" t="s">
        <v>126</v>
      </c>
      <c r="B4" s="451"/>
      <c r="C4" s="452" t="s">
        <v>225</v>
      </c>
      <c r="D4" s="453"/>
      <c r="E4" s="453"/>
      <c r="F4" s="453"/>
      <c r="G4" s="453"/>
      <c r="H4" s="453"/>
      <c r="I4" s="453"/>
      <c r="J4" s="453"/>
      <c r="K4" s="453"/>
      <c r="L4" s="454"/>
      <c r="M4" s="386"/>
    </row>
    <row r="5" spans="1:13" ht="12.75" customHeight="1" x14ac:dyDescent="0.3">
      <c r="A5" s="424" t="s">
        <v>122</v>
      </c>
      <c r="B5" s="425"/>
      <c r="C5" s="34">
        <v>1.1399999999999999</v>
      </c>
      <c r="D5" s="34">
        <v>41.9</v>
      </c>
      <c r="E5" s="34">
        <v>64.2</v>
      </c>
      <c r="F5" s="34">
        <v>135</v>
      </c>
      <c r="G5" s="34">
        <v>36.9</v>
      </c>
      <c r="H5" s="34">
        <v>16.100000000000001</v>
      </c>
      <c r="I5" s="34">
        <v>15.1</v>
      </c>
      <c r="J5" s="34">
        <v>22.7</v>
      </c>
      <c r="K5" s="34">
        <v>27.8</v>
      </c>
      <c r="L5" s="35">
        <v>132</v>
      </c>
    </row>
    <row r="6" spans="1:13" ht="12.75" customHeight="1" x14ac:dyDescent="0.3">
      <c r="A6" s="394" t="s">
        <v>130</v>
      </c>
      <c r="B6" s="396"/>
      <c r="C6" s="34">
        <v>24.1</v>
      </c>
      <c r="D6" s="34">
        <v>11.3</v>
      </c>
      <c r="E6" s="34">
        <v>17.899999999999999</v>
      </c>
      <c r="F6" s="34">
        <v>82.8</v>
      </c>
      <c r="G6" s="34">
        <v>5.14</v>
      </c>
      <c r="H6" s="34">
        <v>4.96</v>
      </c>
      <c r="I6" s="34">
        <v>10.3</v>
      </c>
      <c r="J6" s="34">
        <v>45.7</v>
      </c>
      <c r="K6" s="34">
        <v>45.9</v>
      </c>
      <c r="L6" s="35">
        <v>35</v>
      </c>
    </row>
    <row r="7" spans="1:13" ht="12.75" customHeight="1" x14ac:dyDescent="0.3">
      <c r="A7" s="388" t="s">
        <v>127</v>
      </c>
      <c r="B7" s="390"/>
      <c r="C7" s="455" t="s">
        <v>225</v>
      </c>
      <c r="D7" s="456"/>
      <c r="E7" s="456"/>
      <c r="F7" s="456"/>
      <c r="G7" s="456"/>
      <c r="H7" s="456"/>
      <c r="I7" s="456"/>
      <c r="J7" s="456"/>
      <c r="K7" s="456"/>
      <c r="L7" s="457"/>
      <c r="M7" s="387"/>
    </row>
    <row r="8" spans="1:13" ht="12.75" customHeight="1" x14ac:dyDescent="0.3">
      <c r="A8" s="424" t="s">
        <v>122</v>
      </c>
      <c r="B8" s="425"/>
      <c r="C8" s="34">
        <v>6.98</v>
      </c>
      <c r="D8" s="34">
        <v>2.1800000000000002</v>
      </c>
      <c r="E8" s="34">
        <v>26.7</v>
      </c>
      <c r="F8" s="34">
        <v>2.62</v>
      </c>
      <c r="G8" s="34">
        <v>56.3</v>
      </c>
      <c r="H8" s="34">
        <v>0.89300000000000002</v>
      </c>
      <c r="I8" s="34">
        <v>1.47</v>
      </c>
      <c r="J8" s="34">
        <v>13.5</v>
      </c>
      <c r="K8" s="34">
        <v>1.01</v>
      </c>
      <c r="L8" s="35">
        <v>106</v>
      </c>
    </row>
    <row r="9" spans="1:13" ht="12.75" customHeight="1" x14ac:dyDescent="0.3">
      <c r="A9" s="394" t="s">
        <v>130</v>
      </c>
      <c r="B9" s="396"/>
      <c r="C9" s="68">
        <v>1.02</v>
      </c>
      <c r="D9" s="68">
        <v>0.45200000000000001</v>
      </c>
      <c r="E9" s="68">
        <v>0.32300000000000001</v>
      </c>
      <c r="F9" s="68">
        <v>2.14</v>
      </c>
      <c r="G9" s="68">
        <v>0.30499999999999999</v>
      </c>
      <c r="H9" s="68">
        <v>0.20799999999999999</v>
      </c>
      <c r="I9" s="68">
        <v>0.36099999999999999</v>
      </c>
      <c r="J9" s="68">
        <v>0.245</v>
      </c>
      <c r="K9" s="68">
        <v>0.377</v>
      </c>
      <c r="L9" s="70">
        <v>2.2000000000000002</v>
      </c>
    </row>
    <row r="10" spans="1:13" ht="12.75" customHeight="1" x14ac:dyDescent="0.3">
      <c r="A10" s="34"/>
      <c r="B10" s="34"/>
      <c r="D10" s="81"/>
      <c r="E10" s="81"/>
    </row>
    <row r="11" spans="1:13" ht="12.75" customHeight="1" x14ac:dyDescent="0.3">
      <c r="A11" s="345" t="s">
        <v>193</v>
      </c>
      <c r="C11" s="8"/>
      <c r="I11" s="8"/>
      <c r="J11" s="8"/>
      <c r="K11" s="8"/>
    </row>
    <row r="12" spans="1:13" ht="12.75" customHeight="1" x14ac:dyDescent="0.3">
      <c r="A12" s="346"/>
      <c r="B12" s="25" t="s">
        <v>93</v>
      </c>
      <c r="C12" s="410" t="s">
        <v>94</v>
      </c>
      <c r="D12" s="411"/>
      <c r="E12" s="412"/>
      <c r="I12" s="8"/>
      <c r="J12" s="8"/>
      <c r="K12" s="8"/>
    </row>
    <row r="13" spans="1:13" ht="12.75" customHeight="1" x14ac:dyDescent="0.3">
      <c r="A13" s="426" t="s">
        <v>91</v>
      </c>
      <c r="B13" s="25" t="s">
        <v>90</v>
      </c>
      <c r="C13" s="341">
        <v>1.0001469999999999</v>
      </c>
      <c r="D13" s="342">
        <v>1.00125</v>
      </c>
      <c r="E13" s="343">
        <v>0.99929900000000005</v>
      </c>
      <c r="I13" s="8"/>
      <c r="J13" s="8"/>
      <c r="K13" s="8"/>
    </row>
    <row r="14" spans="1:13" ht="12.75" customHeight="1" x14ac:dyDescent="0.3">
      <c r="A14" s="428"/>
      <c r="B14" s="26" t="s">
        <v>84</v>
      </c>
      <c r="C14" s="37">
        <v>1.832303</v>
      </c>
      <c r="D14" s="34">
        <v>1.3114330000000001</v>
      </c>
      <c r="E14" s="35">
        <v>1.4986360000000001</v>
      </c>
      <c r="I14" s="8"/>
      <c r="J14" s="8"/>
      <c r="K14" s="8"/>
    </row>
    <row r="15" spans="1:13" ht="12.75" customHeight="1" x14ac:dyDescent="0.3">
      <c r="A15" s="430"/>
      <c r="B15" s="27" t="s">
        <v>85</v>
      </c>
      <c r="C15" s="69">
        <v>2.2230910000000002</v>
      </c>
      <c r="D15" s="68">
        <v>1.5882320000000001</v>
      </c>
      <c r="E15" s="70">
        <v>1.652717</v>
      </c>
      <c r="J15" s="8"/>
      <c r="K15" s="8"/>
    </row>
    <row r="16" spans="1:13" ht="12.75" customHeight="1" x14ac:dyDescent="0.3">
      <c r="A16" s="428" t="s">
        <v>92</v>
      </c>
      <c r="B16" s="26" t="s">
        <v>90</v>
      </c>
      <c r="C16" s="37">
        <v>2.6921089999999999</v>
      </c>
      <c r="D16" s="34">
        <v>1.8506069999999999</v>
      </c>
      <c r="E16" s="35">
        <v>1.367726</v>
      </c>
    </row>
    <row r="17" spans="1:14" ht="12.75" customHeight="1" x14ac:dyDescent="0.3">
      <c r="A17" s="428"/>
      <c r="B17" s="26" t="s">
        <v>84</v>
      </c>
      <c r="C17" s="37">
        <v>2.7179500000000001</v>
      </c>
      <c r="D17" s="34">
        <v>1.3804970000000001</v>
      </c>
      <c r="E17" s="35">
        <v>1.528127</v>
      </c>
      <c r="J17" s="8"/>
      <c r="K17" s="8"/>
    </row>
    <row r="18" spans="1:14" ht="12.75" customHeight="1" x14ac:dyDescent="0.3">
      <c r="A18" s="430"/>
      <c r="B18" s="27" t="s">
        <v>85</v>
      </c>
      <c r="C18" s="69">
        <v>3.305647</v>
      </c>
      <c r="D18" s="68">
        <v>2.0456590000000001</v>
      </c>
      <c r="E18" s="70">
        <v>1.412712</v>
      </c>
      <c r="J18" s="8"/>
      <c r="K18" s="8"/>
    </row>
    <row r="19" spans="1:14" ht="12.75" customHeight="1" x14ac:dyDescent="0.3">
      <c r="A19" s="346"/>
      <c r="B19" s="25" t="s">
        <v>95</v>
      </c>
      <c r="C19" s="410" t="s">
        <v>94</v>
      </c>
      <c r="D19" s="411"/>
      <c r="E19" s="412"/>
    </row>
    <row r="20" spans="1:14" ht="12.75" customHeight="1" x14ac:dyDescent="0.3">
      <c r="A20" s="426" t="s">
        <v>91</v>
      </c>
      <c r="B20" s="25" t="s">
        <v>90</v>
      </c>
      <c r="C20" s="341">
        <v>1.000148</v>
      </c>
      <c r="D20" s="342">
        <v>0.99979300000000004</v>
      </c>
      <c r="E20" s="343">
        <v>0.99857499999999999</v>
      </c>
    </row>
    <row r="21" spans="1:14" ht="12.75" customHeight="1" x14ac:dyDescent="0.3">
      <c r="A21" s="428"/>
      <c r="B21" s="26" t="s">
        <v>84</v>
      </c>
      <c r="C21" s="37">
        <v>1.2008190000000001</v>
      </c>
      <c r="D21" s="34">
        <v>3.1548389999999999</v>
      </c>
      <c r="E21" s="35">
        <v>1.676701</v>
      </c>
      <c r="F21" s="8"/>
      <c r="G21" s="8"/>
      <c r="H21" s="8"/>
    </row>
    <row r="22" spans="1:14" ht="12.75" customHeight="1" x14ac:dyDescent="0.3">
      <c r="A22" s="430"/>
      <c r="B22" s="27" t="s">
        <v>85</v>
      </c>
      <c r="C22" s="69">
        <v>1.3501639999999999</v>
      </c>
      <c r="D22" s="68">
        <v>2.2369029999999999</v>
      </c>
      <c r="E22" s="70">
        <v>2.09626</v>
      </c>
      <c r="F22" s="8"/>
      <c r="G22" s="8"/>
      <c r="H22" s="8"/>
    </row>
    <row r="23" spans="1:14" ht="12.75" customHeight="1" x14ac:dyDescent="0.3">
      <c r="A23" s="428" t="s">
        <v>92</v>
      </c>
      <c r="B23" s="26" t="s">
        <v>90</v>
      </c>
      <c r="C23" s="37">
        <v>1.3651219999999999</v>
      </c>
      <c r="D23" s="34">
        <v>1.925046</v>
      </c>
      <c r="E23" s="35">
        <v>2.0628760000000002</v>
      </c>
      <c r="F23" s="8"/>
      <c r="G23" s="8"/>
      <c r="H23" s="8"/>
    </row>
    <row r="24" spans="1:14" ht="12.75" customHeight="1" x14ac:dyDescent="0.3">
      <c r="A24" s="428"/>
      <c r="B24" s="26" t="s">
        <v>84</v>
      </c>
      <c r="C24" s="37">
        <v>0.96398099999999998</v>
      </c>
      <c r="D24" s="34">
        <v>1.636676</v>
      </c>
      <c r="E24" s="35">
        <v>2.4268580000000002</v>
      </c>
    </row>
    <row r="25" spans="1:14" ht="12.75" customHeight="1" x14ac:dyDescent="0.3">
      <c r="A25" s="430"/>
      <c r="B25" s="27" t="s">
        <v>85</v>
      </c>
      <c r="C25" s="69">
        <v>2.0565579999999999</v>
      </c>
      <c r="D25" s="68">
        <v>2.0712709999999999</v>
      </c>
      <c r="E25" s="70">
        <v>1.560516</v>
      </c>
    </row>
    <row r="26" spans="1:14" ht="12.75" customHeight="1" x14ac:dyDescent="0.3">
      <c r="A26" s="344"/>
      <c r="B26" s="350"/>
      <c r="C26" s="34"/>
      <c r="D26" s="34"/>
      <c r="E26" s="34"/>
      <c r="H26" s="8"/>
      <c r="I26" s="8"/>
      <c r="J26" s="8"/>
      <c r="K26" s="8"/>
      <c r="L26" s="8"/>
      <c r="M26" s="8"/>
      <c r="N26" s="8"/>
    </row>
    <row r="27" spans="1:14" ht="12.75" customHeight="1" x14ac:dyDescent="0.3">
      <c r="A27" s="345" t="s">
        <v>96</v>
      </c>
      <c r="H27" s="8"/>
      <c r="I27" s="8"/>
      <c r="J27" s="8"/>
      <c r="K27" s="8"/>
      <c r="L27" s="8"/>
      <c r="M27" s="8"/>
      <c r="N27" s="8"/>
    </row>
    <row r="28" spans="1:14" ht="12.75" customHeight="1" x14ac:dyDescent="0.3">
      <c r="A28" s="346"/>
      <c r="B28" s="25" t="s">
        <v>93</v>
      </c>
      <c r="C28" s="410" t="s">
        <v>97</v>
      </c>
      <c r="D28" s="411"/>
      <c r="E28" s="412"/>
      <c r="H28" s="8"/>
      <c r="I28" s="8"/>
      <c r="J28" s="8"/>
      <c r="K28" s="8"/>
      <c r="L28" s="8"/>
      <c r="M28" s="8"/>
      <c r="N28" s="8"/>
    </row>
    <row r="29" spans="1:14" ht="12.75" customHeight="1" x14ac:dyDescent="0.3">
      <c r="A29" s="426" t="s">
        <v>91</v>
      </c>
      <c r="B29" s="25" t="s">
        <v>90</v>
      </c>
      <c r="C29" s="341">
        <v>3.0885590000000001</v>
      </c>
      <c r="D29" s="342">
        <v>6.5619810000000003</v>
      </c>
      <c r="E29" s="343">
        <v>0</v>
      </c>
      <c r="H29" s="8"/>
      <c r="I29" s="8"/>
      <c r="J29" s="8"/>
      <c r="K29" s="8"/>
      <c r="L29" s="8"/>
      <c r="M29" s="8"/>
      <c r="N29" s="8"/>
    </row>
    <row r="30" spans="1:14" ht="12.75" customHeight="1" x14ac:dyDescent="0.3">
      <c r="A30" s="428"/>
      <c r="B30" s="26" t="s">
        <v>84</v>
      </c>
      <c r="C30" s="37">
        <v>1.574074</v>
      </c>
      <c r="D30" s="34">
        <v>0</v>
      </c>
      <c r="E30" s="35">
        <v>0</v>
      </c>
      <c r="H30" s="8"/>
      <c r="I30" s="8"/>
      <c r="J30" s="8"/>
      <c r="K30" s="8"/>
      <c r="L30" s="8"/>
      <c r="M30" s="8"/>
      <c r="N30" s="8"/>
    </row>
    <row r="31" spans="1:14" ht="12.75" customHeight="1" x14ac:dyDescent="0.3">
      <c r="A31" s="430"/>
      <c r="B31" s="27" t="s">
        <v>85</v>
      </c>
      <c r="C31" s="69">
        <v>1.9047620000000001</v>
      </c>
      <c r="D31" s="68">
        <v>0</v>
      </c>
      <c r="E31" s="70">
        <v>0</v>
      </c>
    </row>
    <row r="32" spans="1:14" ht="12.75" customHeight="1" x14ac:dyDescent="0.3">
      <c r="A32" s="428" t="s">
        <v>92</v>
      </c>
      <c r="B32" s="26" t="s">
        <v>90</v>
      </c>
      <c r="C32" s="37">
        <v>71.319890000000001</v>
      </c>
      <c r="D32" s="34">
        <v>94.491579999999999</v>
      </c>
      <c r="E32" s="35">
        <v>70.667389999999997</v>
      </c>
      <c r="F32" s="8"/>
      <c r="G32" s="8"/>
      <c r="H32" s="8"/>
    </row>
    <row r="33" spans="1:20" ht="12.75" customHeight="1" x14ac:dyDescent="0.3">
      <c r="A33" s="428"/>
      <c r="B33" s="26" t="s">
        <v>84</v>
      </c>
      <c r="C33" s="37">
        <v>77.612899999999996</v>
      </c>
      <c r="D33" s="34">
        <v>96.422479999999993</v>
      </c>
      <c r="E33" s="35">
        <v>63.284829999999999</v>
      </c>
      <c r="F33" s="8"/>
      <c r="G33" s="8"/>
      <c r="H33" s="8"/>
    </row>
    <row r="34" spans="1:20" ht="12.75" customHeight="1" x14ac:dyDescent="0.3">
      <c r="A34" s="430"/>
      <c r="B34" s="27" t="s">
        <v>85</v>
      </c>
      <c r="C34" s="69">
        <v>74.679739999999995</v>
      </c>
      <c r="D34" s="68">
        <v>95.6875</v>
      </c>
      <c r="E34" s="70">
        <v>63.205860000000001</v>
      </c>
      <c r="F34" s="8"/>
      <c r="G34" s="8"/>
      <c r="H34" s="8"/>
    </row>
    <row r="36" spans="1:20" ht="12.75" customHeight="1" x14ac:dyDescent="0.3">
      <c r="A36" s="268" t="s">
        <v>200</v>
      </c>
      <c r="L36" s="449" t="s">
        <v>226</v>
      </c>
      <c r="M36" s="449"/>
      <c r="N36" s="449"/>
      <c r="O36" s="449"/>
      <c r="P36" s="350"/>
      <c r="Q36" s="449" t="s">
        <v>227</v>
      </c>
      <c r="R36" s="449"/>
      <c r="S36" s="449"/>
      <c r="T36" s="449"/>
    </row>
    <row r="37" spans="1:20" ht="12.75" customHeight="1" x14ac:dyDescent="0.3">
      <c r="A37" s="420" t="s">
        <v>202</v>
      </c>
      <c r="B37" s="446"/>
      <c r="C37" s="446"/>
      <c r="D37" s="446"/>
      <c r="E37" s="446"/>
      <c r="F37" s="446"/>
      <c r="G37" s="446"/>
      <c r="H37" s="446"/>
      <c r="I37" s="446"/>
      <c r="J37" s="421"/>
      <c r="K37" s="350"/>
      <c r="L37" s="449" t="s">
        <v>201</v>
      </c>
      <c r="M37" s="449"/>
      <c r="N37" s="449"/>
      <c r="O37" s="449"/>
      <c r="P37" s="350"/>
      <c r="Q37" s="449" t="s">
        <v>201</v>
      </c>
      <c r="R37" s="449"/>
      <c r="S37" s="449"/>
      <c r="T37" s="449"/>
    </row>
    <row r="38" spans="1:20" ht="12.75" customHeight="1" x14ac:dyDescent="0.3">
      <c r="A38" s="359"/>
      <c r="B38" s="444" t="s">
        <v>203</v>
      </c>
      <c r="C38" s="444"/>
      <c r="D38" s="444"/>
      <c r="E38" s="444" t="s">
        <v>205</v>
      </c>
      <c r="F38" s="444"/>
      <c r="G38" s="444"/>
      <c r="H38" s="444" t="s">
        <v>207</v>
      </c>
      <c r="I38" s="444"/>
      <c r="J38" s="442"/>
      <c r="K38" s="350"/>
      <c r="L38" s="359"/>
      <c r="M38" s="347" t="s">
        <v>38</v>
      </c>
      <c r="N38" s="349" t="s">
        <v>204</v>
      </c>
      <c r="O38" s="348" t="s">
        <v>206</v>
      </c>
      <c r="P38" s="350"/>
      <c r="Q38" s="359"/>
      <c r="R38" s="347" t="s">
        <v>38</v>
      </c>
      <c r="S38" s="349" t="s">
        <v>204</v>
      </c>
      <c r="T38" s="348" t="s">
        <v>206</v>
      </c>
    </row>
    <row r="39" spans="1:20" ht="12.75" customHeight="1" x14ac:dyDescent="0.3">
      <c r="A39" s="134" t="s">
        <v>208</v>
      </c>
      <c r="B39" s="357">
        <f>'[1]20180131 TE1 SHSNAI1 IPA GENES'!$I$9</f>
        <v>1.0000039593936918</v>
      </c>
      <c r="C39" s="62">
        <v>1.000004381164858</v>
      </c>
      <c r="D39" s="62">
        <v>1.000038613151023</v>
      </c>
      <c r="E39" s="357">
        <f>'[1]20180131 TE1 SHSNAI1 IPA GENES'!$I$11</f>
        <v>0.75130012133128243</v>
      </c>
      <c r="F39" s="352">
        <v>0.76004283923284155</v>
      </c>
      <c r="G39" s="352">
        <v>0.79403729532882972</v>
      </c>
      <c r="H39" s="357">
        <f>'[1]20180131 TE1 SHSNAI1 IPA GENES'!$I$13</f>
        <v>0.5513248403246791</v>
      </c>
      <c r="I39" s="352">
        <v>0.60514433109083599</v>
      </c>
      <c r="J39" s="353">
        <v>0.6106040030748261</v>
      </c>
      <c r="K39" s="352"/>
      <c r="L39" s="134" t="s">
        <v>208</v>
      </c>
      <c r="M39" s="351">
        <f>AVERAGE(B39:D39)</f>
        <v>1.0000156512365244</v>
      </c>
      <c r="N39" s="352">
        <f>AVERAGE(E39:G39)</f>
        <v>0.7684600852976512</v>
      </c>
      <c r="O39" s="353">
        <f>AVERAGE(H39:J39)</f>
        <v>0.58902439149678043</v>
      </c>
      <c r="P39" s="353"/>
      <c r="Q39" s="134" t="s">
        <v>208</v>
      </c>
      <c r="R39" s="351">
        <f>STDEV(B39:D39)</f>
        <v>1.9886719458358919E-5</v>
      </c>
      <c r="S39" s="352">
        <f>STDEV(E39:G39)</f>
        <v>2.2577733141545091E-2</v>
      </c>
      <c r="T39" s="353">
        <f>STDEV(H39:J39)</f>
        <v>3.2762694081479388E-2</v>
      </c>
    </row>
    <row r="40" spans="1:20" ht="12.75" customHeight="1" x14ac:dyDescent="0.3">
      <c r="A40" s="134" t="s">
        <v>209</v>
      </c>
      <c r="B40" s="62">
        <v>1.0000665375113083</v>
      </c>
      <c r="C40" s="62">
        <v>1.0000062442381839</v>
      </c>
      <c r="D40" s="62">
        <v>1.0000466108546595</v>
      </c>
      <c r="E40" s="62">
        <v>0.67936135097205386</v>
      </c>
      <c r="F40" s="352">
        <v>0.67946112680707482</v>
      </c>
      <c r="G40" s="352">
        <v>0.84297082532391476</v>
      </c>
      <c r="H40" s="62">
        <v>0.7158589163889395</v>
      </c>
      <c r="I40" s="352">
        <v>0.74528314722138522</v>
      </c>
      <c r="J40" s="353">
        <v>0.80084770475948552</v>
      </c>
      <c r="K40" s="352"/>
      <c r="L40" s="134" t="s">
        <v>209</v>
      </c>
      <c r="M40" s="351">
        <f t="shared" ref="M40:M46" si="0">AVERAGE(B40:D40)</f>
        <v>1.0000397975347173</v>
      </c>
      <c r="N40" s="352">
        <f t="shared" ref="N40:N46" si="1">AVERAGE(E40:G40)</f>
        <v>0.73393110103434778</v>
      </c>
      <c r="O40" s="353">
        <f t="shared" ref="O40:O46" si="2">AVERAGE(H40:J40)</f>
        <v>0.75399658945660342</v>
      </c>
      <c r="P40" s="353"/>
      <c r="Q40" s="134" t="s">
        <v>209</v>
      </c>
      <c r="R40" s="351">
        <f t="shared" ref="R40:R46" si="3">STDEV(B40:D40)</f>
        <v>3.0718653819635252E-5</v>
      </c>
      <c r="S40" s="352">
        <f t="shared" ref="S40:S46" si="4">STDEV(E40:G40)</f>
        <v>9.4431184434290244E-2</v>
      </c>
      <c r="T40" s="353">
        <f t="shared" ref="T40:T46" si="5">STDEV(H40:J40)</f>
        <v>4.3159200570251847E-2</v>
      </c>
    </row>
    <row r="41" spans="1:20" ht="12.75" customHeight="1" x14ac:dyDescent="0.3">
      <c r="A41" s="134" t="s">
        <v>210</v>
      </c>
      <c r="B41" s="62">
        <v>1.0006297329409466</v>
      </c>
      <c r="C41" s="62">
        <v>1.0001897171875143</v>
      </c>
      <c r="D41" s="62">
        <v>1.0000394072362537</v>
      </c>
      <c r="E41" s="62">
        <v>0.89040784209850887</v>
      </c>
      <c r="F41" s="352">
        <v>0.96130029632598346</v>
      </c>
      <c r="G41" s="352">
        <v>0.83997010655864845</v>
      </c>
      <c r="H41" s="62">
        <v>0.68816345932311296</v>
      </c>
      <c r="I41" s="352">
        <v>0.96151586368494968</v>
      </c>
      <c r="J41" s="353">
        <v>0.86713911957108358</v>
      </c>
      <c r="K41" s="352"/>
      <c r="L41" s="134" t="s">
        <v>210</v>
      </c>
      <c r="M41" s="351">
        <f t="shared" si="0"/>
        <v>1.0002862857882382</v>
      </c>
      <c r="N41" s="352">
        <f t="shared" si="1"/>
        <v>0.897226081661047</v>
      </c>
      <c r="O41" s="353">
        <f t="shared" si="2"/>
        <v>0.83893948085971548</v>
      </c>
      <c r="P41" s="353"/>
      <c r="Q41" s="134" t="s">
        <v>210</v>
      </c>
      <c r="R41" s="351">
        <f t="shared" si="3"/>
        <v>3.067820568247352E-4</v>
      </c>
      <c r="S41" s="352">
        <f t="shared" si="4"/>
        <v>6.0951784471773261E-2</v>
      </c>
      <c r="T41" s="353">
        <f t="shared" si="5"/>
        <v>0.1388409124148493</v>
      </c>
    </row>
    <row r="42" spans="1:20" ht="12.75" customHeight="1" x14ac:dyDescent="0.3">
      <c r="A42" s="134" t="s">
        <v>211</v>
      </c>
      <c r="B42" s="62">
        <v>1.0796326293579845</v>
      </c>
      <c r="C42" s="62">
        <v>1.0025743461267964</v>
      </c>
      <c r="D42" s="62">
        <v>1.000450703164689</v>
      </c>
      <c r="E42" s="62">
        <v>0.16962598486084984</v>
      </c>
      <c r="F42" s="352">
        <v>0.19564911454565567</v>
      </c>
      <c r="G42" s="352">
        <v>0.1740724300391861</v>
      </c>
      <c r="H42" s="62">
        <v>0.3237042357294071</v>
      </c>
      <c r="I42" s="352">
        <v>0.3700746307329269</v>
      </c>
      <c r="J42" s="353">
        <v>0.3833427816704375</v>
      </c>
      <c r="K42" s="352"/>
      <c r="L42" s="134" t="s">
        <v>211</v>
      </c>
      <c r="M42" s="351">
        <f t="shared" si="0"/>
        <v>1.0275525595498234</v>
      </c>
      <c r="N42" s="352">
        <f t="shared" si="1"/>
        <v>0.1797825098152305</v>
      </c>
      <c r="O42" s="353">
        <f t="shared" si="2"/>
        <v>0.3590405493775905</v>
      </c>
      <c r="P42" s="353"/>
      <c r="Q42" s="134" t="s">
        <v>211</v>
      </c>
      <c r="R42" s="351">
        <f t="shared" si="3"/>
        <v>4.511516062561273E-2</v>
      </c>
      <c r="S42" s="352">
        <f t="shared" si="4"/>
        <v>1.3919575350370764E-2</v>
      </c>
      <c r="T42" s="353">
        <f t="shared" si="5"/>
        <v>3.1312972615311303E-2</v>
      </c>
    </row>
    <row r="43" spans="1:20" ht="12.75" customHeight="1" x14ac:dyDescent="0.3">
      <c r="A43" s="134" t="s">
        <v>212</v>
      </c>
      <c r="B43" s="62">
        <v>1.0058813331630296</v>
      </c>
      <c r="C43" s="62">
        <v>1.0004169997973145</v>
      </c>
      <c r="D43" s="62">
        <v>1.0269870048388503</v>
      </c>
      <c r="E43" s="62">
        <v>0.33269503538169387</v>
      </c>
      <c r="F43" s="352">
        <v>0.61724117257914946</v>
      </c>
      <c r="G43" s="352">
        <v>0.1479918644594363</v>
      </c>
      <c r="H43" s="62">
        <v>0.52084504274013432</v>
      </c>
      <c r="I43" s="352">
        <v>0.83659635410102484</v>
      </c>
      <c r="J43" s="353">
        <v>0.27348563239829959</v>
      </c>
      <c r="K43" s="352"/>
      <c r="L43" s="134" t="s">
        <v>212</v>
      </c>
      <c r="M43" s="351">
        <f t="shared" si="0"/>
        <v>1.0110951125997314</v>
      </c>
      <c r="N43" s="352">
        <f t="shared" si="1"/>
        <v>0.36597602414009317</v>
      </c>
      <c r="O43" s="353">
        <f t="shared" si="2"/>
        <v>0.54364234307981951</v>
      </c>
      <c r="P43" s="353"/>
      <c r="Q43" s="134" t="s">
        <v>212</v>
      </c>
      <c r="R43" s="351">
        <f t="shared" si="3"/>
        <v>1.4031354674005682E-2</v>
      </c>
      <c r="S43" s="352">
        <f t="shared" si="4"/>
        <v>0.23638833823236696</v>
      </c>
      <c r="T43" s="353">
        <f t="shared" si="5"/>
        <v>0.28224671636925097</v>
      </c>
    </row>
    <row r="44" spans="1:20" ht="12.75" customHeight="1" x14ac:dyDescent="0.3">
      <c r="A44" s="134" t="s">
        <v>213</v>
      </c>
      <c r="B44" s="62">
        <v>1.0000257586227685</v>
      </c>
      <c r="C44" s="62">
        <v>1.0001009117301498</v>
      </c>
      <c r="D44" s="62">
        <v>1.0003161232902131</v>
      </c>
      <c r="E44" s="62">
        <v>0.22291746406518104</v>
      </c>
      <c r="F44" s="352">
        <v>0.23957134953411105</v>
      </c>
      <c r="G44" s="352">
        <v>0.25568784940769201</v>
      </c>
      <c r="H44" s="62">
        <v>0.43282847240121713</v>
      </c>
      <c r="I44" s="352">
        <v>0.41057547867358429</v>
      </c>
      <c r="J44" s="353">
        <v>0.45145394078264639</v>
      </c>
      <c r="K44" s="352"/>
      <c r="L44" s="134" t="s">
        <v>213</v>
      </c>
      <c r="M44" s="351">
        <f t="shared" si="0"/>
        <v>1.0001475978810437</v>
      </c>
      <c r="N44" s="352">
        <f t="shared" si="1"/>
        <v>0.23939222100232804</v>
      </c>
      <c r="O44" s="353">
        <f t="shared" si="2"/>
        <v>0.43161929728581594</v>
      </c>
      <c r="P44" s="353"/>
      <c r="Q44" s="134" t="s">
        <v>213</v>
      </c>
      <c r="R44" s="351">
        <f t="shared" si="3"/>
        <v>1.5070702551316488E-4</v>
      </c>
      <c r="S44" s="352">
        <f t="shared" si="4"/>
        <v>1.6385927015196262E-2</v>
      </c>
      <c r="T44" s="353">
        <f t="shared" si="5"/>
        <v>2.046603880689386E-2</v>
      </c>
    </row>
    <row r="45" spans="1:20" ht="12.75" customHeight="1" x14ac:dyDescent="0.3">
      <c r="A45" s="134" t="s">
        <v>214</v>
      </c>
      <c r="B45" s="62">
        <v>1.0137197836304856</v>
      </c>
      <c r="C45" s="62">
        <v>1.01422362931773</v>
      </c>
      <c r="D45" s="62">
        <v>1.0331381254100711</v>
      </c>
      <c r="E45" s="62">
        <v>0.56411989565154963</v>
      </c>
      <c r="F45" s="352">
        <v>0.85344881779947712</v>
      </c>
      <c r="G45" s="352">
        <v>0.61183567898404556</v>
      </c>
      <c r="H45" s="62">
        <v>0.57587952924808194</v>
      </c>
      <c r="I45" s="352">
        <v>1.0417295458460789</v>
      </c>
      <c r="J45" s="353">
        <v>0.65862728227232892</v>
      </c>
      <c r="K45" s="352"/>
      <c r="L45" s="134" t="s">
        <v>214</v>
      </c>
      <c r="M45" s="351">
        <f t="shared" si="0"/>
        <v>1.0203605127860955</v>
      </c>
      <c r="N45" s="352">
        <f t="shared" si="1"/>
        <v>0.67646813081169077</v>
      </c>
      <c r="O45" s="353">
        <f t="shared" si="2"/>
        <v>0.75874545245549674</v>
      </c>
      <c r="P45" s="353"/>
      <c r="Q45" s="134" t="s">
        <v>214</v>
      </c>
      <c r="R45" s="351">
        <f t="shared" si="3"/>
        <v>1.1068604401433023E-2</v>
      </c>
      <c r="S45" s="352">
        <f t="shared" si="4"/>
        <v>0.15511551073235672</v>
      </c>
      <c r="T45" s="353">
        <f t="shared" si="5"/>
        <v>0.2485393238336894</v>
      </c>
    </row>
    <row r="46" spans="1:20" ht="12.75" customHeight="1" x14ac:dyDescent="0.3">
      <c r="A46" s="215" t="s">
        <v>215</v>
      </c>
      <c r="B46" s="358">
        <v>1.0003789615235092</v>
      </c>
      <c r="C46" s="358">
        <v>1.0000000014334782</v>
      </c>
      <c r="D46" s="358">
        <v>1.0000001444116404</v>
      </c>
      <c r="E46" s="358">
        <v>0.81442798901263691</v>
      </c>
      <c r="F46" s="355">
        <v>0.73039664893519751</v>
      </c>
      <c r="G46" s="355">
        <v>0.81557349793991896</v>
      </c>
      <c r="H46" s="358">
        <v>0.77453498343721172</v>
      </c>
      <c r="I46" s="355">
        <v>0.76791277346473175</v>
      </c>
      <c r="J46" s="356">
        <v>0.78699322540778693</v>
      </c>
      <c r="K46" s="352"/>
      <c r="L46" s="215" t="s">
        <v>215</v>
      </c>
      <c r="M46" s="354">
        <f t="shared" si="0"/>
        <v>1.0001263691228759</v>
      </c>
      <c r="N46" s="355">
        <f t="shared" si="1"/>
        <v>0.7867993786292512</v>
      </c>
      <c r="O46" s="356">
        <f t="shared" si="2"/>
        <v>0.7764803274365768</v>
      </c>
      <c r="P46" s="353"/>
      <c r="Q46" s="215" t="s">
        <v>215</v>
      </c>
      <c r="R46" s="354">
        <f t="shared" si="3"/>
        <v>2.1875144743281575E-4</v>
      </c>
      <c r="S46" s="355">
        <f t="shared" si="4"/>
        <v>4.8849554607805573E-2</v>
      </c>
      <c r="T46" s="356">
        <f t="shared" si="5"/>
        <v>9.6878369125780045E-3</v>
      </c>
    </row>
    <row r="47" spans="1:20" ht="12.75" customHeight="1" x14ac:dyDescent="0.3">
      <c r="L47" s="449" t="s">
        <v>226</v>
      </c>
      <c r="M47" s="449"/>
      <c r="N47" s="449"/>
      <c r="O47" s="449"/>
      <c r="P47" s="350"/>
      <c r="Q47" s="449" t="s">
        <v>227</v>
      </c>
      <c r="R47" s="449"/>
      <c r="S47" s="449"/>
      <c r="T47" s="449"/>
    </row>
    <row r="48" spans="1:20" ht="12.75" customHeight="1" x14ac:dyDescent="0.3">
      <c r="A48" s="420" t="s">
        <v>216</v>
      </c>
      <c r="B48" s="446"/>
      <c r="C48" s="446"/>
      <c r="D48" s="446"/>
      <c r="E48" s="446"/>
      <c r="F48" s="446"/>
      <c r="G48" s="446"/>
      <c r="H48" s="446"/>
      <c r="I48" s="446"/>
      <c r="J48" s="421"/>
      <c r="K48" s="350"/>
      <c r="L48" s="449" t="s">
        <v>216</v>
      </c>
      <c r="M48" s="449"/>
      <c r="N48" s="449"/>
      <c r="O48" s="449"/>
      <c r="P48" s="350"/>
      <c r="Q48" s="449" t="s">
        <v>216</v>
      </c>
      <c r="R48" s="449"/>
      <c r="S48" s="449"/>
      <c r="T48" s="449"/>
    </row>
    <row r="49" spans="1:20" ht="12.75" customHeight="1" x14ac:dyDescent="0.3">
      <c r="A49" s="359"/>
      <c r="B49" s="444" t="s">
        <v>203</v>
      </c>
      <c r="C49" s="444"/>
      <c r="D49" s="444"/>
      <c r="E49" s="444" t="s">
        <v>205</v>
      </c>
      <c r="F49" s="444"/>
      <c r="G49" s="444"/>
      <c r="H49" s="444" t="s">
        <v>207</v>
      </c>
      <c r="I49" s="444"/>
      <c r="J49" s="442"/>
      <c r="K49" s="350"/>
      <c r="L49" s="359"/>
      <c r="M49" s="347" t="s">
        <v>38</v>
      </c>
      <c r="N49" s="349" t="s">
        <v>204</v>
      </c>
      <c r="O49" s="348" t="s">
        <v>206</v>
      </c>
      <c r="P49" s="350"/>
      <c r="Q49" s="359"/>
      <c r="R49" s="347" t="s">
        <v>38</v>
      </c>
      <c r="S49" s="349" t="s">
        <v>204</v>
      </c>
      <c r="T49" s="348" t="s">
        <v>206</v>
      </c>
    </row>
    <row r="50" spans="1:20" ht="12.75" customHeight="1" x14ac:dyDescent="0.3">
      <c r="A50" s="134" t="s">
        <v>217</v>
      </c>
      <c r="B50" s="357">
        <f>'[1]20180131 TE1 SHSNAI1 IPA GENES'!$I$16</f>
        <v>1.0000193670355793</v>
      </c>
      <c r="C50" s="352">
        <v>1.0002713545993767</v>
      </c>
      <c r="D50" s="352">
        <v>1.0015953985400099</v>
      </c>
      <c r="E50" s="357">
        <f>'[1]20180131 TE1 SHSNAI1 IPA GENES'!$I$18</f>
        <v>0.27035182435695621</v>
      </c>
      <c r="F50" s="352">
        <v>0.42711919211024774</v>
      </c>
      <c r="G50" s="352">
        <v>0.23935465225915636</v>
      </c>
      <c r="H50" s="357">
        <f>'[1]20180131 TE1 SHSNAI1 IPA GENES'!$I$20</f>
        <v>0.62189194583716922</v>
      </c>
      <c r="I50" s="352">
        <v>0.68693510401619085</v>
      </c>
      <c r="J50" s="353">
        <v>0.55108966215398469</v>
      </c>
      <c r="K50" s="352"/>
      <c r="L50" s="134" t="s">
        <v>217</v>
      </c>
      <c r="M50" s="351">
        <f>AVERAGE(B50:D50)</f>
        <v>1.0006287067249886</v>
      </c>
      <c r="N50" s="352">
        <f>AVERAGE(E50:G50)</f>
        <v>0.31227522290878679</v>
      </c>
      <c r="O50" s="353">
        <f>AVERAGE(H50:J50)</f>
        <v>0.61997223733578155</v>
      </c>
      <c r="P50" s="352"/>
      <c r="Q50" s="134" t="s">
        <v>217</v>
      </c>
      <c r="R50" s="351">
        <f>STDEV(B50:D50)</f>
        <v>8.4660748402019695E-4</v>
      </c>
      <c r="S50" s="352">
        <f>STDEV(E50:G50)</f>
        <v>0.10065812990501413</v>
      </c>
      <c r="T50" s="353">
        <f>STDEV(H50:J50)</f>
        <v>6.7943064246707568E-2</v>
      </c>
    </row>
    <row r="51" spans="1:20" ht="12.75" customHeight="1" x14ac:dyDescent="0.3">
      <c r="A51" s="134" t="s">
        <v>218</v>
      </c>
      <c r="B51" s="62">
        <v>1.001232410700907</v>
      </c>
      <c r="C51" s="352">
        <v>1.0001758788965991</v>
      </c>
      <c r="D51" s="352">
        <v>1.0000644944945871</v>
      </c>
      <c r="E51" s="62">
        <v>0.45028759957225262</v>
      </c>
      <c r="F51" s="352">
        <v>0.32872074837454524</v>
      </c>
      <c r="G51" s="352">
        <v>0.42832140772061278</v>
      </c>
      <c r="H51" s="62">
        <v>0.58938837730523486</v>
      </c>
      <c r="I51" s="352">
        <v>0.48175094608794472</v>
      </c>
      <c r="J51" s="353">
        <v>0.54737600415646392</v>
      </c>
      <c r="K51" s="352"/>
      <c r="L51" s="134" t="s">
        <v>218</v>
      </c>
      <c r="M51" s="351">
        <f t="shared" ref="M51:M57" si="6">AVERAGE(B51:D51)</f>
        <v>1.0004909280306977</v>
      </c>
      <c r="N51" s="352">
        <f t="shared" ref="N51:N57" si="7">AVERAGE(E51:G51)</f>
        <v>0.40244325188913682</v>
      </c>
      <c r="O51" s="353">
        <f t="shared" ref="O51:O57" si="8">AVERAGE(H51:J51)</f>
        <v>0.53950510918321448</v>
      </c>
      <c r="P51" s="352"/>
      <c r="Q51" s="134" t="s">
        <v>218</v>
      </c>
      <c r="R51" s="351">
        <f t="shared" ref="R51:R57" si="9">STDEV(B51:D51)</f>
        <v>6.4455336002409937E-4</v>
      </c>
      <c r="S51" s="352">
        <f t="shared" ref="S51:S57" si="10">STDEV(E51:G51)</f>
        <v>6.4783362366120353E-2</v>
      </c>
      <c r="T51" s="353">
        <f t="shared" ref="T51:T57" si="11">STDEV(H51:J51)</f>
        <v>5.4248662568990198E-2</v>
      </c>
    </row>
    <row r="52" spans="1:20" ht="12.75" customHeight="1" x14ac:dyDescent="0.3">
      <c r="A52" s="134" t="s">
        <v>219</v>
      </c>
      <c r="B52" s="62">
        <v>1.0000008205946944</v>
      </c>
      <c r="C52" s="352">
        <v>1.0127861441144224</v>
      </c>
      <c r="D52" s="352">
        <v>1.0038166322204547</v>
      </c>
      <c r="E52" s="62">
        <v>0.37305685589057436</v>
      </c>
      <c r="F52" s="352">
        <v>0.3897258984264958</v>
      </c>
      <c r="G52" s="352">
        <v>0.28404690884905448</v>
      </c>
      <c r="H52" s="62">
        <v>0.46859408912759015</v>
      </c>
      <c r="I52" s="352">
        <v>0.69061294308860721</v>
      </c>
      <c r="J52" s="353">
        <v>0.47124062697629376</v>
      </c>
      <c r="K52" s="352"/>
      <c r="L52" s="134" t="s">
        <v>219</v>
      </c>
      <c r="M52" s="351">
        <f t="shared" si="6"/>
        <v>1.0055345323098572</v>
      </c>
      <c r="N52" s="352">
        <f t="shared" si="7"/>
        <v>0.3489432210553749</v>
      </c>
      <c r="O52" s="353">
        <f t="shared" si="8"/>
        <v>0.54348255306416371</v>
      </c>
      <c r="P52" s="352"/>
      <c r="Q52" s="134" t="s">
        <v>219</v>
      </c>
      <c r="R52" s="351">
        <f t="shared" si="9"/>
        <v>6.563498298461261E-3</v>
      </c>
      <c r="S52" s="352">
        <f t="shared" si="10"/>
        <v>5.6816483068307243E-2</v>
      </c>
      <c r="T52" s="353">
        <f t="shared" si="11"/>
        <v>0.12742552645449395</v>
      </c>
    </row>
    <row r="53" spans="1:20" ht="12.75" customHeight="1" x14ac:dyDescent="0.3">
      <c r="A53" s="134" t="s">
        <v>220</v>
      </c>
      <c r="B53" s="62">
        <v>1.001820416886813</v>
      </c>
      <c r="C53" s="352">
        <v>1.0017567769496265</v>
      </c>
      <c r="D53" s="352">
        <v>1.0002553949946837</v>
      </c>
      <c r="E53" s="62">
        <v>0.25615852285664997</v>
      </c>
      <c r="F53" s="352">
        <v>0.22129511370595953</v>
      </c>
      <c r="G53" s="352">
        <v>0.15466434263851167</v>
      </c>
      <c r="H53" s="62">
        <v>0.40543242997184564</v>
      </c>
      <c r="I53" s="352">
        <v>0.44131062376298036</v>
      </c>
      <c r="J53" s="353">
        <v>0.36292234649912936</v>
      </c>
      <c r="K53" s="352"/>
      <c r="L53" s="134" t="s">
        <v>220</v>
      </c>
      <c r="M53" s="351">
        <f t="shared" si="6"/>
        <v>1.0012775296103744</v>
      </c>
      <c r="N53" s="352">
        <f t="shared" si="7"/>
        <v>0.21070599306704041</v>
      </c>
      <c r="O53" s="353">
        <f t="shared" si="8"/>
        <v>0.40322180007798508</v>
      </c>
      <c r="P53" s="352"/>
      <c r="Q53" s="134" t="s">
        <v>220</v>
      </c>
      <c r="R53" s="351">
        <f t="shared" si="9"/>
        <v>8.8576627269619794E-4</v>
      </c>
      <c r="S53" s="352">
        <f t="shared" si="10"/>
        <v>5.1569024243892425E-2</v>
      </c>
      <c r="T53" s="353">
        <f t="shared" si="11"/>
        <v>3.9240867300485566E-2</v>
      </c>
    </row>
    <row r="54" spans="1:20" ht="12.75" customHeight="1" x14ac:dyDescent="0.3">
      <c r="A54" s="134" t="s">
        <v>221</v>
      </c>
      <c r="B54" s="62">
        <v>1.0002523264595267</v>
      </c>
      <c r="C54" s="352">
        <v>1.001935758481046</v>
      </c>
      <c r="D54" s="352">
        <v>1.0006513132120707</v>
      </c>
      <c r="E54" s="62">
        <v>0.55071476940397668</v>
      </c>
      <c r="F54" s="352">
        <v>0.52109744433456651</v>
      </c>
      <c r="G54" s="352">
        <v>0.54379921032384637</v>
      </c>
      <c r="H54" s="62">
        <v>0.72349568003672149</v>
      </c>
      <c r="I54" s="352">
        <v>0.74032515797949761</v>
      </c>
      <c r="J54" s="353">
        <v>0.59449146822464294</v>
      </c>
      <c r="K54" s="352"/>
      <c r="L54" s="134" t="s">
        <v>221</v>
      </c>
      <c r="M54" s="351">
        <f t="shared" si="6"/>
        <v>1.0009464660508811</v>
      </c>
      <c r="N54" s="352">
        <f t="shared" si="7"/>
        <v>0.53853714135412989</v>
      </c>
      <c r="O54" s="353">
        <f t="shared" si="8"/>
        <v>0.68610410208028727</v>
      </c>
      <c r="P54" s="352"/>
      <c r="Q54" s="134" t="s">
        <v>221</v>
      </c>
      <c r="R54" s="351">
        <f t="shared" si="9"/>
        <v>8.7967166685221467E-4</v>
      </c>
      <c r="S54" s="352">
        <f t="shared" si="10"/>
        <v>1.5493983136957332E-2</v>
      </c>
      <c r="T54" s="353">
        <f t="shared" si="11"/>
        <v>7.9783857035323064E-2</v>
      </c>
    </row>
    <row r="55" spans="1:20" ht="12.75" customHeight="1" x14ac:dyDescent="0.3">
      <c r="A55" s="134" t="s">
        <v>222</v>
      </c>
      <c r="B55" s="62">
        <v>1.0000806020349833</v>
      </c>
      <c r="C55" s="352">
        <v>1.0004747753973613</v>
      </c>
      <c r="D55" s="352">
        <v>1.0046645434338313</v>
      </c>
      <c r="E55" s="62">
        <v>0.49324536063095004</v>
      </c>
      <c r="F55" s="352">
        <v>0.41683421108049856</v>
      </c>
      <c r="G55" s="352">
        <v>0.49354082486638484</v>
      </c>
      <c r="H55" s="62">
        <v>0.32249755026207039</v>
      </c>
      <c r="I55" s="352">
        <v>0.35398724751118366</v>
      </c>
      <c r="J55" s="353">
        <v>0.34174127718580971</v>
      </c>
      <c r="K55" s="352"/>
      <c r="L55" s="134" t="s">
        <v>222</v>
      </c>
      <c r="M55" s="351">
        <f t="shared" si="6"/>
        <v>1.0017399736220585</v>
      </c>
      <c r="N55" s="352">
        <f t="shared" si="7"/>
        <v>0.46787346552594444</v>
      </c>
      <c r="O55" s="353">
        <f t="shared" si="8"/>
        <v>0.33940869165302123</v>
      </c>
      <c r="P55" s="352"/>
      <c r="Q55" s="134" t="s">
        <v>222</v>
      </c>
      <c r="R55" s="351">
        <f t="shared" si="9"/>
        <v>2.5404083525785884E-3</v>
      </c>
      <c r="S55" s="352">
        <f t="shared" si="10"/>
        <v>4.4201537818709807E-2</v>
      </c>
      <c r="T55" s="353">
        <f t="shared" si="11"/>
        <v>1.5873908613225459E-2</v>
      </c>
    </row>
    <row r="56" spans="1:20" ht="12.75" customHeight="1" x14ac:dyDescent="0.3">
      <c r="A56" s="134" t="s">
        <v>223</v>
      </c>
      <c r="B56" s="62">
        <v>1.0084658026555147</v>
      </c>
      <c r="C56" s="352">
        <v>1.0006434625722389</v>
      </c>
      <c r="D56" s="352">
        <v>1.0076915172414294</v>
      </c>
      <c r="E56" s="62">
        <v>0.61686194438175224</v>
      </c>
      <c r="F56" s="352">
        <v>0.69029080852188052</v>
      </c>
      <c r="G56" s="352">
        <v>0.61999589331472116</v>
      </c>
      <c r="H56" s="62">
        <v>0.71417047947541845</v>
      </c>
      <c r="I56" s="352">
        <v>0.91522408251063414</v>
      </c>
      <c r="J56" s="353">
        <v>0.83054848956678939</v>
      </c>
      <c r="K56" s="352"/>
      <c r="L56" s="134" t="s">
        <v>223</v>
      </c>
      <c r="M56" s="351">
        <f t="shared" si="6"/>
        <v>1.005600260823061</v>
      </c>
      <c r="N56" s="352">
        <f t="shared" si="7"/>
        <v>0.6423828820727846</v>
      </c>
      <c r="O56" s="353">
        <f t="shared" si="8"/>
        <v>0.81998101718428063</v>
      </c>
      <c r="P56" s="352"/>
      <c r="Q56" s="134" t="s">
        <v>223</v>
      </c>
      <c r="R56" s="351">
        <f t="shared" si="9"/>
        <v>4.3101352821148043E-3</v>
      </c>
      <c r="S56" s="352">
        <f t="shared" si="10"/>
        <v>4.1519061543676537E-2</v>
      </c>
      <c r="T56" s="353">
        <f t="shared" si="11"/>
        <v>0.10094251546190466</v>
      </c>
    </row>
    <row r="57" spans="1:20" ht="12.75" customHeight="1" x14ac:dyDescent="0.3">
      <c r="A57" s="215" t="s">
        <v>224</v>
      </c>
      <c r="B57" s="358">
        <v>1.0022932865749383</v>
      </c>
      <c r="C57" s="355">
        <v>1.0246552470075101</v>
      </c>
      <c r="D57" s="355">
        <v>1.0269862318108478</v>
      </c>
      <c r="E57" s="358">
        <v>0.17474866575625586</v>
      </c>
      <c r="F57" s="355">
        <v>0.22610687910122224</v>
      </c>
      <c r="G57" s="355">
        <v>0.15707912749672792</v>
      </c>
      <c r="H57" s="358">
        <v>0.10637053868881591</v>
      </c>
      <c r="I57" s="355">
        <v>8.0900289138007023E-2</v>
      </c>
      <c r="J57" s="356">
        <v>7.4709823706838985E-2</v>
      </c>
      <c r="K57" s="352"/>
      <c r="L57" s="215" t="s">
        <v>224</v>
      </c>
      <c r="M57" s="354">
        <f t="shared" si="6"/>
        <v>1.0179782551310987</v>
      </c>
      <c r="N57" s="355">
        <f t="shared" si="7"/>
        <v>0.18597822411806866</v>
      </c>
      <c r="O57" s="356">
        <f t="shared" si="8"/>
        <v>8.7326883844553962E-2</v>
      </c>
      <c r="P57" s="352"/>
      <c r="Q57" s="215" t="s">
        <v>224</v>
      </c>
      <c r="R57" s="354">
        <f t="shared" si="9"/>
        <v>1.3633490070196758E-2</v>
      </c>
      <c r="S57" s="355">
        <f t="shared" si="10"/>
        <v>3.5857842359014847E-2</v>
      </c>
      <c r="T57" s="356">
        <f t="shared" si="11"/>
        <v>1.6780228184806005E-2</v>
      </c>
    </row>
  </sheetData>
  <mergeCells count="33">
    <mergeCell ref="A8:B8"/>
    <mergeCell ref="A9:B9"/>
    <mergeCell ref="A20:A22"/>
    <mergeCell ref="A23:A25"/>
    <mergeCell ref="C28:E28"/>
    <mergeCell ref="C12:E12"/>
    <mergeCell ref="C19:E19"/>
    <mergeCell ref="A13:A15"/>
    <mergeCell ref="A16:A18"/>
    <mergeCell ref="A7:B7"/>
    <mergeCell ref="A6:B6"/>
    <mergeCell ref="A5:B5"/>
    <mergeCell ref="A4:B4"/>
    <mergeCell ref="C4:L4"/>
    <mergeCell ref="C7:L7"/>
    <mergeCell ref="B49:D49"/>
    <mergeCell ref="E49:G49"/>
    <mergeCell ref="H49:J49"/>
    <mergeCell ref="A48:J48"/>
    <mergeCell ref="B38:D38"/>
    <mergeCell ref="E38:G38"/>
    <mergeCell ref="H38:J38"/>
    <mergeCell ref="A37:J37"/>
    <mergeCell ref="A29:A31"/>
    <mergeCell ref="A32:A34"/>
    <mergeCell ref="L36:O36"/>
    <mergeCell ref="L37:O37"/>
    <mergeCell ref="L47:O47"/>
    <mergeCell ref="L48:O48"/>
    <mergeCell ref="Q36:T36"/>
    <mergeCell ref="Q37:T37"/>
    <mergeCell ref="Q47:T47"/>
    <mergeCell ref="Q48:T48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95"/>
  <sheetViews>
    <sheetView workbookViewId="0">
      <selection activeCell="B17" sqref="B17:G37"/>
    </sheetView>
  </sheetViews>
  <sheetFormatPr defaultColWidth="9" defaultRowHeight="12.75" customHeight="1" x14ac:dyDescent="0.3"/>
  <cols>
    <col min="1" max="1" width="9" style="10" customWidth="1"/>
    <col min="2" max="23" width="9" style="10"/>
    <col min="24" max="24" width="10" style="10" bestFit="1" customWidth="1"/>
    <col min="25" max="16384" width="9" style="10"/>
  </cols>
  <sheetData>
    <row r="1" spans="1:15" ht="12.75" customHeight="1" x14ac:dyDescent="0.3">
      <c r="A1" s="214" t="s">
        <v>7</v>
      </c>
      <c r="B1" s="214"/>
      <c r="C1" s="174"/>
      <c r="D1" s="108"/>
      <c r="E1" s="108"/>
    </row>
    <row r="2" spans="1:15" ht="12.75" customHeight="1" x14ac:dyDescent="0.3">
      <c r="A2" s="108"/>
      <c r="B2" s="108"/>
      <c r="C2" s="108"/>
      <c r="D2" s="108"/>
      <c r="E2" s="108"/>
    </row>
    <row r="3" spans="1:15" ht="12.75" customHeight="1" x14ac:dyDescent="0.3">
      <c r="A3" s="133" t="s">
        <v>58</v>
      </c>
      <c r="B3" s="112"/>
      <c r="C3" s="112"/>
      <c r="D3" s="112"/>
      <c r="E3" s="112"/>
      <c r="F3" s="108"/>
      <c r="G3" s="25"/>
      <c r="H3" s="420" t="s">
        <v>24</v>
      </c>
      <c r="I3" s="421"/>
      <c r="K3" s="108"/>
      <c r="L3" s="445"/>
      <c r="M3" s="445"/>
      <c r="N3" s="108"/>
    </row>
    <row r="4" spans="1:15" ht="12.75" customHeight="1" x14ac:dyDescent="0.3">
      <c r="A4" s="129"/>
      <c r="B4" s="424" t="s">
        <v>55</v>
      </c>
      <c r="C4" s="463"/>
      <c r="D4" s="470" t="s">
        <v>56</v>
      </c>
      <c r="E4" s="433"/>
      <c r="G4" s="26"/>
      <c r="H4" s="23" t="s">
        <v>55</v>
      </c>
      <c r="I4" s="7" t="s">
        <v>57</v>
      </c>
      <c r="K4" s="108"/>
      <c r="L4" s="108"/>
      <c r="M4" s="108"/>
      <c r="N4" s="108"/>
      <c r="O4" s="6"/>
    </row>
    <row r="5" spans="1:15" ht="12.75" customHeight="1" x14ac:dyDescent="0.3">
      <c r="A5" s="130" t="s">
        <v>46</v>
      </c>
      <c r="B5" s="113">
        <v>1</v>
      </c>
      <c r="C5" s="112">
        <v>1.0000007332838019</v>
      </c>
      <c r="D5" s="114">
        <v>0.35597499999999999</v>
      </c>
      <c r="E5" s="102">
        <v>3.4410116269449259E-2</v>
      </c>
      <c r="F5" s="6"/>
      <c r="G5" s="134" t="s">
        <v>46</v>
      </c>
      <c r="H5" s="23">
        <f t="shared" ref="H5:H13" si="0">AVERAGE(B5:C5)</f>
        <v>1.0000003666419008</v>
      </c>
      <c r="I5" s="7">
        <f t="shared" ref="I5:I13" si="1">AVERAGE(D5:E5)</f>
        <v>0.19519255813472464</v>
      </c>
      <c r="K5" s="128"/>
      <c r="L5" s="108"/>
      <c r="M5" s="108"/>
      <c r="N5" s="108"/>
      <c r="O5" s="34"/>
    </row>
    <row r="6" spans="1:15" ht="12.75" customHeight="1" x14ac:dyDescent="0.3">
      <c r="A6" s="131" t="s">
        <v>47</v>
      </c>
      <c r="B6" s="113">
        <v>1</v>
      </c>
      <c r="C6" s="112">
        <v>1.0187218603135255</v>
      </c>
      <c r="D6" s="114">
        <v>0.15260000000000001</v>
      </c>
      <c r="E6" s="102">
        <v>0.31232200853872671</v>
      </c>
      <c r="F6" s="6"/>
      <c r="G6" s="135" t="s">
        <v>47</v>
      </c>
      <c r="H6" s="23">
        <f t="shared" si="0"/>
        <v>1.0093609301567628</v>
      </c>
      <c r="I6" s="7">
        <f t="shared" si="1"/>
        <v>0.23246100426936336</v>
      </c>
      <c r="K6" s="71"/>
      <c r="L6" s="108"/>
      <c r="M6" s="108"/>
      <c r="N6" s="108"/>
      <c r="O6" s="34"/>
    </row>
    <row r="7" spans="1:15" ht="12.75" customHeight="1" x14ac:dyDescent="0.3">
      <c r="A7" s="131" t="s">
        <v>48</v>
      </c>
      <c r="B7" s="113">
        <v>1</v>
      </c>
      <c r="C7" s="112">
        <v>1.0104397123242699</v>
      </c>
      <c r="D7" s="114">
        <v>0.75747100000000001</v>
      </c>
      <c r="E7" s="102">
        <v>1.3681303234317022</v>
      </c>
      <c r="F7" s="6"/>
      <c r="G7" s="135" t="s">
        <v>48</v>
      </c>
      <c r="H7" s="23">
        <f t="shared" si="0"/>
        <v>1.0052198561621348</v>
      </c>
      <c r="I7" s="7">
        <f t="shared" si="1"/>
        <v>1.0628006617158512</v>
      </c>
      <c r="K7" s="71"/>
      <c r="L7" s="108"/>
      <c r="M7" s="108"/>
      <c r="N7" s="108"/>
      <c r="O7" s="34"/>
    </row>
    <row r="8" spans="1:15" ht="12.75" customHeight="1" x14ac:dyDescent="0.3">
      <c r="A8" s="131" t="s">
        <v>49</v>
      </c>
      <c r="B8" s="113">
        <v>1</v>
      </c>
      <c r="C8" s="112">
        <v>1.000358426392018</v>
      </c>
      <c r="D8" s="114">
        <v>1.756108</v>
      </c>
      <c r="E8" s="102">
        <v>1.737141660675928</v>
      </c>
      <c r="F8" s="6"/>
      <c r="G8" s="135" t="s">
        <v>49</v>
      </c>
      <c r="H8" s="23">
        <f t="shared" si="0"/>
        <v>1.000179213196009</v>
      </c>
      <c r="I8" s="7">
        <f t="shared" si="1"/>
        <v>1.7466248303379639</v>
      </c>
      <c r="K8" s="71"/>
      <c r="L8" s="108"/>
      <c r="M8" s="108"/>
      <c r="N8" s="108"/>
      <c r="O8" s="34"/>
    </row>
    <row r="9" spans="1:15" ht="12.75" customHeight="1" x14ac:dyDescent="0.3">
      <c r="A9" s="131" t="s">
        <v>50</v>
      </c>
      <c r="B9" s="113">
        <v>1</v>
      </c>
      <c r="C9" s="112">
        <v>1.0005934801578689</v>
      </c>
      <c r="D9" s="114">
        <v>0.40291300000000002</v>
      </c>
      <c r="E9" s="102">
        <v>2.3844635886947634</v>
      </c>
      <c r="F9" s="6"/>
      <c r="G9" s="135" t="s">
        <v>50</v>
      </c>
      <c r="H9" s="23">
        <f t="shared" si="0"/>
        <v>1.0002967400789344</v>
      </c>
      <c r="I9" s="7">
        <f t="shared" si="1"/>
        <v>1.3936882943473816</v>
      </c>
      <c r="K9" s="71"/>
      <c r="L9" s="108"/>
      <c r="M9" s="108"/>
      <c r="N9" s="108"/>
      <c r="O9" s="34"/>
    </row>
    <row r="10" spans="1:15" ht="12.75" customHeight="1" x14ac:dyDescent="0.3">
      <c r="A10" s="131" t="s">
        <v>51</v>
      </c>
      <c r="B10" s="113">
        <v>1</v>
      </c>
      <c r="C10" s="112">
        <v>1.0067871416993008</v>
      </c>
      <c r="D10" s="114">
        <v>1.0572839999999999</v>
      </c>
      <c r="E10" s="102">
        <v>1.2513503590004322</v>
      </c>
      <c r="F10" s="6"/>
      <c r="G10" s="135" t="s">
        <v>51</v>
      </c>
      <c r="H10" s="23">
        <f t="shared" si="0"/>
        <v>1.0033935708496504</v>
      </c>
      <c r="I10" s="7">
        <f t="shared" si="1"/>
        <v>1.1543171795002161</v>
      </c>
      <c r="K10" s="71"/>
      <c r="L10" s="108"/>
      <c r="M10" s="108"/>
      <c r="N10" s="108"/>
      <c r="O10" s="34"/>
    </row>
    <row r="11" spans="1:15" ht="12.75" customHeight="1" x14ac:dyDescent="0.3">
      <c r="A11" s="131" t="s">
        <v>52</v>
      </c>
      <c r="B11" s="113">
        <v>1</v>
      </c>
      <c r="C11" s="112">
        <v>1.000000014543218</v>
      </c>
      <c r="D11" s="114">
        <v>1.647837</v>
      </c>
      <c r="E11" s="102">
        <v>1.08168672029199</v>
      </c>
      <c r="F11" s="6"/>
      <c r="G11" s="135" t="s">
        <v>52</v>
      </c>
      <c r="H11" s="23">
        <f t="shared" si="0"/>
        <v>1.0000000072716091</v>
      </c>
      <c r="I11" s="7">
        <f t="shared" si="1"/>
        <v>1.364761860145995</v>
      </c>
      <c r="K11" s="71"/>
      <c r="L11" s="108"/>
      <c r="M11" s="108"/>
      <c r="N11" s="108"/>
      <c r="O11" s="34"/>
    </row>
    <row r="12" spans="1:15" ht="12.75" customHeight="1" x14ac:dyDescent="0.3">
      <c r="A12" s="131" t="s">
        <v>53</v>
      </c>
      <c r="B12" s="113">
        <v>1</v>
      </c>
      <c r="C12" s="112">
        <v>1.0051809384705108</v>
      </c>
      <c r="D12" s="114">
        <v>0.52813299999999996</v>
      </c>
      <c r="E12" s="102">
        <v>1.6101968258686141</v>
      </c>
      <c r="F12" s="6"/>
      <c r="G12" s="135" t="s">
        <v>53</v>
      </c>
      <c r="H12" s="23">
        <f t="shared" si="0"/>
        <v>1.0025904692352554</v>
      </c>
      <c r="I12" s="7">
        <f t="shared" si="1"/>
        <v>1.069164912934307</v>
      </c>
      <c r="K12" s="71"/>
      <c r="L12" s="108"/>
      <c r="M12" s="108"/>
      <c r="N12" s="108"/>
      <c r="O12" s="34"/>
    </row>
    <row r="13" spans="1:15" ht="12.75" customHeight="1" x14ac:dyDescent="0.3">
      <c r="A13" s="132" t="s">
        <v>54</v>
      </c>
      <c r="B13" s="115">
        <v>1</v>
      </c>
      <c r="C13" s="110">
        <v>1.0002894338765476</v>
      </c>
      <c r="D13" s="111">
        <v>5.3939000000000001E-2</v>
      </c>
      <c r="E13" s="109">
        <v>1.5135637215690543</v>
      </c>
      <c r="F13" s="6"/>
      <c r="G13" s="136" t="s">
        <v>54</v>
      </c>
      <c r="H13" s="36">
        <f t="shared" si="0"/>
        <v>1.0001447169382738</v>
      </c>
      <c r="I13" s="5">
        <f t="shared" si="1"/>
        <v>0.78375136078452712</v>
      </c>
      <c r="K13" s="71"/>
      <c r="L13" s="108"/>
      <c r="M13" s="108"/>
      <c r="N13" s="108"/>
    </row>
    <row r="14" spans="1:15" ht="12.75" customHeight="1" x14ac:dyDescent="0.3">
      <c r="A14" s="72"/>
      <c r="B14" s="17"/>
      <c r="C14" s="17"/>
      <c r="D14" s="73"/>
      <c r="E14" s="73"/>
      <c r="F14" s="50"/>
      <c r="G14" s="71"/>
      <c r="H14" s="50"/>
      <c r="I14" s="50"/>
      <c r="K14" s="71"/>
      <c r="L14" s="50"/>
      <c r="M14" s="50"/>
      <c r="N14" s="50"/>
    </row>
    <row r="15" spans="1:15" ht="12.75" customHeight="1" x14ac:dyDescent="0.3">
      <c r="A15" s="268" t="s">
        <v>98</v>
      </c>
      <c r="B15" s="195"/>
      <c r="C15" s="195"/>
      <c r="D15" s="73"/>
      <c r="E15" s="73"/>
      <c r="F15" s="195"/>
      <c r="G15" s="72"/>
      <c r="H15" s="195"/>
      <c r="I15" s="467" t="s">
        <v>3</v>
      </c>
      <c r="J15" s="469"/>
      <c r="K15" s="468"/>
      <c r="L15" s="208"/>
      <c r="M15" s="208"/>
      <c r="N15" s="208"/>
    </row>
    <row r="16" spans="1:15" ht="12.75" customHeight="1" x14ac:dyDescent="0.3">
      <c r="A16" s="278"/>
      <c r="B16" s="400" t="s">
        <v>55</v>
      </c>
      <c r="C16" s="400"/>
      <c r="D16" s="467" t="s">
        <v>84</v>
      </c>
      <c r="E16" s="468"/>
      <c r="F16" s="467" t="s">
        <v>85</v>
      </c>
      <c r="G16" s="468"/>
      <c r="I16" s="340" t="s">
        <v>39</v>
      </c>
      <c r="J16" s="280" t="s">
        <v>84</v>
      </c>
      <c r="K16" s="279" t="s">
        <v>85</v>
      </c>
      <c r="L16" s="269"/>
      <c r="M16" s="208"/>
      <c r="N16" s="269"/>
    </row>
    <row r="17" spans="1:14" ht="12.75" customHeight="1" x14ac:dyDescent="0.3">
      <c r="A17" s="275" t="s">
        <v>99</v>
      </c>
      <c r="B17" s="248">
        <v>1.0000418863759333</v>
      </c>
      <c r="C17" s="270">
        <v>1.0009999999999999</v>
      </c>
      <c r="D17" s="250">
        <v>0.78970539665507977</v>
      </c>
      <c r="E17" s="272">
        <v>0.755</v>
      </c>
      <c r="F17" s="244">
        <v>0.2951692180860751</v>
      </c>
      <c r="G17" s="272">
        <v>1.052</v>
      </c>
      <c r="I17" s="281">
        <f>AVERAGE(B17:C17)</f>
        <v>1.0005209431879667</v>
      </c>
      <c r="J17" s="283">
        <f>AVERAGE(D17:E17)</f>
        <v>0.77235269832753994</v>
      </c>
      <c r="K17" s="272">
        <f>AVERAGE(F17:G17)</f>
        <v>0.67358460904303752</v>
      </c>
      <c r="L17" s="50"/>
      <c r="M17" s="50"/>
      <c r="N17" s="50"/>
    </row>
    <row r="18" spans="1:14" ht="12.75" customHeight="1" x14ac:dyDescent="0.3">
      <c r="A18" s="275" t="s">
        <v>100</v>
      </c>
      <c r="B18" s="248">
        <v>1.0000142535255097</v>
      </c>
      <c r="C18" s="270">
        <v>1.0009999999999999</v>
      </c>
      <c r="D18" s="250">
        <v>0.54875728067974094</v>
      </c>
      <c r="E18" s="272">
        <v>0.82</v>
      </c>
      <c r="F18" s="244">
        <v>0.54778960631949725</v>
      </c>
      <c r="G18" s="272">
        <v>0.94699999999999995</v>
      </c>
      <c r="I18" s="281">
        <f t="shared" ref="I18:I37" si="2">AVERAGE(B18:C18)</f>
        <v>1.0005071267627548</v>
      </c>
      <c r="J18" s="283">
        <f t="shared" ref="J18:J37" si="3">AVERAGE(D18:E18)</f>
        <v>0.68437864033987039</v>
      </c>
      <c r="K18" s="272">
        <f t="shared" ref="K18:K37" si="4">AVERAGE(F18:G18)</f>
        <v>0.7473948031597486</v>
      </c>
      <c r="L18" s="50"/>
      <c r="M18" s="50"/>
      <c r="N18" s="50"/>
    </row>
    <row r="19" spans="1:14" ht="12.75" customHeight="1" x14ac:dyDescent="0.3">
      <c r="A19" s="275" t="s">
        <v>101</v>
      </c>
      <c r="B19" s="242" t="s">
        <v>184</v>
      </c>
      <c r="C19" s="242" t="s">
        <v>184</v>
      </c>
      <c r="D19" s="244" t="s">
        <v>184</v>
      </c>
      <c r="E19" s="245" t="s">
        <v>184</v>
      </c>
      <c r="F19" s="244" t="s">
        <v>184</v>
      </c>
      <c r="G19" s="245" t="s">
        <v>184</v>
      </c>
      <c r="I19" s="244" t="s">
        <v>184</v>
      </c>
      <c r="J19" s="284" t="s">
        <v>184</v>
      </c>
      <c r="K19" s="245" t="s">
        <v>184</v>
      </c>
      <c r="L19" s="50"/>
      <c r="M19" s="50"/>
      <c r="N19" s="50"/>
    </row>
    <row r="20" spans="1:14" ht="12.75" customHeight="1" x14ac:dyDescent="0.3">
      <c r="A20" s="275" t="s">
        <v>102</v>
      </c>
      <c r="B20" s="248">
        <v>1.0000103358498338</v>
      </c>
      <c r="C20" s="270">
        <v>1</v>
      </c>
      <c r="D20" s="250">
        <v>0.9548538761058013</v>
      </c>
      <c r="E20" s="272">
        <v>0.94499999999999995</v>
      </c>
      <c r="F20" s="244">
        <v>0.67964376186201703</v>
      </c>
      <c r="G20" s="272">
        <v>1.3280000000000001</v>
      </c>
      <c r="I20" s="281">
        <f t="shared" si="2"/>
        <v>1.0000051679249169</v>
      </c>
      <c r="J20" s="283">
        <f t="shared" si="3"/>
        <v>0.94992693805290063</v>
      </c>
      <c r="K20" s="272">
        <f t="shared" si="4"/>
        <v>1.0038218809310084</v>
      </c>
      <c r="L20" s="50"/>
      <c r="M20" s="50"/>
      <c r="N20" s="50"/>
    </row>
    <row r="21" spans="1:14" ht="12.75" customHeight="1" x14ac:dyDescent="0.3">
      <c r="A21" s="275" t="s">
        <v>103</v>
      </c>
      <c r="B21" s="248">
        <v>1.0015396749770489</v>
      </c>
      <c r="C21" s="270">
        <v>1.0129999999999999</v>
      </c>
      <c r="D21" s="250">
        <v>0.70924964956300363</v>
      </c>
      <c r="E21" s="272">
        <v>0.66100000000000003</v>
      </c>
      <c r="F21" s="244">
        <v>1.8581220519165398</v>
      </c>
      <c r="G21" s="272">
        <v>1.0660000000000001</v>
      </c>
      <c r="I21" s="281">
        <f t="shared" si="2"/>
        <v>1.0072698374885243</v>
      </c>
      <c r="J21" s="283">
        <f t="shared" si="3"/>
        <v>0.68512482478150183</v>
      </c>
      <c r="K21" s="272">
        <f t="shared" si="4"/>
        <v>1.46206102595827</v>
      </c>
      <c r="L21" s="50"/>
      <c r="M21" s="50"/>
      <c r="N21" s="50"/>
    </row>
    <row r="22" spans="1:14" ht="12.75" customHeight="1" x14ac:dyDescent="0.3">
      <c r="A22" s="275" t="s">
        <v>104</v>
      </c>
      <c r="B22" s="248">
        <v>1.0000537724907255</v>
      </c>
      <c r="C22" s="270">
        <v>1</v>
      </c>
      <c r="D22" s="250">
        <v>0.6972195743572065</v>
      </c>
      <c r="E22" s="272">
        <v>0.78300000000000003</v>
      </c>
      <c r="F22" s="277">
        <v>0.92317701532379837</v>
      </c>
      <c r="G22" s="272">
        <v>0.88400000000000001</v>
      </c>
      <c r="I22" s="281">
        <f t="shared" si="2"/>
        <v>1.0000268862453627</v>
      </c>
      <c r="J22" s="283">
        <f t="shared" si="3"/>
        <v>0.74010978717860332</v>
      </c>
      <c r="K22" s="272">
        <f t="shared" si="4"/>
        <v>0.90358850766189924</v>
      </c>
      <c r="L22" s="50"/>
      <c r="M22" s="50"/>
      <c r="N22" s="50"/>
    </row>
    <row r="23" spans="1:14" ht="12.75" customHeight="1" x14ac:dyDescent="0.3">
      <c r="A23" s="275" t="s">
        <v>105</v>
      </c>
      <c r="B23" s="248">
        <v>1.0000852757027758</v>
      </c>
      <c r="C23" s="270">
        <v>1.0009999999999999</v>
      </c>
      <c r="D23" s="250">
        <v>1.0359679935753423</v>
      </c>
      <c r="E23" s="272">
        <v>1.042</v>
      </c>
      <c r="F23" s="277">
        <v>1.659827993230647</v>
      </c>
      <c r="G23" s="272">
        <v>1.5329999999999999</v>
      </c>
      <c r="I23" s="281">
        <f t="shared" si="2"/>
        <v>1.000542637851388</v>
      </c>
      <c r="J23" s="283">
        <f t="shared" si="3"/>
        <v>1.0389839967876711</v>
      </c>
      <c r="K23" s="272">
        <f t="shared" si="4"/>
        <v>1.5964139966153235</v>
      </c>
      <c r="L23" s="50"/>
      <c r="M23" s="50"/>
      <c r="N23" s="50"/>
    </row>
    <row r="24" spans="1:14" ht="12.75" customHeight="1" x14ac:dyDescent="0.3">
      <c r="A24" s="275" t="s">
        <v>106</v>
      </c>
      <c r="B24" s="248">
        <v>1.0001386066338815</v>
      </c>
      <c r="C24" s="270">
        <v>1</v>
      </c>
      <c r="D24" s="250">
        <v>0.68487949671675197</v>
      </c>
      <c r="E24" s="272">
        <v>0.91600000000000004</v>
      </c>
      <c r="F24" s="277">
        <v>0.46977146508724271</v>
      </c>
      <c r="G24" s="272">
        <v>1.095</v>
      </c>
      <c r="I24" s="281">
        <f t="shared" si="2"/>
        <v>1.0000693033169408</v>
      </c>
      <c r="J24" s="283">
        <f t="shared" si="3"/>
        <v>0.80043974835837606</v>
      </c>
      <c r="K24" s="272">
        <f t="shared" si="4"/>
        <v>0.78238573254362132</v>
      </c>
      <c r="L24" s="50"/>
      <c r="M24" s="50"/>
      <c r="N24" s="50"/>
    </row>
    <row r="25" spans="1:14" ht="12.75" customHeight="1" x14ac:dyDescent="0.3">
      <c r="A25" s="275" t="s">
        <v>107</v>
      </c>
      <c r="B25" s="248">
        <v>1.0000866103689983</v>
      </c>
      <c r="C25" s="270">
        <v>1.02</v>
      </c>
      <c r="D25" s="250">
        <v>0.88874575538551392</v>
      </c>
      <c r="E25" s="272">
        <v>0.96</v>
      </c>
      <c r="F25" s="277">
        <v>2.5292570071652367</v>
      </c>
      <c r="G25" s="272">
        <v>2.3340000000000001</v>
      </c>
      <c r="I25" s="281">
        <f t="shared" si="2"/>
        <v>1.010043305184499</v>
      </c>
      <c r="J25" s="283">
        <f t="shared" si="3"/>
        <v>0.92437287769275689</v>
      </c>
      <c r="K25" s="272">
        <f t="shared" si="4"/>
        <v>2.4316285035826182</v>
      </c>
      <c r="L25" s="50"/>
    </row>
    <row r="26" spans="1:14" ht="12.75" customHeight="1" x14ac:dyDescent="0.3">
      <c r="A26" s="275" t="s">
        <v>108</v>
      </c>
      <c r="B26" s="248">
        <v>1.0019302482309673</v>
      </c>
      <c r="C26" s="270">
        <v>1</v>
      </c>
      <c r="D26" s="250">
        <v>0.65507771371243584</v>
      </c>
      <c r="E26" s="272">
        <v>0.79700000000000004</v>
      </c>
      <c r="F26" s="277">
        <v>1.6937692051381985</v>
      </c>
      <c r="G26" s="272">
        <v>0.85899999999999999</v>
      </c>
      <c r="I26" s="281">
        <f t="shared" si="2"/>
        <v>1.0009651241154836</v>
      </c>
      <c r="J26" s="283">
        <f t="shared" si="3"/>
        <v>0.72603885685621794</v>
      </c>
      <c r="K26" s="272">
        <f t="shared" si="4"/>
        <v>1.2763846025690992</v>
      </c>
      <c r="L26" s="50"/>
      <c r="M26" s="50"/>
      <c r="N26" s="50"/>
    </row>
    <row r="27" spans="1:14" ht="12.75" customHeight="1" x14ac:dyDescent="0.3">
      <c r="A27" s="275" t="s">
        <v>109</v>
      </c>
      <c r="B27" s="248">
        <v>1.0011171877877396</v>
      </c>
      <c r="C27" s="248">
        <v>1.0049999999999999</v>
      </c>
      <c r="D27" s="250">
        <v>0.33141942385345979</v>
      </c>
      <c r="E27" s="272">
        <v>0.29499999999999998</v>
      </c>
      <c r="F27" s="277">
        <v>0.1823427729070993</v>
      </c>
      <c r="G27" s="272">
        <v>0.498</v>
      </c>
      <c r="I27" s="281">
        <f t="shared" si="2"/>
        <v>1.0030585938938699</v>
      </c>
      <c r="J27" s="283">
        <f t="shared" si="3"/>
        <v>0.31320971192672986</v>
      </c>
      <c r="K27" s="272">
        <f t="shared" si="4"/>
        <v>0.34017138645354966</v>
      </c>
      <c r="L27" s="50"/>
      <c r="M27" s="50"/>
      <c r="N27" s="50"/>
    </row>
    <row r="28" spans="1:14" ht="12.75" customHeight="1" x14ac:dyDescent="0.3">
      <c r="A28" s="275" t="s">
        <v>110</v>
      </c>
      <c r="B28" s="248">
        <v>1.000378979724057</v>
      </c>
      <c r="C28" s="248">
        <v>1</v>
      </c>
      <c r="D28" s="250">
        <v>0.82884249006025035</v>
      </c>
      <c r="E28" s="272">
        <v>1.0509999999999999</v>
      </c>
      <c r="F28" s="244">
        <v>1.8216191497164465</v>
      </c>
      <c r="G28" s="272">
        <v>1.427</v>
      </c>
      <c r="I28" s="281">
        <f t="shared" si="2"/>
        <v>1.0001894898620285</v>
      </c>
      <c r="J28" s="283">
        <f t="shared" si="3"/>
        <v>0.93992124503012509</v>
      </c>
      <c r="K28" s="272">
        <f t="shared" si="4"/>
        <v>1.6243095748582232</v>
      </c>
      <c r="L28" s="50"/>
      <c r="M28" s="50"/>
      <c r="N28" s="50"/>
    </row>
    <row r="29" spans="1:14" ht="12.75" customHeight="1" x14ac:dyDescent="0.3">
      <c r="A29" s="275" t="s">
        <v>111</v>
      </c>
      <c r="B29" s="248">
        <v>1.0047733927092715</v>
      </c>
      <c r="C29" s="270">
        <v>1.008</v>
      </c>
      <c r="D29" s="250">
        <v>0.52733016490581408</v>
      </c>
      <c r="E29" s="272">
        <v>0.48099999999999998</v>
      </c>
      <c r="F29" s="244">
        <v>0.64839686430707633</v>
      </c>
      <c r="G29" s="272">
        <v>0.94799999999999995</v>
      </c>
      <c r="I29" s="281">
        <f t="shared" si="2"/>
        <v>1.0063866963546357</v>
      </c>
      <c r="J29" s="283">
        <f t="shared" si="3"/>
        <v>0.50416508245290703</v>
      </c>
      <c r="K29" s="272">
        <f t="shared" si="4"/>
        <v>0.79819843215353814</v>
      </c>
      <c r="L29" s="50"/>
      <c r="M29" s="50"/>
      <c r="N29" s="50"/>
    </row>
    <row r="30" spans="1:14" ht="12.75" customHeight="1" x14ac:dyDescent="0.3">
      <c r="A30" s="275" t="s">
        <v>112</v>
      </c>
      <c r="B30" s="248">
        <v>1.0002261062601514</v>
      </c>
      <c r="C30" s="270">
        <v>1</v>
      </c>
      <c r="D30" s="250">
        <v>0.73514183942388756</v>
      </c>
      <c r="E30" s="272">
        <v>0.77</v>
      </c>
      <c r="F30" s="244">
        <v>0.99941611062941982</v>
      </c>
      <c r="G30" s="272">
        <v>1.0609999999999999</v>
      </c>
      <c r="I30" s="281">
        <f t="shared" si="2"/>
        <v>1.0001130531300757</v>
      </c>
      <c r="J30" s="283">
        <f t="shared" si="3"/>
        <v>0.75257091971194379</v>
      </c>
      <c r="K30" s="272">
        <f t="shared" si="4"/>
        <v>1.0302080553147099</v>
      </c>
      <c r="L30" s="50"/>
      <c r="M30" s="50"/>
      <c r="N30" s="50"/>
    </row>
    <row r="31" spans="1:14" ht="12.75" customHeight="1" x14ac:dyDescent="0.3">
      <c r="A31" s="275" t="s">
        <v>113</v>
      </c>
      <c r="B31" s="248">
        <v>1.0011649459883449</v>
      </c>
      <c r="C31" s="270">
        <v>1</v>
      </c>
      <c r="D31" s="250">
        <v>0.78629942120937735</v>
      </c>
      <c r="E31" s="272">
        <v>0.76200000000000001</v>
      </c>
      <c r="F31" s="244">
        <v>0.65693293889046012</v>
      </c>
      <c r="G31" s="272">
        <v>0.57999999999999996</v>
      </c>
      <c r="I31" s="281">
        <f t="shared" si="2"/>
        <v>1.0005824729941724</v>
      </c>
      <c r="J31" s="283">
        <f t="shared" si="3"/>
        <v>0.77414971060468862</v>
      </c>
      <c r="K31" s="272">
        <f t="shared" si="4"/>
        <v>0.61846646944522998</v>
      </c>
      <c r="L31" s="50"/>
      <c r="M31" s="50"/>
      <c r="N31" s="50"/>
    </row>
    <row r="32" spans="1:14" ht="12.75" customHeight="1" x14ac:dyDescent="0.3">
      <c r="A32" s="275" t="s">
        <v>114</v>
      </c>
      <c r="B32" s="248">
        <v>1.0105119499643225</v>
      </c>
      <c r="C32" s="270">
        <v>1</v>
      </c>
      <c r="D32" s="250">
        <v>0.81163698143004348</v>
      </c>
      <c r="E32" s="272">
        <v>0.97099999999999997</v>
      </c>
      <c r="F32" s="244">
        <v>1.7978074127363559</v>
      </c>
      <c r="G32" s="272">
        <v>1.3340000000000001</v>
      </c>
      <c r="I32" s="281">
        <f t="shared" si="2"/>
        <v>1.0052559749821612</v>
      </c>
      <c r="J32" s="283">
        <f t="shared" si="3"/>
        <v>0.89131849071502178</v>
      </c>
      <c r="K32" s="272">
        <f t="shared" si="4"/>
        <v>1.565903706368178</v>
      </c>
      <c r="L32" s="50"/>
      <c r="M32" s="50"/>
      <c r="N32" s="50"/>
    </row>
    <row r="33" spans="1:14" ht="12.75" customHeight="1" x14ac:dyDescent="0.3">
      <c r="A33" s="275" t="s">
        <v>115</v>
      </c>
      <c r="B33" s="248">
        <v>1.0006352352990147</v>
      </c>
      <c r="C33" s="270">
        <v>1.0009999999999999</v>
      </c>
      <c r="D33" s="250">
        <v>0.62352745505473905</v>
      </c>
      <c r="E33" s="272">
        <v>0.64800000000000002</v>
      </c>
      <c r="F33" s="244">
        <v>1.1122830243466346</v>
      </c>
      <c r="G33" s="272">
        <v>1.1200000000000001</v>
      </c>
      <c r="I33" s="281">
        <f t="shared" si="2"/>
        <v>1.0008176176495072</v>
      </c>
      <c r="J33" s="283">
        <f t="shared" si="3"/>
        <v>0.63576372752736954</v>
      </c>
      <c r="K33" s="272">
        <f t="shared" si="4"/>
        <v>1.1161415121733174</v>
      </c>
      <c r="L33" s="50"/>
      <c r="M33" s="50"/>
      <c r="N33" s="50"/>
    </row>
    <row r="34" spans="1:14" ht="12.75" customHeight="1" x14ac:dyDescent="0.3">
      <c r="A34" s="275" t="s">
        <v>116</v>
      </c>
      <c r="B34" s="242" t="s">
        <v>184</v>
      </c>
      <c r="C34" s="242" t="s">
        <v>184</v>
      </c>
      <c r="D34" s="244" t="s">
        <v>184</v>
      </c>
      <c r="E34" s="245" t="s">
        <v>184</v>
      </c>
      <c r="F34" s="244" t="s">
        <v>184</v>
      </c>
      <c r="G34" s="245" t="s">
        <v>184</v>
      </c>
      <c r="I34" s="244" t="s">
        <v>184</v>
      </c>
      <c r="J34" s="284" t="s">
        <v>184</v>
      </c>
      <c r="K34" s="245" t="s">
        <v>184</v>
      </c>
      <c r="L34" s="50"/>
      <c r="M34" s="50"/>
      <c r="N34" s="50"/>
    </row>
    <row r="35" spans="1:14" ht="12.75" customHeight="1" x14ac:dyDescent="0.3">
      <c r="A35" s="275" t="s">
        <v>117</v>
      </c>
      <c r="B35" s="248">
        <v>1.0025444843161484</v>
      </c>
      <c r="C35" s="270">
        <v>1</v>
      </c>
      <c r="D35" s="250">
        <v>0.89473059877733174</v>
      </c>
      <c r="E35" s="272">
        <v>1.0820000000000001</v>
      </c>
      <c r="F35" s="244">
        <v>2.5490568453721161</v>
      </c>
      <c r="G35" s="272">
        <v>1.413</v>
      </c>
      <c r="I35" s="281">
        <f t="shared" si="2"/>
        <v>1.0012722421580742</v>
      </c>
      <c r="J35" s="283">
        <f t="shared" si="3"/>
        <v>0.98836529938866591</v>
      </c>
      <c r="K35" s="272">
        <f t="shared" si="4"/>
        <v>1.9810284226860579</v>
      </c>
      <c r="L35" s="50"/>
      <c r="M35" s="50"/>
      <c r="N35" s="50"/>
    </row>
    <row r="36" spans="1:14" ht="12.75" customHeight="1" x14ac:dyDescent="0.3">
      <c r="A36" s="275" t="s">
        <v>118</v>
      </c>
      <c r="B36" s="248">
        <v>1.000513254307521</v>
      </c>
      <c r="C36" s="270">
        <v>1.002</v>
      </c>
      <c r="D36" s="250">
        <v>0.66276011037745119</v>
      </c>
      <c r="E36" s="272">
        <v>1.0229999999999999</v>
      </c>
      <c r="F36" s="244">
        <v>1.243350118972512</v>
      </c>
      <c r="G36" s="272">
        <v>1.2509999999999999</v>
      </c>
      <c r="I36" s="281">
        <f t="shared" si="2"/>
        <v>1.0012566271537606</v>
      </c>
      <c r="J36" s="283">
        <f t="shared" si="3"/>
        <v>0.84288005518872555</v>
      </c>
      <c r="K36" s="272">
        <f t="shared" si="4"/>
        <v>1.2471750594862558</v>
      </c>
      <c r="L36" s="50"/>
      <c r="M36" s="50"/>
      <c r="N36" s="50"/>
    </row>
    <row r="37" spans="1:14" ht="12.75" customHeight="1" x14ac:dyDescent="0.3">
      <c r="A37" s="276" t="s">
        <v>119</v>
      </c>
      <c r="B37" s="251">
        <v>1.0002787036015965</v>
      </c>
      <c r="C37" s="273">
        <v>1.0069999999999999</v>
      </c>
      <c r="D37" s="249">
        <v>0.6183775515503187</v>
      </c>
      <c r="E37" s="274">
        <v>1.099</v>
      </c>
      <c r="F37" s="246">
        <v>1.1622905869167528</v>
      </c>
      <c r="G37" s="274">
        <v>1.01</v>
      </c>
      <c r="I37" s="282">
        <f t="shared" si="2"/>
        <v>1.0036393518007982</v>
      </c>
      <c r="J37" s="285">
        <f t="shared" si="3"/>
        <v>0.85868877577515934</v>
      </c>
      <c r="K37" s="274">
        <f t="shared" si="4"/>
        <v>1.0861452934583764</v>
      </c>
      <c r="L37" s="50"/>
      <c r="M37" s="50"/>
      <c r="N37" s="50"/>
    </row>
    <row r="38" spans="1:14" ht="12.75" customHeight="1" x14ac:dyDescent="0.3">
      <c r="A38" s="195"/>
      <c r="B38" s="211"/>
      <c r="C38" s="211"/>
      <c r="D38" s="195"/>
      <c r="E38" s="211"/>
      <c r="F38" s="195"/>
      <c r="G38" s="12"/>
      <c r="H38" s="12"/>
      <c r="I38" s="12"/>
      <c r="J38" s="12"/>
      <c r="K38" s="12"/>
    </row>
    <row r="39" spans="1:14" ht="12.75" customHeight="1" x14ac:dyDescent="0.3">
      <c r="A39" s="370"/>
      <c r="B39" s="371"/>
      <c r="C39" s="371"/>
      <c r="D39" s="370"/>
      <c r="E39" s="371"/>
      <c r="F39" s="370"/>
      <c r="G39" s="12"/>
      <c r="H39" s="12"/>
      <c r="I39" s="12"/>
      <c r="J39" s="12"/>
      <c r="K39" s="12"/>
    </row>
    <row r="40" spans="1:14" ht="12.75" customHeight="1" x14ac:dyDescent="0.3">
      <c r="A40" s="75" t="s">
        <v>230</v>
      </c>
      <c r="B40" s="76"/>
      <c r="C40" s="76"/>
      <c r="D40" s="76"/>
      <c r="E40" s="76"/>
      <c r="F40" s="17"/>
      <c r="G40" s="12"/>
      <c r="H40" s="12"/>
      <c r="I40" s="12"/>
      <c r="J40" s="12"/>
    </row>
    <row r="41" spans="1:14" ht="12.75" customHeight="1" x14ac:dyDescent="0.3">
      <c r="A41" s="471" t="s">
        <v>229</v>
      </c>
      <c r="B41" s="472"/>
      <c r="C41" s="472"/>
      <c r="D41" s="472"/>
      <c r="E41" s="472"/>
      <c r="F41" s="472"/>
      <c r="G41" s="472"/>
      <c r="H41" s="472"/>
      <c r="I41" s="472"/>
      <c r="J41" s="472"/>
      <c r="K41" s="472"/>
      <c r="L41" s="473"/>
    </row>
    <row r="42" spans="1:14" ht="12.75" customHeight="1" x14ac:dyDescent="0.3">
      <c r="A42" s="365"/>
      <c r="B42" s="369"/>
      <c r="C42" s="369"/>
      <c r="D42" s="401" t="s">
        <v>0</v>
      </c>
      <c r="E42" s="400"/>
      <c r="F42" s="402"/>
      <c r="G42" s="400" t="s">
        <v>87</v>
      </c>
      <c r="H42" s="400"/>
      <c r="I42" s="400"/>
      <c r="J42" s="401" t="s">
        <v>88</v>
      </c>
      <c r="K42" s="400"/>
      <c r="L42" s="402"/>
    </row>
    <row r="43" spans="1:14" ht="12.75" customHeight="1" x14ac:dyDescent="0.3">
      <c r="A43" s="388" t="s">
        <v>10</v>
      </c>
      <c r="B43" s="389"/>
      <c r="C43" s="389"/>
      <c r="D43" s="367">
        <v>0.66758188351691072</v>
      </c>
      <c r="E43" s="370">
        <v>0.94999924000060787</v>
      </c>
      <c r="F43" s="368">
        <v>0.77499938000049595</v>
      </c>
      <c r="G43" s="370">
        <v>0.14999988000009598</v>
      </c>
      <c r="H43" s="370">
        <v>0</v>
      </c>
      <c r="I43" s="370">
        <v>8.1818116363688728E-2</v>
      </c>
      <c r="J43" s="367">
        <v>8.1818116363688728E-2</v>
      </c>
      <c r="K43" s="370">
        <v>0</v>
      </c>
      <c r="L43" s="368">
        <v>0</v>
      </c>
    </row>
    <row r="44" spans="1:14" ht="12.75" customHeight="1" x14ac:dyDescent="0.3">
      <c r="A44" s="388" t="s">
        <v>2</v>
      </c>
      <c r="B44" s="389"/>
      <c r="C44" s="389"/>
      <c r="D44" s="360">
        <f>D43/0.667582</f>
        <v>0.99999982551493405</v>
      </c>
      <c r="E44" s="361">
        <f t="shared" ref="E44:L44" si="5">E43/0.667582</f>
        <v>1.4230450191895645</v>
      </c>
      <c r="F44" s="362">
        <f t="shared" si="5"/>
        <v>1.1609051472335923</v>
      </c>
      <c r="G44" s="76">
        <f t="shared" si="5"/>
        <v>0.22469131881940493</v>
      </c>
      <c r="H44" s="76">
        <f t="shared" si="5"/>
        <v>0</v>
      </c>
      <c r="I44" s="76">
        <f t="shared" si="5"/>
        <v>0.12255890117422089</v>
      </c>
      <c r="J44" s="360">
        <f t="shared" si="5"/>
        <v>0.12255890117422089</v>
      </c>
      <c r="K44" s="361">
        <f t="shared" si="5"/>
        <v>0</v>
      </c>
      <c r="L44" s="362">
        <f t="shared" si="5"/>
        <v>0</v>
      </c>
    </row>
    <row r="45" spans="1:14" ht="12.75" customHeight="1" x14ac:dyDescent="0.3">
      <c r="A45" s="388" t="s">
        <v>3</v>
      </c>
      <c r="B45" s="389"/>
      <c r="C45" s="389"/>
      <c r="D45" s="388">
        <f>AVERAGE(D44:F44)</f>
        <v>1.1946499973126967</v>
      </c>
      <c r="E45" s="389"/>
      <c r="F45" s="390"/>
      <c r="G45" s="458">
        <f>AVERAGE(G44:I44)</f>
        <v>0.11575007333120861</v>
      </c>
      <c r="H45" s="458"/>
      <c r="I45" s="458"/>
      <c r="J45" s="434">
        <f>AVERAGE(J44:L44)</f>
        <v>4.0852967058073626E-2</v>
      </c>
      <c r="K45" s="460"/>
      <c r="L45" s="435"/>
    </row>
    <row r="46" spans="1:14" ht="12.75" customHeight="1" x14ac:dyDescent="0.3">
      <c r="A46" s="388" t="s">
        <v>4</v>
      </c>
      <c r="B46" s="389"/>
      <c r="C46" s="389"/>
      <c r="D46" s="388">
        <f>STDEV(D44:F44)</f>
        <v>0.21353183639201936</v>
      </c>
      <c r="E46" s="389"/>
      <c r="F46" s="390"/>
      <c r="G46" s="458">
        <f>STDEV(G44:I44)</f>
        <v>0.11250029906914782</v>
      </c>
      <c r="H46" s="458"/>
      <c r="I46" s="458"/>
      <c r="J46" s="422">
        <f>STDEV(J44:L44)</f>
        <v>7.075941458452116E-2</v>
      </c>
      <c r="K46" s="445"/>
      <c r="L46" s="423"/>
    </row>
    <row r="47" spans="1:14" ht="12.75" customHeight="1" x14ac:dyDescent="0.3">
      <c r="A47" s="388" t="s">
        <v>5</v>
      </c>
      <c r="B47" s="389"/>
      <c r="C47" s="389"/>
      <c r="D47" s="363"/>
      <c r="E47" s="364"/>
      <c r="F47" s="366"/>
      <c r="G47" s="459">
        <f>TTEST(D44:F44,G44:I44,2,2)</f>
        <v>1.4989632695728175E-3</v>
      </c>
      <c r="H47" s="459"/>
      <c r="I47" s="459"/>
      <c r="J47" s="436">
        <f>TTEST(D44:F44,J44:L44,2,2)</f>
        <v>8.8698586323985272E-4</v>
      </c>
      <c r="K47" s="443"/>
      <c r="L47" s="437"/>
    </row>
    <row r="48" spans="1:14" ht="12.75" customHeight="1" x14ac:dyDescent="0.3">
      <c r="A48" s="471" t="s">
        <v>228</v>
      </c>
      <c r="B48" s="472"/>
      <c r="C48" s="472"/>
      <c r="D48" s="472"/>
      <c r="E48" s="472"/>
      <c r="F48" s="472"/>
      <c r="G48" s="472"/>
      <c r="H48" s="472"/>
      <c r="I48" s="472"/>
      <c r="J48" s="472"/>
      <c r="K48" s="472"/>
      <c r="L48" s="473"/>
    </row>
    <row r="49" spans="1:18" ht="12.75" customHeight="1" x14ac:dyDescent="0.3">
      <c r="A49" s="77"/>
      <c r="B49" s="83"/>
      <c r="C49" s="55"/>
      <c r="D49" s="424" t="s">
        <v>0</v>
      </c>
      <c r="E49" s="463"/>
      <c r="F49" s="463"/>
      <c r="G49" s="424" t="s">
        <v>87</v>
      </c>
      <c r="H49" s="463"/>
      <c r="I49" s="425"/>
      <c r="J49" s="463" t="s">
        <v>88</v>
      </c>
      <c r="K49" s="463"/>
      <c r="L49" s="425"/>
    </row>
    <row r="50" spans="1:18" ht="12.75" customHeight="1" x14ac:dyDescent="0.3">
      <c r="A50" s="388" t="s">
        <v>10</v>
      </c>
      <c r="B50" s="389"/>
      <c r="C50" s="389"/>
      <c r="D50" s="176">
        <v>0.5357142857142857</v>
      </c>
      <c r="E50" s="178">
        <v>0.55000000000000004</v>
      </c>
      <c r="F50" s="178">
        <v>0.72727272727272729</v>
      </c>
      <c r="G50" s="176">
        <v>7.1428571428571425E-2</v>
      </c>
      <c r="H50" s="178">
        <v>8.8235294117647065E-2</v>
      </c>
      <c r="I50" s="177">
        <v>0</v>
      </c>
      <c r="J50" s="178">
        <v>2.9411764705882353E-2</v>
      </c>
      <c r="K50" s="178">
        <v>0</v>
      </c>
      <c r="L50" s="160">
        <v>4.1666666666666664E-2</v>
      </c>
    </row>
    <row r="51" spans="1:18" ht="12.75" customHeight="1" x14ac:dyDescent="0.3">
      <c r="A51" s="388" t="s">
        <v>2</v>
      </c>
      <c r="B51" s="389"/>
      <c r="C51" s="389"/>
      <c r="D51" s="163">
        <f>D50/0.5357</f>
        <v>1.0000266673777969</v>
      </c>
      <c r="E51" s="179">
        <f t="shared" ref="E51:L51" si="6">E50/0.5357</f>
        <v>1.0266940451745381</v>
      </c>
      <c r="F51" s="179">
        <f t="shared" si="6"/>
        <v>1.3576119605613728</v>
      </c>
      <c r="G51" s="163">
        <f t="shared" si="6"/>
        <v>0.13333688898370624</v>
      </c>
      <c r="H51" s="179">
        <f t="shared" si="6"/>
        <v>0.16471027462693125</v>
      </c>
      <c r="I51" s="164">
        <f t="shared" si="6"/>
        <v>0</v>
      </c>
      <c r="J51" s="179">
        <f t="shared" si="6"/>
        <v>5.4903424875643744E-2</v>
      </c>
      <c r="K51" s="179">
        <f t="shared" si="6"/>
        <v>0</v>
      </c>
      <c r="L51" s="164">
        <f t="shared" si="6"/>
        <v>7.7779851907161968E-2</v>
      </c>
    </row>
    <row r="52" spans="1:18" ht="12.75" customHeight="1" x14ac:dyDescent="0.3">
      <c r="A52" s="388" t="s">
        <v>3</v>
      </c>
      <c r="B52" s="389"/>
      <c r="C52" s="389"/>
      <c r="D52" s="388">
        <f>AVERAGE(D51:F51)</f>
        <v>1.1281108910379025</v>
      </c>
      <c r="E52" s="389"/>
      <c r="F52" s="389"/>
      <c r="G52" s="388">
        <f>AVERAGE(G51:I51)</f>
        <v>9.9349054536879158E-2</v>
      </c>
      <c r="H52" s="389"/>
      <c r="I52" s="390"/>
      <c r="J52" s="460">
        <f>AVERAGE(J51:L51)</f>
        <v>4.4227758927601911E-2</v>
      </c>
      <c r="K52" s="460"/>
      <c r="L52" s="435"/>
    </row>
    <row r="53" spans="1:18" ht="12.75" customHeight="1" x14ac:dyDescent="0.3">
      <c r="A53" s="388" t="s">
        <v>4</v>
      </c>
      <c r="B53" s="389"/>
      <c r="C53" s="389"/>
      <c r="D53" s="434">
        <f>STDEV(D51:F51)</f>
        <v>0.19920050939681666</v>
      </c>
      <c r="E53" s="460"/>
      <c r="F53" s="460"/>
      <c r="G53" s="434">
        <f>STDEV(G51:I51)</f>
        <v>8.7457122692828571E-2</v>
      </c>
      <c r="H53" s="460"/>
      <c r="I53" s="435"/>
      <c r="J53" s="464">
        <f>STDEV(J51:L51)</f>
        <v>3.9973787952239978E-2</v>
      </c>
      <c r="K53" s="464"/>
      <c r="L53" s="465"/>
    </row>
    <row r="54" spans="1:18" ht="12.75" customHeight="1" x14ac:dyDescent="0.3">
      <c r="A54" s="394" t="s">
        <v>5</v>
      </c>
      <c r="B54" s="395"/>
      <c r="C54" s="395"/>
      <c r="D54" s="78"/>
      <c r="E54" s="79"/>
      <c r="F54" s="79"/>
      <c r="G54" s="416">
        <f>TTEST(D51:F51,G51:I51,2,2)</f>
        <v>1.210438067233032E-3</v>
      </c>
      <c r="H54" s="459"/>
      <c r="I54" s="417"/>
      <c r="J54" s="461">
        <f>TTEST(D51:F51,J51:L51,2,2)</f>
        <v>7.6253568146581569E-4</v>
      </c>
      <c r="K54" s="461"/>
      <c r="L54" s="462"/>
    </row>
    <row r="55" spans="1:18" ht="12.75" customHeight="1" x14ac:dyDescent="0.3">
      <c r="A55" s="361"/>
      <c r="B55" s="361"/>
      <c r="C55" s="361"/>
      <c r="D55" s="269"/>
      <c r="E55" s="269"/>
      <c r="F55" s="269"/>
      <c r="G55" s="370"/>
      <c r="H55" s="370"/>
      <c r="I55" s="370"/>
      <c r="J55" s="371"/>
      <c r="K55" s="371"/>
      <c r="L55" s="371"/>
    </row>
    <row r="56" spans="1:18" ht="12.75" customHeight="1" x14ac:dyDescent="0.3">
      <c r="A56" s="24" t="s">
        <v>231</v>
      </c>
      <c r="B56" s="34"/>
      <c r="C56" s="34"/>
      <c r="D56" s="6"/>
      <c r="E56" s="34"/>
      <c r="F56" s="6"/>
      <c r="I56" s="256"/>
      <c r="J56" s="441" t="s">
        <v>24</v>
      </c>
      <c r="K56" s="442"/>
      <c r="M56" s="256"/>
      <c r="N56" s="441" t="s">
        <v>4</v>
      </c>
      <c r="O56" s="442"/>
      <c r="R56" s="266"/>
    </row>
    <row r="57" spans="1:18" ht="12.75" customHeight="1" x14ac:dyDescent="0.3">
      <c r="A57" s="263"/>
      <c r="B57" s="401" t="s">
        <v>59</v>
      </c>
      <c r="C57" s="400"/>
      <c r="D57" s="400"/>
      <c r="E57" s="401" t="s">
        <v>61</v>
      </c>
      <c r="F57" s="400"/>
      <c r="G57" s="402"/>
      <c r="I57" s="258"/>
      <c r="J57" s="264" t="s">
        <v>55</v>
      </c>
      <c r="K57" s="265" t="s">
        <v>6</v>
      </c>
      <c r="M57" s="258"/>
      <c r="N57" s="264" t="s">
        <v>55</v>
      </c>
      <c r="O57" s="265" t="s">
        <v>6</v>
      </c>
      <c r="R57" s="266"/>
    </row>
    <row r="58" spans="1:18" ht="12.75" customHeight="1" x14ac:dyDescent="0.3">
      <c r="A58" s="254" t="s">
        <v>60</v>
      </c>
      <c r="B58" s="254">
        <v>1.1657032755298653</v>
      </c>
      <c r="C58" s="295">
        <v>1</v>
      </c>
      <c r="D58" s="295">
        <v>1</v>
      </c>
      <c r="E58" s="256">
        <v>1.0828516377649329</v>
      </c>
      <c r="F58" s="299">
        <v>1</v>
      </c>
      <c r="G58" s="300">
        <v>1</v>
      </c>
      <c r="I58" s="258" t="s">
        <v>60</v>
      </c>
      <c r="J58" s="256">
        <f>AVERAGE(B58:D58)</f>
        <v>1.0552344251766217</v>
      </c>
      <c r="K58" s="257">
        <f>AVERAGE(E58:G58)</f>
        <v>1.027617212588311</v>
      </c>
      <c r="M58" s="258" t="s">
        <v>60</v>
      </c>
      <c r="N58" s="256">
        <f>STDEV(B58:D58)</f>
        <v>9.5668830732770452E-2</v>
      </c>
      <c r="O58" s="257">
        <f>STDEV(E58:G58)</f>
        <v>4.7834415366385358E-2</v>
      </c>
      <c r="R58" s="266"/>
    </row>
    <row r="59" spans="1:18" ht="12.75" customHeight="1" x14ac:dyDescent="0.3">
      <c r="A59" s="254" t="s">
        <v>62</v>
      </c>
      <c r="B59" s="254">
        <v>1.4258188824662816</v>
      </c>
      <c r="C59" s="295">
        <v>1.1306122448979592</v>
      </c>
      <c r="D59" s="295">
        <v>0.64456981664315949</v>
      </c>
      <c r="E59" s="254">
        <v>1.6897880539499039</v>
      </c>
      <c r="F59" s="295">
        <v>1.0957854406130301</v>
      </c>
      <c r="G59" s="296">
        <v>1.831578947368421</v>
      </c>
      <c r="I59" s="258" t="s">
        <v>62</v>
      </c>
      <c r="J59" s="258">
        <f>AVERAGE(B59:D59)</f>
        <v>1.0670003146691334</v>
      </c>
      <c r="K59" s="259">
        <f>AVERAGE(E59:H59)</f>
        <v>1.5390508139771182</v>
      </c>
      <c r="M59" s="258" t="s">
        <v>62</v>
      </c>
      <c r="N59" s="258">
        <f>STDEV(B59:D59)</f>
        <v>0.39449003024531953</v>
      </c>
      <c r="O59" s="259">
        <f t="shared" ref="O59:O61" si="7">STDEV(E59:G59)</f>
        <v>0.39037073120536236</v>
      </c>
      <c r="R59" s="266"/>
    </row>
    <row r="60" spans="1:18" ht="12.75" customHeight="1" x14ac:dyDescent="0.3">
      <c r="A60" s="254" t="s">
        <v>63</v>
      </c>
      <c r="B60" s="254">
        <v>3.0019267822736033</v>
      </c>
      <c r="C60" s="295">
        <v>1.7918367346938771</v>
      </c>
      <c r="D60" s="295">
        <v>2.6128349788434417</v>
      </c>
      <c r="E60" s="254">
        <v>3.7649325626204244</v>
      </c>
      <c r="F60" s="295">
        <v>1.624521072796935</v>
      </c>
      <c r="G60" s="296">
        <v>8.3500000000000014</v>
      </c>
      <c r="I60" s="258" t="s">
        <v>63</v>
      </c>
      <c r="J60" s="258">
        <f>AVERAGE(B60:D60)</f>
        <v>2.4688661652703074</v>
      </c>
      <c r="K60" s="259">
        <f>AVERAGE(E60:H60)</f>
        <v>4.5798178784724533</v>
      </c>
      <c r="M60" s="258" t="s">
        <v>63</v>
      </c>
      <c r="N60" s="258">
        <f>STDEV(B60:D60)</f>
        <v>0.6177578370802902</v>
      </c>
      <c r="O60" s="259">
        <f t="shared" si="7"/>
        <v>3.4359926161964576</v>
      </c>
      <c r="R60" s="266"/>
    </row>
    <row r="61" spans="1:18" ht="12.75" customHeight="1" x14ac:dyDescent="0.3">
      <c r="A61" s="255" t="s">
        <v>64</v>
      </c>
      <c r="B61" s="255">
        <v>6.202312138728324</v>
      </c>
      <c r="C61" s="297">
        <v>11.551020408163263</v>
      </c>
      <c r="D61" s="297">
        <v>5.9344146685472516</v>
      </c>
      <c r="E61" s="260">
        <v>7.6897880539499042</v>
      </c>
      <c r="F61" s="297">
        <v>10.160919540229886</v>
      </c>
      <c r="G61" s="298">
        <v>16.739473684210527</v>
      </c>
      <c r="I61" s="262" t="s">
        <v>64</v>
      </c>
      <c r="J61" s="260">
        <f>AVERAGE(B61:D61)</f>
        <v>7.8959157384796121</v>
      </c>
      <c r="K61" s="261">
        <f>AVERAGE(E61:H61)</f>
        <v>11.530060426130106</v>
      </c>
      <c r="M61" s="262" t="s">
        <v>64</v>
      </c>
      <c r="N61" s="260">
        <f>STDEV(B61:D61)</f>
        <v>3.1682463403892354</v>
      </c>
      <c r="O61" s="261">
        <f t="shared" si="7"/>
        <v>4.6776182588705435</v>
      </c>
      <c r="R61" s="266"/>
    </row>
    <row r="62" spans="1:18" ht="12.75" customHeight="1" x14ac:dyDescent="0.3">
      <c r="A62" s="267"/>
      <c r="B62" s="267"/>
      <c r="C62" s="267"/>
      <c r="I62" s="266"/>
      <c r="J62" s="266"/>
      <c r="K62" s="266"/>
      <c r="L62" s="266"/>
      <c r="M62" s="266"/>
      <c r="N62" s="266"/>
      <c r="O62" s="266"/>
      <c r="P62" s="266"/>
      <c r="R62" s="266"/>
    </row>
    <row r="63" spans="1:18" ht="12.75" customHeight="1" x14ac:dyDescent="0.3">
      <c r="A63" s="54" t="s">
        <v>232</v>
      </c>
      <c r="F63" s="6"/>
    </row>
    <row r="64" spans="1:18" ht="12.75" customHeight="1" x14ac:dyDescent="0.3">
      <c r="A64" s="77"/>
      <c r="B64" s="55"/>
      <c r="C64" s="401" t="s">
        <v>122</v>
      </c>
      <c r="D64" s="400"/>
      <c r="E64" s="402"/>
      <c r="F64" s="400" t="s">
        <v>123</v>
      </c>
      <c r="G64" s="400"/>
      <c r="H64" s="402"/>
      <c r="I64" s="62"/>
      <c r="J64" s="62"/>
    </row>
    <row r="65" spans="1:13" ht="12.75" customHeight="1" x14ac:dyDescent="0.3">
      <c r="A65" s="80" t="s">
        <v>124</v>
      </c>
      <c r="B65" s="51"/>
      <c r="C65" s="98">
        <v>100</v>
      </c>
      <c r="D65" s="97">
        <v>100</v>
      </c>
      <c r="E65" s="88">
        <v>100</v>
      </c>
      <c r="F65" s="92">
        <v>95.35211267605635</v>
      </c>
      <c r="G65" s="92">
        <v>110.04184100418411</v>
      </c>
      <c r="H65" s="88">
        <v>94.224077940153094</v>
      </c>
      <c r="I65" s="76"/>
      <c r="J65" s="76"/>
    </row>
    <row r="66" spans="1:13" ht="12.75" customHeight="1" x14ac:dyDescent="0.3">
      <c r="A66" s="394" t="s">
        <v>125</v>
      </c>
      <c r="B66" s="396"/>
      <c r="C66" s="416">
        <f>AVERAGE(C65:D65)</f>
        <v>100</v>
      </c>
      <c r="D66" s="459"/>
      <c r="E66" s="417"/>
      <c r="F66" s="459">
        <f>AVERAGE(F65:H65)</f>
        <v>99.872677206797846</v>
      </c>
      <c r="G66" s="459"/>
      <c r="H66" s="417"/>
      <c r="I66" s="76"/>
      <c r="J66" s="76"/>
    </row>
    <row r="67" spans="1:13" ht="12.75" customHeight="1" x14ac:dyDescent="0.3">
      <c r="E67" s="63"/>
      <c r="F67" s="63"/>
      <c r="G67" s="76"/>
      <c r="H67" s="76"/>
      <c r="I67" s="76"/>
      <c r="J67" s="76"/>
    </row>
    <row r="68" spans="1:13" ht="12.75" customHeight="1" x14ac:dyDescent="0.3">
      <c r="A68" s="54" t="s">
        <v>233</v>
      </c>
      <c r="B68" s="17"/>
      <c r="C68" s="17"/>
      <c r="D68" s="63"/>
      <c r="E68" s="63"/>
      <c r="F68" s="63"/>
      <c r="G68" s="76"/>
      <c r="H68" s="76"/>
      <c r="I68" s="76"/>
      <c r="J68" s="76"/>
    </row>
    <row r="69" spans="1:13" ht="12.75" customHeight="1" x14ac:dyDescent="0.3">
      <c r="A69" s="450" t="s">
        <v>126</v>
      </c>
      <c r="B69" s="466"/>
      <c r="C69" s="451"/>
      <c r="D69" s="453" t="s">
        <v>128</v>
      </c>
      <c r="E69" s="453"/>
      <c r="F69" s="453"/>
      <c r="G69" s="453"/>
      <c r="H69" s="453"/>
      <c r="I69" s="453"/>
      <c r="J69" s="453"/>
      <c r="K69" s="453"/>
      <c r="L69" s="453"/>
      <c r="M69" s="454"/>
    </row>
    <row r="70" spans="1:13" ht="12.75" customHeight="1" x14ac:dyDescent="0.3">
      <c r="A70" s="424" t="s">
        <v>122</v>
      </c>
      <c r="B70" s="463"/>
      <c r="C70" s="425"/>
      <c r="D70" s="34">
        <v>6.93</v>
      </c>
      <c r="E70" s="34">
        <v>46.7</v>
      </c>
      <c r="F70" s="34">
        <v>89.4</v>
      </c>
      <c r="G70" s="34">
        <v>4.62</v>
      </c>
      <c r="H70" s="34">
        <v>10</v>
      </c>
      <c r="I70" s="34">
        <v>28.7</v>
      </c>
      <c r="J70" s="34">
        <v>23.5</v>
      </c>
      <c r="K70" s="34">
        <v>20.3</v>
      </c>
      <c r="L70" s="34">
        <v>25.3</v>
      </c>
      <c r="M70" s="35">
        <v>39.200000000000003</v>
      </c>
    </row>
    <row r="71" spans="1:13" ht="12.75" customHeight="1" x14ac:dyDescent="0.3">
      <c r="A71" s="394" t="s">
        <v>123</v>
      </c>
      <c r="B71" s="395"/>
      <c r="C71" s="396"/>
      <c r="D71" s="34">
        <v>29.1</v>
      </c>
      <c r="E71" s="34">
        <v>40.4</v>
      </c>
      <c r="F71" s="34">
        <v>12.8</v>
      </c>
      <c r="G71" s="34">
        <v>69.099999999999994</v>
      </c>
      <c r="H71" s="34">
        <v>5.97</v>
      </c>
      <c r="I71" s="34">
        <v>37.799999999999997</v>
      </c>
      <c r="J71" s="34">
        <v>32.700000000000003</v>
      </c>
      <c r="K71" s="34">
        <v>6.87</v>
      </c>
      <c r="L71" s="34">
        <v>4.22</v>
      </c>
      <c r="M71" s="35">
        <v>8.6999999999999993</v>
      </c>
    </row>
    <row r="72" spans="1:13" ht="12.75" customHeight="1" x14ac:dyDescent="0.3">
      <c r="A72" s="401" t="s">
        <v>127</v>
      </c>
      <c r="B72" s="400"/>
      <c r="C72" s="402"/>
      <c r="D72" s="456" t="s">
        <v>129</v>
      </c>
      <c r="E72" s="456"/>
      <c r="F72" s="456"/>
      <c r="G72" s="456"/>
      <c r="H72" s="456"/>
      <c r="I72" s="456"/>
      <c r="J72" s="456"/>
      <c r="K72" s="456"/>
      <c r="L72" s="456"/>
      <c r="M72" s="457"/>
    </row>
    <row r="73" spans="1:13" ht="12.75" customHeight="1" x14ac:dyDescent="0.3">
      <c r="A73" s="388" t="s">
        <v>122</v>
      </c>
      <c r="B73" s="389"/>
      <c r="C73" s="390"/>
      <c r="D73" s="34">
        <v>28.2</v>
      </c>
      <c r="E73" s="34">
        <v>1.02</v>
      </c>
      <c r="F73" s="34">
        <v>0.33700000000000002</v>
      </c>
      <c r="G73" s="34">
        <v>0.373</v>
      </c>
      <c r="H73" s="34">
        <v>248</v>
      </c>
      <c r="I73" s="34">
        <v>10.7</v>
      </c>
      <c r="J73" s="34">
        <v>45.5</v>
      </c>
      <c r="K73" s="34">
        <v>0.31900000000000001</v>
      </c>
      <c r="L73" s="34">
        <v>144</v>
      </c>
      <c r="M73" s="35">
        <v>21.9</v>
      </c>
    </row>
    <row r="74" spans="1:13" ht="12.75" customHeight="1" x14ac:dyDescent="0.3">
      <c r="A74" s="394" t="s">
        <v>123</v>
      </c>
      <c r="B74" s="395"/>
      <c r="C74" s="396"/>
      <c r="D74" s="68">
        <v>0.28100000000000003</v>
      </c>
      <c r="E74" s="68">
        <v>0.33900000000000002</v>
      </c>
      <c r="F74" s="68">
        <v>0.309</v>
      </c>
      <c r="G74" s="68">
        <v>0.47599999999999998</v>
      </c>
      <c r="H74" s="68">
        <v>0.223</v>
      </c>
      <c r="I74" s="68">
        <v>0.35799999999999998</v>
      </c>
      <c r="J74" s="68">
        <v>0.23400000000000001</v>
      </c>
      <c r="K74" s="68">
        <v>0.23699999999999999</v>
      </c>
      <c r="L74" s="68">
        <v>0.24299999999999999</v>
      </c>
      <c r="M74" s="70">
        <v>0.307</v>
      </c>
    </row>
    <row r="75" spans="1:13" ht="12.75" customHeight="1" x14ac:dyDescent="0.4">
      <c r="A75" s="6"/>
      <c r="B75" s="28"/>
      <c r="C75" s="28"/>
      <c r="D75"/>
      <c r="E75"/>
      <c r="F75" s="6"/>
    </row>
    <row r="76" spans="1:13" ht="12.75" customHeight="1" x14ac:dyDescent="0.4">
      <c r="A76" s="6"/>
      <c r="B76" s="28"/>
      <c r="C76" s="28"/>
      <c r="D76"/>
      <c r="E76"/>
      <c r="F76" s="6"/>
    </row>
    <row r="77" spans="1:13" ht="12.75" customHeight="1" x14ac:dyDescent="0.4">
      <c r="A77" s="6"/>
      <c r="B77" s="28"/>
      <c r="C77" s="28"/>
      <c r="D77"/>
      <c r="E77"/>
      <c r="F77" s="6"/>
    </row>
    <row r="78" spans="1:13" ht="12.75" customHeight="1" x14ac:dyDescent="0.4">
      <c r="A78" s="6"/>
      <c r="B78" s="28"/>
      <c r="C78" s="28"/>
      <c r="D78"/>
      <c r="E78"/>
      <c r="F78" s="6"/>
    </row>
    <row r="79" spans="1:13" ht="12.75" customHeight="1" x14ac:dyDescent="0.4">
      <c r="A79" s="6"/>
      <c r="B79" s="28"/>
      <c r="C79" s="28"/>
      <c r="D79"/>
      <c r="E79"/>
      <c r="F79" s="6"/>
    </row>
    <row r="80" spans="1:13" ht="12.75" customHeight="1" x14ac:dyDescent="0.4">
      <c r="A80" s="6"/>
      <c r="B80" s="28"/>
      <c r="C80" s="28"/>
      <c r="D80"/>
      <c r="E80"/>
      <c r="F80" s="6"/>
    </row>
    <row r="81" spans="1:6" ht="12.75" customHeight="1" x14ac:dyDescent="0.4">
      <c r="A81" s="6"/>
      <c r="B81" s="28"/>
      <c r="C81" s="28"/>
      <c r="D81"/>
      <c r="E81"/>
      <c r="F81" s="6"/>
    </row>
    <row r="82" spans="1:6" ht="12.75" customHeight="1" x14ac:dyDescent="0.4">
      <c r="A82" s="6"/>
      <c r="B82" s="28"/>
      <c r="C82" s="28"/>
      <c r="D82"/>
      <c r="E82"/>
      <c r="F82" s="6"/>
    </row>
    <row r="83" spans="1:6" ht="12.75" customHeight="1" x14ac:dyDescent="0.3">
      <c r="A83" s="6"/>
      <c r="B83" s="28"/>
      <c r="C83" s="28"/>
      <c r="D83" s="6"/>
      <c r="E83" s="6"/>
      <c r="F83" s="6"/>
    </row>
    <row r="84" spans="1:6" ht="12.75" customHeight="1" x14ac:dyDescent="0.3">
      <c r="A84" s="6"/>
      <c r="B84" s="28"/>
      <c r="C84" s="28"/>
      <c r="D84" s="6"/>
      <c r="E84" s="6"/>
      <c r="F84" s="6"/>
    </row>
    <row r="85" spans="1:6" ht="12.75" customHeight="1" x14ac:dyDescent="0.3">
      <c r="A85" s="6"/>
      <c r="B85" s="28"/>
      <c r="C85" s="28"/>
      <c r="D85" s="6"/>
      <c r="E85" s="6"/>
      <c r="F85" s="6"/>
    </row>
    <row r="86" spans="1:6" ht="12.75" customHeight="1" x14ac:dyDescent="0.3">
      <c r="A86" s="6"/>
      <c r="B86" s="28"/>
      <c r="C86" s="28"/>
      <c r="D86" s="6"/>
      <c r="E86" s="6"/>
      <c r="F86" s="6"/>
    </row>
    <row r="87" spans="1:6" ht="12.75" customHeight="1" x14ac:dyDescent="0.3">
      <c r="A87" s="6"/>
      <c r="B87" s="28"/>
      <c r="C87" s="28"/>
      <c r="D87" s="6"/>
      <c r="E87" s="6"/>
      <c r="F87" s="6"/>
    </row>
    <row r="88" spans="1:6" ht="12.75" customHeight="1" x14ac:dyDescent="0.3">
      <c r="A88" s="6"/>
      <c r="B88" s="28"/>
      <c r="C88" s="28"/>
      <c r="D88" s="6"/>
      <c r="E88" s="6"/>
      <c r="F88" s="6"/>
    </row>
    <row r="89" spans="1:6" ht="12.75" customHeight="1" x14ac:dyDescent="0.3">
      <c r="A89" s="6"/>
      <c r="B89" s="28"/>
      <c r="C89" s="28"/>
      <c r="D89" s="6"/>
      <c r="E89" s="6"/>
      <c r="F89" s="6"/>
    </row>
    <row r="90" spans="1:6" ht="12.75" customHeight="1" x14ac:dyDescent="0.3">
      <c r="A90" s="6"/>
      <c r="B90" s="40"/>
      <c r="C90" s="40"/>
      <c r="D90" s="6"/>
      <c r="E90" s="6"/>
      <c r="F90" s="6"/>
    </row>
    <row r="91" spans="1:6" ht="12.75" customHeight="1" x14ac:dyDescent="0.3">
      <c r="A91" s="6"/>
      <c r="B91" s="40"/>
      <c r="C91" s="40"/>
      <c r="D91" s="6"/>
      <c r="E91" s="6"/>
      <c r="F91" s="6"/>
    </row>
    <row r="92" spans="1:6" ht="12.75" customHeight="1" x14ac:dyDescent="0.3">
      <c r="A92" s="6"/>
      <c r="B92" s="6"/>
      <c r="C92" s="40"/>
      <c r="D92" s="6"/>
      <c r="E92" s="6"/>
      <c r="F92" s="6"/>
    </row>
    <row r="93" spans="1:6" ht="12.75" customHeight="1" x14ac:dyDescent="0.3">
      <c r="A93" s="6"/>
      <c r="B93" s="6"/>
      <c r="C93" s="6"/>
      <c r="D93" s="6"/>
      <c r="E93" s="6"/>
      <c r="F93" s="6"/>
    </row>
    <row r="94" spans="1:6" ht="12.75" customHeight="1" x14ac:dyDescent="0.3">
      <c r="A94" s="6"/>
      <c r="B94" s="6"/>
      <c r="C94" s="6"/>
      <c r="D94" s="6"/>
      <c r="E94" s="6"/>
      <c r="F94" s="6"/>
    </row>
    <row r="95" spans="1:6" ht="12.75" customHeight="1" x14ac:dyDescent="0.3">
      <c r="A95" s="6"/>
      <c r="B95" s="6"/>
      <c r="C95" s="6"/>
      <c r="D95" s="6"/>
      <c r="E95" s="6"/>
      <c r="F95" s="6"/>
    </row>
  </sheetData>
  <mergeCells count="59">
    <mergeCell ref="N56:O56"/>
    <mergeCell ref="J56:K56"/>
    <mergeCell ref="B4:C4"/>
    <mergeCell ref="D4:E4"/>
    <mergeCell ref="B57:D57"/>
    <mergeCell ref="E57:G57"/>
    <mergeCell ref="A51:C51"/>
    <mergeCell ref="A52:C52"/>
    <mergeCell ref="A53:C53"/>
    <mergeCell ref="A54:C54"/>
    <mergeCell ref="F16:G16"/>
    <mergeCell ref="A45:C45"/>
    <mergeCell ref="A46:C46"/>
    <mergeCell ref="A47:C47"/>
    <mergeCell ref="A48:L48"/>
    <mergeCell ref="A41:L41"/>
    <mergeCell ref="H3:I3"/>
    <mergeCell ref="L3:M3"/>
    <mergeCell ref="A50:C50"/>
    <mergeCell ref="A71:C71"/>
    <mergeCell ref="A66:B66"/>
    <mergeCell ref="A69:C69"/>
    <mergeCell ref="D69:M69"/>
    <mergeCell ref="F64:H64"/>
    <mergeCell ref="C64:E64"/>
    <mergeCell ref="F66:H66"/>
    <mergeCell ref="C66:E66"/>
    <mergeCell ref="B16:C16"/>
    <mergeCell ref="D16:E16"/>
    <mergeCell ref="I15:K15"/>
    <mergeCell ref="A43:C43"/>
    <mergeCell ref="A44:C44"/>
    <mergeCell ref="A73:C73"/>
    <mergeCell ref="A74:C74"/>
    <mergeCell ref="G54:I54"/>
    <mergeCell ref="J54:L54"/>
    <mergeCell ref="D49:F49"/>
    <mergeCell ref="G49:I49"/>
    <mergeCell ref="J49:L49"/>
    <mergeCell ref="D52:F52"/>
    <mergeCell ref="G52:I52"/>
    <mergeCell ref="J52:L52"/>
    <mergeCell ref="D53:F53"/>
    <mergeCell ref="G53:I53"/>
    <mergeCell ref="J53:L53"/>
    <mergeCell ref="D72:M72"/>
    <mergeCell ref="A72:C72"/>
    <mergeCell ref="A70:C70"/>
    <mergeCell ref="D42:F42"/>
    <mergeCell ref="G42:I42"/>
    <mergeCell ref="J42:L42"/>
    <mergeCell ref="D45:F45"/>
    <mergeCell ref="G45:I45"/>
    <mergeCell ref="J45:L45"/>
    <mergeCell ref="D46:F46"/>
    <mergeCell ref="G46:I46"/>
    <mergeCell ref="G47:I47"/>
    <mergeCell ref="J46:L46"/>
    <mergeCell ref="J47:L47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8"/>
  <sheetViews>
    <sheetView workbookViewId="0">
      <selection activeCell="J18" sqref="J17:J18"/>
    </sheetView>
  </sheetViews>
  <sheetFormatPr defaultColWidth="9" defaultRowHeight="12.75" customHeight="1" x14ac:dyDescent="0.3"/>
  <cols>
    <col min="1" max="1" width="9" style="10" customWidth="1"/>
    <col min="2" max="16384" width="9" style="10"/>
  </cols>
  <sheetData>
    <row r="1" spans="1:17" ht="12.75" customHeight="1" x14ac:dyDescent="0.3">
      <c r="A1" s="186" t="s">
        <v>7</v>
      </c>
      <c r="B1" s="217"/>
    </row>
    <row r="2" spans="1:17" ht="12.75" customHeight="1" x14ac:dyDescent="0.3">
      <c r="A2" s="217"/>
      <c r="B2" s="217"/>
    </row>
    <row r="3" spans="1:17" ht="12.75" customHeight="1" x14ac:dyDescent="0.3">
      <c r="A3" s="159" t="s">
        <v>180</v>
      </c>
      <c r="K3" s="441" t="s">
        <v>181</v>
      </c>
      <c r="L3" s="444"/>
      <c r="M3" s="444"/>
      <c r="N3" s="444"/>
      <c r="O3" s="442"/>
    </row>
    <row r="4" spans="1:17" ht="12.75" customHeight="1" x14ac:dyDescent="0.3">
      <c r="A4" s="42"/>
      <c r="B4" s="444" t="s">
        <v>171</v>
      </c>
      <c r="C4" s="444"/>
      <c r="D4" s="441" t="s">
        <v>172</v>
      </c>
      <c r="E4" s="442"/>
      <c r="F4" s="444" t="s">
        <v>173</v>
      </c>
      <c r="G4" s="444"/>
      <c r="H4" s="441" t="s">
        <v>178</v>
      </c>
      <c r="I4" s="442"/>
      <c r="K4" s="171"/>
      <c r="L4" s="173" t="s">
        <v>171</v>
      </c>
      <c r="M4" s="216" t="s">
        <v>172</v>
      </c>
      <c r="N4" s="216" t="s">
        <v>173</v>
      </c>
      <c r="O4" s="46" t="s">
        <v>178</v>
      </c>
      <c r="P4" s="1"/>
      <c r="Q4" s="1"/>
    </row>
    <row r="5" spans="1:17" ht="12.75" customHeight="1" x14ac:dyDescent="0.3">
      <c r="A5" s="134" t="s">
        <v>174</v>
      </c>
      <c r="B5" s="174">
        <v>1.030646788012</v>
      </c>
      <c r="C5" s="174">
        <v>1.086640129659405</v>
      </c>
      <c r="D5" s="161">
        <v>9.5787302134790657</v>
      </c>
      <c r="E5" s="162">
        <v>2.7355290296439549</v>
      </c>
      <c r="F5" s="174">
        <v>1.2046641313162065</v>
      </c>
      <c r="G5" s="174">
        <v>3.780953488212484</v>
      </c>
      <c r="H5" s="161">
        <v>239.32085224031255</v>
      </c>
      <c r="I5" s="162">
        <v>689.56954720326826</v>
      </c>
      <c r="K5" s="134" t="s">
        <v>174</v>
      </c>
      <c r="L5" s="174">
        <f>AVERAGE(B5:C5)</f>
        <v>1.0586434588357025</v>
      </c>
      <c r="M5" s="47">
        <f>AVERAGE(D5:E5)</f>
        <v>6.1571296215615101</v>
      </c>
      <c r="N5" s="47">
        <f>AVERAGE(F5:G5)</f>
        <v>2.4928088097643455</v>
      </c>
      <c r="O5" s="165">
        <f>AVERAGE(H5:I5)</f>
        <v>464.4451997217904</v>
      </c>
      <c r="P5" s="1"/>
      <c r="Q5" s="1"/>
    </row>
    <row r="6" spans="1:17" ht="12.75" customHeight="1" x14ac:dyDescent="0.3">
      <c r="A6" s="134" t="s">
        <v>175</v>
      </c>
      <c r="B6" s="174">
        <v>1.0022427719309184</v>
      </c>
      <c r="C6" s="174">
        <v>1.0064212277045252</v>
      </c>
      <c r="D6" s="161">
        <v>3.6550892751615809</v>
      </c>
      <c r="E6" s="162">
        <v>0.73929193486787814</v>
      </c>
      <c r="F6" s="174">
        <v>1.0114273886723577</v>
      </c>
      <c r="G6" s="174">
        <v>0.99405023856117314</v>
      </c>
      <c r="H6" s="161">
        <v>31.114476330980413</v>
      </c>
      <c r="I6" s="162">
        <v>645.22729823639816</v>
      </c>
      <c r="K6" s="134" t="s">
        <v>175</v>
      </c>
      <c r="L6" s="174">
        <f t="shared" ref="L6:L8" si="0">AVERAGE(B6:C6)</f>
        <v>1.0043319998177218</v>
      </c>
      <c r="M6" s="47">
        <f t="shared" ref="M6:M8" si="1">AVERAGE(D6:E6)</f>
        <v>2.1971906050147294</v>
      </c>
      <c r="N6" s="47">
        <f t="shared" ref="N6:N8" si="2">AVERAGE(F6:G6)</f>
        <v>1.0027388136167654</v>
      </c>
      <c r="O6" s="165">
        <f t="shared" ref="O6:O8" si="3">AVERAGE(H6:I6)</f>
        <v>338.1708872836893</v>
      </c>
    </row>
    <row r="7" spans="1:17" ht="12.75" customHeight="1" x14ac:dyDescent="0.3">
      <c r="A7" s="134" t="s">
        <v>176</v>
      </c>
      <c r="B7" s="174">
        <v>1.0073456556957678</v>
      </c>
      <c r="C7" s="174">
        <v>1.0049876587454958</v>
      </c>
      <c r="D7" s="161">
        <v>2.2626980452774164</v>
      </c>
      <c r="E7" s="162">
        <v>3.4904132560096293</v>
      </c>
      <c r="F7" s="174">
        <v>1.3734013369719182</v>
      </c>
      <c r="G7" s="174">
        <v>2.2956313925541134</v>
      </c>
      <c r="H7" s="161">
        <v>138.82356574034472</v>
      </c>
      <c r="I7" s="162">
        <v>859.49978670564997</v>
      </c>
      <c r="K7" s="134" t="s">
        <v>176</v>
      </c>
      <c r="L7" s="174">
        <f t="shared" si="0"/>
        <v>1.0061666572206318</v>
      </c>
      <c r="M7" s="47">
        <f t="shared" si="1"/>
        <v>2.8765556506435228</v>
      </c>
      <c r="N7" s="47">
        <f t="shared" si="2"/>
        <v>1.8345163647630158</v>
      </c>
      <c r="O7" s="165">
        <f t="shared" si="3"/>
        <v>499.16167622299736</v>
      </c>
    </row>
    <row r="8" spans="1:17" ht="12.75" customHeight="1" x14ac:dyDescent="0.3">
      <c r="A8" s="215" t="s">
        <v>177</v>
      </c>
      <c r="B8" s="52">
        <v>1.0078104278570339</v>
      </c>
      <c r="C8" s="169">
        <v>1.0359117841208334</v>
      </c>
      <c r="D8" s="166">
        <v>33.536729402247914</v>
      </c>
      <c r="E8" s="170">
        <v>151.64901771513541</v>
      </c>
      <c r="F8" s="169">
        <v>34.198849021606762</v>
      </c>
      <c r="G8" s="169">
        <v>113.41394868862929</v>
      </c>
      <c r="H8" s="168">
        <v>0.87731517629869382</v>
      </c>
      <c r="I8" s="170">
        <v>44.139841992480015</v>
      </c>
      <c r="K8" s="215" t="s">
        <v>177</v>
      </c>
      <c r="L8" s="169">
        <f t="shared" si="0"/>
        <v>1.0218611059889335</v>
      </c>
      <c r="M8" s="52">
        <f t="shared" si="1"/>
        <v>92.592873558691664</v>
      </c>
      <c r="N8" s="52">
        <f t="shared" si="2"/>
        <v>73.806398855118033</v>
      </c>
      <c r="O8" s="167">
        <f t="shared" si="3"/>
        <v>22.508578584389355</v>
      </c>
    </row>
  </sheetData>
  <mergeCells count="5">
    <mergeCell ref="K3:O3"/>
    <mergeCell ref="B4:C4"/>
    <mergeCell ref="D4:E4"/>
    <mergeCell ref="F4:G4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Fig. 1</vt:lpstr>
      <vt:lpstr>Fig. 2</vt:lpstr>
      <vt:lpstr>Fig. 3</vt:lpstr>
      <vt:lpstr>Fig. 4</vt:lpstr>
      <vt:lpstr>Fig. 6</vt:lpstr>
      <vt:lpstr>Fig. 7</vt:lpstr>
      <vt:lpstr>Fig. S1</vt:lpstr>
      <vt:lpstr>Fig. S2</vt:lpstr>
      <vt:lpstr>Fig. S3</vt:lpstr>
      <vt:lpstr>Fig. S4</vt:lpstr>
      <vt:lpstr>Fig. S5</vt:lpstr>
      <vt:lpstr>Fig. S6</vt:lpstr>
      <vt:lpstr>Fig.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2019-01-04T19:55:13Z</dcterms:modified>
</cp:coreProperties>
</file>