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olina/Desktop/source data/"/>
    </mc:Choice>
  </mc:AlternateContent>
  <xr:revisionPtr revIDLastSave="0" documentId="8_{820D7302-C157-A74A-B751-1D8B336059BD}" xr6:coauthVersionLast="36" xr6:coauthVersionMax="36" xr10:uidLastSave="{00000000-0000-0000-0000-000000000000}"/>
  <bookViews>
    <workbookView xWindow="28800" yWindow="0" windowWidth="51200" windowHeight="28800" activeTab="4" xr2:uid="{FC37340F-CAC0-3744-8594-71145EDE9962}"/>
  </bookViews>
  <sheets>
    <sheet name="Figure 2c" sheetId="2" r:id="rId1"/>
    <sheet name="Figure 2d" sheetId="3" r:id="rId2"/>
    <sheet name="Figure 2e" sheetId="4" r:id="rId3"/>
    <sheet name="Figure 2f" sheetId="9" r:id="rId4"/>
    <sheet name="Figure 2g" sheetId="10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0" l="1"/>
  <c r="B8" i="10"/>
  <c r="B7" i="10"/>
  <c r="B5" i="10"/>
  <c r="B4" i="10"/>
  <c r="B3" i="10"/>
  <c r="B9" i="9"/>
  <c r="B8" i="9"/>
  <c r="B7" i="9"/>
  <c r="B5" i="9"/>
  <c r="B4" i="9"/>
  <c r="B3" i="9"/>
  <c r="B9" i="4" l="1"/>
  <c r="B5" i="4"/>
  <c r="B8" i="4"/>
  <c r="B7" i="4"/>
  <c r="B4" i="4"/>
  <c r="B3" i="4"/>
  <c r="B7" i="2" l="1"/>
  <c r="B6" i="2"/>
  <c r="B5" i="2"/>
  <c r="B4" i="2"/>
  <c r="B3" i="2"/>
  <c r="B15" i="2"/>
  <c r="B14" i="2"/>
  <c r="B13" i="2"/>
  <c r="B8" i="2"/>
  <c r="B12" i="2"/>
  <c r="B11" i="2"/>
  <c r="B10" i="2"/>
</calcChain>
</file>

<file path=xl/sharedStrings.xml><?xml version="1.0" encoding="utf-8"?>
<sst xmlns="http://schemas.openxmlformats.org/spreadsheetml/2006/main" count="77" uniqueCount="44">
  <si>
    <t>HSC in the endosteal area 0-50 µm</t>
  </si>
  <si>
    <t xml:space="preserve"># HSCs in endost. area / # total HSCs </t>
  </si>
  <si>
    <t>HSC adjacent to perivascular Nes-GFP-low cells</t>
  </si>
  <si>
    <t xml:space="preserve">mouse </t>
  </si>
  <si>
    <t>bone</t>
  </si>
  <si>
    <t>percentage of young 1</t>
  </si>
  <si>
    <t>percentage of young 2</t>
  </si>
  <si>
    <t>percentage of young 3</t>
  </si>
  <si>
    <t>percentage of aged 1</t>
  </si>
  <si>
    <t>percentage of aged 2</t>
  </si>
  <si>
    <t>percentage of aged 3</t>
  </si>
  <si>
    <t>percentage of young experiment 1, mouse 1, femur</t>
  </si>
  <si>
    <t>percentage of young experiment 2, mouse 2, femur</t>
  </si>
  <si>
    <t>percentage of young experiment 3, mouse 3, femur</t>
  </si>
  <si>
    <t>percentage of young experiment 4, mouse 4, femur</t>
  </si>
  <si>
    <t>percentage of young experiment 5, mouse 5, femur</t>
  </si>
  <si>
    <t>percentage of young experiment 6, mouse 6, femur</t>
  </si>
  <si>
    <t>percentage of old experiment 1, mouse 1, femur</t>
  </si>
  <si>
    <t>percentage of old experiment 2, mouse 2, femur</t>
  </si>
  <si>
    <t>percentage of old experiment 3, mouse 3, femur</t>
  </si>
  <si>
    <t>percentage of old experiment 4, mouse 4, femur</t>
  </si>
  <si>
    <t>percentage of old experiment 5, mouse 5, femur</t>
  </si>
  <si>
    <t>percentage of old experiment 6, mouse 6, femur</t>
  </si>
  <si>
    <t># of HSCs young experiment 1, mouse 1, femur</t>
  </si>
  <si>
    <t># of HSCs young experiment 2, mouse 2, femur</t>
  </si>
  <si>
    <t># of HSCs young experiment 3, mouse 3, femur</t>
  </si>
  <si>
    <t># of HSCs young experiment 4, mouse 4, femur</t>
  </si>
  <si>
    <t># of HSCs young experiment 5, mouse 5, femur</t>
  </si>
  <si>
    <t># of HSCs young experiment 6, mouse 6, femur</t>
  </si>
  <si>
    <t># of HSCs old experiment 1, mouse 1, femur</t>
  </si>
  <si>
    <t># of HSCs old experiment 2, mouse 2, femur</t>
  </si>
  <si>
    <t># of HSCs old experiment 3, mouse 3, femur</t>
  </si>
  <si>
    <t># of HSCs old experiment 4, mouse 4, femur</t>
  </si>
  <si>
    <t># of HSCs old experiment 5, mouse 5, femur</t>
  </si>
  <si>
    <t># of HSCs old experiment 6, mouse 6, femur</t>
  </si>
  <si>
    <t>experiment</t>
  </si>
  <si>
    <t>humerus</t>
  </si>
  <si>
    <t>sternum</t>
  </si>
  <si>
    <t xml:space="preserve"># HSCs adjacent perivascular Nes-GFP-low cells/ # total HSCs </t>
  </si>
  <si>
    <t>HSC adjacent to arterioles</t>
  </si>
  <si>
    <t xml:space="preserve"># HSCs adjacent to arterioles / # total HSCs </t>
  </si>
  <si>
    <t>femur</t>
  </si>
  <si>
    <t>HSC adjacent to sinusoids</t>
  </si>
  <si>
    <t xml:space="preserve"># HSCs adjacent to sinusoids / # total HSCs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</si>
</sst>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???/???"/>
  </numFmts>
  <fonts count="3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0" fontId="0" fillId="0" borderId="0" xfId="0" applyNumberFormat="1" applyBorder="1"/>
    <xf numFmtId="0" fontId="0" fillId="0" borderId="0" xfId="0" applyBorder="1"/>
    <xf numFmtId="10" fontId="1" fillId="0" borderId="0" xfId="0" applyNumberFormat="1" applyFont="1" applyBorder="1"/>
    <xf numFmtId="164" fontId="0" fillId="0" borderId="0" xfId="0" applyNumberFormat="1" applyAlignment="1">
      <alignment horizontal="right"/>
    </xf>
    <xf numFmtId="10" fontId="0" fillId="0" borderId="0" xfId="0" applyNumberFormat="1"/>
    <xf numFmtId="10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32993-B6BB-0E46-A5AA-8E0D7E7E3350}">
  <dimension ref="A1:C15"/>
  <sheetViews>
    <sheetView workbookViewId="0">
      <selection activeCell="D32" sqref="D32"/>
    </sheetView>
  </sheetViews>
  <sheetFormatPr baseColWidth="10" defaultRowHeight="16" x14ac:dyDescent="0.2"/>
  <cols>
    <col min="1" max="1" width="61.33203125" customWidth="1"/>
    <col min="2" max="2" width="32.6640625" customWidth="1"/>
    <col min="3" max="3" width="10.83203125" customWidth="1"/>
  </cols>
  <sheetData>
    <row r="1" spans="1:3" x14ac:dyDescent="0.2">
      <c r="A1" s="2"/>
      <c r="B1" s="2"/>
    </row>
    <row r="2" spans="1:3" x14ac:dyDescent="0.2">
      <c r="A2" s="2" t="s">
        <v>0</v>
      </c>
      <c r="B2" s="2" t="s">
        <v>1</v>
      </c>
    </row>
    <row r="3" spans="1:3" x14ac:dyDescent="0.2">
      <c r="A3" s="2" t="s">
        <v>11</v>
      </c>
      <c r="B3" s="1">
        <f>28/75</f>
        <v>0.37333333333333335</v>
      </c>
      <c r="C3" s="4"/>
    </row>
    <row r="4" spans="1:3" x14ac:dyDescent="0.2">
      <c r="A4" s="2" t="s">
        <v>12</v>
      </c>
      <c r="B4" s="1">
        <f>14/94</f>
        <v>0.14893617021276595</v>
      </c>
      <c r="C4" s="4"/>
    </row>
    <row r="5" spans="1:3" x14ac:dyDescent="0.2">
      <c r="A5" s="2" t="s">
        <v>13</v>
      </c>
      <c r="B5" s="1">
        <f>6/23</f>
        <v>0.2608695652173913</v>
      </c>
      <c r="C5" s="4"/>
    </row>
    <row r="6" spans="1:3" x14ac:dyDescent="0.2">
      <c r="A6" s="2" t="s">
        <v>14</v>
      </c>
      <c r="B6" s="3">
        <f>2/8</f>
        <v>0.25</v>
      </c>
      <c r="C6" s="4"/>
    </row>
    <row r="7" spans="1:3" x14ac:dyDescent="0.2">
      <c r="A7" s="2" t="s">
        <v>15</v>
      </c>
      <c r="B7" s="3">
        <f>6/23</f>
        <v>0.2608695652173913</v>
      </c>
      <c r="C7" s="4"/>
    </row>
    <row r="8" spans="1:3" x14ac:dyDescent="0.2">
      <c r="A8" s="2" t="s">
        <v>16</v>
      </c>
      <c r="B8" s="3">
        <f>3/9</f>
        <v>0.33333333333333331</v>
      </c>
      <c r="C8" s="4"/>
    </row>
    <row r="9" spans="1:3" x14ac:dyDescent="0.2">
      <c r="C9" s="4"/>
    </row>
    <row r="10" spans="1:3" x14ac:dyDescent="0.2">
      <c r="A10" s="2" t="s">
        <v>17</v>
      </c>
      <c r="B10" s="1">
        <f>10/122</f>
        <v>8.1967213114754092E-2</v>
      </c>
      <c r="C10" s="4"/>
    </row>
    <row r="11" spans="1:3" x14ac:dyDescent="0.2">
      <c r="A11" s="2" t="s">
        <v>18</v>
      </c>
      <c r="B11" s="1">
        <f>17/249</f>
        <v>6.8273092369477914E-2</v>
      </c>
      <c r="C11" s="4"/>
    </row>
    <row r="12" spans="1:3" x14ac:dyDescent="0.2">
      <c r="A12" s="2" t="s">
        <v>19</v>
      </c>
      <c r="B12" s="1">
        <f>7/61</f>
        <v>0.11475409836065574</v>
      </c>
      <c r="C12" s="4"/>
    </row>
    <row r="13" spans="1:3" x14ac:dyDescent="0.2">
      <c r="A13" s="2" t="s">
        <v>20</v>
      </c>
      <c r="B13" s="3">
        <f>2/49</f>
        <v>4.0816326530612242E-2</v>
      </c>
      <c r="C13" s="4"/>
    </row>
    <row r="14" spans="1:3" x14ac:dyDescent="0.2">
      <c r="A14" s="2" t="s">
        <v>21</v>
      </c>
      <c r="B14" s="3">
        <f>1/5</f>
        <v>0.2</v>
      </c>
      <c r="C14" s="4"/>
    </row>
    <row r="15" spans="1:3" x14ac:dyDescent="0.2">
      <c r="A15" s="2" t="s">
        <v>22</v>
      </c>
      <c r="B15" s="3">
        <f>0/8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F10C7-B696-5B43-8E51-6EE04F2F353F}">
  <dimension ref="A2:C14"/>
  <sheetViews>
    <sheetView topLeftCell="G1" workbookViewId="0">
      <selection activeCell="D32" sqref="D32"/>
    </sheetView>
  </sheetViews>
  <sheetFormatPr baseColWidth="10" defaultRowHeight="16" x14ac:dyDescent="0.2"/>
  <cols>
    <col min="1" max="1" width="41.83203125" customWidth="1"/>
  </cols>
  <sheetData>
    <row r="2" spans="1:3" x14ac:dyDescent="0.2">
      <c r="A2" t="s">
        <v>23</v>
      </c>
      <c r="B2">
        <v>94</v>
      </c>
    </row>
    <row r="3" spans="1:3" x14ac:dyDescent="0.2">
      <c r="A3" s="2" t="s">
        <v>24</v>
      </c>
      <c r="B3">
        <v>23</v>
      </c>
    </row>
    <row r="4" spans="1:3" x14ac:dyDescent="0.2">
      <c r="A4" s="2" t="s">
        <v>25</v>
      </c>
      <c r="B4">
        <v>75</v>
      </c>
    </row>
    <row r="5" spans="1:3" x14ac:dyDescent="0.2">
      <c r="A5" s="2" t="s">
        <v>26</v>
      </c>
      <c r="B5">
        <v>8</v>
      </c>
    </row>
    <row r="6" spans="1:3" x14ac:dyDescent="0.2">
      <c r="A6" s="2" t="s">
        <v>27</v>
      </c>
      <c r="B6">
        <v>23</v>
      </c>
    </row>
    <row r="7" spans="1:3" x14ac:dyDescent="0.2">
      <c r="A7" s="2" t="s">
        <v>28</v>
      </c>
      <c r="B7">
        <v>9</v>
      </c>
    </row>
    <row r="8" spans="1:3" x14ac:dyDescent="0.2">
      <c r="C8" s="1"/>
    </row>
    <row r="9" spans="1:3" x14ac:dyDescent="0.2">
      <c r="A9" s="2" t="s">
        <v>29</v>
      </c>
      <c r="B9">
        <v>122</v>
      </c>
      <c r="C9" s="1"/>
    </row>
    <row r="10" spans="1:3" x14ac:dyDescent="0.2">
      <c r="A10" s="2" t="s">
        <v>30</v>
      </c>
      <c r="B10">
        <v>249</v>
      </c>
      <c r="C10" s="1"/>
    </row>
    <row r="11" spans="1:3" x14ac:dyDescent="0.2">
      <c r="A11" s="2" t="s">
        <v>31</v>
      </c>
      <c r="B11">
        <v>61</v>
      </c>
      <c r="C11" s="3"/>
    </row>
    <row r="12" spans="1:3" x14ac:dyDescent="0.2">
      <c r="A12" s="2" t="s">
        <v>32</v>
      </c>
      <c r="B12">
        <v>49</v>
      </c>
      <c r="C12" s="3"/>
    </row>
    <row r="13" spans="1:3" x14ac:dyDescent="0.2">
      <c r="A13" s="2" t="s">
        <v>33</v>
      </c>
      <c r="B13">
        <v>5</v>
      </c>
      <c r="C13" s="3"/>
    </row>
    <row r="14" spans="1:3" x14ac:dyDescent="0.2">
      <c r="A14" s="2" t="s">
        <v>34</v>
      </c>
      <c r="B14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4ED36-71FC-7E40-A50C-97789BEECD0D}">
  <dimension ref="A1:E9"/>
  <sheetViews>
    <sheetView workbookViewId="0">
      <selection activeCell="D32" sqref="D32"/>
    </sheetView>
  </sheetViews>
  <sheetFormatPr baseColWidth="10" defaultRowHeight="16" x14ac:dyDescent="0.2"/>
  <cols>
    <col min="1" max="1" width="40.5" customWidth="1"/>
    <col min="2" max="2" width="52.5" customWidth="1"/>
  </cols>
  <sheetData>
    <row r="1" spans="1:5" x14ac:dyDescent="0.2">
      <c r="A1" s="2"/>
      <c r="B1" s="2"/>
    </row>
    <row r="2" spans="1:5" x14ac:dyDescent="0.2">
      <c r="A2" s="2" t="s">
        <v>2</v>
      </c>
      <c r="B2" s="2" t="s">
        <v>38</v>
      </c>
      <c r="C2" t="s">
        <v>35</v>
      </c>
      <c r="D2" t="s">
        <v>3</v>
      </c>
      <c r="E2" t="s">
        <v>4</v>
      </c>
    </row>
    <row r="3" spans="1:5" x14ac:dyDescent="0.2">
      <c r="A3" s="2" t="s">
        <v>5</v>
      </c>
      <c r="B3" s="5">
        <f>8/31</f>
        <v>0.25806451612903225</v>
      </c>
      <c r="C3" s="4">
        <v>1</v>
      </c>
      <c r="D3" s="4">
        <v>1</v>
      </c>
      <c r="E3" t="s">
        <v>36</v>
      </c>
    </row>
    <row r="4" spans="1:5" x14ac:dyDescent="0.2">
      <c r="A4" s="2" t="s">
        <v>6</v>
      </c>
      <c r="B4" s="5">
        <f>6/34</f>
        <v>0.17647058823529413</v>
      </c>
      <c r="C4" s="4">
        <v>2</v>
      </c>
      <c r="D4" s="4">
        <v>2</v>
      </c>
      <c r="E4" t="s">
        <v>37</v>
      </c>
    </row>
    <row r="5" spans="1:5" x14ac:dyDescent="0.2">
      <c r="A5" s="2" t="s">
        <v>7</v>
      </c>
      <c r="B5" s="5">
        <f>9/29</f>
        <v>0.31034482758620691</v>
      </c>
      <c r="C5" s="4">
        <v>3</v>
      </c>
      <c r="D5" s="4">
        <v>3</v>
      </c>
      <c r="E5" t="s">
        <v>37</v>
      </c>
    </row>
    <row r="6" spans="1:5" x14ac:dyDescent="0.2">
      <c r="C6" s="4"/>
    </row>
    <row r="7" spans="1:5" x14ac:dyDescent="0.2">
      <c r="A7" s="2" t="s">
        <v>8</v>
      </c>
      <c r="B7" s="5">
        <f>10/23</f>
        <v>0.43478260869565216</v>
      </c>
      <c r="C7" s="4">
        <v>1</v>
      </c>
      <c r="D7" s="4">
        <v>1</v>
      </c>
      <c r="E7" t="s">
        <v>36</v>
      </c>
    </row>
    <row r="8" spans="1:5" x14ac:dyDescent="0.2">
      <c r="A8" s="2" t="s">
        <v>9</v>
      </c>
      <c r="B8" s="5">
        <f>19/43</f>
        <v>0.44186046511627908</v>
      </c>
      <c r="C8" s="4">
        <v>2</v>
      </c>
      <c r="D8" s="4">
        <v>2</v>
      </c>
      <c r="E8" t="s">
        <v>37</v>
      </c>
    </row>
    <row r="9" spans="1:5" x14ac:dyDescent="0.2">
      <c r="A9" s="2" t="s">
        <v>10</v>
      </c>
      <c r="B9" s="5">
        <f>11/69</f>
        <v>0.15942028985507245</v>
      </c>
      <c r="C9" s="4">
        <v>3</v>
      </c>
      <c r="D9" s="4">
        <v>3</v>
      </c>
      <c r="E9" t="s">
        <v>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6F9D5-CAD0-3E4D-BC65-5222C8072AF3}">
  <dimension ref="A1:E9"/>
  <sheetViews>
    <sheetView workbookViewId="0">
      <selection activeCell="D32" sqref="D32"/>
    </sheetView>
  </sheetViews>
  <sheetFormatPr baseColWidth="10" defaultRowHeight="16" x14ac:dyDescent="0.2"/>
  <cols>
    <col min="1" max="1" width="40.5" customWidth="1"/>
    <col min="2" max="2" width="39" customWidth="1"/>
  </cols>
  <sheetData>
    <row r="1" spans="1:5" x14ac:dyDescent="0.2">
      <c r="A1" s="2"/>
      <c r="B1" s="2"/>
    </row>
    <row r="2" spans="1:5" x14ac:dyDescent="0.2">
      <c r="A2" s="2" t="s">
        <v>39</v>
      </c>
      <c r="B2" s="2" t="s">
        <v>40</v>
      </c>
      <c r="C2" t="s">
        <v>35</v>
      </c>
      <c r="D2" t="s">
        <v>3</v>
      </c>
      <c r="E2" t="s">
        <v>4</v>
      </c>
    </row>
    <row r="3" spans="1:5" x14ac:dyDescent="0.2">
      <c r="A3" s="2" t="s">
        <v>5</v>
      </c>
      <c r="B3" s="6">
        <f>13/75</f>
        <v>0.17333333333333334</v>
      </c>
      <c r="C3" s="4">
        <v>1</v>
      </c>
      <c r="D3" s="4">
        <v>1</v>
      </c>
      <c r="E3" t="s">
        <v>41</v>
      </c>
    </row>
    <row r="4" spans="1:5" x14ac:dyDescent="0.2">
      <c r="A4" s="2" t="s">
        <v>6</v>
      </c>
      <c r="B4" s="6">
        <f>19/94</f>
        <v>0.20212765957446807</v>
      </c>
      <c r="C4" s="4">
        <v>2</v>
      </c>
      <c r="D4" s="4">
        <v>2</v>
      </c>
      <c r="E4" t="s">
        <v>41</v>
      </c>
    </row>
    <row r="5" spans="1:5" x14ac:dyDescent="0.2">
      <c r="A5" s="2" t="s">
        <v>7</v>
      </c>
      <c r="B5" s="6">
        <f>5/24</f>
        <v>0.20833333333333334</v>
      </c>
      <c r="C5" s="4">
        <v>3</v>
      </c>
      <c r="D5" s="4">
        <v>3</v>
      </c>
      <c r="E5" t="s">
        <v>41</v>
      </c>
    </row>
    <row r="6" spans="1:5" x14ac:dyDescent="0.2">
      <c r="C6" s="4"/>
    </row>
    <row r="7" spans="1:5" x14ac:dyDescent="0.2">
      <c r="A7" s="2" t="s">
        <v>8</v>
      </c>
      <c r="B7" s="6">
        <f>10/146</f>
        <v>6.8493150684931503E-2</v>
      </c>
      <c r="C7" s="4">
        <v>1</v>
      </c>
      <c r="D7" s="4">
        <v>1</v>
      </c>
      <c r="E7" t="s">
        <v>41</v>
      </c>
    </row>
    <row r="8" spans="1:5" x14ac:dyDescent="0.2">
      <c r="A8" s="2" t="s">
        <v>9</v>
      </c>
      <c r="B8" s="6">
        <f>12/143</f>
        <v>8.3916083916083919E-2</v>
      </c>
      <c r="C8" s="4">
        <v>2</v>
      </c>
      <c r="D8" s="4">
        <v>2</v>
      </c>
      <c r="E8" t="s">
        <v>41</v>
      </c>
    </row>
    <row r="9" spans="1:5" x14ac:dyDescent="0.2">
      <c r="A9" s="2" t="s">
        <v>10</v>
      </c>
      <c r="B9" s="6">
        <f>8/108</f>
        <v>7.407407407407407E-2</v>
      </c>
      <c r="C9" s="4">
        <v>3</v>
      </c>
      <c r="D9" s="4">
        <v>3</v>
      </c>
      <c r="E9" t="s">
        <v>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EB948-F76F-2446-841B-2F776BACE274}">
  <dimension ref="A1:E9"/>
  <sheetViews>
    <sheetView tabSelected="1" workbookViewId="0">
      <selection activeCell="D32" sqref="D32"/>
    </sheetView>
  </sheetViews>
  <sheetFormatPr baseColWidth="10" defaultRowHeight="16" x14ac:dyDescent="0.2"/>
  <cols>
    <col min="1" max="1" width="40.5" customWidth="1"/>
    <col min="2" max="2" width="36.83203125" customWidth="1"/>
  </cols>
  <sheetData>
    <row r="1" spans="1:5" x14ac:dyDescent="0.2">
      <c r="A1" s="2"/>
      <c r="B1" s="2"/>
    </row>
    <row r="2" spans="1:5" x14ac:dyDescent="0.2">
      <c r="A2" s="2" t="s">
        <v>42</v>
      </c>
      <c r="B2" s="2" t="s">
        <v>43</v>
      </c>
      <c r="C2" t="s">
        <v>35</v>
      </c>
      <c r="D2" t="s">
        <v>3</v>
      </c>
      <c r="E2" t="s">
        <v>4</v>
      </c>
    </row>
    <row r="3" spans="1:5" x14ac:dyDescent="0.2">
      <c r="A3" s="2" t="s">
        <v>5</v>
      </c>
      <c r="B3" s="6">
        <f>26/75</f>
        <v>0.34666666666666668</v>
      </c>
      <c r="C3" s="4">
        <v>1</v>
      </c>
      <c r="D3" s="4">
        <v>1</v>
      </c>
      <c r="E3" t="s">
        <v>41</v>
      </c>
    </row>
    <row r="4" spans="1:5" x14ac:dyDescent="0.2">
      <c r="A4" s="2" t="s">
        <v>6</v>
      </c>
      <c r="B4" s="6">
        <f>18/94</f>
        <v>0.19148936170212766</v>
      </c>
      <c r="C4" s="4">
        <v>2</v>
      </c>
      <c r="D4" s="4">
        <v>2</v>
      </c>
      <c r="E4" t="s">
        <v>41</v>
      </c>
    </row>
    <row r="5" spans="1:5" x14ac:dyDescent="0.2">
      <c r="A5" s="2" t="s">
        <v>7</v>
      </c>
      <c r="B5" s="6">
        <f>5/24</f>
        <v>0.20833333333333334</v>
      </c>
      <c r="C5" s="4">
        <v>3</v>
      </c>
      <c r="D5" s="4">
        <v>3</v>
      </c>
      <c r="E5" t="s">
        <v>41</v>
      </c>
    </row>
    <row r="6" spans="1:5" x14ac:dyDescent="0.2">
      <c r="C6" s="4"/>
    </row>
    <row r="7" spans="1:5" x14ac:dyDescent="0.2">
      <c r="A7" s="2" t="s">
        <v>8</v>
      </c>
      <c r="B7" s="6">
        <f>38/146</f>
        <v>0.26027397260273971</v>
      </c>
      <c r="C7" s="4">
        <v>1</v>
      </c>
      <c r="D7" s="4">
        <v>1</v>
      </c>
      <c r="E7" t="s">
        <v>41</v>
      </c>
    </row>
    <row r="8" spans="1:5" x14ac:dyDescent="0.2">
      <c r="A8" s="2" t="s">
        <v>9</v>
      </c>
      <c r="B8" s="6">
        <f>47/143</f>
        <v>0.32867132867132864</v>
      </c>
      <c r="C8" s="4">
        <v>2</v>
      </c>
      <c r="D8" s="4">
        <v>2</v>
      </c>
      <c r="E8" t="s">
        <v>41</v>
      </c>
    </row>
    <row r="9" spans="1:5" x14ac:dyDescent="0.2">
      <c r="A9" s="2" t="s">
        <v>10</v>
      </c>
      <c r="B9" s="6">
        <f>26/108</f>
        <v>0.24074074074074073</v>
      </c>
      <c r="C9" s="4">
        <v>3</v>
      </c>
      <c r="D9" s="4">
        <v>3</v>
      </c>
      <c r="E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2c</vt:lpstr>
      <vt:lpstr>Figure 2d</vt:lpstr>
      <vt:lpstr>Figure 2e</vt:lpstr>
      <vt:lpstr>Figure 2f</vt:lpstr>
      <vt:lpstr>Figure 2g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dcterms:created xsi:type="dcterms:W3CDTF">2019-03-25T13:14:03Z</dcterms:created>
  <dcterms:modified xsi:type="dcterms:W3CDTF">2019-08-30T16:29:36Z</dcterms:modified>
  <cp:category/>
</cp:coreProperties>
</file>