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Private\Cryo-CLEM\Prohibitins\Revision_NCB_042024\Submission Revision_USE\byFelix\MainFig02\"/>
    </mc:Choice>
  </mc:AlternateContent>
  <xr:revisionPtr revIDLastSave="0" documentId="13_ncr:1_{EEC2AB97-796D-4669-8034-827035AC4C60}" xr6:coauthVersionLast="47" xr6:coauthVersionMax="47" xr10:uidLastSave="{00000000-0000-0000-0000-000000000000}"/>
  <bookViews>
    <workbookView xWindow="6645" yWindow="1980" windowWidth="39960" windowHeight="18870" xr2:uid="{00000000-000D-0000-FFFF-FFFF00000000}"/>
  </bookViews>
  <sheets>
    <sheet name="PHB_KD_tomo_analysis" sheetId="1" r:id="rId1"/>
    <sheet name="tomography_data" sheetId="6" r:id="rId2"/>
  </sheets>
  <definedNames>
    <definedName name="_xlchart.v1.0" hidden="1">PHB_KD_tomo_analysis!$B$2</definedName>
    <definedName name="_xlchart.v1.1" hidden="1">PHB_KD_tomo_analysis!$B$29</definedName>
    <definedName name="_xlchart.v1.2" hidden="1">PHB_KD_tomo_analysis!$B$56</definedName>
    <definedName name="_xlchart.v1.3" hidden="1">PHB_KD_tomo_analysis!$H$32:$H$51</definedName>
    <definedName name="_xlchart.v1.4" hidden="1">PHB_KD_tomo_analysis!$H$58:$H$77</definedName>
    <definedName name="_xlchart.v1.5" hidden="1">PHB_KD_tomo_analysis!$H$5:$H$24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1" l="1"/>
  <c r="G79" i="1" s="1"/>
  <c r="D79" i="1"/>
  <c r="E79" i="1" s="1"/>
  <c r="C79" i="1"/>
  <c r="H77" i="1"/>
  <c r="D77" i="1"/>
  <c r="G77" i="1" s="1"/>
  <c r="H76" i="1"/>
  <c r="G76" i="1"/>
  <c r="E76" i="1"/>
  <c r="D76" i="1"/>
  <c r="E75" i="1"/>
  <c r="D75" i="1"/>
  <c r="H75" i="1" s="1"/>
  <c r="H74" i="1"/>
  <c r="D74" i="1"/>
  <c r="G74" i="1" s="1"/>
  <c r="H73" i="1"/>
  <c r="G73" i="1"/>
  <c r="E73" i="1"/>
  <c r="D73" i="1"/>
  <c r="E72" i="1"/>
  <c r="D72" i="1"/>
  <c r="H72" i="1" s="1"/>
  <c r="H71" i="1"/>
  <c r="D71" i="1"/>
  <c r="G71" i="1" s="1"/>
  <c r="H70" i="1"/>
  <c r="G70" i="1"/>
  <c r="E70" i="1"/>
  <c r="D70" i="1"/>
  <c r="E69" i="1"/>
  <c r="D69" i="1"/>
  <c r="H69" i="1" s="1"/>
  <c r="H68" i="1"/>
  <c r="D68" i="1"/>
  <c r="G68" i="1" s="1"/>
  <c r="H67" i="1"/>
  <c r="G67" i="1"/>
  <c r="E67" i="1"/>
  <c r="D67" i="1"/>
  <c r="E66" i="1"/>
  <c r="D66" i="1"/>
  <c r="H66" i="1" s="1"/>
  <c r="H65" i="1"/>
  <c r="D65" i="1"/>
  <c r="G65" i="1" s="1"/>
  <c r="H64" i="1"/>
  <c r="G64" i="1"/>
  <c r="E64" i="1"/>
  <c r="D64" i="1"/>
  <c r="E63" i="1"/>
  <c r="D63" i="1"/>
  <c r="H63" i="1" s="1"/>
  <c r="H62" i="1"/>
  <c r="D62" i="1"/>
  <c r="G62" i="1" s="1"/>
  <c r="H61" i="1"/>
  <c r="G61" i="1"/>
  <c r="E61" i="1"/>
  <c r="D61" i="1"/>
  <c r="E60" i="1"/>
  <c r="D60" i="1"/>
  <c r="H60" i="1" s="1"/>
  <c r="H59" i="1"/>
  <c r="D59" i="1"/>
  <c r="G59" i="1" s="1"/>
  <c r="H58" i="1"/>
  <c r="G58" i="1"/>
  <c r="E58" i="1"/>
  <c r="D58" i="1"/>
  <c r="F53" i="1"/>
  <c r="C53" i="1"/>
  <c r="D53" i="1" s="1"/>
  <c r="G51" i="1"/>
  <c r="D51" i="1"/>
  <c r="E51" i="1" s="1"/>
  <c r="D50" i="1"/>
  <c r="H50" i="1" s="1"/>
  <c r="H49" i="1"/>
  <c r="G49" i="1"/>
  <c r="D49" i="1"/>
  <c r="E49" i="1" s="1"/>
  <c r="G48" i="1"/>
  <c r="D48" i="1"/>
  <c r="E48" i="1" s="1"/>
  <c r="D47" i="1"/>
  <c r="H47" i="1" s="1"/>
  <c r="H46" i="1"/>
  <c r="G46" i="1"/>
  <c r="D46" i="1"/>
  <c r="E46" i="1" s="1"/>
  <c r="G45" i="1"/>
  <c r="D45" i="1"/>
  <c r="E45" i="1" s="1"/>
  <c r="D44" i="1"/>
  <c r="H44" i="1" s="1"/>
  <c r="H43" i="1"/>
  <c r="G43" i="1"/>
  <c r="D43" i="1"/>
  <c r="E43" i="1" s="1"/>
  <c r="G42" i="1"/>
  <c r="D42" i="1"/>
  <c r="E42" i="1" s="1"/>
  <c r="D41" i="1"/>
  <c r="H41" i="1" s="1"/>
  <c r="H40" i="1"/>
  <c r="G40" i="1"/>
  <c r="D40" i="1"/>
  <c r="E40" i="1" s="1"/>
  <c r="G39" i="1"/>
  <c r="D39" i="1"/>
  <c r="E39" i="1" s="1"/>
  <c r="D38" i="1"/>
  <c r="H38" i="1" s="1"/>
  <c r="H37" i="1"/>
  <c r="G37" i="1"/>
  <c r="D37" i="1"/>
  <c r="E37" i="1" s="1"/>
  <c r="G36" i="1"/>
  <c r="D36" i="1"/>
  <c r="E36" i="1" s="1"/>
  <c r="D35" i="1"/>
  <c r="H35" i="1" s="1"/>
  <c r="H34" i="1"/>
  <c r="G34" i="1"/>
  <c r="D34" i="1"/>
  <c r="E34" i="1" s="1"/>
  <c r="G33" i="1"/>
  <c r="D33" i="1"/>
  <c r="E33" i="1" s="1"/>
  <c r="D32" i="1"/>
  <c r="H32" i="1" s="1"/>
  <c r="F26" i="1"/>
  <c r="G26" i="1" s="1"/>
  <c r="D26" i="1"/>
  <c r="E26" i="1" s="1"/>
  <c r="C26" i="1"/>
  <c r="H24" i="1"/>
  <c r="E24" i="1"/>
  <c r="D24" i="1"/>
  <c r="G24" i="1" s="1"/>
  <c r="H23" i="1"/>
  <c r="G23" i="1"/>
  <c r="E23" i="1"/>
  <c r="D23" i="1"/>
  <c r="E22" i="1"/>
  <c r="D22" i="1"/>
  <c r="H22" i="1" s="1"/>
  <c r="H21" i="1"/>
  <c r="E21" i="1"/>
  <c r="D21" i="1"/>
  <c r="G21" i="1" s="1"/>
  <c r="H20" i="1"/>
  <c r="G20" i="1"/>
  <c r="E20" i="1"/>
  <c r="D20" i="1"/>
  <c r="E19" i="1"/>
  <c r="D19" i="1"/>
  <c r="H19" i="1" s="1"/>
  <c r="H18" i="1"/>
  <c r="E18" i="1"/>
  <c r="D18" i="1"/>
  <c r="G18" i="1" s="1"/>
  <c r="H17" i="1"/>
  <c r="G17" i="1"/>
  <c r="E17" i="1"/>
  <c r="D17" i="1"/>
  <c r="E16" i="1"/>
  <c r="D16" i="1"/>
  <c r="H16" i="1" s="1"/>
  <c r="H15" i="1"/>
  <c r="E15" i="1"/>
  <c r="D15" i="1"/>
  <c r="G15" i="1" s="1"/>
  <c r="H14" i="1"/>
  <c r="G14" i="1"/>
  <c r="E14" i="1"/>
  <c r="D14" i="1"/>
  <c r="H13" i="1"/>
  <c r="G13" i="1"/>
  <c r="D13" i="1"/>
  <c r="E13" i="1" s="1"/>
  <c r="G12" i="1"/>
  <c r="D12" i="1"/>
  <c r="E12" i="1" s="1"/>
  <c r="H11" i="1"/>
  <c r="G11" i="1"/>
  <c r="E11" i="1"/>
  <c r="D11" i="1"/>
  <c r="E10" i="1"/>
  <c r="D10" i="1"/>
  <c r="H10" i="1" s="1"/>
  <c r="D9" i="1"/>
  <c r="E9" i="1" s="1"/>
  <c r="D8" i="1"/>
  <c r="G8" i="1" s="1"/>
  <c r="D7" i="1"/>
  <c r="H7" i="1" s="1"/>
  <c r="H6" i="1"/>
  <c r="G6" i="1"/>
  <c r="D6" i="1"/>
  <c r="E6" i="1" s="1"/>
  <c r="H5" i="1"/>
  <c r="G5" i="1"/>
  <c r="E5" i="1"/>
  <c r="D5" i="1"/>
  <c r="E53" i="1" l="1"/>
  <c r="G53" i="1"/>
  <c r="H80" i="1"/>
  <c r="T9" i="1"/>
  <c r="T7" i="1"/>
  <c r="T11" i="1" s="1"/>
  <c r="T13" i="1" s="1"/>
  <c r="T8" i="1"/>
  <c r="Y8" i="1"/>
  <c r="Y7" i="1"/>
  <c r="E7" i="1"/>
  <c r="H8" i="1"/>
  <c r="G9" i="1"/>
  <c r="H9" i="1"/>
  <c r="O7" i="1" s="1"/>
  <c r="G10" i="1"/>
  <c r="H12" i="1"/>
  <c r="G16" i="1"/>
  <c r="G19" i="1"/>
  <c r="G22" i="1"/>
  <c r="E32" i="1"/>
  <c r="H33" i="1"/>
  <c r="Y9" i="1" s="1"/>
  <c r="E35" i="1"/>
  <c r="H36" i="1"/>
  <c r="E38" i="1"/>
  <c r="H39" i="1"/>
  <c r="E41" i="1"/>
  <c r="H42" i="1"/>
  <c r="E44" i="1"/>
  <c r="H45" i="1"/>
  <c r="E47" i="1"/>
  <c r="H48" i="1"/>
  <c r="E50" i="1"/>
  <c r="H51" i="1"/>
  <c r="G60" i="1"/>
  <c r="G63" i="1"/>
  <c r="G66" i="1"/>
  <c r="G69" i="1"/>
  <c r="G72" i="1"/>
  <c r="G75" i="1"/>
  <c r="G32" i="1"/>
  <c r="G35" i="1"/>
  <c r="G38" i="1"/>
  <c r="G41" i="1"/>
  <c r="G44" i="1"/>
  <c r="G47" i="1"/>
  <c r="G50" i="1"/>
  <c r="E59" i="1"/>
  <c r="E62" i="1"/>
  <c r="E65" i="1"/>
  <c r="E68" i="1"/>
  <c r="E71" i="1"/>
  <c r="E74" i="1"/>
  <c r="E77" i="1"/>
  <c r="H79" i="1"/>
  <c r="G7" i="1"/>
  <c r="E8" i="1"/>
  <c r="H26" i="1" l="1"/>
  <c r="O8" i="1"/>
  <c r="O11" i="1" s="1"/>
  <c r="O13" i="1" s="1"/>
  <c r="H53" i="1"/>
  <c r="H54" i="1"/>
  <c r="H27" i="1"/>
  <c r="Y11" i="1"/>
  <c r="Y13" i="1" s="1"/>
  <c r="O9" i="1"/>
</calcChain>
</file>

<file path=xl/sharedStrings.xml><?xml version="1.0" encoding="utf-8"?>
<sst xmlns="http://schemas.openxmlformats.org/spreadsheetml/2006/main" count="207" uniqueCount="109">
  <si>
    <t>TS36</t>
  </si>
  <si>
    <t>TiltSeries</t>
  </si>
  <si>
    <t>TS28</t>
  </si>
  <si>
    <t>TS24</t>
  </si>
  <si>
    <t>TS23</t>
  </si>
  <si>
    <t>TS21</t>
  </si>
  <si>
    <t>TS20</t>
  </si>
  <si>
    <t>TS16</t>
  </si>
  <si>
    <t>TS13</t>
  </si>
  <si>
    <t>TS07</t>
  </si>
  <si>
    <t>TS05</t>
  </si>
  <si>
    <t>TS04</t>
  </si>
  <si>
    <t>TS03</t>
  </si>
  <si>
    <t>TS08</t>
  </si>
  <si>
    <t>TS06</t>
  </si>
  <si>
    <t>TS02</t>
  </si>
  <si>
    <t>TS01</t>
  </si>
  <si>
    <t>Number Cups</t>
  </si>
  <si>
    <r>
      <t>Cups per µm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</si>
  <si>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Volume (nm</t>
    </r>
    <r>
      <rPr>
        <b/>
        <vertAlign val="superscript"/>
        <sz val="11"/>
        <color theme="1"/>
        <rFont val="Calibri"/>
        <family val="2"/>
        <scheme val="minor"/>
      </rPr>
      <t>3)</t>
    </r>
  </si>
  <si>
    <t>Sum</t>
  </si>
  <si>
    <t>Mean</t>
  </si>
  <si>
    <t>Variance</t>
  </si>
  <si>
    <t>Observations</t>
  </si>
  <si>
    <t>Pooled Variance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</si>
  <si>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</si>
  <si>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</si>
  <si>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</si>
  <si>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</si>
  <si>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</si>
  <si>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</si>
  <si>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</si>
  <si>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Wt</t>
  </si>
  <si>
    <t>PHB2KD</t>
  </si>
  <si>
    <t>TS11</t>
  </si>
  <si>
    <t>TS12</t>
  </si>
  <si>
    <t>TS14</t>
  </si>
  <si>
    <t>TS09</t>
  </si>
  <si>
    <t>TS10</t>
  </si>
  <si>
    <t>TS17</t>
  </si>
  <si>
    <t>TS18</t>
  </si>
  <si>
    <t>TS22</t>
  </si>
  <si>
    <t>TS25</t>
  </si>
  <si>
    <t>TS26</t>
  </si>
  <si>
    <t>TS27</t>
  </si>
  <si>
    <t>TS15</t>
  </si>
  <si>
    <t>TS31</t>
  </si>
  <si>
    <t>TS29</t>
  </si>
  <si>
    <t>TS32</t>
  </si>
  <si>
    <t>PHB1KD</t>
  </si>
  <si>
    <t>Wt Control</t>
  </si>
  <si>
    <t>SD</t>
  </si>
  <si>
    <t>n</t>
  </si>
  <si>
    <t>observations</t>
  </si>
  <si>
    <t>sample skewness</t>
  </si>
  <si>
    <t>s</t>
  </si>
  <si>
    <t>sample kurtosis</t>
  </si>
  <si>
    <t>c</t>
  </si>
  <si>
    <t>JB</t>
  </si>
  <si>
    <t>JB test statistic</t>
  </si>
  <si>
    <t>p-value</t>
  </si>
  <si>
    <t>p</t>
  </si>
  <si>
    <t>Jarque-Bera Tests</t>
  </si>
  <si>
    <t>Volume</t>
  </si>
  <si>
    <r>
      <t>Cups per nm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</si>
  <si>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Volume (µm</t>
    </r>
    <r>
      <rPr>
        <b/>
        <vertAlign val="superscript"/>
        <sz val="11"/>
        <color theme="1"/>
        <rFont val="Calibri"/>
        <family val="2"/>
        <scheme val="minor"/>
      </rPr>
      <t>3)</t>
    </r>
  </si>
  <si>
    <t>t-Test: Two-Sample Assuming Equal Variances</t>
  </si>
  <si>
    <t>Experiment</t>
  </si>
  <si>
    <r>
      <rPr>
        <b/>
        <sz val="11"/>
        <color theme="1"/>
        <rFont val="Calibri"/>
        <family val="2"/>
      </rPr>
      <t>∑</t>
    </r>
    <r>
      <rPr>
        <b/>
        <sz val="11"/>
        <color theme="1"/>
        <rFont val="Calibri"/>
        <family val="2"/>
        <scheme val="minor"/>
      </rPr>
      <t xml:space="preserve"> of tomograms</t>
    </r>
  </si>
  <si>
    <t>No. of grids</t>
  </si>
  <si>
    <t>No. of biological replicates</t>
  </si>
  <si>
    <r>
      <t>pixel size (</t>
    </r>
    <r>
      <rPr>
        <b/>
        <sz val="11"/>
        <color theme="1"/>
        <rFont val="Calibri"/>
        <family val="2"/>
      </rPr>
      <t>Å)</t>
    </r>
  </si>
  <si>
    <t>original magnification</t>
  </si>
  <si>
    <t>Rat hippocampal neurons</t>
  </si>
  <si>
    <t>33000x</t>
  </si>
  <si>
    <t>Cos7 wt cells</t>
  </si>
  <si>
    <t>U2OS wt cells</t>
  </si>
  <si>
    <t>42000x</t>
  </si>
  <si>
    <t>U2OS PHB2-DK</t>
  </si>
  <si>
    <t>U2OS PHB1-DK</t>
  </si>
  <si>
    <t>U2OS PHB1 knock down</t>
  </si>
  <si>
    <t>U2OS PHB2 knock down</t>
  </si>
  <si>
    <t>Tomography collection and processing data</t>
  </si>
  <si>
    <t>Microscope</t>
  </si>
  <si>
    <t>Titan Krios G2</t>
  </si>
  <si>
    <t>Voltage (kV)</t>
  </si>
  <si>
    <t>Detector</t>
  </si>
  <si>
    <t>Gatan K3</t>
  </si>
  <si>
    <t>Energy filter</t>
  </si>
  <si>
    <t>yes (20 eV)</t>
  </si>
  <si>
    <r>
      <t>Total electron exposure per tilt series (e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</rPr>
      <t>Å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</si>
  <si>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approx. 120</t>
  </si>
  <si>
    <t>Defocus range</t>
  </si>
  <si>
    <t>-2.5 to -4</t>
  </si>
  <si>
    <t>Tilt range (min, max, increment)</t>
  </si>
  <si>
    <t>-60°, +60°, 3</t>
  </si>
  <si>
    <t>Tilt scheme</t>
  </si>
  <si>
    <t>Dose-symmetric</t>
  </si>
  <si>
    <t>Frame number</t>
  </si>
  <si>
    <t>Tomograms used for STA (no.)</t>
  </si>
  <si>
    <t>Initial subtomograms (no.)</t>
  </si>
  <si>
    <t>Final subtomograms (no.)</t>
  </si>
  <si>
    <r>
      <t>Map resolution (</t>
    </r>
    <r>
      <rPr>
        <sz val="11"/>
        <color theme="1"/>
        <rFont val="Calibri"/>
        <family val="2"/>
      </rPr>
      <t>Å at 0.143 FSC threshold)</t>
    </r>
  </si>
  <si>
    <r>
      <t xml:space="preserve">16.3 </t>
    </r>
    <r>
      <rPr>
        <sz val="11"/>
        <color theme="1"/>
        <rFont val="Calibri"/>
        <family val="2"/>
      </rPr>
      <t>Å</t>
    </r>
  </si>
  <si>
    <t>Map resolution range</t>
  </si>
  <si>
    <t>-</t>
  </si>
  <si>
    <t>Lamellae_december</t>
  </si>
  <si>
    <t>2nd_Lamellae</t>
  </si>
  <si>
    <t>lamellae_01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</si>
</sst>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 wrapText="1"/>
    </xf>
  </cellXfs>
  <cellStyles count="2">
    <cellStyle name="Normal" xfId="0" builtinId="0"/>
    <cellStyle name="Normal 2" xfId="1" xr:uid="{583C7FD0-2F12-4057-90E6-482D5A944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_xlchart.v1.4</cx:f>
      </cx:numDim>
    </cx:data>
    <cx:data id="2">
      <cx:numDim type="val">
        <cx:f>_xlchart.v1.3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 sz="2400" b="1"/>
            </a:pPr>
            <a:r>
              <a:rPr lang="en-US" sz="2400" b="1"/>
              <a:t>Abundance of prohibitins</a:t>
            </a:r>
            <a:endParaRPr lang="en-US" b="1"/>
          </a:p>
        </cx:rich>
      </cx:tx>
    </cx:title>
    <cx:plotArea>
      <cx:plotAreaRegion>
        <cx:series layoutId="boxWhisker" uniqueId="{00000000-320B-485F-A6FD-0235240B689F}" formatIdx="0">
          <cx:tx>
            <cx:txData>
              <cx:f>_xlchart.v1.0</cx:f>
              <cx:v>Wt Control</cx:v>
            </cx:txData>
          </cx:tx>
          <cx:dataId val="0"/>
          <cx:layoutPr>
            <cx:visibility meanMarker="0" nonoutliers="0" outliers="1"/>
            <cx:statistics quartileMethod="inclusive"/>
          </cx:layoutPr>
        </cx:series>
        <cx:series layoutId="boxWhisker" uniqueId="{00000000-0928-4D1F-85DB-08808682D477}" formatIdx="2">
          <cx:tx>
            <cx:txData>
              <cx:f>_xlchart.v1.2</cx:f>
              <cx:v>PHB1KD</cx:v>
            </cx:txData>
          </cx:tx>
          <cx:dataId val="1"/>
          <cx:layoutPr>
            <cx:visibility meanMarker="0" nonoutliers="0" outliers="1"/>
            <cx:statistics quartileMethod="exclusive"/>
          </cx:layoutPr>
        </cx:series>
        <cx:series layoutId="boxWhisker" uniqueId="{00000000-C4CF-40F3-BD14-C9B29259C153}">
          <cx:tx>
            <cx:txData>
              <cx:f>_xlchart.v1.1</cx:f>
              <cx:v>PHB2KD</cx:v>
            </cx:txData>
          </cx:tx>
          <cx:dataId val="2"/>
          <cx:layoutPr>
            <cx:visibility meanMarker="0" nonoutliers="0" outliers="1"/>
            <cx:statistics quartileMethod="exclusive"/>
          </cx:layoutPr>
        </cx:series>
      </cx:plotAreaRegion>
      <cx:axis id="0">
        <cx:catScaling gapWidth="1.39999998"/>
        <cx:tickLabels/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sz="2000" b="1"/>
                </a:pPr>
                <a:r>
                  <a:rPr lang="en-US" sz="2000" b="1"/>
                  <a:t>Complexes per mitochondria (µm</a:t>
                </a:r>
                <a:r>
                  <a:rPr lang="en-US" sz="2000" b="1" baseline="30000"/>
                  <a:t>-3</a:t>
                </a:r>
                <a:r>
                  <a:rPr lang="en-US" sz="2000" b="1"/>
                  <a:t>)</a:t>
                </a:r>
                <a:endParaRPr lang="en-US" b="1"/>
              </a:p>
            </cx:rich>
          </cx:tx>
        </cx:title>
        <cx:majorGridlines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defRPr>
            </a:pPr>
            <a:endParaRPr lang="en-US" sz="1600" b="1"/>
          </a:p>
        </cx:txPr>
      </cx:axis>
    </cx:plotArea>
    <cx:legend pos="t" align="ctr" overlay="0">
      <cx:txPr>
        <a:bodyPr spcFirstLastPara="1" vertOverflow="ellipsis" wrap="square" lIns="0" tIns="0" rIns="0" bIns="0" anchor="ctr" anchorCtr="1"/>
        <a:lstStyle/>
        <a:p>
          <a:pPr>
            <a:defRPr sz="1200" b="1"/>
          </a:pPr>
          <a:endParaRPr lang="en-US" sz="1200" b="1"/>
        </a:p>
      </cx:txPr>
    </cx:legend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87088</xdr:colOff>
      <xdr:row>3</xdr:row>
      <xdr:rowOff>1631</xdr:rowOff>
    </xdr:from>
    <xdr:to>
      <xdr:col>41</xdr:col>
      <xdr:colOff>413660</xdr:colOff>
      <xdr:row>50</xdr:row>
      <xdr:rowOff>152397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66488" y="573131"/>
              <a:ext cx="5812972" cy="91518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tabSelected="1" zoomScale="55" zoomScaleNormal="55" workbookViewId="0">
      <selection activeCell="H27" sqref="H27"/>
    </sheetView>
  </sheetViews>
  <sheetFormatPr defaultRowHeight="15" x14ac:dyDescent="0.25"/>
  <cols>
    <col min="2" max="2" width="17.140625" bestFit="1" customWidth="1"/>
    <col min="3" max="3" width="15.42578125" customWidth="1"/>
    <col min="4" max="4" width="16.85546875" bestFit="1" customWidth="1"/>
    <col min="5" max="5" width="16.7109375" customWidth="1"/>
    <col min="6" max="6" width="16.7109375" bestFit="1" customWidth="1"/>
    <col min="7" max="7" width="16.85546875" customWidth="1"/>
    <col min="8" max="8" width="16.7109375" bestFit="1" customWidth="1"/>
    <col min="9" max="9" width="13" bestFit="1" customWidth="1"/>
    <col min="10" max="10" width="13" customWidth="1"/>
    <col min="12" max="12" width="28.28515625" customWidth="1"/>
    <col min="13" max="13" width="15.140625" customWidth="1"/>
    <col min="16" max="16" width="27.85546875" customWidth="1"/>
    <col min="17" max="17" width="12.5703125" customWidth="1"/>
    <col min="21" max="21" width="1.7109375" customWidth="1"/>
    <col min="26" max="26" width="1.7109375" customWidth="1"/>
  </cols>
  <sheetData>
    <row r="2" spans="1:25" x14ac:dyDescent="0.25">
      <c r="B2" t="s">
        <v>50</v>
      </c>
    </row>
    <row r="4" spans="1:25" ht="17.25" x14ac:dyDescent="0.25">
      <c r="B4" s="3" t="s">
        <v>1</v>
      </c>
      <c r="C4" s="2" t="s">
        <v>63</v>
      </c>
      <c r="D4" s="2" t="s">
        <v>19</v>
      </c>
      <c r="E4" s="2" t="s">
        <v>65</v>
      </c>
      <c r="F4" s="3" t="s">
        <v>17</v>
      </c>
      <c r="G4" s="3" t="s">
        <v>64</v>
      </c>
      <c r="H4" s="3" t="s">
        <v>18</v>
      </c>
      <c r="L4" s="3" t="s">
        <v>62</v>
      </c>
    </row>
    <row r="5" spans="1:25" ht="14.45" customHeight="1" x14ac:dyDescent="0.25">
      <c r="A5" s="27" t="s">
        <v>108</v>
      </c>
      <c r="B5" t="s">
        <v>0</v>
      </c>
      <c r="C5" s="1">
        <v>76495216640</v>
      </c>
      <c r="D5" s="1">
        <f>(C5/((9.884)^3))</f>
        <v>79220224.4864389</v>
      </c>
      <c r="E5" s="1">
        <f>D5/(1000*1000*1000)</f>
        <v>7.9220224486438895E-2</v>
      </c>
      <c r="F5" s="1">
        <v>39</v>
      </c>
      <c r="G5" s="1">
        <f>F5/D5</f>
        <v>4.9229852923070307E-7</v>
      </c>
      <c r="H5" s="4">
        <f>F5/(D5/(1000*1000*1000))</f>
        <v>492.29852923070308</v>
      </c>
    </row>
    <row r="6" spans="1:25" x14ac:dyDescent="0.25">
      <c r="A6" s="27"/>
      <c r="B6" t="s">
        <v>2</v>
      </c>
      <c r="C6" s="1">
        <v>45621567488</v>
      </c>
      <c r="D6" s="1">
        <f t="shared" ref="D6:D26" si="0">(C6/((9.884)^3))</f>
        <v>47246755.765545629</v>
      </c>
      <c r="E6" s="1">
        <f t="shared" ref="E6:E69" si="1">D6/(1000*1000*1000)</f>
        <v>4.7246755765545628E-2</v>
      </c>
      <c r="F6" s="1">
        <v>27</v>
      </c>
      <c r="G6" s="1">
        <f t="shared" ref="G6:G69" si="2">F6/D6</f>
        <v>5.7146780900646653E-7</v>
      </c>
      <c r="H6" s="4">
        <f t="shared" ref="H6:H24" si="3">F6/(D6/(1000*1000*1000))</f>
        <v>571.4678090064665</v>
      </c>
      <c r="L6" s="3" t="s">
        <v>32</v>
      </c>
      <c r="Q6" s="3" t="s">
        <v>49</v>
      </c>
      <c r="V6" s="3" t="s">
        <v>33</v>
      </c>
    </row>
    <row r="7" spans="1:25" x14ac:dyDescent="0.25">
      <c r="A7" s="27"/>
      <c r="B7" t="s">
        <v>3</v>
      </c>
      <c r="C7" s="1">
        <v>87662403584</v>
      </c>
      <c r="D7" s="1">
        <f t="shared" si="0"/>
        <v>90785222.867306411</v>
      </c>
      <c r="E7" s="1">
        <f t="shared" si="1"/>
        <v>9.0785222867306406E-2</v>
      </c>
      <c r="F7" s="1">
        <v>28</v>
      </c>
      <c r="G7" s="1">
        <f t="shared" si="2"/>
        <v>3.0842023751955081E-7</v>
      </c>
      <c r="H7" s="4">
        <f t="shared" si="3"/>
        <v>308.42023751955082</v>
      </c>
      <c r="L7" t="s">
        <v>53</v>
      </c>
      <c r="N7" t="s">
        <v>52</v>
      </c>
      <c r="O7">
        <f>COUNT(H5:H24)</f>
        <v>20</v>
      </c>
      <c r="Q7" t="s">
        <v>53</v>
      </c>
      <c r="S7" t="s">
        <v>52</v>
      </c>
      <c r="T7">
        <f>COUNT(H58:H77)</f>
        <v>20</v>
      </c>
      <c r="V7" t="s">
        <v>53</v>
      </c>
      <c r="X7" t="s">
        <v>52</v>
      </c>
      <c r="Y7">
        <f>COUNT(H32:H51)</f>
        <v>20</v>
      </c>
    </row>
    <row r="8" spans="1:25" x14ac:dyDescent="0.25">
      <c r="A8" s="27"/>
      <c r="B8" t="s">
        <v>4</v>
      </c>
      <c r="C8" s="1">
        <v>65000300544</v>
      </c>
      <c r="D8" s="1">
        <f t="shared" si="0"/>
        <v>67315822.177684292</v>
      </c>
      <c r="E8" s="1">
        <f t="shared" si="1"/>
        <v>6.7315822177684295E-2</v>
      </c>
      <c r="F8" s="1">
        <v>32</v>
      </c>
      <c r="G8" s="1">
        <f t="shared" si="2"/>
        <v>4.7537115294431097E-7</v>
      </c>
      <c r="H8" s="4">
        <f t="shared" si="3"/>
        <v>475.37115294431095</v>
      </c>
      <c r="L8" t="s">
        <v>54</v>
      </c>
      <c r="N8" t="s">
        <v>55</v>
      </c>
      <c r="O8">
        <f>SKEW(H5:H24)</f>
        <v>0.82080088817787489</v>
      </c>
      <c r="Q8" t="s">
        <v>54</v>
      </c>
      <c r="S8" t="s">
        <v>55</v>
      </c>
      <c r="T8">
        <f>SKEW(H58:H77)</f>
        <v>1.0576522202485892</v>
      </c>
      <c r="V8" t="s">
        <v>54</v>
      </c>
      <c r="X8" t="s">
        <v>55</v>
      </c>
      <c r="Y8">
        <f>SKEW(H32:H51)</f>
        <v>0.53882164053890136</v>
      </c>
    </row>
    <row r="9" spans="1:25" x14ac:dyDescent="0.25">
      <c r="A9" s="27"/>
      <c r="B9" t="s">
        <v>5</v>
      </c>
      <c r="C9" s="1">
        <v>100987928576</v>
      </c>
      <c r="D9" s="1">
        <f t="shared" si="0"/>
        <v>104585446.30132806</v>
      </c>
      <c r="E9" s="1">
        <f t="shared" si="1"/>
        <v>0.10458544630132806</v>
      </c>
      <c r="F9" s="1">
        <v>50</v>
      </c>
      <c r="G9" s="1">
        <f t="shared" si="2"/>
        <v>4.7807799046859431E-7</v>
      </c>
      <c r="H9" s="4">
        <f t="shared" si="3"/>
        <v>478.07799046859435</v>
      </c>
      <c r="L9" t="s">
        <v>56</v>
      </c>
      <c r="N9" t="s">
        <v>57</v>
      </c>
      <c r="O9">
        <f>KURT(H5:H24)</f>
        <v>-0.50836960168921808</v>
      </c>
      <c r="Q9" t="s">
        <v>56</v>
      </c>
      <c r="S9" t="s">
        <v>57</v>
      </c>
      <c r="T9">
        <f>KURT(H58:H77)</f>
        <v>0.6911094850340902</v>
      </c>
      <c r="V9" t="s">
        <v>56</v>
      </c>
      <c r="X9" t="s">
        <v>57</v>
      </c>
      <c r="Y9">
        <f>KURT(H32:H51)</f>
        <v>1.3384019038375561</v>
      </c>
    </row>
    <row r="10" spans="1:25" x14ac:dyDescent="0.25">
      <c r="A10" s="27"/>
      <c r="B10" t="s">
        <v>6</v>
      </c>
      <c r="C10" s="1">
        <v>79725527040</v>
      </c>
      <c r="D10" s="1">
        <f t="shared" si="0"/>
        <v>82565609.025360018</v>
      </c>
      <c r="E10" s="1">
        <f t="shared" si="1"/>
        <v>8.2565609025360018E-2</v>
      </c>
      <c r="F10" s="1">
        <v>46</v>
      </c>
      <c r="G10" s="1">
        <f t="shared" si="2"/>
        <v>5.5713269172242289E-7</v>
      </c>
      <c r="H10" s="4">
        <f t="shared" si="3"/>
        <v>557.13269172242292</v>
      </c>
    </row>
    <row r="11" spans="1:25" x14ac:dyDescent="0.25">
      <c r="A11" s="27"/>
      <c r="B11" t="s">
        <v>7</v>
      </c>
      <c r="C11" s="1">
        <v>111727271936</v>
      </c>
      <c r="D11" s="1">
        <f t="shared" si="0"/>
        <v>115707359.92136572</v>
      </c>
      <c r="E11" s="1">
        <f t="shared" si="1"/>
        <v>0.11570735992136573</v>
      </c>
      <c r="F11" s="1">
        <v>41</v>
      </c>
      <c r="G11" s="1">
        <f t="shared" si="2"/>
        <v>3.5434219593173196E-7</v>
      </c>
      <c r="H11" s="4">
        <f t="shared" si="3"/>
        <v>354.34219593173191</v>
      </c>
      <c r="L11" t="s">
        <v>59</v>
      </c>
      <c r="N11" t="s">
        <v>58</v>
      </c>
      <c r="O11">
        <f>(O7/6)*(O8^2+(O9^2)/4)</f>
        <v>2.4610800367133394</v>
      </c>
      <c r="Q11" t="s">
        <v>59</v>
      </c>
      <c r="S11" t="s">
        <v>58</v>
      </c>
      <c r="T11">
        <f>(T7/6)*(T8^2+(T9^2)/4)</f>
        <v>4.1267876635759722</v>
      </c>
      <c r="V11" t="s">
        <v>59</v>
      </c>
      <c r="X11" t="s">
        <v>58</v>
      </c>
      <c r="Y11">
        <f>(Y7/6)*(Y8^2+(Y9^2)/4)</f>
        <v>2.4605289145401055</v>
      </c>
    </row>
    <row r="12" spans="1:25" x14ac:dyDescent="0.25">
      <c r="A12" s="27"/>
      <c r="B12" t="s">
        <v>8</v>
      </c>
      <c r="C12" s="1">
        <v>39818227712</v>
      </c>
      <c r="D12" s="1">
        <f t="shared" si="0"/>
        <v>41236682.194678754</v>
      </c>
      <c r="E12" s="1">
        <f t="shared" si="1"/>
        <v>4.1236682194678756E-2</v>
      </c>
      <c r="F12" s="1">
        <v>40</v>
      </c>
      <c r="G12" s="1">
        <f t="shared" si="2"/>
        <v>9.7001014318173397E-7</v>
      </c>
      <c r="H12" s="4">
        <f t="shared" si="3"/>
        <v>970.01014318173395</v>
      </c>
    </row>
    <row r="13" spans="1:25" ht="14.45" customHeight="1" x14ac:dyDescent="0.25">
      <c r="A13" s="26" t="s">
        <v>107</v>
      </c>
      <c r="B13" t="s">
        <v>9</v>
      </c>
      <c r="C13" s="1">
        <v>59076395008</v>
      </c>
      <c r="D13" s="1">
        <f t="shared" si="0"/>
        <v>61180887.903205998</v>
      </c>
      <c r="E13" s="1">
        <f t="shared" si="1"/>
        <v>6.1180887903205999E-2</v>
      </c>
      <c r="F13" s="1">
        <v>36</v>
      </c>
      <c r="G13" s="1">
        <f t="shared" si="2"/>
        <v>5.8841905101075734E-7</v>
      </c>
      <c r="H13" s="4">
        <f t="shared" si="3"/>
        <v>588.41905101075736</v>
      </c>
      <c r="L13" s="3" t="s">
        <v>60</v>
      </c>
      <c r="N13" t="s">
        <v>61</v>
      </c>
      <c r="O13" s="3">
        <f>_xlfn.CHISQ.DIST.RT(O11, 2)</f>
        <v>0.29213477693487799</v>
      </c>
      <c r="Q13" s="3" t="s">
        <v>60</v>
      </c>
      <c r="S13" t="s">
        <v>61</v>
      </c>
      <c r="T13" s="3">
        <f>_xlfn.CHISQ.DIST.RT(T11, 2)</f>
        <v>0.12702214574403409</v>
      </c>
      <c r="V13" s="3" t="s">
        <v>60</v>
      </c>
      <c r="X13" t="s">
        <v>61</v>
      </c>
      <c r="Y13" s="3">
        <f>_xlfn.CHISQ.DIST.RT(Y11, 2)</f>
        <v>0.29221528900393595</v>
      </c>
    </row>
    <row r="14" spans="1:25" x14ac:dyDescent="0.25">
      <c r="A14" s="26"/>
      <c r="B14" t="s">
        <v>10</v>
      </c>
      <c r="C14" s="1">
        <v>54017163264</v>
      </c>
      <c r="D14" s="1">
        <f t="shared" si="0"/>
        <v>55941429.907096222</v>
      </c>
      <c r="E14" s="1">
        <f t="shared" si="1"/>
        <v>5.5941429907096225E-2</v>
      </c>
      <c r="F14" s="1">
        <v>32</v>
      </c>
      <c r="G14" s="1">
        <f t="shared" si="2"/>
        <v>5.7202685117529991E-7</v>
      </c>
      <c r="H14" s="4">
        <f t="shared" si="3"/>
        <v>572.02685117529984</v>
      </c>
    </row>
    <row r="15" spans="1:25" x14ac:dyDescent="0.25">
      <c r="A15" s="26"/>
      <c r="B15" t="s">
        <v>11</v>
      </c>
      <c r="C15" s="1">
        <v>34762100736</v>
      </c>
      <c r="D15" s="1">
        <f t="shared" si="0"/>
        <v>36000439.568480223</v>
      </c>
      <c r="E15" s="1">
        <f t="shared" si="1"/>
        <v>3.6000439568480223E-2</v>
      </c>
      <c r="F15" s="1">
        <v>41</v>
      </c>
      <c r="G15" s="1">
        <f t="shared" si="2"/>
        <v>1.1388749829570715E-6</v>
      </c>
      <c r="H15" s="4">
        <f t="shared" si="3"/>
        <v>1138.8749829570716</v>
      </c>
    </row>
    <row r="16" spans="1:25" x14ac:dyDescent="0.25">
      <c r="A16" s="26"/>
      <c r="B16" t="s">
        <v>12</v>
      </c>
      <c r="C16" s="1">
        <v>167136411648</v>
      </c>
      <c r="D16" s="1">
        <f t="shared" si="0"/>
        <v>173090352.99455321</v>
      </c>
      <c r="E16" s="1">
        <f t="shared" si="1"/>
        <v>0.17309035299455322</v>
      </c>
      <c r="F16" s="1">
        <v>94</v>
      </c>
      <c r="G16" s="1">
        <f t="shared" si="2"/>
        <v>5.4306897163100697E-7</v>
      </c>
      <c r="H16" s="4">
        <f t="shared" si="3"/>
        <v>543.06897163100689</v>
      </c>
    </row>
    <row r="17" spans="1:18" ht="14.45" customHeight="1" x14ac:dyDescent="0.25">
      <c r="A17" s="26" t="s">
        <v>106</v>
      </c>
      <c r="B17" t="s">
        <v>13</v>
      </c>
      <c r="C17" s="1">
        <v>61883936768</v>
      </c>
      <c r="D17" s="1">
        <f t="shared" si="0"/>
        <v>64088443.411270924</v>
      </c>
      <c r="E17" s="1">
        <f t="shared" si="1"/>
        <v>6.4088443411270929E-2</v>
      </c>
      <c r="F17" s="1">
        <v>35</v>
      </c>
      <c r="G17" s="1">
        <f t="shared" si="2"/>
        <v>5.4612030090037601E-7</v>
      </c>
      <c r="H17" s="4">
        <f t="shared" si="3"/>
        <v>546.12030090037604</v>
      </c>
    </row>
    <row r="18" spans="1:18" x14ac:dyDescent="0.25">
      <c r="A18" s="26"/>
      <c r="B18" t="s">
        <v>9</v>
      </c>
      <c r="C18" s="1">
        <v>69767176192</v>
      </c>
      <c r="D18" s="1">
        <f t="shared" si="0"/>
        <v>72252509.404948533</v>
      </c>
      <c r="E18" s="1">
        <f t="shared" si="1"/>
        <v>7.2252509404948539E-2</v>
      </c>
      <c r="F18" s="1">
        <v>85</v>
      </c>
      <c r="G18" s="1">
        <f t="shared" si="2"/>
        <v>1.1764297281857231E-6</v>
      </c>
      <c r="H18" s="4">
        <f t="shared" si="3"/>
        <v>1176.429728185723</v>
      </c>
      <c r="L18" t="s">
        <v>66</v>
      </c>
      <c r="P18" t="s">
        <v>66</v>
      </c>
    </row>
    <row r="19" spans="1:18" ht="15.75" thickBot="1" x14ac:dyDescent="0.3">
      <c r="A19" s="26"/>
      <c r="B19" t="s">
        <v>14</v>
      </c>
      <c r="C19" s="1">
        <v>51915558912</v>
      </c>
      <c r="D19" s="1">
        <f t="shared" si="0"/>
        <v>53764959.588296466</v>
      </c>
      <c r="E19" s="1">
        <f t="shared" si="1"/>
        <v>5.3764959588296468E-2</v>
      </c>
      <c r="F19" s="1">
        <v>32</v>
      </c>
      <c r="G19" s="1">
        <f t="shared" si="2"/>
        <v>5.9518318706159214E-7</v>
      </c>
      <c r="H19" s="4">
        <f t="shared" si="3"/>
        <v>595.18318706159221</v>
      </c>
    </row>
    <row r="20" spans="1:18" x14ac:dyDescent="0.25">
      <c r="A20" s="26"/>
      <c r="B20" t="s">
        <v>10</v>
      </c>
      <c r="C20" s="1">
        <v>90005356544</v>
      </c>
      <c r="D20" s="1">
        <f t="shared" si="0"/>
        <v>93211639.414708003</v>
      </c>
      <c r="E20" s="1">
        <f t="shared" si="1"/>
        <v>9.3211639414708003E-2</v>
      </c>
      <c r="F20" s="1">
        <v>95</v>
      </c>
      <c r="G20" s="1">
        <f t="shared" si="2"/>
        <v>1.01918602222342E-6</v>
      </c>
      <c r="H20" s="4">
        <f t="shared" si="3"/>
        <v>1019.18602222342</v>
      </c>
      <c r="L20" s="24"/>
      <c r="M20" s="24" t="s">
        <v>32</v>
      </c>
      <c r="N20" s="24" t="s">
        <v>49</v>
      </c>
      <c r="P20" s="24"/>
      <c r="Q20" s="24" t="s">
        <v>32</v>
      </c>
      <c r="R20" s="24" t="s">
        <v>33</v>
      </c>
    </row>
    <row r="21" spans="1:18" x14ac:dyDescent="0.25">
      <c r="A21" s="26"/>
      <c r="B21" t="s">
        <v>11</v>
      </c>
      <c r="C21" s="1">
        <v>92945850368</v>
      </c>
      <c r="D21" s="1">
        <f t="shared" si="0"/>
        <v>96256883.170726836</v>
      </c>
      <c r="E21" s="1">
        <f t="shared" si="1"/>
        <v>9.6256883170726837E-2</v>
      </c>
      <c r="F21" s="1">
        <v>91</v>
      </c>
      <c r="G21" s="1">
        <f t="shared" si="2"/>
        <v>9.4538693756161919E-7</v>
      </c>
      <c r="H21" s="4">
        <f t="shared" si="3"/>
        <v>945.38693756161911</v>
      </c>
      <c r="L21" t="s">
        <v>21</v>
      </c>
      <c r="M21">
        <v>742.59</v>
      </c>
      <c r="N21">
        <v>257.28640418415108</v>
      </c>
      <c r="P21" t="s">
        <v>21</v>
      </c>
      <c r="Q21">
        <v>742.59</v>
      </c>
      <c r="R21">
        <v>201.8521826542061</v>
      </c>
    </row>
    <row r="22" spans="1:18" x14ac:dyDescent="0.25">
      <c r="A22" s="26"/>
      <c r="B22" t="s">
        <v>12</v>
      </c>
      <c r="C22" s="1">
        <v>62192893952</v>
      </c>
      <c r="D22" s="1">
        <f t="shared" si="0"/>
        <v>64408406.652742147</v>
      </c>
      <c r="E22" s="1">
        <f t="shared" si="1"/>
        <v>6.4408406652742153E-2</v>
      </c>
      <c r="F22" s="1">
        <v>46</v>
      </c>
      <c r="G22" s="1">
        <f t="shared" si="2"/>
        <v>7.1419248496564978E-7</v>
      </c>
      <c r="H22" s="4">
        <f t="shared" si="3"/>
        <v>714.19248496564967</v>
      </c>
      <c r="L22" t="s">
        <v>22</v>
      </c>
      <c r="M22">
        <v>113177.37</v>
      </c>
      <c r="N22">
        <v>15886.56947496863</v>
      </c>
      <c r="P22" t="s">
        <v>22</v>
      </c>
      <c r="Q22">
        <v>113177.37</v>
      </c>
      <c r="R22">
        <v>8877.3879100640643</v>
      </c>
    </row>
    <row r="23" spans="1:18" x14ac:dyDescent="0.25">
      <c r="A23" s="26"/>
      <c r="B23" t="s">
        <v>15</v>
      </c>
      <c r="C23" s="1">
        <v>35379122176</v>
      </c>
      <c r="D23" s="1">
        <f t="shared" si="0"/>
        <v>36639441.31442973</v>
      </c>
      <c r="E23" s="1">
        <f t="shared" si="1"/>
        <v>3.6639441314429727E-2</v>
      </c>
      <c r="F23" s="1">
        <v>50</v>
      </c>
      <c r="G23" s="1">
        <f t="shared" si="2"/>
        <v>1.3646496290954216E-6</v>
      </c>
      <c r="H23" s="4">
        <f t="shared" si="3"/>
        <v>1364.6496290954217</v>
      </c>
      <c r="L23" t="s">
        <v>23</v>
      </c>
      <c r="M23">
        <v>20</v>
      </c>
      <c r="N23">
        <v>20</v>
      </c>
      <c r="P23" t="s">
        <v>23</v>
      </c>
      <c r="Q23">
        <v>20</v>
      </c>
      <c r="R23">
        <v>20</v>
      </c>
    </row>
    <row r="24" spans="1:18" x14ac:dyDescent="0.25">
      <c r="A24" s="26"/>
      <c r="B24" t="s">
        <v>16</v>
      </c>
      <c r="C24" s="1">
        <v>56949735424</v>
      </c>
      <c r="D24" s="1">
        <f t="shared" si="0"/>
        <v>58978469.803737275</v>
      </c>
      <c r="E24" s="1">
        <f t="shared" si="1"/>
        <v>5.8978469803737277E-2</v>
      </c>
      <c r="F24" s="1">
        <v>85</v>
      </c>
      <c r="G24" s="1">
        <f t="shared" si="2"/>
        <v>1.4412038881791034E-6</v>
      </c>
      <c r="H24" s="4">
        <f t="shared" si="3"/>
        <v>1441.2038881791034</v>
      </c>
      <c r="L24" t="s">
        <v>24</v>
      </c>
      <c r="M24">
        <v>64531.97</v>
      </c>
      <c r="P24" t="s">
        <v>24</v>
      </c>
      <c r="Q24">
        <v>61027.379648252267</v>
      </c>
    </row>
    <row r="25" spans="1:18" x14ac:dyDescent="0.25">
      <c r="C25" s="1"/>
      <c r="D25" s="1"/>
      <c r="E25" s="1"/>
      <c r="F25" s="1"/>
      <c r="G25" s="1"/>
      <c r="H25" s="4"/>
      <c r="L25" t="s">
        <v>25</v>
      </c>
      <c r="M25">
        <v>0.05</v>
      </c>
      <c r="P25" t="s">
        <v>25</v>
      </c>
      <c r="Q25">
        <v>0.05</v>
      </c>
    </row>
    <row r="26" spans="1:18" x14ac:dyDescent="0.25">
      <c r="B26" s="3" t="s">
        <v>20</v>
      </c>
      <c r="C26" s="1">
        <f>SUM(C5:C24)</f>
        <v>1443070144512</v>
      </c>
      <c r="D26" s="1">
        <f t="shared" si="0"/>
        <v>1494476985.8739033</v>
      </c>
      <c r="E26" s="1">
        <f t="shared" si="1"/>
        <v>1.4944769858739033</v>
      </c>
      <c r="F26" s="1">
        <f>SUM(F5:F24)</f>
        <v>1025</v>
      </c>
      <c r="G26" s="1">
        <f t="shared" si="2"/>
        <v>6.8585867142050757E-7</v>
      </c>
      <c r="H26" s="25">
        <f>AVERAGE(H5:H24)</f>
        <v>742.59313924762773</v>
      </c>
      <c r="L26" t="s">
        <v>26</v>
      </c>
      <c r="M26">
        <v>38</v>
      </c>
      <c r="P26" t="s">
        <v>26</v>
      </c>
      <c r="Q26">
        <v>38</v>
      </c>
    </row>
    <row r="27" spans="1:18" x14ac:dyDescent="0.25">
      <c r="B27" s="3" t="s">
        <v>51</v>
      </c>
      <c r="E27" s="1"/>
      <c r="G27" s="1"/>
      <c r="H27" s="25">
        <f>_xlfn.STDEV.P(H5:H24)</f>
        <v>327.9001415326295</v>
      </c>
      <c r="L27" t="s">
        <v>27</v>
      </c>
      <c r="M27">
        <v>6.0406560599006438</v>
      </c>
      <c r="P27" t="s">
        <v>27</v>
      </c>
      <c r="Q27">
        <v>6.9212851852923318</v>
      </c>
    </row>
    <row r="28" spans="1:18" x14ac:dyDescent="0.25">
      <c r="E28" s="1"/>
      <c r="G28" s="1"/>
      <c r="H28" s="4"/>
      <c r="L28" t="s">
        <v>28</v>
      </c>
      <c r="M28">
        <v>2.5033521308058248E-7</v>
      </c>
      <c r="P28" t="s">
        <v>28</v>
      </c>
      <c r="Q28">
        <v>1.5716506810036493E-8</v>
      </c>
    </row>
    <row r="29" spans="1:18" x14ac:dyDescent="0.25">
      <c r="B29" t="s">
        <v>33</v>
      </c>
      <c r="E29" s="1"/>
      <c r="G29" s="1"/>
      <c r="H29" s="4"/>
      <c r="L29" t="s">
        <v>29</v>
      </c>
      <c r="M29">
        <v>1.6859544601667387</v>
      </c>
      <c r="P29" t="s">
        <v>29</v>
      </c>
      <c r="Q29">
        <v>1.6859544601667387</v>
      </c>
    </row>
    <row r="30" spans="1:18" x14ac:dyDescent="0.25">
      <c r="E30" s="1"/>
      <c r="G30" s="1"/>
      <c r="H30" s="4"/>
      <c r="L30" s="3" t="s">
        <v>30</v>
      </c>
      <c r="M30" s="3">
        <v>5.0067042616116496E-7</v>
      </c>
      <c r="P30" s="3" t="s">
        <v>30</v>
      </c>
      <c r="Q30" s="3">
        <v>3.1433013620072985E-8</v>
      </c>
    </row>
    <row r="31" spans="1:18" ht="18" thickBot="1" x14ac:dyDescent="0.3">
      <c r="B31" s="6" t="s">
        <v>1</v>
      </c>
      <c r="C31" s="2" t="s">
        <v>63</v>
      </c>
      <c r="D31" s="2" t="s">
        <v>19</v>
      </c>
      <c r="E31" s="2" t="s">
        <v>65</v>
      </c>
      <c r="F31" s="2" t="s">
        <v>17</v>
      </c>
      <c r="G31" s="3" t="s">
        <v>64</v>
      </c>
      <c r="H31" s="3" t="s">
        <v>18</v>
      </c>
      <c r="L31" s="23" t="s">
        <v>31</v>
      </c>
      <c r="M31" s="23">
        <v>2.0243941639119702</v>
      </c>
      <c r="N31" s="23"/>
      <c r="P31" s="23" t="s">
        <v>31</v>
      </c>
      <c r="Q31" s="23">
        <v>2.0243941639119702</v>
      </c>
      <c r="R31" s="23"/>
    </row>
    <row r="32" spans="1:18" ht="15" customHeight="1" x14ac:dyDescent="0.25">
      <c r="A32" s="27" t="s">
        <v>108</v>
      </c>
      <c r="B32" s="5" t="s">
        <v>16</v>
      </c>
      <c r="C32" s="1">
        <v>44622372864</v>
      </c>
      <c r="D32" s="1">
        <f>(C32/((9.884)^3))</f>
        <v>46211966.586616352</v>
      </c>
      <c r="E32" s="1">
        <f t="shared" si="1"/>
        <v>4.6211966586616353E-2</v>
      </c>
      <c r="F32" s="1">
        <v>13</v>
      </c>
      <c r="G32" s="1">
        <f t="shared" si="2"/>
        <v>2.8131241667964388E-7</v>
      </c>
      <c r="H32" s="4">
        <f t="shared" ref="H32:H51" si="4">F32/(D32/(1000*1000*1000))</f>
        <v>281.31241667964389</v>
      </c>
    </row>
    <row r="33" spans="1:8" x14ac:dyDescent="0.25">
      <c r="A33" s="27"/>
      <c r="B33" s="5" t="s">
        <v>15</v>
      </c>
      <c r="C33" s="1">
        <v>43572158464</v>
      </c>
      <c r="D33" s="1">
        <f t="shared" ref="D33:D53" si="5">(C33/((9.884)^3))</f>
        <v>45124340.141704954</v>
      </c>
      <c r="E33" s="1">
        <f t="shared" si="1"/>
        <v>4.5124340141704952E-2</v>
      </c>
      <c r="F33" s="1">
        <v>11</v>
      </c>
      <c r="G33" s="1">
        <f t="shared" si="2"/>
        <v>2.4377087765619306E-7</v>
      </c>
      <c r="H33" s="4">
        <f t="shared" si="4"/>
        <v>243.77087765619308</v>
      </c>
    </row>
    <row r="34" spans="1:8" x14ac:dyDescent="0.25">
      <c r="A34" s="27"/>
      <c r="B34" s="5" t="s">
        <v>12</v>
      </c>
      <c r="C34" s="1">
        <v>31799900160</v>
      </c>
      <c r="D34" s="1">
        <f t="shared" si="5"/>
        <v>32932715.795515969</v>
      </c>
      <c r="E34" s="1">
        <f t="shared" si="1"/>
        <v>3.2932715795515967E-2</v>
      </c>
      <c r="F34" s="1">
        <v>3</v>
      </c>
      <c r="G34" s="1">
        <f t="shared" si="2"/>
        <v>9.1094825541490028E-8</v>
      </c>
      <c r="H34" s="4">
        <f t="shared" si="4"/>
        <v>91.094825541490025</v>
      </c>
    </row>
    <row r="35" spans="1:8" x14ac:dyDescent="0.25">
      <c r="A35" s="27"/>
      <c r="B35" s="5" t="s">
        <v>11</v>
      </c>
      <c r="C35" s="1">
        <v>42051002368</v>
      </c>
      <c r="D35" s="1">
        <f t="shared" si="5"/>
        <v>43548995.529359333</v>
      </c>
      <c r="E35" s="1">
        <f t="shared" si="1"/>
        <v>4.3548995529359334E-2</v>
      </c>
      <c r="F35" s="1">
        <v>3</v>
      </c>
      <c r="G35" s="1">
        <f t="shared" si="2"/>
        <v>6.8887926427085934E-8</v>
      </c>
      <c r="H35" s="4">
        <f t="shared" si="4"/>
        <v>68.88792642708593</v>
      </c>
    </row>
    <row r="36" spans="1:8" x14ac:dyDescent="0.25">
      <c r="A36" s="27"/>
      <c r="B36" s="5" t="s">
        <v>10</v>
      </c>
      <c r="C36" s="1">
        <v>47008763904</v>
      </c>
      <c r="D36" s="1">
        <f t="shared" si="5"/>
        <v>48683368.619385682</v>
      </c>
      <c r="E36" s="1">
        <f t="shared" si="1"/>
        <v>4.8683368619385679E-2</v>
      </c>
      <c r="F36" s="1">
        <v>6</v>
      </c>
      <c r="G36" s="1">
        <f t="shared" si="2"/>
        <v>1.2324537455304202E-7</v>
      </c>
      <c r="H36" s="4">
        <f t="shared" si="4"/>
        <v>123.24537455304201</v>
      </c>
    </row>
    <row r="37" spans="1:8" x14ac:dyDescent="0.25">
      <c r="A37" s="27"/>
      <c r="B37" s="5" t="s">
        <v>14</v>
      </c>
      <c r="C37" s="1">
        <v>23834583040</v>
      </c>
      <c r="D37" s="1">
        <f t="shared" si="5"/>
        <v>24683648.231961779</v>
      </c>
      <c r="E37" s="1">
        <f t="shared" si="1"/>
        <v>2.4683648231961779E-2</v>
      </c>
      <c r="F37" s="1">
        <v>2</v>
      </c>
      <c r="G37" s="1">
        <f t="shared" si="2"/>
        <v>8.1025299874849428E-8</v>
      </c>
      <c r="H37" s="4">
        <f t="shared" si="4"/>
        <v>81.025299874849424</v>
      </c>
    </row>
    <row r="38" spans="1:8" x14ac:dyDescent="0.25">
      <c r="A38" s="27"/>
      <c r="B38" s="5" t="s">
        <v>9</v>
      </c>
      <c r="C38" s="1">
        <v>63480696832</v>
      </c>
      <c r="D38" s="1">
        <f t="shared" si="5"/>
        <v>65742085.25029429</v>
      </c>
      <c r="E38" s="1">
        <f t="shared" si="1"/>
        <v>6.5742085250294291E-2</v>
      </c>
      <c r="F38" s="1">
        <v>15</v>
      </c>
      <c r="G38" s="1">
        <f t="shared" si="2"/>
        <v>2.2816434773694454E-7</v>
      </c>
      <c r="H38" s="4">
        <f t="shared" si="4"/>
        <v>228.16434773694456</v>
      </c>
    </row>
    <row r="39" spans="1:8" x14ac:dyDescent="0.25">
      <c r="A39" s="27"/>
      <c r="B39" s="5" t="s">
        <v>37</v>
      </c>
      <c r="C39">
        <v>32962021376</v>
      </c>
      <c r="D39" s="1">
        <f t="shared" si="5"/>
        <v>34136235.540354922</v>
      </c>
      <c r="E39" s="1">
        <f t="shared" si="1"/>
        <v>3.4136235540354921E-2</v>
      </c>
      <c r="F39" s="1">
        <v>10</v>
      </c>
      <c r="G39" s="1">
        <f t="shared" si="2"/>
        <v>2.9294384227511772E-7</v>
      </c>
      <c r="H39" s="4">
        <f t="shared" si="4"/>
        <v>292.94384227511773</v>
      </c>
    </row>
    <row r="40" spans="1:8" x14ac:dyDescent="0.25">
      <c r="A40" s="26" t="s">
        <v>107</v>
      </c>
      <c r="B40" s="5" t="s">
        <v>34</v>
      </c>
      <c r="C40">
        <v>43770007552</v>
      </c>
      <c r="D40" s="1">
        <f t="shared" si="5"/>
        <v>45329237.256246902</v>
      </c>
      <c r="E40" s="1">
        <f t="shared" si="1"/>
        <v>4.53292372562469E-2</v>
      </c>
      <c r="F40" s="1">
        <v>11</v>
      </c>
      <c r="G40" s="1">
        <f t="shared" si="2"/>
        <v>2.4266898509270793E-7</v>
      </c>
      <c r="H40" s="4">
        <f t="shared" si="4"/>
        <v>242.66898509270794</v>
      </c>
    </row>
    <row r="41" spans="1:8" x14ac:dyDescent="0.25">
      <c r="A41" s="26"/>
      <c r="B41" s="5" t="s">
        <v>35</v>
      </c>
      <c r="C41">
        <v>72186863616</v>
      </c>
      <c r="D41" s="1">
        <f t="shared" si="5"/>
        <v>74758393.946963906</v>
      </c>
      <c r="E41" s="1">
        <f t="shared" si="1"/>
        <v>7.4758393946963902E-2</v>
      </c>
      <c r="F41" s="1">
        <v>12</v>
      </c>
      <c r="G41" s="1">
        <f t="shared" si="2"/>
        <v>1.6051709201395097E-7</v>
      </c>
      <c r="H41" s="4">
        <f t="shared" si="4"/>
        <v>160.51709201395096</v>
      </c>
    </row>
    <row r="42" spans="1:8" x14ac:dyDescent="0.25">
      <c r="A42" s="26"/>
      <c r="B42" s="5" t="s">
        <v>36</v>
      </c>
      <c r="C42">
        <v>28299247616</v>
      </c>
      <c r="D42" s="1">
        <f t="shared" si="5"/>
        <v>29307358.648155607</v>
      </c>
      <c r="E42" s="1">
        <f t="shared" si="1"/>
        <v>2.9307358648155608E-2</v>
      </c>
      <c r="F42" s="1">
        <v>8</v>
      </c>
      <c r="G42" s="1">
        <f t="shared" si="2"/>
        <v>2.7296898693746532E-7</v>
      </c>
      <c r="H42" s="4">
        <f t="shared" si="4"/>
        <v>272.96898693746533</v>
      </c>
    </row>
    <row r="43" spans="1:8" x14ac:dyDescent="0.25">
      <c r="A43" s="26"/>
      <c r="B43" s="5" t="s">
        <v>0</v>
      </c>
      <c r="C43">
        <v>20319963136</v>
      </c>
      <c r="D43" s="1">
        <f t="shared" si="5"/>
        <v>21043826.16191363</v>
      </c>
      <c r="E43" s="1">
        <f t="shared" si="1"/>
        <v>2.104382616191363E-2</v>
      </c>
      <c r="F43" s="1">
        <v>4</v>
      </c>
      <c r="G43" s="1">
        <f t="shared" si="2"/>
        <v>1.9007950214108108E-7</v>
      </c>
      <c r="H43" s="4">
        <f t="shared" si="4"/>
        <v>190.07950214108109</v>
      </c>
    </row>
    <row r="44" spans="1:8" x14ac:dyDescent="0.25">
      <c r="A44" s="26" t="s">
        <v>106</v>
      </c>
      <c r="B44" s="5" t="s">
        <v>6</v>
      </c>
      <c r="C44">
        <v>104345886720</v>
      </c>
      <c r="D44" s="1">
        <f t="shared" si="5"/>
        <v>108063025.81111199</v>
      </c>
      <c r="E44" s="1">
        <f t="shared" si="1"/>
        <v>0.10806302581111199</v>
      </c>
      <c r="F44" s="1">
        <v>5</v>
      </c>
      <c r="G44" s="1">
        <f t="shared" si="2"/>
        <v>4.6269294816339077E-8</v>
      </c>
      <c r="H44" s="4">
        <f t="shared" si="4"/>
        <v>46.269294816339077</v>
      </c>
    </row>
    <row r="45" spans="1:8" x14ac:dyDescent="0.25">
      <c r="A45" s="26"/>
      <c r="B45" s="5" t="s">
        <v>7</v>
      </c>
      <c r="C45">
        <v>87251746816</v>
      </c>
      <c r="D45" s="1">
        <f t="shared" si="5"/>
        <v>90359937.172634304</v>
      </c>
      <c r="E45" s="1">
        <f t="shared" si="1"/>
        <v>9.0359937172634297E-2</v>
      </c>
      <c r="F45" s="1">
        <v>16</v>
      </c>
      <c r="G45" s="1">
        <f t="shared" si="2"/>
        <v>1.7706962289528499E-7</v>
      </c>
      <c r="H45" s="4">
        <f t="shared" si="4"/>
        <v>177.06962289528499</v>
      </c>
    </row>
    <row r="46" spans="1:8" x14ac:dyDescent="0.25">
      <c r="A46" s="26"/>
      <c r="B46" s="5" t="s">
        <v>45</v>
      </c>
      <c r="C46">
        <v>65684873216</v>
      </c>
      <c r="D46" s="1">
        <f t="shared" si="5"/>
        <v>68024781.549723804</v>
      </c>
      <c r="E46" s="1">
        <f t="shared" si="1"/>
        <v>6.8024781549723801E-2</v>
      </c>
      <c r="F46" s="1">
        <v>15</v>
      </c>
      <c r="G46" s="1">
        <f t="shared" si="2"/>
        <v>2.2050787460501448E-7</v>
      </c>
      <c r="H46" s="4">
        <f t="shared" si="4"/>
        <v>220.50787460501451</v>
      </c>
    </row>
    <row r="47" spans="1:8" x14ac:dyDescent="0.25">
      <c r="A47" s="26"/>
      <c r="B47" s="5" t="s">
        <v>46</v>
      </c>
      <c r="C47">
        <v>53511909376</v>
      </c>
      <c r="D47" s="1">
        <f t="shared" si="5"/>
        <v>55418177.23603867</v>
      </c>
      <c r="E47" s="1">
        <f t="shared" si="1"/>
        <v>5.5418177236038667E-2</v>
      </c>
      <c r="F47" s="1">
        <v>25</v>
      </c>
      <c r="G47" s="1">
        <f t="shared" si="2"/>
        <v>4.5111552286390244E-7</v>
      </c>
      <c r="H47" s="4">
        <f t="shared" si="4"/>
        <v>451.11552286390247</v>
      </c>
    </row>
    <row r="48" spans="1:8" x14ac:dyDescent="0.25">
      <c r="A48" s="26"/>
      <c r="B48" s="5" t="s">
        <v>2</v>
      </c>
      <c r="C48">
        <v>98412003328</v>
      </c>
      <c r="D48" s="1">
        <f t="shared" si="5"/>
        <v>101917758.23702447</v>
      </c>
      <c r="E48" s="1">
        <f t="shared" si="1"/>
        <v>0.10191775823702447</v>
      </c>
      <c r="F48" s="1">
        <v>27</v>
      </c>
      <c r="G48" s="1">
        <f t="shared" si="2"/>
        <v>2.6491948475954111E-7</v>
      </c>
      <c r="H48" s="4">
        <f t="shared" si="4"/>
        <v>264.91948475954115</v>
      </c>
    </row>
    <row r="49" spans="1:8" x14ac:dyDescent="0.25">
      <c r="A49" s="26"/>
      <c r="B49" s="5" t="s">
        <v>44</v>
      </c>
      <c r="C49">
        <v>107117912064</v>
      </c>
      <c r="D49" s="1">
        <f t="shared" si="5"/>
        <v>110933799.69318695</v>
      </c>
      <c r="E49" s="1">
        <f t="shared" si="1"/>
        <v>0.11093379969318695</v>
      </c>
      <c r="F49" s="1">
        <v>22</v>
      </c>
      <c r="G49" s="1">
        <f t="shared" si="2"/>
        <v>1.9831647397678689E-7</v>
      </c>
      <c r="H49" s="4">
        <f t="shared" si="4"/>
        <v>198.31647397678688</v>
      </c>
    </row>
    <row r="50" spans="1:8" x14ac:dyDescent="0.25">
      <c r="A50" s="26"/>
      <c r="B50" s="5" t="s">
        <v>47</v>
      </c>
      <c r="C50">
        <v>75742838784</v>
      </c>
      <c r="D50" s="1">
        <f t="shared" si="5"/>
        <v>78441044.48971504</v>
      </c>
      <c r="E50" s="1">
        <f t="shared" si="1"/>
        <v>7.8441044489715034E-2</v>
      </c>
      <c r="F50" s="1">
        <v>14</v>
      </c>
      <c r="G50" s="1">
        <f t="shared" si="2"/>
        <v>1.7847799058611004E-7</v>
      </c>
      <c r="H50" s="4">
        <f t="shared" si="4"/>
        <v>178.47799058611005</v>
      </c>
    </row>
    <row r="51" spans="1:8" x14ac:dyDescent="0.25">
      <c r="A51" s="26"/>
      <c r="B51" s="5" t="s">
        <v>48</v>
      </c>
      <c r="C51">
        <v>69067808768</v>
      </c>
      <c r="D51" s="1">
        <f t="shared" si="5"/>
        <v>71528228.243833274</v>
      </c>
      <c r="E51" s="1">
        <f t="shared" si="1"/>
        <v>7.1528228243833272E-2</v>
      </c>
      <c r="F51" s="1">
        <v>16</v>
      </c>
      <c r="G51" s="1">
        <f t="shared" si="2"/>
        <v>2.2368791165157123E-7</v>
      </c>
      <c r="H51" s="4">
        <f t="shared" si="4"/>
        <v>223.68791165157126</v>
      </c>
    </row>
    <row r="52" spans="1:8" x14ac:dyDescent="0.25">
      <c r="D52" s="1"/>
      <c r="E52" s="1"/>
      <c r="G52" s="1"/>
      <c r="H52" s="4"/>
    </row>
    <row r="53" spans="1:8" x14ac:dyDescent="0.25">
      <c r="B53" s="6" t="s">
        <v>20</v>
      </c>
      <c r="C53">
        <f>SUM(C32:C51)</f>
        <v>1155042560000</v>
      </c>
      <c r="D53" s="1">
        <f t="shared" si="5"/>
        <v>1196188924.1417418</v>
      </c>
      <c r="E53" s="1">
        <f t="shared" si="1"/>
        <v>1.1961889241417418</v>
      </c>
      <c r="F53">
        <f>SUM(F32:F51)</f>
        <v>238</v>
      </c>
      <c r="G53" s="1">
        <f t="shared" si="2"/>
        <v>1.9896522630884879E-7</v>
      </c>
      <c r="H53" s="25">
        <f>AVERAGE(H32:H51)</f>
        <v>201.8521826542061</v>
      </c>
    </row>
    <row r="54" spans="1:8" x14ac:dyDescent="0.25">
      <c r="B54" s="6" t="s">
        <v>51</v>
      </c>
      <c r="E54" s="1"/>
      <c r="G54" s="1"/>
      <c r="H54" s="25">
        <f>_xlfn.STDEV.P(H32:H51)</f>
        <v>91.83419033541297</v>
      </c>
    </row>
    <row r="55" spans="1:8" x14ac:dyDescent="0.25">
      <c r="E55" s="1"/>
      <c r="G55" s="1"/>
    </row>
    <row r="56" spans="1:8" x14ac:dyDescent="0.25">
      <c r="B56" t="s">
        <v>49</v>
      </c>
      <c r="E56" s="1"/>
      <c r="G56" s="1"/>
    </row>
    <row r="57" spans="1:8" ht="17.25" x14ac:dyDescent="0.25">
      <c r="B57" s="6" t="s">
        <v>1</v>
      </c>
      <c r="C57" s="2" t="s">
        <v>63</v>
      </c>
      <c r="D57" s="2" t="s">
        <v>19</v>
      </c>
      <c r="E57" s="2" t="s">
        <v>65</v>
      </c>
      <c r="F57" s="2" t="s">
        <v>17</v>
      </c>
      <c r="G57" s="3" t="s">
        <v>64</v>
      </c>
      <c r="H57" s="3" t="s">
        <v>18</v>
      </c>
    </row>
    <row r="58" spans="1:8" ht="15" customHeight="1" x14ac:dyDescent="0.25">
      <c r="A58" s="27" t="s">
        <v>108</v>
      </c>
      <c r="B58" t="s">
        <v>15</v>
      </c>
      <c r="C58" s="1">
        <v>126792884224</v>
      </c>
      <c r="D58" s="1">
        <f>(C58/((9.884)^3))</f>
        <v>131309658.2075166</v>
      </c>
      <c r="E58" s="1">
        <f t="shared" si="1"/>
        <v>0.13130965820751658</v>
      </c>
      <c r="F58">
        <v>23</v>
      </c>
      <c r="G58" s="1">
        <f t="shared" si="2"/>
        <v>1.7515847892659737E-7</v>
      </c>
      <c r="H58" s="4">
        <f>F58/(D58/(1000*1000*1000))</f>
        <v>175.15847892659738</v>
      </c>
    </row>
    <row r="59" spans="1:8" x14ac:dyDescent="0.25">
      <c r="A59" s="27"/>
      <c r="B59" t="s">
        <v>12</v>
      </c>
      <c r="C59" s="1">
        <v>94750875648</v>
      </c>
      <c r="D59" s="1">
        <f t="shared" ref="D59:D79" si="6">(C59/((9.884)^3))</f>
        <v>98126209.308572218</v>
      </c>
      <c r="E59" s="1">
        <f t="shared" si="1"/>
        <v>9.8126209308572215E-2</v>
      </c>
      <c r="F59">
        <v>10</v>
      </c>
      <c r="G59" s="1">
        <f t="shared" si="2"/>
        <v>1.0190957207521934E-7</v>
      </c>
      <c r="H59" s="4">
        <f t="shared" ref="H59:H77" si="7">F59/(D59/(1000*1000*1000))</f>
        <v>101.90957207521934</v>
      </c>
    </row>
    <row r="60" spans="1:8" x14ac:dyDescent="0.25">
      <c r="A60" s="27"/>
      <c r="B60" t="s">
        <v>11</v>
      </c>
      <c r="C60" s="1">
        <v>60528132096</v>
      </c>
      <c r="D60" s="1">
        <f t="shared" si="6"/>
        <v>62684340.577219486</v>
      </c>
      <c r="E60" s="1">
        <f t="shared" si="1"/>
        <v>6.2684340577219486E-2</v>
      </c>
      <c r="F60">
        <v>8</v>
      </c>
      <c r="G60" s="1">
        <f t="shared" si="2"/>
        <v>1.2762358072739033E-7</v>
      </c>
      <c r="H60" s="4">
        <f t="shared" si="7"/>
        <v>127.62358072739032</v>
      </c>
    </row>
    <row r="61" spans="1:8" x14ac:dyDescent="0.25">
      <c r="A61" s="27"/>
      <c r="B61" t="s">
        <v>10</v>
      </c>
      <c r="C61" s="1">
        <v>43429728256</v>
      </c>
      <c r="D61" s="1">
        <f t="shared" si="6"/>
        <v>44976836.10750486</v>
      </c>
      <c r="E61" s="1">
        <f t="shared" si="1"/>
        <v>4.4976836107504858E-2</v>
      </c>
      <c r="F61">
        <v>9</v>
      </c>
      <c r="G61" s="1">
        <f t="shared" si="2"/>
        <v>2.0010300365476919E-7</v>
      </c>
      <c r="H61" s="4">
        <f t="shared" si="7"/>
        <v>200.1030036547692</v>
      </c>
    </row>
    <row r="62" spans="1:8" x14ac:dyDescent="0.25">
      <c r="A62" s="27"/>
      <c r="B62" t="s">
        <v>13</v>
      </c>
      <c r="C62" s="1">
        <v>56781488128</v>
      </c>
      <c r="D62" s="1">
        <f t="shared" si="6"/>
        <v>58804228.993085243</v>
      </c>
      <c r="E62" s="1">
        <f t="shared" si="1"/>
        <v>5.8804228993085246E-2</v>
      </c>
      <c r="F62">
        <v>30</v>
      </c>
      <c r="G62" s="1">
        <f t="shared" si="2"/>
        <v>5.1016738955165421E-7</v>
      </c>
      <c r="H62" s="4">
        <f t="shared" si="7"/>
        <v>510.1673895516542</v>
      </c>
    </row>
    <row r="63" spans="1:8" x14ac:dyDescent="0.25">
      <c r="A63" s="27"/>
      <c r="B63" t="s">
        <v>37</v>
      </c>
      <c r="C63" s="1">
        <v>41073958912</v>
      </c>
      <c r="D63" s="1">
        <f t="shared" si="6"/>
        <v>42537146.61491555</v>
      </c>
      <c r="E63" s="1">
        <f t="shared" si="1"/>
        <v>4.2537146614915547E-2</v>
      </c>
      <c r="F63">
        <v>24</v>
      </c>
      <c r="G63" s="1">
        <f>F63/D63</f>
        <v>5.6421273898010963E-7</v>
      </c>
      <c r="H63" s="4">
        <f t="shared" si="7"/>
        <v>564.21273898010963</v>
      </c>
    </row>
    <row r="64" spans="1:8" x14ac:dyDescent="0.25">
      <c r="A64" s="27"/>
      <c r="B64" t="s">
        <v>38</v>
      </c>
      <c r="C64" s="1">
        <v>30819076096</v>
      </c>
      <c r="D64" s="1">
        <f t="shared" si="6"/>
        <v>31916951.595547017</v>
      </c>
      <c r="E64" s="1">
        <f t="shared" si="1"/>
        <v>3.1916951595547013E-2</v>
      </c>
      <c r="F64">
        <v>6</v>
      </c>
      <c r="G64" s="1">
        <f t="shared" si="2"/>
        <v>1.8798787791617001E-7</v>
      </c>
      <c r="H64" s="4">
        <f t="shared" si="7"/>
        <v>187.98787791617002</v>
      </c>
    </row>
    <row r="65" spans="1:8" x14ac:dyDescent="0.25">
      <c r="A65" s="27"/>
      <c r="B65" t="s">
        <v>34</v>
      </c>
      <c r="C65" s="1">
        <v>21996130304</v>
      </c>
      <c r="D65" s="1">
        <f t="shared" si="6"/>
        <v>22779703.843660381</v>
      </c>
      <c r="E65" s="1">
        <f t="shared" si="1"/>
        <v>2.277970384366038E-2</v>
      </c>
      <c r="F65">
        <v>4</v>
      </c>
      <c r="G65" s="1">
        <f t="shared" si="2"/>
        <v>1.7559490796949955E-7</v>
      </c>
      <c r="H65" s="4">
        <f t="shared" si="7"/>
        <v>175.59490796949956</v>
      </c>
    </row>
    <row r="66" spans="1:8" ht="15" customHeight="1" x14ac:dyDescent="0.25">
      <c r="A66" s="26" t="s">
        <v>107</v>
      </c>
      <c r="B66" t="s">
        <v>35</v>
      </c>
      <c r="C66" s="1">
        <v>98747047936</v>
      </c>
      <c r="D66" s="1">
        <f t="shared" si="6"/>
        <v>102264738.22119321</v>
      </c>
      <c r="E66" s="1">
        <f t="shared" si="1"/>
        <v>0.10226473822119321</v>
      </c>
      <c r="F66">
        <v>34</v>
      </c>
      <c r="G66" s="1">
        <f t="shared" si="2"/>
        <v>3.3247041542765019E-7</v>
      </c>
      <c r="H66" s="4">
        <f t="shared" si="7"/>
        <v>332.47041542765015</v>
      </c>
    </row>
    <row r="67" spans="1:8" x14ac:dyDescent="0.25">
      <c r="A67" s="26"/>
      <c r="B67" t="s">
        <v>8</v>
      </c>
      <c r="C67" s="1">
        <v>38522855424</v>
      </c>
      <c r="D67" s="1">
        <f t="shared" si="6"/>
        <v>39895164.542250656</v>
      </c>
      <c r="E67" s="1">
        <f t="shared" si="1"/>
        <v>3.9895164542250658E-2</v>
      </c>
      <c r="F67">
        <v>6</v>
      </c>
      <c r="G67" s="1">
        <f t="shared" si="2"/>
        <v>1.5039416603096719E-7</v>
      </c>
      <c r="H67" s="4">
        <f t="shared" si="7"/>
        <v>150.39416603096717</v>
      </c>
    </row>
    <row r="68" spans="1:8" x14ac:dyDescent="0.25">
      <c r="A68" s="26"/>
      <c r="B68" t="s">
        <v>36</v>
      </c>
      <c r="C68" s="1">
        <v>32746428416</v>
      </c>
      <c r="D68" s="1">
        <f t="shared" si="6"/>
        <v>33912962.459512837</v>
      </c>
      <c r="E68" s="1">
        <f t="shared" si="1"/>
        <v>3.3912962459512835E-2</v>
      </c>
      <c r="F68">
        <v>9</v>
      </c>
      <c r="G68" s="1">
        <f t="shared" si="2"/>
        <v>2.6538524939378847E-7</v>
      </c>
      <c r="H68" s="4">
        <f t="shared" si="7"/>
        <v>265.38524939378846</v>
      </c>
    </row>
    <row r="69" spans="1:8" x14ac:dyDescent="0.25">
      <c r="A69" s="26"/>
      <c r="B69" t="s">
        <v>7</v>
      </c>
      <c r="C69" s="1">
        <v>69250686976</v>
      </c>
      <c r="D69" s="1">
        <f t="shared" si="6"/>
        <v>71717621.167048573</v>
      </c>
      <c r="E69" s="1">
        <f t="shared" si="1"/>
        <v>7.1717621167048579E-2</v>
      </c>
      <c r="F69">
        <v>17</v>
      </c>
      <c r="G69" s="1">
        <f t="shared" si="2"/>
        <v>2.3704076799204868E-7</v>
      </c>
      <c r="H69" s="4">
        <f t="shared" si="7"/>
        <v>237.04076799204867</v>
      </c>
    </row>
    <row r="70" spans="1:8" ht="15" customHeight="1" x14ac:dyDescent="0.25">
      <c r="A70" s="26" t="s">
        <v>106</v>
      </c>
      <c r="B70" t="s">
        <v>39</v>
      </c>
      <c r="C70" s="1">
        <v>56371576832</v>
      </c>
      <c r="D70" s="1">
        <f t="shared" si="6"/>
        <v>58379715.326544866</v>
      </c>
      <c r="E70" s="1">
        <f t="shared" ref="E70:E79" si="8">D70/(1000*1000*1000)</f>
        <v>5.8379715326544866E-2</v>
      </c>
      <c r="F70">
        <v>21</v>
      </c>
      <c r="G70" s="1">
        <f t="shared" ref="G70:G79" si="9">F70/D70</f>
        <v>3.597139842586975E-7</v>
      </c>
      <c r="H70" s="4">
        <f t="shared" si="7"/>
        <v>359.71398425869751</v>
      </c>
    </row>
    <row r="71" spans="1:8" x14ac:dyDescent="0.25">
      <c r="A71" s="26"/>
      <c r="B71" t="s">
        <v>40</v>
      </c>
      <c r="C71" s="1">
        <v>51641110528</v>
      </c>
      <c r="D71" s="1">
        <f t="shared" si="6"/>
        <v>53480734.462263532</v>
      </c>
      <c r="E71" s="1">
        <f t="shared" si="8"/>
        <v>5.3480734462263535E-2</v>
      </c>
      <c r="F71">
        <v>14</v>
      </c>
      <c r="G71" s="1">
        <f t="shared" si="9"/>
        <v>2.6177650963037017E-7</v>
      </c>
      <c r="H71" s="4">
        <f t="shared" si="7"/>
        <v>261.77650963037019</v>
      </c>
    </row>
    <row r="72" spans="1:8" x14ac:dyDescent="0.25">
      <c r="A72" s="26"/>
      <c r="B72" t="s">
        <v>6</v>
      </c>
      <c r="C72" s="1">
        <v>95009398784</v>
      </c>
      <c r="D72" s="1">
        <f t="shared" si="6"/>
        <v>98393941.877593383</v>
      </c>
      <c r="E72" s="1">
        <f t="shared" si="8"/>
        <v>9.8393941877593386E-2</v>
      </c>
      <c r="F72">
        <v>35</v>
      </c>
      <c r="G72" s="1">
        <f t="shared" si="9"/>
        <v>3.557129568357127E-7</v>
      </c>
      <c r="H72" s="4">
        <f t="shared" si="7"/>
        <v>355.7129568357127</v>
      </c>
    </row>
    <row r="73" spans="1:8" x14ac:dyDescent="0.25">
      <c r="A73" s="26"/>
      <c r="B73" t="s">
        <v>5</v>
      </c>
      <c r="C73" s="1">
        <v>85567348736</v>
      </c>
      <c r="D73" s="1">
        <f t="shared" si="6"/>
        <v>88615535.367092505</v>
      </c>
      <c r="E73" s="1">
        <f t="shared" si="8"/>
        <v>8.8615535367092504E-2</v>
      </c>
      <c r="F73">
        <v>13</v>
      </c>
      <c r="G73" s="1">
        <f t="shared" si="9"/>
        <v>1.4670113932220925E-7</v>
      </c>
      <c r="H73" s="4">
        <f t="shared" si="7"/>
        <v>146.70113932220926</v>
      </c>
    </row>
    <row r="74" spans="1:8" x14ac:dyDescent="0.25">
      <c r="A74" s="26"/>
      <c r="B74" t="s">
        <v>41</v>
      </c>
      <c r="C74" s="1">
        <v>60281040896</v>
      </c>
      <c r="D74" s="1">
        <f t="shared" si="6"/>
        <v>62428447.186855674</v>
      </c>
      <c r="E74" s="1">
        <f t="shared" si="8"/>
        <v>6.2428447186855675E-2</v>
      </c>
      <c r="F74">
        <v>21</v>
      </c>
      <c r="G74" s="1">
        <f t="shared" si="9"/>
        <v>3.363851088133673E-7</v>
      </c>
      <c r="H74" s="4">
        <f t="shared" si="7"/>
        <v>336.38510881336731</v>
      </c>
    </row>
    <row r="75" spans="1:8" x14ac:dyDescent="0.25">
      <c r="A75" s="26"/>
      <c r="B75" t="s">
        <v>4</v>
      </c>
      <c r="C75" s="1">
        <v>55214882816</v>
      </c>
      <c r="D75" s="1">
        <f t="shared" si="6"/>
        <v>57181816.116181374</v>
      </c>
      <c r="E75" s="1">
        <f t="shared" si="8"/>
        <v>5.7181816116181373E-2</v>
      </c>
      <c r="F75">
        <v>19</v>
      </c>
      <c r="G75" s="1">
        <f t="shared" si="9"/>
        <v>3.3227346192356E-7</v>
      </c>
      <c r="H75" s="4">
        <f t="shared" si="7"/>
        <v>332.27346192355998</v>
      </c>
    </row>
    <row r="76" spans="1:8" x14ac:dyDescent="0.25">
      <c r="A76" s="26"/>
      <c r="B76" t="s">
        <v>42</v>
      </c>
      <c r="C76" s="1">
        <v>71384866816</v>
      </c>
      <c r="D76" s="1">
        <f t="shared" si="6"/>
        <v>73927827.418439507</v>
      </c>
      <c r="E76" s="1">
        <f t="shared" si="8"/>
        <v>7.3927827418439507E-2</v>
      </c>
      <c r="F76">
        <v>14</v>
      </c>
      <c r="G76" s="1">
        <f t="shared" si="9"/>
        <v>1.8937388651716335E-7</v>
      </c>
      <c r="H76" s="4">
        <f t="shared" si="7"/>
        <v>189.37388651716336</v>
      </c>
    </row>
    <row r="77" spans="1:8" x14ac:dyDescent="0.25">
      <c r="A77" s="26"/>
      <c r="B77" t="s">
        <v>43</v>
      </c>
      <c r="C77" s="1">
        <v>113815420928</v>
      </c>
      <c r="D77" s="1">
        <f t="shared" si="6"/>
        <v>117869895.55657914</v>
      </c>
      <c r="E77" s="1">
        <f t="shared" si="8"/>
        <v>0.11786989555657915</v>
      </c>
      <c r="F77">
        <v>16</v>
      </c>
      <c r="G77" s="1">
        <f t="shared" si="9"/>
        <v>1.3574288773607832E-7</v>
      </c>
      <c r="H77" s="4">
        <f t="shared" si="7"/>
        <v>135.74288773607833</v>
      </c>
    </row>
    <row r="78" spans="1:8" x14ac:dyDescent="0.25">
      <c r="D78" s="1"/>
      <c r="E78" s="1"/>
      <c r="G78" s="1"/>
      <c r="H78" s="4"/>
    </row>
    <row r="79" spans="1:8" x14ac:dyDescent="0.25">
      <c r="B79" s="3" t="s">
        <v>20</v>
      </c>
      <c r="C79">
        <f>SUM(C58:C77)</f>
        <v>1304724938752</v>
      </c>
      <c r="D79" s="1">
        <f t="shared" si="6"/>
        <v>1351203474.9495766</v>
      </c>
      <c r="E79" s="1">
        <f t="shared" si="8"/>
        <v>1.3512034749495767</v>
      </c>
      <c r="F79">
        <f>SUM(F58:F77)</f>
        <v>333</v>
      </c>
      <c r="G79" s="1">
        <f t="shared" si="9"/>
        <v>2.4644696833126977E-7</v>
      </c>
      <c r="H79" s="25">
        <f>AVERAGE(H58:H77)</f>
        <v>257.28640418415108</v>
      </c>
    </row>
    <row r="80" spans="1:8" x14ac:dyDescent="0.25">
      <c r="B80" s="3" t="s">
        <v>51</v>
      </c>
      <c r="H80" s="25">
        <f>_xlfn.STDEV.P(H58:H77)</f>
        <v>122.85048229950176</v>
      </c>
    </row>
  </sheetData>
  <mergeCells count="9">
    <mergeCell ref="A44:A51"/>
    <mergeCell ref="A58:A65"/>
    <mergeCell ref="A66:A69"/>
    <mergeCell ref="A70:A77"/>
    <mergeCell ref="A5:A12"/>
    <mergeCell ref="A13:A16"/>
    <mergeCell ref="A17:A24"/>
    <mergeCell ref="A32:A39"/>
    <mergeCell ref="A40:A4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D834-F2E7-4595-A417-C90CEDA8D435}">
  <dimension ref="B1:H34"/>
  <sheetViews>
    <sheetView workbookViewId="0">
      <selection activeCell="L48" sqref="L48"/>
    </sheetView>
  </sheetViews>
  <sheetFormatPr defaultRowHeight="15" x14ac:dyDescent="0.25"/>
  <cols>
    <col min="2" max="2" width="38.28515625" bestFit="1" customWidth="1"/>
    <col min="3" max="3" width="14.5703125" bestFit="1" customWidth="1"/>
    <col min="4" max="4" width="10.7109375" bestFit="1" customWidth="1"/>
    <col min="5" max="5" width="23.42578125" bestFit="1" customWidth="1"/>
    <col min="6" max="6" width="11.28515625" bestFit="1" customWidth="1"/>
    <col min="7" max="7" width="19.42578125" bestFit="1" customWidth="1"/>
  </cols>
  <sheetData>
    <row r="1" spans="2:8" ht="15.75" thickBot="1" x14ac:dyDescent="0.3"/>
    <row r="2" spans="2:8" x14ac:dyDescent="0.25">
      <c r="B2" s="7" t="s">
        <v>67</v>
      </c>
      <c r="C2" s="8" t="s">
        <v>68</v>
      </c>
      <c r="D2" s="8" t="s">
        <v>69</v>
      </c>
      <c r="E2" s="8" t="s">
        <v>70</v>
      </c>
      <c r="F2" s="8" t="s">
        <v>71</v>
      </c>
      <c r="G2" s="9" t="s">
        <v>72</v>
      </c>
      <c r="H2" s="3"/>
    </row>
    <row r="3" spans="2:8" x14ac:dyDescent="0.25">
      <c r="B3" s="10"/>
      <c r="G3" s="11"/>
    </row>
    <row r="4" spans="2:8" x14ac:dyDescent="0.25">
      <c r="B4" s="12" t="s">
        <v>73</v>
      </c>
      <c r="C4" s="13">
        <v>54</v>
      </c>
      <c r="D4" s="13">
        <v>2</v>
      </c>
      <c r="E4" s="13">
        <v>2</v>
      </c>
      <c r="F4" s="13">
        <v>2.75</v>
      </c>
      <c r="G4" s="14" t="s">
        <v>74</v>
      </c>
    </row>
    <row r="5" spans="2:8" x14ac:dyDescent="0.25">
      <c r="B5" s="10"/>
      <c r="C5" s="1"/>
      <c r="D5" s="1"/>
      <c r="E5" s="1"/>
      <c r="F5" s="1"/>
      <c r="G5" s="11"/>
    </row>
    <row r="6" spans="2:8" x14ac:dyDescent="0.25">
      <c r="B6" s="12" t="s">
        <v>75</v>
      </c>
      <c r="C6" s="13">
        <v>27</v>
      </c>
      <c r="D6" s="13">
        <v>2</v>
      </c>
      <c r="E6" s="13">
        <v>2</v>
      </c>
      <c r="F6" s="13">
        <v>2.75</v>
      </c>
      <c r="G6" s="14" t="s">
        <v>74</v>
      </c>
    </row>
    <row r="7" spans="2:8" x14ac:dyDescent="0.25">
      <c r="B7" s="10"/>
      <c r="C7" s="1"/>
      <c r="D7" s="1"/>
      <c r="E7" s="1"/>
      <c r="F7" s="1"/>
      <c r="G7" s="11"/>
    </row>
    <row r="8" spans="2:8" x14ac:dyDescent="0.25">
      <c r="B8" s="12" t="s">
        <v>76</v>
      </c>
      <c r="C8" s="13">
        <v>92</v>
      </c>
      <c r="D8" s="13">
        <v>4</v>
      </c>
      <c r="E8" s="13">
        <v>4</v>
      </c>
      <c r="F8" s="13">
        <v>1.98</v>
      </c>
      <c r="G8" s="14" t="s">
        <v>77</v>
      </c>
    </row>
    <row r="9" spans="2:8" x14ac:dyDescent="0.25">
      <c r="B9" s="10"/>
      <c r="C9" s="1"/>
      <c r="D9" s="1"/>
      <c r="E9" s="1"/>
      <c r="F9" s="1"/>
      <c r="G9" s="11"/>
    </row>
    <row r="10" spans="2:8" x14ac:dyDescent="0.25">
      <c r="B10" s="12" t="s">
        <v>78</v>
      </c>
      <c r="C10" s="13">
        <v>65</v>
      </c>
      <c r="D10" s="13">
        <v>3</v>
      </c>
      <c r="E10" s="13">
        <v>3</v>
      </c>
      <c r="F10" s="13">
        <v>1.98</v>
      </c>
      <c r="G10" s="14" t="s">
        <v>77</v>
      </c>
    </row>
    <row r="11" spans="2:8" x14ac:dyDescent="0.25">
      <c r="B11" s="10"/>
      <c r="C11" s="1"/>
      <c r="D11" s="1"/>
      <c r="E11" s="1"/>
      <c r="F11" s="1"/>
      <c r="G11" s="15"/>
    </row>
    <row r="12" spans="2:8" x14ac:dyDescent="0.25">
      <c r="B12" s="12" t="s">
        <v>79</v>
      </c>
      <c r="C12" s="13">
        <v>51</v>
      </c>
      <c r="D12" s="13">
        <v>3</v>
      </c>
      <c r="E12" s="13">
        <v>3</v>
      </c>
      <c r="F12" s="13">
        <v>1.98</v>
      </c>
      <c r="G12" s="14" t="s">
        <v>77</v>
      </c>
    </row>
    <row r="13" spans="2:8" x14ac:dyDescent="0.25">
      <c r="B13" s="10"/>
      <c r="C13" s="1"/>
      <c r="D13" s="1"/>
      <c r="E13" s="1"/>
      <c r="F13" s="1"/>
      <c r="G13" s="11"/>
    </row>
    <row r="14" spans="2:8" x14ac:dyDescent="0.25">
      <c r="B14" s="12" t="s">
        <v>76</v>
      </c>
      <c r="C14" s="13">
        <v>73</v>
      </c>
      <c r="D14" s="13">
        <v>4</v>
      </c>
      <c r="E14" s="13">
        <v>4</v>
      </c>
      <c r="F14" s="13">
        <v>2.75</v>
      </c>
      <c r="G14" s="14" t="s">
        <v>74</v>
      </c>
    </row>
    <row r="15" spans="2:8" x14ac:dyDescent="0.25">
      <c r="B15" s="10"/>
      <c r="C15" s="1"/>
      <c r="D15" s="1"/>
      <c r="E15" s="1"/>
      <c r="F15" s="1"/>
      <c r="G15" s="11"/>
    </row>
    <row r="16" spans="2:8" x14ac:dyDescent="0.25">
      <c r="B16" s="12" t="s">
        <v>80</v>
      </c>
      <c r="C16" s="13">
        <v>41</v>
      </c>
      <c r="D16" s="13">
        <v>3</v>
      </c>
      <c r="E16" s="13">
        <v>3</v>
      </c>
      <c r="F16" s="13">
        <v>2.75</v>
      </c>
      <c r="G16" s="14" t="s">
        <v>74</v>
      </c>
    </row>
    <row r="17" spans="2:7" x14ac:dyDescent="0.25">
      <c r="B17" s="10"/>
      <c r="C17" s="1"/>
      <c r="D17" s="1"/>
      <c r="E17" s="1"/>
      <c r="F17" s="1"/>
      <c r="G17" s="11"/>
    </row>
    <row r="18" spans="2:7" ht="15.75" thickBot="1" x14ac:dyDescent="0.3">
      <c r="B18" s="16" t="s">
        <v>81</v>
      </c>
      <c r="C18" s="17">
        <v>41</v>
      </c>
      <c r="D18" s="17">
        <v>3</v>
      </c>
      <c r="E18" s="17">
        <v>3</v>
      </c>
      <c r="F18" s="17">
        <v>2.75</v>
      </c>
      <c r="G18" s="18" t="s">
        <v>74</v>
      </c>
    </row>
    <row r="20" spans="2:7" ht="15.75" thickBot="1" x14ac:dyDescent="0.3">
      <c r="B20" s="3" t="s">
        <v>82</v>
      </c>
    </row>
    <row r="21" spans="2:7" x14ac:dyDescent="0.25">
      <c r="B21" s="19" t="s">
        <v>83</v>
      </c>
      <c r="C21" s="20"/>
      <c r="D21" s="20"/>
      <c r="E21" s="21" t="s">
        <v>84</v>
      </c>
    </row>
    <row r="22" spans="2:7" x14ac:dyDescent="0.25">
      <c r="B22" s="10" t="s">
        <v>85</v>
      </c>
      <c r="E22" s="15">
        <v>300</v>
      </c>
    </row>
    <row r="23" spans="2:7" x14ac:dyDescent="0.25">
      <c r="B23" s="10" t="s">
        <v>86</v>
      </c>
      <c r="E23" s="15" t="s">
        <v>87</v>
      </c>
    </row>
    <row r="24" spans="2:7" x14ac:dyDescent="0.25">
      <c r="B24" s="10" t="s">
        <v>88</v>
      </c>
      <c r="E24" s="15" t="s">
        <v>89</v>
      </c>
    </row>
    <row r="25" spans="2:7" ht="17.25" x14ac:dyDescent="0.25">
      <c r="B25" s="10" t="s">
        <v>90</v>
      </c>
      <c r="E25" s="15" t="s">
        <v>91</v>
      </c>
    </row>
    <row r="26" spans="2:7" x14ac:dyDescent="0.25">
      <c r="B26" s="10" t="s">
        <v>92</v>
      </c>
      <c r="E26" s="22" t="s">
        <v>93</v>
      </c>
    </row>
    <row r="27" spans="2:7" x14ac:dyDescent="0.25">
      <c r="B27" s="10" t="s">
        <v>94</v>
      </c>
      <c r="E27" s="22" t="s">
        <v>95</v>
      </c>
    </row>
    <row r="28" spans="2:7" x14ac:dyDescent="0.25">
      <c r="B28" s="10" t="s">
        <v>96</v>
      </c>
      <c r="E28" s="15" t="s">
        <v>97</v>
      </c>
    </row>
    <row r="29" spans="2:7" x14ac:dyDescent="0.25">
      <c r="B29" s="10" t="s">
        <v>98</v>
      </c>
      <c r="E29" s="15">
        <v>3</v>
      </c>
    </row>
    <row r="30" spans="2:7" x14ac:dyDescent="0.25">
      <c r="B30" s="10" t="s">
        <v>99</v>
      </c>
      <c r="E30" s="15">
        <v>37</v>
      </c>
    </row>
    <row r="31" spans="2:7" x14ac:dyDescent="0.25">
      <c r="B31" s="10" t="s">
        <v>100</v>
      </c>
      <c r="E31" s="15">
        <v>817</v>
      </c>
    </row>
    <row r="32" spans="2:7" x14ac:dyDescent="0.25">
      <c r="B32" s="10" t="s">
        <v>101</v>
      </c>
      <c r="E32" s="15">
        <v>817</v>
      </c>
    </row>
    <row r="33" spans="2:5" x14ac:dyDescent="0.25">
      <c r="B33" s="10" t="s">
        <v>102</v>
      </c>
      <c r="E33" s="15" t="s">
        <v>103</v>
      </c>
    </row>
    <row r="34" spans="2:5" ht="15.75" thickBot="1" x14ac:dyDescent="0.3">
      <c r="B34" s="16" t="s">
        <v>104</v>
      </c>
      <c r="C34" s="23"/>
      <c r="D34" s="23"/>
      <c r="E34" s="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PHB_KD_tomo_analysis</vt:lpstr>
      <vt:lpstr>tomography_data</vt:lpstr>
    </vt:vector>
  </TitlesOfParts>
  <Company>Max Planck Institute for Biophysical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Felix</dc:creator>
  <cp:lastModifiedBy>Lange, Felix</cp:lastModifiedBy>
  <dcterms:created xsi:type="dcterms:W3CDTF">2023-02-10T10:52:44Z</dcterms:created>
  <dcterms:modified xsi:type="dcterms:W3CDTF">2024-12-10T13:53:35Z</dcterms:modified>
</cp:coreProperties>
</file>