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13_ncr:1_{A0282F39-58BA-452F-AA5D-FB51A6DCA3EB}" xr6:coauthVersionLast="45" xr6:coauthVersionMax="45" xr10:uidLastSave="{00000000-0000-0000-0000-000000000000}"/>
  <bookViews>
    <workbookView xWindow="-120" yWindow="-120" windowWidth="20730" windowHeight="11160" xr2:uid="{85383748-EE4D-483F-A446-A28CB06F4215}"/>
  </bookViews>
  <sheets>
    <sheet name="Extended_Data_Figure_8a" sheetId="1" r:id="rId1"/>
    <sheet name="Extended_Data_Figure_8b" sheetId="2" r:id="rId2"/>
    <sheet name="Extended_Data_Figure_8c and 8e" sheetId="3" r:id="rId3"/>
    <sheet name="Extended_Data_Figure_8d" sheetId="4" r:id="rId4"/>
    <sheet name="Extended_Data_Figure_8f" sheetId="5" r:id="rId5"/>
  </sheets>
  <externalReferences>
    <externalReference r:id="rId6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5" l="1"/>
  <c r="E9" i="5"/>
  <c r="F8" i="5"/>
  <c r="E8" i="5"/>
  <c r="F7" i="5"/>
  <c r="E7" i="5"/>
  <c r="F6" i="5"/>
  <c r="E6" i="5"/>
  <c r="F5" i="5"/>
  <c r="E5" i="5"/>
  <c r="F4" i="5"/>
  <c r="E4" i="5"/>
  <c r="F3" i="5"/>
  <c r="E3" i="5"/>
  <c r="F2" i="5"/>
  <c r="E2" i="5"/>
  <c r="P10" i="4" l="1"/>
  <c r="O10" i="4"/>
  <c r="P9" i="4"/>
  <c r="O9" i="4"/>
  <c r="P8" i="4"/>
  <c r="O8" i="4"/>
  <c r="P7" i="4"/>
  <c r="O7" i="4"/>
  <c r="P6" i="4"/>
  <c r="O6" i="4"/>
  <c r="P5" i="4"/>
  <c r="O5" i="4"/>
  <c r="P4" i="4"/>
  <c r="O4" i="4"/>
  <c r="P3" i="4"/>
  <c r="O3" i="4"/>
  <c r="BC13" i="3" l="1"/>
  <c r="AY13" i="3"/>
  <c r="AZ13" i="3" s="1"/>
  <c r="AT13" i="3"/>
  <c r="BF13" i="3" s="1"/>
  <c r="AP13" i="3"/>
  <c r="AO13" i="3"/>
  <c r="AJ13" i="3"/>
  <c r="AK13" i="3" s="1"/>
  <c r="AE13" i="3"/>
  <c r="AF13" i="3" s="1"/>
  <c r="AA13" i="3"/>
  <c r="AB13" i="3" s="1"/>
  <c r="T13" i="3"/>
  <c r="S13" i="3"/>
  <c r="G13" i="3"/>
  <c r="H13" i="3" s="1"/>
  <c r="C13" i="3"/>
  <c r="D13" i="3" s="1"/>
  <c r="BD12" i="3"/>
  <c r="BE12" i="3" s="1"/>
  <c r="BC12" i="3"/>
  <c r="AY12" i="3"/>
  <c r="AZ12" i="3" s="1"/>
  <c r="AT12" i="3"/>
  <c r="AU12" i="3" s="1"/>
  <c r="AO12" i="3"/>
  <c r="AP12" i="3" s="1"/>
  <c r="AK12" i="3"/>
  <c r="AJ12" i="3"/>
  <c r="AE12" i="3"/>
  <c r="AF12" i="3" s="1"/>
  <c r="AA12" i="3"/>
  <c r="AB12" i="3" s="1"/>
  <c r="S12" i="3"/>
  <c r="T12" i="3" s="1"/>
  <c r="H12" i="3"/>
  <c r="G12" i="3"/>
  <c r="C12" i="3"/>
  <c r="D12" i="3" s="1"/>
  <c r="BD11" i="3"/>
  <c r="BE11" i="3" s="1"/>
  <c r="BC11" i="3"/>
  <c r="AZ11" i="3"/>
  <c r="AY11" i="3"/>
  <c r="AT11" i="3"/>
  <c r="AU11" i="3" s="1"/>
  <c r="AO11" i="3"/>
  <c r="BF11" i="3" s="1"/>
  <c r="AJ11" i="3"/>
  <c r="AK11" i="3" s="1"/>
  <c r="AF11" i="3"/>
  <c r="AE11" i="3"/>
  <c r="AA11" i="3"/>
  <c r="AB11" i="3" s="1"/>
  <c r="S11" i="3"/>
  <c r="T11" i="3" s="1"/>
  <c r="G11" i="3"/>
  <c r="H11" i="3" s="1"/>
  <c r="D11" i="3"/>
  <c r="C11" i="3"/>
  <c r="BC10" i="3"/>
  <c r="AY10" i="3"/>
  <c r="BD10" i="3" s="1"/>
  <c r="BE10" i="3" s="1"/>
  <c r="AU10" i="3"/>
  <c r="AT10" i="3"/>
  <c r="AO10" i="3"/>
  <c r="BF10" i="3" s="1"/>
  <c r="AJ10" i="3"/>
  <c r="AK10" i="3" s="1"/>
  <c r="AE10" i="3"/>
  <c r="AF10" i="3" s="1"/>
  <c r="AB10" i="3"/>
  <c r="AA10" i="3"/>
  <c r="S10" i="3"/>
  <c r="T10" i="3" s="1"/>
  <c r="G10" i="3"/>
  <c r="H10" i="3" s="1"/>
  <c r="C10" i="3"/>
  <c r="D10" i="3" s="1"/>
  <c r="BF9" i="3"/>
  <c r="BC9" i="3"/>
  <c r="AY9" i="3"/>
  <c r="AZ9" i="3" s="1"/>
  <c r="AT9" i="3"/>
  <c r="BD9" i="3" s="1"/>
  <c r="BE9" i="3" s="1"/>
  <c r="AP9" i="3"/>
  <c r="AO9" i="3"/>
  <c r="AJ9" i="3"/>
  <c r="AK9" i="3" s="1"/>
  <c r="AE9" i="3"/>
  <c r="AF9" i="3" s="1"/>
  <c r="AA9" i="3"/>
  <c r="AB9" i="3" s="1"/>
  <c r="T9" i="3"/>
  <c r="S9" i="3"/>
  <c r="G9" i="3"/>
  <c r="H9" i="3" s="1"/>
  <c r="C9" i="3"/>
  <c r="D9" i="3" s="1"/>
  <c r="BD8" i="3"/>
  <c r="BE8" i="3" s="1"/>
  <c r="BC8" i="3"/>
  <c r="AY8" i="3"/>
  <c r="AZ8" i="3" s="1"/>
  <c r="AT8" i="3"/>
  <c r="AU8" i="3" s="1"/>
  <c r="AO8" i="3"/>
  <c r="BF8" i="3" s="1"/>
  <c r="AK8" i="3"/>
  <c r="AJ8" i="3"/>
  <c r="AE8" i="3"/>
  <c r="AF8" i="3" s="1"/>
  <c r="AA8" i="3"/>
  <c r="AB8" i="3" s="1"/>
  <c r="S8" i="3"/>
  <c r="T8" i="3" s="1"/>
  <c r="H8" i="3"/>
  <c r="G8" i="3"/>
  <c r="C8" i="3"/>
  <c r="D8" i="3" s="1"/>
  <c r="BD7" i="3"/>
  <c r="BE7" i="3" s="1"/>
  <c r="BC7" i="3"/>
  <c r="AZ7" i="3"/>
  <c r="AY7" i="3"/>
  <c r="AT7" i="3"/>
  <c r="AU7" i="3" s="1"/>
  <c r="AO7" i="3"/>
  <c r="BF7" i="3" s="1"/>
  <c r="AJ7" i="3"/>
  <c r="AK7" i="3" s="1"/>
  <c r="AF7" i="3"/>
  <c r="AE7" i="3"/>
  <c r="AA7" i="3"/>
  <c r="AB7" i="3" s="1"/>
  <c r="S7" i="3"/>
  <c r="T7" i="3" s="1"/>
  <c r="G7" i="3"/>
  <c r="H7" i="3" s="1"/>
  <c r="D7" i="3"/>
  <c r="C7" i="3"/>
  <c r="BC6" i="3"/>
  <c r="AY6" i="3"/>
  <c r="BD6" i="3" s="1"/>
  <c r="BE6" i="3" s="1"/>
  <c r="AU6" i="3"/>
  <c r="AT6" i="3"/>
  <c r="AO6" i="3"/>
  <c r="BF6" i="3" s="1"/>
  <c r="AJ6" i="3"/>
  <c r="AK6" i="3" s="1"/>
  <c r="AE6" i="3"/>
  <c r="AF6" i="3" s="1"/>
  <c r="AB6" i="3"/>
  <c r="AA6" i="3"/>
  <c r="S6" i="3"/>
  <c r="T6" i="3" s="1"/>
  <c r="G6" i="3"/>
  <c r="H6" i="3" s="1"/>
  <c r="C6" i="3"/>
  <c r="D6" i="3" s="1"/>
  <c r="BF5" i="3"/>
  <c r="BC5" i="3"/>
  <c r="AY5" i="3"/>
  <c r="AZ5" i="3" s="1"/>
  <c r="AT5" i="3"/>
  <c r="BD5" i="3" s="1"/>
  <c r="BE5" i="3" s="1"/>
  <c r="AP5" i="3"/>
  <c r="AO5" i="3"/>
  <c r="AJ5" i="3"/>
  <c r="AK5" i="3" s="1"/>
  <c r="AE5" i="3"/>
  <c r="AF5" i="3" s="1"/>
  <c r="AA5" i="3"/>
  <c r="AB5" i="3" s="1"/>
  <c r="T5" i="3"/>
  <c r="S5" i="3"/>
  <c r="G5" i="3"/>
  <c r="H5" i="3" s="1"/>
  <c r="C5" i="3"/>
  <c r="D5" i="3" s="1"/>
  <c r="BD4" i="3"/>
  <c r="BE4" i="3" s="1"/>
  <c r="BC4" i="3"/>
  <c r="AY4" i="3"/>
  <c r="AZ4" i="3" s="1"/>
  <c r="AT4" i="3"/>
  <c r="AU4" i="3" s="1"/>
  <c r="AO4" i="3"/>
  <c r="BF4" i="3" s="1"/>
  <c r="AK4" i="3"/>
  <c r="AJ4" i="3"/>
  <c r="AE4" i="3"/>
  <c r="AF4" i="3" s="1"/>
  <c r="AA4" i="3"/>
  <c r="AB4" i="3" s="1"/>
  <c r="S4" i="3"/>
  <c r="T4" i="3" s="1"/>
  <c r="H4" i="3"/>
  <c r="G4" i="3"/>
  <c r="C4" i="3"/>
  <c r="D4" i="3" s="1"/>
  <c r="BD3" i="3"/>
  <c r="BE3" i="3" s="1"/>
  <c r="BC3" i="3"/>
  <c r="AZ3" i="3"/>
  <c r="AY3" i="3"/>
  <c r="AT3" i="3"/>
  <c r="AU3" i="3" s="1"/>
  <c r="AO3" i="3"/>
  <c r="BF3" i="3" s="1"/>
  <c r="AJ3" i="3"/>
  <c r="AK3" i="3" s="1"/>
  <c r="AF3" i="3"/>
  <c r="AE3" i="3"/>
  <c r="AA3" i="3"/>
  <c r="AB3" i="3" s="1"/>
  <c r="S3" i="3"/>
  <c r="T3" i="3" s="1"/>
  <c r="G3" i="3"/>
  <c r="H3" i="3" s="1"/>
  <c r="D3" i="3"/>
  <c r="C3" i="3"/>
  <c r="AP4" i="3" l="1"/>
  <c r="AU5" i="3"/>
  <c r="BF12" i="3"/>
  <c r="AP3" i="3"/>
  <c r="AP7" i="3"/>
  <c r="AZ6" i="3"/>
  <c r="AP8" i="3"/>
  <c r="AU9" i="3"/>
  <c r="AZ10" i="3"/>
  <c r="AU13" i="3"/>
  <c r="AP11" i="3"/>
  <c r="AP6" i="3"/>
  <c r="AP10" i="3"/>
  <c r="BD13" i="3"/>
  <c r="BE13" i="3" s="1"/>
  <c r="AM34" i="1" l="1"/>
  <c r="AM35" i="1"/>
  <c r="AM36" i="1"/>
  <c r="AM37" i="1"/>
  <c r="AM38" i="1"/>
  <c r="AM33" i="1"/>
  <c r="AL34" i="1"/>
  <c r="AL35" i="1"/>
  <c r="AL36" i="1"/>
  <c r="AL37" i="1"/>
  <c r="AL38" i="1"/>
  <c r="AL33" i="1"/>
  <c r="AH30" i="1"/>
  <c r="AH29" i="1"/>
  <c r="AH28" i="1"/>
  <c r="AH27" i="1"/>
  <c r="AH26" i="1"/>
  <c r="AH25" i="1"/>
  <c r="AI30" i="1"/>
  <c r="AI29" i="1"/>
  <c r="AI28" i="1"/>
  <c r="AI27" i="1"/>
  <c r="AI26" i="1"/>
  <c r="AI25" i="1"/>
  <c r="AH46" i="1"/>
  <c r="AI46" i="1"/>
  <c r="AH45" i="1"/>
  <c r="AH42" i="1"/>
  <c r="AH41" i="1"/>
  <c r="AI43" i="1"/>
  <c r="AH43" i="1"/>
  <c r="AI42" i="1"/>
  <c r="AI41" i="1"/>
  <c r="AM50" i="1"/>
  <c r="AM51" i="1"/>
  <c r="AM52" i="1"/>
  <c r="AM53" i="1"/>
  <c r="AM54" i="1"/>
  <c r="AM49" i="1"/>
  <c r="AL50" i="1"/>
  <c r="AL51" i="1"/>
  <c r="AL52" i="1"/>
  <c r="AL53" i="1"/>
  <c r="AL54" i="1"/>
  <c r="AL49" i="1"/>
  <c r="AH44" i="1"/>
  <c r="AI44" i="1"/>
  <c r="AJ46" i="1"/>
  <c r="AJ45" i="1"/>
  <c r="AK44" i="1"/>
  <c r="AJ44" i="1"/>
  <c r="AI11" i="1"/>
  <c r="AH11" i="1"/>
  <c r="AI12" i="1"/>
  <c r="AH12" i="1"/>
  <c r="AH13" i="1"/>
  <c r="AI13" i="1"/>
  <c r="AJ13" i="1"/>
  <c r="AK13" i="1"/>
  <c r="AN17" i="1"/>
  <c r="AN18" i="1"/>
  <c r="AN19" i="1"/>
  <c r="AN20" i="1"/>
  <c r="AN21" i="1"/>
  <c r="AN16" i="1"/>
  <c r="AM17" i="1"/>
  <c r="AM18" i="1"/>
  <c r="AM19" i="1"/>
  <c r="AM20" i="1"/>
  <c r="AM21" i="1"/>
  <c r="AM16" i="1"/>
  <c r="AI10" i="1"/>
  <c r="AI9" i="1"/>
  <c r="AI8" i="1"/>
  <c r="AH8" i="1"/>
  <c r="AH9" i="1"/>
  <c r="AH10" i="1"/>
  <c r="AJ8" i="1"/>
  <c r="AJ11" i="1"/>
  <c r="AF42" i="1" l="1"/>
  <c r="AF43" i="1"/>
  <c r="AF44" i="1"/>
  <c r="AF45" i="1"/>
  <c r="AF46" i="1"/>
  <c r="AF47" i="1"/>
  <c r="AF48" i="1"/>
  <c r="AE42" i="1"/>
  <c r="AE43" i="1"/>
  <c r="AE44" i="1"/>
  <c r="AE45" i="1"/>
  <c r="AE46" i="1"/>
  <c r="AE47" i="1"/>
  <c r="AE48" i="1"/>
  <c r="AD42" i="1"/>
  <c r="AD43" i="1"/>
  <c r="AD44" i="1"/>
  <c r="AD45" i="1"/>
  <c r="AD46" i="1"/>
  <c r="AD47" i="1"/>
  <c r="AD48" i="1"/>
  <c r="AC42" i="1"/>
  <c r="AC43" i="1"/>
  <c r="AC44" i="1"/>
  <c r="AC45" i="1"/>
  <c r="AC46" i="1"/>
  <c r="AC47" i="1"/>
  <c r="AC48" i="1"/>
  <c r="AB42" i="1"/>
  <c r="AB43" i="1"/>
  <c r="AB44" i="1"/>
  <c r="AB45" i="1"/>
  <c r="AB46" i="1"/>
  <c r="AB47" i="1"/>
  <c r="AB48" i="1"/>
  <c r="AA42" i="1"/>
  <c r="AA43" i="1"/>
  <c r="AA44" i="1"/>
  <c r="AA45" i="1"/>
  <c r="AA46" i="1"/>
  <c r="AA47" i="1"/>
  <c r="AA48" i="1"/>
  <c r="Z42" i="1"/>
  <c r="Z43" i="1"/>
  <c r="Z44" i="1"/>
  <c r="Z45" i="1"/>
  <c r="Z46" i="1"/>
  <c r="Z47" i="1"/>
  <c r="Z48" i="1"/>
  <c r="Y42" i="1"/>
  <c r="Y43" i="1"/>
  <c r="Y44" i="1"/>
  <c r="Y45" i="1"/>
  <c r="Y46" i="1"/>
  <c r="Y47" i="1"/>
  <c r="Y48" i="1"/>
  <c r="X42" i="1"/>
  <c r="X43" i="1"/>
  <c r="X44" i="1"/>
  <c r="X45" i="1"/>
  <c r="X46" i="1"/>
  <c r="X47" i="1"/>
  <c r="X48" i="1"/>
  <c r="W42" i="1"/>
  <c r="W43" i="1"/>
  <c r="W44" i="1"/>
  <c r="W45" i="1"/>
  <c r="W46" i="1"/>
  <c r="W47" i="1"/>
  <c r="W48" i="1"/>
  <c r="V42" i="1"/>
  <c r="V43" i="1"/>
  <c r="V44" i="1"/>
  <c r="V45" i="1"/>
  <c r="V46" i="1"/>
  <c r="V47" i="1"/>
  <c r="V48" i="1"/>
  <c r="U42" i="1"/>
  <c r="U43" i="1"/>
  <c r="U44" i="1"/>
  <c r="U45" i="1"/>
  <c r="U46" i="1"/>
  <c r="U47" i="1"/>
  <c r="U48" i="1"/>
  <c r="V41" i="1"/>
  <c r="W41" i="1"/>
  <c r="X41" i="1"/>
  <c r="Y41" i="1"/>
  <c r="Z41" i="1"/>
  <c r="AA41" i="1"/>
  <c r="AB41" i="1"/>
  <c r="AC41" i="1"/>
  <c r="AD41" i="1"/>
  <c r="AE41" i="1"/>
  <c r="AF41" i="1"/>
  <c r="U41" i="1"/>
  <c r="AF9" i="1"/>
  <c r="AF10" i="1"/>
  <c r="AF11" i="1"/>
  <c r="AF12" i="1"/>
  <c r="AF13" i="1"/>
  <c r="AF14" i="1"/>
  <c r="AF15" i="1"/>
  <c r="AE9" i="1"/>
  <c r="AE10" i="1"/>
  <c r="AE11" i="1"/>
  <c r="AE12" i="1"/>
  <c r="AE13" i="1"/>
  <c r="AE14" i="1"/>
  <c r="AE15" i="1"/>
  <c r="AD9" i="1"/>
  <c r="AD10" i="1"/>
  <c r="AD11" i="1"/>
  <c r="AD12" i="1"/>
  <c r="AD13" i="1"/>
  <c r="AD14" i="1"/>
  <c r="AD15" i="1"/>
  <c r="AC9" i="1"/>
  <c r="AC10" i="1"/>
  <c r="AC11" i="1"/>
  <c r="AC12" i="1"/>
  <c r="AC13" i="1"/>
  <c r="AC14" i="1"/>
  <c r="AC15" i="1"/>
  <c r="AB9" i="1"/>
  <c r="AB10" i="1"/>
  <c r="AB11" i="1"/>
  <c r="AB12" i="1"/>
  <c r="AB13" i="1"/>
  <c r="AB14" i="1"/>
  <c r="AB15" i="1"/>
  <c r="AA9" i="1"/>
  <c r="AA10" i="1"/>
  <c r="AA11" i="1"/>
  <c r="AA12" i="1"/>
  <c r="AA13" i="1"/>
  <c r="AA14" i="1"/>
  <c r="AA15" i="1"/>
  <c r="Z9" i="1"/>
  <c r="Z10" i="1"/>
  <c r="Z11" i="1"/>
  <c r="Z12" i="1"/>
  <c r="Z13" i="1"/>
  <c r="Z14" i="1"/>
  <c r="Z15" i="1"/>
  <c r="Y9" i="1"/>
  <c r="Y10" i="1"/>
  <c r="Y11" i="1"/>
  <c r="Y12" i="1"/>
  <c r="Y13" i="1"/>
  <c r="Y14" i="1"/>
  <c r="Y15" i="1"/>
  <c r="X9" i="1"/>
  <c r="X10" i="1"/>
  <c r="X11" i="1"/>
  <c r="X12" i="1"/>
  <c r="X13" i="1"/>
  <c r="X14" i="1"/>
  <c r="X15" i="1"/>
  <c r="W9" i="1"/>
  <c r="W10" i="1"/>
  <c r="W11" i="1"/>
  <c r="W12" i="1"/>
  <c r="W13" i="1"/>
  <c r="W14" i="1"/>
  <c r="W15" i="1"/>
  <c r="V9" i="1"/>
  <c r="V10" i="1"/>
  <c r="V11" i="1"/>
  <c r="V12" i="1"/>
  <c r="V13" i="1"/>
  <c r="V14" i="1"/>
  <c r="V15" i="1"/>
  <c r="U9" i="1"/>
  <c r="U10" i="1"/>
  <c r="U11" i="1"/>
  <c r="U12" i="1"/>
  <c r="U13" i="1"/>
  <c r="U14" i="1"/>
  <c r="U15" i="1"/>
  <c r="V8" i="1"/>
  <c r="W8" i="1"/>
  <c r="X8" i="1"/>
  <c r="Y8" i="1"/>
  <c r="Z8" i="1"/>
  <c r="AA8" i="1"/>
  <c r="AB8" i="1"/>
  <c r="AC8" i="1"/>
  <c r="AD8" i="1"/>
  <c r="AE8" i="1"/>
  <c r="AF8" i="1"/>
  <c r="U8" i="1"/>
  <c r="AF26" i="1"/>
  <c r="AF27" i="1"/>
  <c r="AF28" i="1"/>
  <c r="AF29" i="1"/>
  <c r="AF30" i="1"/>
  <c r="AF31" i="1"/>
  <c r="AF32" i="1"/>
  <c r="AE26" i="1"/>
  <c r="AE27" i="1"/>
  <c r="AE28" i="1"/>
  <c r="AE29" i="1"/>
  <c r="AE30" i="1"/>
  <c r="AE31" i="1"/>
  <c r="AE32" i="1"/>
  <c r="AD26" i="1"/>
  <c r="AD27" i="1"/>
  <c r="AD28" i="1"/>
  <c r="AD29" i="1"/>
  <c r="AD30" i="1"/>
  <c r="AD31" i="1"/>
  <c r="AD32" i="1"/>
  <c r="AC26" i="1"/>
  <c r="AC27" i="1"/>
  <c r="AC28" i="1"/>
  <c r="AC29" i="1"/>
  <c r="AC30" i="1"/>
  <c r="AC31" i="1"/>
  <c r="AC32" i="1"/>
  <c r="AB26" i="1"/>
  <c r="AB27" i="1"/>
  <c r="AB28" i="1"/>
  <c r="AB29" i="1"/>
  <c r="AB30" i="1"/>
  <c r="AB31" i="1"/>
  <c r="AB32" i="1"/>
  <c r="AA26" i="1"/>
  <c r="AA27" i="1"/>
  <c r="AA28" i="1"/>
  <c r="AA29" i="1"/>
  <c r="AA30" i="1"/>
  <c r="AA31" i="1"/>
  <c r="AA32" i="1"/>
  <c r="Z26" i="1"/>
  <c r="Z27" i="1"/>
  <c r="Z28" i="1"/>
  <c r="Z29" i="1"/>
  <c r="Z30" i="1"/>
  <c r="Z31" i="1"/>
  <c r="Z32" i="1"/>
  <c r="Y26" i="1"/>
  <c r="Y27" i="1"/>
  <c r="Y28" i="1"/>
  <c r="Y29" i="1"/>
  <c r="Y30" i="1"/>
  <c r="Y31" i="1"/>
  <c r="Y32" i="1"/>
  <c r="X26" i="1"/>
  <c r="X27" i="1"/>
  <c r="X28" i="1"/>
  <c r="X29" i="1"/>
  <c r="X30" i="1"/>
  <c r="X31" i="1"/>
  <c r="X32" i="1"/>
  <c r="W26" i="1"/>
  <c r="W27" i="1"/>
  <c r="W28" i="1"/>
  <c r="W29" i="1"/>
  <c r="W30" i="1"/>
  <c r="W31" i="1"/>
  <c r="W32" i="1"/>
  <c r="V26" i="1"/>
  <c r="V27" i="1"/>
  <c r="V28" i="1"/>
  <c r="V29" i="1"/>
  <c r="V30" i="1"/>
  <c r="V31" i="1"/>
  <c r="V32" i="1"/>
  <c r="U26" i="1"/>
  <c r="U27" i="1"/>
  <c r="U28" i="1"/>
  <c r="U29" i="1"/>
  <c r="U30" i="1"/>
  <c r="U31" i="1"/>
  <c r="U32" i="1"/>
  <c r="V25" i="1"/>
  <c r="W25" i="1"/>
  <c r="X25" i="1"/>
  <c r="Y25" i="1"/>
  <c r="Z25" i="1"/>
  <c r="AA25" i="1"/>
  <c r="AB25" i="1"/>
  <c r="AC25" i="1"/>
  <c r="AD25" i="1"/>
  <c r="AE25" i="1"/>
  <c r="AF25" i="1"/>
  <c r="U25" i="1"/>
  <c r="Q9" i="1"/>
  <c r="Q8" i="1"/>
  <c r="AI45" i="1" l="1"/>
  <c r="O41" i="1"/>
  <c r="O42" i="1"/>
  <c r="Q41" i="1"/>
  <c r="AK46" i="1" l="1"/>
  <c r="AJ42" i="1"/>
  <c r="AK42" i="1"/>
  <c r="AK45" i="1"/>
  <c r="R46" i="1"/>
  <c r="Q46" i="1"/>
  <c r="P46" i="1"/>
  <c r="O46" i="1"/>
  <c r="R45" i="1"/>
  <c r="Q45" i="1"/>
  <c r="P45" i="1"/>
  <c r="O45" i="1"/>
  <c r="AJ41" i="1"/>
  <c r="R44" i="1"/>
  <c r="Q44" i="1"/>
  <c r="P44" i="1"/>
  <c r="O44" i="1"/>
  <c r="AK41" i="1"/>
  <c r="R43" i="1"/>
  <c r="Q43" i="1"/>
  <c r="P43" i="1"/>
  <c r="O43" i="1"/>
  <c r="AK43" i="1"/>
  <c r="R42" i="1"/>
  <c r="Q42" i="1"/>
  <c r="P42" i="1"/>
  <c r="R41" i="1"/>
  <c r="P41" i="1"/>
  <c r="AK29" i="1"/>
  <c r="AK30" i="1"/>
  <c r="AJ25" i="1"/>
  <c r="AK26" i="1"/>
  <c r="R30" i="1"/>
  <c r="Q30" i="1"/>
  <c r="P30" i="1"/>
  <c r="O30" i="1"/>
  <c r="AJ29" i="1"/>
  <c r="R29" i="1"/>
  <c r="Q29" i="1"/>
  <c r="P29" i="1"/>
  <c r="O29" i="1"/>
  <c r="R28" i="1"/>
  <c r="Q28" i="1"/>
  <c r="P28" i="1"/>
  <c r="O28" i="1"/>
  <c r="AK28" i="1"/>
  <c r="AJ26" i="1"/>
  <c r="AK27" i="1"/>
  <c r="R27" i="1"/>
  <c r="Q27" i="1"/>
  <c r="P27" i="1"/>
  <c r="O27" i="1"/>
  <c r="AJ27" i="1"/>
  <c r="R26" i="1"/>
  <c r="Q26" i="1"/>
  <c r="P26" i="1"/>
  <c r="O26" i="1"/>
  <c r="R25" i="1"/>
  <c r="Q25" i="1"/>
  <c r="P25" i="1"/>
  <c r="O25" i="1"/>
  <c r="AK9" i="1"/>
  <c r="AK12" i="1"/>
  <c r="R13" i="1"/>
  <c r="Q13" i="1"/>
  <c r="P13" i="1"/>
  <c r="O13" i="1"/>
  <c r="R12" i="1"/>
  <c r="Q12" i="1"/>
  <c r="P12" i="1"/>
  <c r="O12" i="1"/>
  <c r="R11" i="1"/>
  <c r="Q11" i="1"/>
  <c r="P11" i="1"/>
  <c r="O11" i="1"/>
  <c r="AK11" i="1"/>
  <c r="AK8" i="1"/>
  <c r="R10" i="1"/>
  <c r="Q10" i="1"/>
  <c r="P10" i="1"/>
  <c r="O10" i="1"/>
  <c r="AK10" i="1"/>
  <c r="R9" i="1"/>
  <c r="P9" i="1"/>
  <c r="O9" i="1"/>
  <c r="R8" i="1"/>
  <c r="P8" i="1"/>
  <c r="O8" i="1"/>
  <c r="AJ43" i="1" l="1"/>
  <c r="AK25" i="1"/>
  <c r="AJ28" i="1"/>
  <c r="AJ30" i="1"/>
  <c r="AJ10" i="1"/>
  <c r="AJ12" i="1"/>
  <c r="AJ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XiaoLab</author>
  </authors>
  <commentList>
    <comment ref="E2" authorId="0" shapeId="0" xr:uid="{BC2E9741-BB5F-4CCC-9862-773D6FE60519}">
      <text>
        <r>
          <rPr>
            <b/>
            <sz val="9"/>
            <color indexed="81"/>
            <rFont val="Tahoma"/>
            <charset val="1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4" authorId="0" shapeId="0" xr:uid="{7ED2D075-5C7D-4D74-BA8E-29B78F7D96CC}">
      <text>
        <r>
          <rPr>
            <b/>
            <sz val="9"/>
            <color indexed="81"/>
            <rFont val="Tahoma"/>
            <charset val="1"/>
          </rPr>
          <t xml:space="preserve">EHC, V_5.23_05/17_InfiniteRX (May  9 2017/12.19.53)
MTP, V_5.23_05/17_InfiniteRX (May  9 2017/12.19.53)
HCP, V_5.23_05/17_InfiniteRX (May  9 2017/12.19.53)
LUM, V_2.20_02/2015_LUMINESCENCE (Feb 24 2015/16.09.02)
MEM, V_3.00_09/11_MCR (Sep 27 2011/15.05.45)
MEX, V_3.00_09/11_MCR (Sep 27 2011/15.05.10)
ZSCAN, V_5.23_05/17_InfiniteRX (May  9 2017/12.19.53)
</t>
        </r>
      </text>
    </comment>
    <comment ref="E19" authorId="0" shapeId="0" xr:uid="{BB8BCCA9-72B8-412B-84A7-48610D230ED8}">
      <text>
        <r>
          <rPr>
            <b/>
            <sz val="9"/>
            <color indexed="81"/>
            <rFont val="Tahoma"/>
            <family val="2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21" authorId="0" shapeId="0" xr:uid="{B0F44A13-7623-46DD-9F76-35B46E454393}">
      <text>
        <r>
          <rPr>
            <b/>
            <sz val="9"/>
            <color indexed="81"/>
            <rFont val="Tahoma"/>
            <family val="2"/>
          </rPr>
          <t xml:space="preserve">EHC, V_5.23_05/17_InfiniteRX (May  9 2017/12.19.53)
MTP, V_5.23_05/17_InfiniteRX (May  9 2017/12.19.53)
HCP, V_5.23_05/17_InfiniteRX (May  9 2017/12.19.53)
LUM, V_2.20_02/2015_LUMINESCENCE (Feb 24 2015/16.09.02)
MEM, V_3.00_09/11_MCR (Sep 27 2011/15.05.45)
MEX, V_3.00_09/11_MCR (Sep 27 2011/15.05.10)
ZSCAN, V_5.23_05/17_InfiniteRX (May  9 2017/12.19.53)
</t>
        </r>
      </text>
    </comment>
    <comment ref="E35" authorId="0" shapeId="0" xr:uid="{8495B983-865A-429D-9EFE-9A4BFFB2B97D}">
      <text>
        <r>
          <rPr>
            <b/>
            <sz val="9"/>
            <color indexed="81"/>
            <rFont val="Tahoma"/>
            <family val="2"/>
          </rPr>
          <t xml:space="preserve">Tecan.At.Common, 3.9.1.0
Tecan.At.Common.DocumentManagement, 3.9.1.0
Tecan.At.Common.DocumentManagement.Reader, 3.6.1.0
Tecan.At.Common.MCS, 3.9.1.0
Tecan.At.Common.Results, 3.9.1.0
Tecan.At.Common.UI, 3.9.1.0
Tecan.At.Communication.Common, 3.9.1.0
Tecan.At.Communication.Port.IP, 3.9.1.0
Tecan.At.Communication.Port.RS232, 3.9.1.0
Tecan.At.Communication.Port.SIM.Common, 3.9.1.0
Tecan.At.Communication.Port.USB, 3.9.1.0
Tecan.At.Communication.Server, 3.9.1.0
Tecan.At.Communication.SIM.AMR, 3.6.1.0
Tecan.At.Communication.SIM.AMRPlus, 3.6.1.0
Tecan.At.Communication.SIM.Connect, 3.9.1.0
Tecan.At.Communication.SIM.GeniosUltra, 3.6.1.0
Tecan.At.Communication.SIM.Safire3, 3.6.1.0
Tecan.At.Communication.SIM.Safire3Pro, 3.6.1.0
Tecan.At.Communication.SIM.SunriseMini, 3.6.1.0
Tecan.At.Instrument.Common, 3.9.1.0
Tecan.At.Instrument.Common.GCM, 3.9.1.0
Tecan.At.Instrument.Common.Reader, 3.6.1.0
Tecan.At.Instrument.Common.Stacker, 3.9.1.0
Tecan.At.Instrument.Gas.GCM, 3.9.1.0
Tecan.At.Instrument.GCM.Server, 3.9.1.0
Tecan.At.Instrument.Reader.AMR, 3.6.1.0
Tecan.At.Instrument.Reader.AMRPlus, 3.6.1.0
Tecan.At.Instrument.Reader.GeniosUltra, 3.6.1.0
Tecan.At.Instrument.Reader.Safire3, 3.6.1.0
Tecan.At.Instrument.Reader.Safire3Pro, 3.6.1.0
Tecan.At.Instrument.Reader.SunriseMini, 3.6.1.0
Tecan.At.Instrument.Server, 3.9.1.0
Tecan.At.Instrument.Stacker.Connect, 3.9.1.0
Tecan.At.Instrument.Stacker.Server, 3.9.1.0
Tecan.At.Measurement.BuiltInTest.Common, 3.6.1.0
Tecan.At.Measurement.Common, 3.6.1.0
Tecan.At.Measurement.Server, 3.6.1.0
Tecan.At.XFluor, 2.0.10.0
Tecan.At.XFluor.Connect.Reader, 2.0.10.0
Tecan.At.XFluor.Core, 2.0.10.0
Tecan.At.XFluor.Device, 2.0.10.0
Tecan.At.XFluor.Device.AMR, 2.0.10.0
Tecan.At.XFluor.Device.AMRPlus, 2.0.10.0
Tecan.At.XFluor.Device.GeniosUltra, 2.0.10.0
Tecan.At.XFluor.Device.Reader, 2.0.10.0
Tecan.At.XFluor.Device.Safire3, 2.0.10.0
Tecan.At.XFluor.Device.Safire3Pro, 2.0.10.0
Tecan.At.XFluor.Device.SunriseMini, 2.0.10.0
Tecan.At.XFluor.ExcelOutput, 2.0.10.0
Tecan.At.XFluor.NanoQuant, 2.0.10.0
Tecan.At.XFluor.ReaderEditor, 2.0.10.0
</t>
        </r>
      </text>
    </comment>
    <comment ref="E37" authorId="0" shapeId="0" xr:uid="{F5D853E0-06C6-41A7-B2A5-DF15845D8E19}">
      <text>
        <r>
          <rPr>
            <b/>
            <sz val="9"/>
            <color indexed="81"/>
            <rFont val="Tahoma"/>
            <family val="2"/>
          </rPr>
          <t xml:space="preserve">EHC, V_5.23_05/17_InfiniteRX (May  9 2017/12.19.53)
MTP, V_5.23_05/17_InfiniteRX (May  9 2017/12.19.53)
HCP, V_5.23_05/17_InfiniteRX (May  9 2017/12.19.53)
LUM, V_2.20_02/2015_LUMINESCENCE (Feb 24 2015/16.09.02)
MEM, V_3.00_09/11_MCR (Sep 27 2011/15.05.45)
MEX, V_3.00_09/11_MCR (Sep 27 2011/15.05.10)
ZSCAN, V_5.23_05/17_InfiniteRX (May  9 2017/12.19.53)
</t>
        </r>
      </text>
    </comment>
  </commentList>
</comments>
</file>

<file path=xl/sharedStrings.xml><?xml version="1.0" encoding="utf-8"?>
<sst xmlns="http://schemas.openxmlformats.org/spreadsheetml/2006/main" count="265" uniqueCount="99">
  <si>
    <t>Application: Tecan i-control</t>
  </si>
  <si>
    <t>Tecan i-control , 2.0.10.0</t>
  </si>
  <si>
    <t>Device: infinite 200Pro</t>
  </si>
  <si>
    <t>Serial number: 1705009565</t>
  </si>
  <si>
    <t>Serial number of connected stacker:</t>
  </si>
  <si>
    <t>Firmware: V_5.23_05/17_InfiniteRX (May  9 2017/12.19.53)</t>
  </si>
  <si>
    <t>MAI, V_5.23_05/17_InfiniteRX (May  9 2017/12.19.53)</t>
  </si>
  <si>
    <t>Temperature: 21.3 °C</t>
  </si>
  <si>
    <t>&lt;&gt;</t>
  </si>
  <si>
    <t>w CR</t>
  </si>
  <si>
    <t>w/o CR</t>
  </si>
  <si>
    <t>A</t>
  </si>
  <si>
    <t>Media</t>
  </si>
  <si>
    <t>B</t>
  </si>
  <si>
    <t>Cells</t>
  </si>
  <si>
    <t>C</t>
  </si>
  <si>
    <t xml:space="preserve">DiR + Light </t>
  </si>
  <si>
    <t>DiR+L</t>
  </si>
  <si>
    <t>D</t>
  </si>
  <si>
    <t xml:space="preserve">DiR </t>
  </si>
  <si>
    <t>E</t>
  </si>
  <si>
    <t xml:space="preserve">DMSO + Light </t>
  </si>
  <si>
    <t xml:space="preserve">DMSO+L </t>
  </si>
  <si>
    <t>F</t>
  </si>
  <si>
    <t>DMSO</t>
  </si>
  <si>
    <t>G</t>
  </si>
  <si>
    <t>H</t>
  </si>
  <si>
    <t>End Time:</t>
  </si>
  <si>
    <t>Temperature: 18.1 °C</t>
  </si>
  <si>
    <t>w DC</t>
  </si>
  <si>
    <t>wo DC</t>
  </si>
  <si>
    <t>Cy7.5+L</t>
  </si>
  <si>
    <t>Cy7.5</t>
  </si>
  <si>
    <t>DMSO+L</t>
  </si>
  <si>
    <t xml:space="preserve">DMSO </t>
  </si>
  <si>
    <t>2 uM Cy7.5 amine</t>
  </si>
  <si>
    <t>Temperature: 21.7 °C</t>
  </si>
  <si>
    <t>w DCFDA</t>
  </si>
  <si>
    <t>wo  DCFDA</t>
  </si>
  <si>
    <t xml:space="preserve">Cy7.5 </t>
  </si>
  <si>
    <t>8/18/2021 2:31:43 PM</t>
  </si>
  <si>
    <t>20 uM DiR 5min</t>
  </si>
  <si>
    <r>
      <t xml:space="preserve">2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 xml:space="preserve">M </t>
    </r>
    <r>
      <rPr>
        <sz val="11"/>
        <color theme="1"/>
        <rFont val="Calibri"/>
        <family val="2"/>
        <scheme val="minor"/>
      </rPr>
      <t xml:space="preserve">DiR </t>
    </r>
  </si>
  <si>
    <r>
      <t xml:space="preserve">20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 DiR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</si>
  <si>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2 </t>
    </r>
    <r>
      <rPr>
        <sz val="11"/>
        <color theme="1"/>
        <rFont val="Arial"/>
        <family val="2"/>
      </rPr>
      <t>µ</t>
    </r>
    <r>
      <rPr>
        <sz val="11"/>
        <color theme="1"/>
        <rFont val="Calibri"/>
        <family val="2"/>
      </rPr>
      <t>M Cy7.5-amine</t>
    </r>
    <r>
      <rPr>
        <sz val="11"/>
        <color theme="1"/>
        <rFont val="Calibri"/>
        <family val="2"/>
        <scheme val="minor"/>
      </rPr>
      <t xml:space="preserve"> </t>
    </r>
  </si>
  <si>
    <t>Cells only</t>
  </si>
  <si>
    <t xml:space="preserve">Cyanine </t>
  </si>
  <si>
    <t>Cyanine + L</t>
  </si>
  <si>
    <t>DMSO + L</t>
  </si>
  <si>
    <t>2uM DiR + L DCF</t>
  </si>
  <si>
    <t>2 uM DiR + L</t>
  </si>
  <si>
    <t>AVERAGED</t>
  </si>
  <si>
    <t>SD</t>
  </si>
  <si>
    <t>20 uM DiR</t>
  </si>
  <si>
    <t>2 uM cy7.5</t>
  </si>
  <si>
    <t>AVERAGE</t>
  </si>
  <si>
    <t>ST</t>
  </si>
  <si>
    <t>DAPI Flow Cytometry</t>
  </si>
  <si>
    <t>740 nm KAR light</t>
  </si>
  <si>
    <t>Concentration</t>
  </si>
  <si>
    <t>DiR+NIR Light</t>
  </si>
  <si>
    <t>DiR</t>
  </si>
  <si>
    <t>Cy7.5-amine + NIR Light</t>
  </si>
  <si>
    <t>Cy7.5-amine</t>
  </si>
  <si>
    <t>uM</t>
  </si>
  <si>
    <t>% DAPI +</t>
  </si>
  <si>
    <t>Cy7-amine</t>
  </si>
  <si>
    <t>Cy7.5-amine +  TU</t>
  </si>
  <si>
    <t xml:space="preserve">ICG </t>
  </si>
  <si>
    <t>Cy7.5-amine +  SA</t>
  </si>
  <si>
    <t>2 μM Cy75 amine + TU + SA</t>
  </si>
  <si>
    <t xml:space="preserve"> Cy7.5-amine + TU + SA</t>
  </si>
  <si>
    <t>Time</t>
  </si>
  <si>
    <t>Abs</t>
  </si>
  <si>
    <t>Norm Abs</t>
  </si>
  <si>
    <t>ln (abs)</t>
  </si>
  <si>
    <t>ln(Abs)</t>
  </si>
  <si>
    <t>STD</t>
  </si>
  <si>
    <t>Exp 3</t>
  </si>
  <si>
    <t>Exp 2</t>
  </si>
  <si>
    <t>Exp 1</t>
  </si>
  <si>
    <t>Rep 1</t>
  </si>
  <si>
    <t>Rep 2</t>
  </si>
  <si>
    <t>Rep 3</t>
  </si>
  <si>
    <t>Rep 4</t>
  </si>
  <si>
    <t>AVERAGE ALL</t>
  </si>
  <si>
    <t>Cy7.5-amine + L</t>
  </si>
  <si>
    <t>Cy7-amine + L</t>
  </si>
  <si>
    <t xml:space="preserve">Cy7.5-amine  </t>
  </si>
  <si>
    <t xml:space="preserve">Cy7-amine  </t>
  </si>
  <si>
    <t xml:space="preserve">DMSO  </t>
  </si>
  <si>
    <t>T1</t>
  </si>
  <si>
    <t>T2</t>
  </si>
  <si>
    <t>T3</t>
  </si>
  <si>
    <t>Average</t>
  </si>
  <si>
    <t>DMSO + SA + TU</t>
  </si>
  <si>
    <t>DMSO + L + SA + TU</t>
  </si>
  <si>
    <t>Cy7.5-amine + SA + TU</t>
  </si>
  <si>
    <t>Cy7.5-amine + L + SA + 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</si>
</sst>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33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0"/>
          <c:tx>
            <c:v>Cy7.5-amine</c:v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xVal>
            <c:numRef>
              <c:f>'[1]Cy7.5a+dpbf abs vs time'!$A$3:$A$13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time'!$C$3:$C$13</c:f>
              <c:numCache>
                <c:formatCode>General</c:formatCode>
                <c:ptCount val="11"/>
                <c:pt idx="0">
                  <c:v>1</c:v>
                </c:pt>
                <c:pt idx="1">
                  <c:v>0.83232651427809168</c:v>
                </c:pt>
                <c:pt idx="2">
                  <c:v>0.68014120875456163</c:v>
                </c:pt>
                <c:pt idx="3">
                  <c:v>0.55042710407714079</c:v>
                </c:pt>
                <c:pt idx="4">
                  <c:v>0.43863445798515499</c:v>
                </c:pt>
                <c:pt idx="5">
                  <c:v>0.36769420967880251</c:v>
                </c:pt>
                <c:pt idx="6">
                  <c:v>0.29352388257377249</c:v>
                </c:pt>
                <c:pt idx="7">
                  <c:v>0.23807896065783077</c:v>
                </c:pt>
                <c:pt idx="8">
                  <c:v>0.20829363226648628</c:v>
                </c:pt>
                <c:pt idx="9">
                  <c:v>0.17948375908757419</c:v>
                </c:pt>
                <c:pt idx="10">
                  <c:v>0.15173747748949512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7F4-4638-AC12-35EE2FB72221}"/>
            </c:ext>
          </c:extLst>
        </c:ser>
        <c:ser>
          <c:idx val="4"/>
          <c:order val="4"/>
          <c:tx>
            <c:strRef>
              <c:f>'[1]Cy7.5a+dpbf abs vs time'!$AA$1</c:f>
              <c:strCache>
                <c:ptCount val="1"/>
                <c:pt idx="0">
                  <c:v>Cy7.5-amine +  TU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FF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'[1]Cy7.5a+dpbf abs vs time'!$Y$3:$Y$13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time'!$AA$3:$AA$13</c:f>
              <c:numCache>
                <c:formatCode>General</c:formatCode>
                <c:ptCount val="11"/>
                <c:pt idx="0">
                  <c:v>1</c:v>
                </c:pt>
                <c:pt idx="1">
                  <c:v>0.9319284566488133</c:v>
                </c:pt>
                <c:pt idx="2">
                  <c:v>0.86619194516472398</c:v>
                </c:pt>
                <c:pt idx="3">
                  <c:v>0.80817900062564874</c:v>
                </c:pt>
                <c:pt idx="4">
                  <c:v>0.73308789580718925</c:v>
                </c:pt>
                <c:pt idx="5">
                  <c:v>0.68340246811783412</c:v>
                </c:pt>
                <c:pt idx="6">
                  <c:v>0.64074142385107868</c:v>
                </c:pt>
                <c:pt idx="7">
                  <c:v>0.59177808397194098</c:v>
                </c:pt>
                <c:pt idx="8">
                  <c:v>0.55542656825055836</c:v>
                </c:pt>
                <c:pt idx="9">
                  <c:v>0.52478665861400131</c:v>
                </c:pt>
                <c:pt idx="10">
                  <c:v>0.48299115532844145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7F4-4638-AC12-35EE2FB72221}"/>
            </c:ext>
          </c:extLst>
        </c:ser>
        <c:ser>
          <c:idx val="6"/>
          <c:order val="6"/>
          <c:tx>
            <c:strRef>
              <c:f>'[1]Cy7.5a+dpbf abs vs time'!$AJ$1</c:f>
              <c:strCache>
                <c:ptCount val="1"/>
                <c:pt idx="0">
                  <c:v>Cy7.5-amine +  SA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xVal>
            <c:numRef>
              <c:f>'[1]Cy7.5a+dpbf abs vs time'!$AH$3:$AH$13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time'!$AJ$3:$AJ$13</c:f>
              <c:numCache>
                <c:formatCode>General</c:formatCode>
                <c:ptCount val="11"/>
                <c:pt idx="0">
                  <c:v>1</c:v>
                </c:pt>
                <c:pt idx="1">
                  <c:v>0.9490529715496937</c:v>
                </c:pt>
                <c:pt idx="2">
                  <c:v>0.89835887314261254</c:v>
                </c:pt>
                <c:pt idx="3">
                  <c:v>0.84993465973883353</c:v>
                </c:pt>
                <c:pt idx="4">
                  <c:v>0.80022742085937848</c:v>
                </c:pt>
                <c:pt idx="5">
                  <c:v>0.75208207904171942</c:v>
                </c:pt>
                <c:pt idx="6">
                  <c:v>0.70616230542491698</c:v>
                </c:pt>
                <c:pt idx="7">
                  <c:v>0.66497253979594806</c:v>
                </c:pt>
                <c:pt idx="8">
                  <c:v>0.62465181585395779</c:v>
                </c:pt>
                <c:pt idx="9">
                  <c:v>0.5874981219403842</c:v>
                </c:pt>
                <c:pt idx="10">
                  <c:v>0.55133344934967798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7F4-4638-AC12-35EE2FB72221}"/>
            </c:ext>
          </c:extLst>
        </c:ser>
        <c:ser>
          <c:idx val="7"/>
          <c:order val="7"/>
          <c:tx>
            <c:strRef>
              <c:f>'[1]Cy7.5a+dpbf abs vs time'!$BD$1</c:f>
              <c:strCache>
                <c:ptCount val="1"/>
                <c:pt idx="0">
                  <c:v> Cy7.5-amine + TU + SA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'[1]Cy7.5a+dpbf abs vs time'!$BB$3:$BB$13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time'!$BD$3:$BD$13</c:f>
              <c:numCache>
                <c:formatCode>General</c:formatCode>
                <c:ptCount val="11"/>
                <c:pt idx="0">
                  <c:v>1</c:v>
                </c:pt>
                <c:pt idx="1">
                  <c:v>0.96042827339229231</c:v>
                </c:pt>
                <c:pt idx="2">
                  <c:v>0.92896690848598029</c:v>
                </c:pt>
                <c:pt idx="3">
                  <c:v>0.88916104504489024</c:v>
                </c:pt>
                <c:pt idx="4">
                  <c:v>0.85638872061153182</c:v>
                </c:pt>
                <c:pt idx="5">
                  <c:v>0.82694091957545313</c:v>
                </c:pt>
                <c:pt idx="6">
                  <c:v>0.79580859944113602</c:v>
                </c:pt>
                <c:pt idx="7">
                  <c:v>0.76743552275275961</c:v>
                </c:pt>
                <c:pt idx="8">
                  <c:v>0.74180993662449757</c:v>
                </c:pt>
                <c:pt idx="9">
                  <c:v>0.71546311251221384</c:v>
                </c:pt>
                <c:pt idx="10">
                  <c:v>0.6858121176847346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97F4-4638-AC12-35EE2FB72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448752"/>
        <c:axId val="574449080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1"/>
                <c:tx>
                  <c:strRef>
                    <c:extLst>
                      <c:ext uri="{02D57815-91ED-43cb-92C2-25804820EDAC}">
                        <c15:formulaRef>
                          <c15:sqref>'[1]Cy7.5a+dpbf abs vs time'!$S$1</c15:sqref>
                        </c15:formulaRef>
                      </c:ext>
                    </c:extLst>
                    <c:strCache>
                      <c:ptCount val="1"/>
                      <c:pt idx="0">
                        <c:v>Cy7-amine</c:v>
                      </c:pt>
                    </c:strCache>
                  </c:strRef>
                </c:tx>
                <c:spPr>
                  <a:ln w="19050" cap="rnd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75000"/>
                      </a:schemeClr>
                    </a:solidFill>
                    <a:ln w="9525">
                      <a:solidFill>
                        <a:schemeClr val="accent1">
                          <a:lumMod val="75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'[1]Cy7.5a+dpbf abs vs time'!$Q$3:$Q$13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'[1]Cy7.5a+dpbf abs vs time'!$S$3:$S$13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0.84036078085086252</c:v>
                      </c:pt>
                      <c:pt idx="2">
                        <c:v>0.72228452489829387</c:v>
                      </c:pt>
                      <c:pt idx="3">
                        <c:v>0.58944148349049164</c:v>
                      </c:pt>
                      <c:pt idx="4">
                        <c:v>0.45462045476047813</c:v>
                      </c:pt>
                      <c:pt idx="5">
                        <c:v>0.3588571068150998</c:v>
                      </c:pt>
                      <c:pt idx="6">
                        <c:v>0.27707717051941089</c:v>
                      </c:pt>
                      <c:pt idx="7">
                        <c:v>0.24825254659560378</c:v>
                      </c:pt>
                      <c:pt idx="8">
                        <c:v>0.20724210791888736</c:v>
                      </c:pt>
                      <c:pt idx="9">
                        <c:v>0.15767384654199124</c:v>
                      </c:pt>
                      <c:pt idx="10">
                        <c:v>0.12854773092812766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4-97F4-4638-AC12-35EE2FB72221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time'!$O$1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tx1"/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time'!$M$3:$M$13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time'!$O$3:$O$13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7F4-4638-AC12-35EE2FB72221}"/>
                  </c:ext>
                </c:extLst>
              </c15:ser>
            </c15:filteredScatterSeries>
            <c15:filteredScatterSeries>
              <c15:ser>
                <c:idx val="0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time'!$G$1</c15:sqref>
                        </c15:formulaRef>
                      </c:ext>
                    </c:extLst>
                    <c:strCache>
                      <c:ptCount val="1"/>
                      <c:pt idx="0">
                        <c:v>DiR </c:v>
                      </c:pt>
                    </c:strCache>
                  </c:strRef>
                </c:tx>
                <c:spPr>
                  <a:ln w="19050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time'!$E$3:$E$13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time'!$G$3:$G$13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0.77112295261598274</c:v>
                      </c:pt>
                      <c:pt idx="2">
                        <c:v>0.54624300864212816</c:v>
                      </c:pt>
                      <c:pt idx="3">
                        <c:v>0.34417966479595241</c:v>
                      </c:pt>
                      <c:pt idx="4">
                        <c:v>0.26313470095568409</c:v>
                      </c:pt>
                      <c:pt idx="5">
                        <c:v>0.16952554049032403</c:v>
                      </c:pt>
                      <c:pt idx="6">
                        <c:v>0.11599937113510113</c:v>
                      </c:pt>
                      <c:pt idx="7">
                        <c:v>7.251479261750722E-2</c:v>
                      </c:pt>
                      <c:pt idx="8">
                        <c:v>5.3203399681756247E-2</c:v>
                      </c:pt>
                      <c:pt idx="9">
                        <c:v>3.8002258196682258E-2</c:v>
                      </c:pt>
                      <c:pt idx="10">
                        <c:v>3.1322950710331483E-2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7F4-4638-AC12-35EE2FB72221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time'!$AE$1</c15:sqref>
                        </c15:formulaRef>
                      </c:ext>
                    </c:extLst>
                    <c:strCache>
                      <c:ptCount val="1"/>
                      <c:pt idx="0">
                        <c:v>ICG </c:v>
                      </c:pt>
                    </c:strCache>
                  </c:strRef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time'!$AC$3:$AC$13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time'!$AE$3:$AE$13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0.81789919749487716</c:v>
                      </c:pt>
                      <c:pt idx="2">
                        <c:v>0.6652678491986237</c:v>
                      </c:pt>
                      <c:pt idx="3">
                        <c:v>0.54919742847771036</c:v>
                      </c:pt>
                      <c:pt idx="4">
                        <c:v>0.4323328689790536</c:v>
                      </c:pt>
                      <c:pt idx="5">
                        <c:v>0.3160433296990639</c:v>
                      </c:pt>
                      <c:pt idx="6">
                        <c:v>0.22304144527945582</c:v>
                      </c:pt>
                      <c:pt idx="7">
                        <c:v>0.16920866328383025</c:v>
                      </c:pt>
                      <c:pt idx="8">
                        <c:v>0.12245673072453875</c:v>
                      </c:pt>
                      <c:pt idx="9">
                        <c:v>9.2094866384158647E-2</c:v>
                      </c:pt>
                      <c:pt idx="10">
                        <c:v>6.688693615150787E-2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97F4-4638-AC12-35EE2FB72221}"/>
                  </c:ext>
                </c:extLst>
              </c15:ser>
            </c15:filteredScatterSeries>
          </c:ext>
        </c:extLst>
      </c:scatterChart>
      <c:valAx>
        <c:axId val="574448752"/>
        <c:scaling>
          <c:orientation val="minMax"/>
          <c:max val="3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Irradiation</a:t>
                </a:r>
                <a:r>
                  <a:rPr lang="en-US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time (s)</a:t>
                </a:r>
                <a:endParaRPr lang="en-US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9080"/>
        <c:crosses val="autoZero"/>
        <c:crossBetween val="midCat"/>
      </c:valAx>
      <c:valAx>
        <c:axId val="574449080"/>
        <c:scaling>
          <c:orientation val="minMax"/>
          <c:max val="1.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change of DPBF</a:t>
                </a:r>
                <a:endParaRPr lang="en-US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8752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13798583770778652"/>
          <c:y val="0.55208223972003501"/>
          <c:w val="0.50454861111111116"/>
          <c:h val="0.2303645377661125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37866857551897"/>
          <c:y val="5.6584362139917695E-2"/>
          <c:w val="0.81637105967814627"/>
          <c:h val="0.777717426525388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'[1]Cy7.5a+dpbf abs vs time'!$C$1</c:f>
              <c:strCache>
                <c:ptCount val="1"/>
                <c:pt idx="0">
                  <c:v>Cy7.5-amine</c:v>
                </c:pt>
              </c:strCache>
            </c:strRef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xVal>
            <c:numRef>
              <c:f>'[1]Cy7.5a+dpbf abs vs time'!$A$3:$A$13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time'!$C$3:$C$13</c:f>
              <c:numCache>
                <c:formatCode>General</c:formatCode>
                <c:ptCount val="11"/>
                <c:pt idx="0">
                  <c:v>1</c:v>
                </c:pt>
                <c:pt idx="1">
                  <c:v>0.83232651427809168</c:v>
                </c:pt>
                <c:pt idx="2">
                  <c:v>0.68014120875456163</c:v>
                </c:pt>
                <c:pt idx="3">
                  <c:v>0.55042710407714079</c:v>
                </c:pt>
                <c:pt idx="4">
                  <c:v>0.43863445798515499</c:v>
                </c:pt>
                <c:pt idx="5">
                  <c:v>0.36769420967880251</c:v>
                </c:pt>
                <c:pt idx="6">
                  <c:v>0.29352388257377249</c:v>
                </c:pt>
                <c:pt idx="7">
                  <c:v>0.23807896065783077</c:v>
                </c:pt>
                <c:pt idx="8">
                  <c:v>0.20829363226648628</c:v>
                </c:pt>
                <c:pt idx="9">
                  <c:v>0.17948375908757419</c:v>
                </c:pt>
                <c:pt idx="10">
                  <c:v>0.15173747748949512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0D-4E03-BA7B-2092B6938F89}"/>
            </c:ext>
          </c:extLst>
        </c:ser>
        <c:ser>
          <c:idx val="3"/>
          <c:order val="1"/>
          <c:tx>
            <c:strRef>
              <c:f>'[1]Cy7.5a+dpbf abs vs time'!$S$1</c:f>
              <c:strCache>
                <c:ptCount val="1"/>
                <c:pt idx="0">
                  <c:v>Cy7-amine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xVal>
            <c:numRef>
              <c:f>'[1]Cy7.5a+dpbf abs vs time'!$Q$3:$Q$13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time'!$S$3:$S$13</c:f>
              <c:numCache>
                <c:formatCode>General</c:formatCode>
                <c:ptCount val="11"/>
                <c:pt idx="0">
                  <c:v>1</c:v>
                </c:pt>
                <c:pt idx="1">
                  <c:v>0.84036078085086252</c:v>
                </c:pt>
                <c:pt idx="2">
                  <c:v>0.72228452489829387</c:v>
                </c:pt>
                <c:pt idx="3">
                  <c:v>0.58944148349049164</c:v>
                </c:pt>
                <c:pt idx="4">
                  <c:v>0.45462045476047813</c:v>
                </c:pt>
                <c:pt idx="5">
                  <c:v>0.3588571068150998</c:v>
                </c:pt>
                <c:pt idx="6">
                  <c:v>0.27707717051941089</c:v>
                </c:pt>
                <c:pt idx="7">
                  <c:v>0.24825254659560378</c:v>
                </c:pt>
                <c:pt idx="8">
                  <c:v>0.20724210791888736</c:v>
                </c:pt>
                <c:pt idx="9">
                  <c:v>0.15767384654199124</c:v>
                </c:pt>
                <c:pt idx="10">
                  <c:v>0.12854773092812766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00D-4E03-BA7B-2092B6938F89}"/>
            </c:ext>
          </c:extLst>
        </c:ser>
        <c:ser>
          <c:idx val="0"/>
          <c:order val="3"/>
          <c:tx>
            <c:strRef>
              <c:f>'[1]Cy7.5a+dpbf abs vs time'!$G$1</c:f>
              <c:strCache>
                <c:ptCount val="1"/>
                <c:pt idx="0">
                  <c:v>DiR 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'[1]Cy7.5a+dpbf abs vs time'!$E$3:$E$13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time'!$G$3:$G$13</c:f>
              <c:numCache>
                <c:formatCode>General</c:formatCode>
                <c:ptCount val="11"/>
                <c:pt idx="0">
                  <c:v>1</c:v>
                </c:pt>
                <c:pt idx="1">
                  <c:v>0.77112295261598274</c:v>
                </c:pt>
                <c:pt idx="2">
                  <c:v>0.54624300864212816</c:v>
                </c:pt>
                <c:pt idx="3">
                  <c:v>0.34417966479595241</c:v>
                </c:pt>
                <c:pt idx="4">
                  <c:v>0.26313470095568409</c:v>
                </c:pt>
                <c:pt idx="5">
                  <c:v>0.16952554049032403</c:v>
                </c:pt>
                <c:pt idx="6">
                  <c:v>0.11599937113510113</c:v>
                </c:pt>
                <c:pt idx="7">
                  <c:v>7.251479261750722E-2</c:v>
                </c:pt>
                <c:pt idx="8">
                  <c:v>5.3203399681756247E-2</c:v>
                </c:pt>
                <c:pt idx="9">
                  <c:v>3.8002258196682258E-2</c:v>
                </c:pt>
                <c:pt idx="10">
                  <c:v>3.1322950710331483E-2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00D-4E03-BA7B-2092B6938F89}"/>
            </c:ext>
          </c:extLst>
        </c:ser>
        <c:ser>
          <c:idx val="5"/>
          <c:order val="5"/>
          <c:tx>
            <c:strRef>
              <c:f>'[1]Cy7.5a+dpbf abs vs time'!$AE$1</c:f>
              <c:strCache>
                <c:ptCount val="1"/>
                <c:pt idx="0">
                  <c:v>ICG </c:v>
                </c:pt>
              </c:strCache>
            </c:strRef>
          </c:tx>
          <c:spPr>
            <a:ln w="1270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2">
                  <a:lumMod val="50000"/>
                </a:schemeClr>
              </a:solidFill>
              <a:ln w="9525">
                <a:solidFill>
                  <a:schemeClr val="accent2">
                    <a:lumMod val="50000"/>
                  </a:schemeClr>
                </a:solidFill>
              </a:ln>
              <a:effectLst/>
            </c:spPr>
          </c:marker>
          <c:xVal>
            <c:numRef>
              <c:f>'[1]Cy7.5a+dpbf abs vs time'!$AC$3:$AC$13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time'!$AE$3:$AE$13</c:f>
              <c:numCache>
                <c:formatCode>General</c:formatCode>
                <c:ptCount val="11"/>
                <c:pt idx="0">
                  <c:v>1</c:v>
                </c:pt>
                <c:pt idx="1">
                  <c:v>0.81789919749487716</c:v>
                </c:pt>
                <c:pt idx="2">
                  <c:v>0.6652678491986237</c:v>
                </c:pt>
                <c:pt idx="3">
                  <c:v>0.54919742847771036</c:v>
                </c:pt>
                <c:pt idx="4">
                  <c:v>0.4323328689790536</c:v>
                </c:pt>
                <c:pt idx="5">
                  <c:v>0.3160433296990639</c:v>
                </c:pt>
                <c:pt idx="6">
                  <c:v>0.22304144527945582</c:v>
                </c:pt>
                <c:pt idx="7">
                  <c:v>0.16920866328383025</c:v>
                </c:pt>
                <c:pt idx="8">
                  <c:v>0.12245673072453875</c:v>
                </c:pt>
                <c:pt idx="9">
                  <c:v>9.2094866384158647E-2</c:v>
                </c:pt>
                <c:pt idx="10">
                  <c:v>6.688693615150787E-2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00D-4E03-BA7B-2092B6938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448752"/>
        <c:axId val="574449080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'[1]Cy7.5a+dpbf abs vs time'!$O$1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tx1"/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'[1]Cy7.5a+dpbf abs vs time'!$M$3:$M$13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'[1]Cy7.5a+dpbf abs vs time'!$O$3:$O$13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4-D00D-4E03-BA7B-2092B6938F89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time'!$AA$1</c15:sqref>
                        </c15:formulaRef>
                      </c:ext>
                    </c:extLst>
                    <c:strCache>
                      <c:ptCount val="1"/>
                      <c:pt idx="0">
                        <c:v>Cy7.5-amine +  TU</c:v>
                      </c:pt>
                    </c:strCache>
                  </c:strRef>
                </c:tx>
                <c:spPr>
                  <a:ln w="19050" cap="rnd">
                    <a:solidFill>
                      <a:srgbClr val="FF33CC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33CC"/>
                    </a:solidFill>
                    <a:ln w="9525">
                      <a:solidFill>
                        <a:srgbClr val="FF33CC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time'!$Y$3:$Y$13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time'!$AA$3:$AA$13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0.9319284566488133</c:v>
                      </c:pt>
                      <c:pt idx="2">
                        <c:v>0.86619194516472398</c:v>
                      </c:pt>
                      <c:pt idx="3">
                        <c:v>0.80817900062564874</c:v>
                      </c:pt>
                      <c:pt idx="4">
                        <c:v>0.73308789580718925</c:v>
                      </c:pt>
                      <c:pt idx="5">
                        <c:v>0.68340246811783412</c:v>
                      </c:pt>
                      <c:pt idx="6">
                        <c:v>0.64074142385107868</c:v>
                      </c:pt>
                      <c:pt idx="7">
                        <c:v>0.59177808397194098</c:v>
                      </c:pt>
                      <c:pt idx="8">
                        <c:v>0.55542656825055836</c:v>
                      </c:pt>
                      <c:pt idx="9">
                        <c:v>0.52478665861400131</c:v>
                      </c:pt>
                      <c:pt idx="10">
                        <c:v>0.48299115532844145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00D-4E03-BA7B-2092B6938F89}"/>
                  </c:ext>
                </c:extLst>
              </c15:ser>
            </c15:filteredScatterSeries>
            <c15:filteredScatte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time'!$K$1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time'!$I$3:$I$13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time'!$K$3:$K$13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00D-4E03-BA7B-2092B6938F89}"/>
                  </c:ext>
                </c:extLst>
              </c15:ser>
            </c15:filteredScatterSeries>
          </c:ext>
        </c:extLst>
      </c:scatterChart>
      <c:valAx>
        <c:axId val="574448752"/>
        <c:scaling>
          <c:orientation val="minMax"/>
          <c:max val="3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Irradiation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time (s)</a:t>
                </a:r>
                <a:endParaRPr lang="en-US" sz="7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9080"/>
        <c:crosses val="autoZero"/>
        <c:crossBetween val="midCat"/>
        <c:majorUnit val="100"/>
      </c:valAx>
      <c:valAx>
        <c:axId val="574449080"/>
        <c:scaling>
          <c:orientation val="minMax"/>
          <c:max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Decomp. of  DPBF by S.O.</a:t>
                </a:r>
                <a:endParaRPr lang="en-US" sz="7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8752"/>
        <c:crosses val="autoZero"/>
        <c:crossBetween val="midCat"/>
        <c:majorUnit val="0.2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4337137782019671"/>
          <c:y val="6.3757179809045605E-2"/>
          <c:w val="0.34311984676157903"/>
          <c:h val="0.256155827743754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19011638696678"/>
          <c:y val="5.6584362139917695E-2"/>
          <c:w val="0.77274218563588659"/>
          <c:h val="0.78286145944719876"/>
        </c:manualLayout>
      </c:layout>
      <c:scatterChart>
        <c:scatterStyle val="smoothMarker"/>
        <c:varyColors val="0"/>
        <c:ser>
          <c:idx val="1"/>
          <c:order val="0"/>
          <c:tx>
            <c:v>Cy7.5-amine</c:v>
          </c:tx>
          <c:spPr>
            <a:ln w="12700" cap="rnd">
              <a:solidFill>
                <a:srgbClr val="0000F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xVal>
            <c:numRef>
              <c:f>'[1]Cy7.5a+dpbf abs vs time'!$A$3:$A$13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time'!$C$3:$C$13</c:f>
              <c:numCache>
                <c:formatCode>General</c:formatCode>
                <c:ptCount val="11"/>
                <c:pt idx="0">
                  <c:v>1</c:v>
                </c:pt>
                <c:pt idx="1">
                  <c:v>0.83232651427809168</c:v>
                </c:pt>
                <c:pt idx="2">
                  <c:v>0.68014120875456163</c:v>
                </c:pt>
                <c:pt idx="3">
                  <c:v>0.55042710407714079</c:v>
                </c:pt>
                <c:pt idx="4">
                  <c:v>0.43863445798515499</c:v>
                </c:pt>
                <c:pt idx="5">
                  <c:v>0.36769420967880251</c:v>
                </c:pt>
                <c:pt idx="6">
                  <c:v>0.29352388257377249</c:v>
                </c:pt>
                <c:pt idx="7">
                  <c:v>0.23807896065783077</c:v>
                </c:pt>
                <c:pt idx="8">
                  <c:v>0.20829363226648628</c:v>
                </c:pt>
                <c:pt idx="9">
                  <c:v>0.17948375908757419</c:v>
                </c:pt>
                <c:pt idx="10">
                  <c:v>0.15173747748949512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642-478D-A9E6-5F9DEE59D118}"/>
            </c:ext>
          </c:extLst>
        </c:ser>
        <c:ser>
          <c:idx val="4"/>
          <c:order val="4"/>
          <c:tx>
            <c:strRef>
              <c:f>'[1]Cy7.5a+dpbf abs vs time'!$AA$1</c:f>
              <c:strCache>
                <c:ptCount val="1"/>
                <c:pt idx="0">
                  <c:v>Cy7.5-amine +  TU</c:v>
                </c:pt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FF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xVal>
            <c:numRef>
              <c:f>'[1]Cy7.5a+dpbf abs vs time'!$Y$3:$Y$13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time'!$AA$3:$AA$13</c:f>
              <c:numCache>
                <c:formatCode>General</c:formatCode>
                <c:ptCount val="11"/>
                <c:pt idx="0">
                  <c:v>1</c:v>
                </c:pt>
                <c:pt idx="1">
                  <c:v>0.9319284566488133</c:v>
                </c:pt>
                <c:pt idx="2">
                  <c:v>0.86619194516472398</c:v>
                </c:pt>
                <c:pt idx="3">
                  <c:v>0.80817900062564874</c:v>
                </c:pt>
                <c:pt idx="4">
                  <c:v>0.73308789580718925</c:v>
                </c:pt>
                <c:pt idx="5">
                  <c:v>0.68340246811783412</c:v>
                </c:pt>
                <c:pt idx="6">
                  <c:v>0.64074142385107868</c:v>
                </c:pt>
                <c:pt idx="7">
                  <c:v>0.59177808397194098</c:v>
                </c:pt>
                <c:pt idx="8">
                  <c:v>0.55542656825055836</c:v>
                </c:pt>
                <c:pt idx="9">
                  <c:v>0.52478665861400131</c:v>
                </c:pt>
                <c:pt idx="10">
                  <c:v>0.48299115532844145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642-478D-A9E6-5F9DEE59D118}"/>
            </c:ext>
          </c:extLst>
        </c:ser>
        <c:ser>
          <c:idx val="6"/>
          <c:order val="6"/>
          <c:tx>
            <c:strRef>
              <c:f>'[1]Cy7.5a+dpbf abs vs time'!$AJ$1</c:f>
              <c:strCache>
                <c:ptCount val="1"/>
                <c:pt idx="0">
                  <c:v>Cy7.5-amine +  SA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2">
                  <a:lumMod val="50000"/>
                </a:schemeClr>
              </a:solidFill>
              <a:ln w="9525">
                <a:solidFill>
                  <a:schemeClr val="bg2">
                    <a:lumMod val="50000"/>
                  </a:schemeClr>
                </a:solidFill>
              </a:ln>
              <a:effectLst/>
            </c:spPr>
          </c:marker>
          <c:xVal>
            <c:numRef>
              <c:f>'[1]Cy7.5a+dpbf abs vs time'!$AH$3:$AH$13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time'!$AJ$3:$AJ$13</c:f>
              <c:numCache>
                <c:formatCode>General</c:formatCode>
                <c:ptCount val="11"/>
                <c:pt idx="0">
                  <c:v>1</c:v>
                </c:pt>
                <c:pt idx="1">
                  <c:v>0.9490529715496937</c:v>
                </c:pt>
                <c:pt idx="2">
                  <c:v>0.89835887314261254</c:v>
                </c:pt>
                <c:pt idx="3">
                  <c:v>0.84993465973883353</c:v>
                </c:pt>
                <c:pt idx="4">
                  <c:v>0.80022742085937848</c:v>
                </c:pt>
                <c:pt idx="5">
                  <c:v>0.75208207904171942</c:v>
                </c:pt>
                <c:pt idx="6">
                  <c:v>0.70616230542491698</c:v>
                </c:pt>
                <c:pt idx="7">
                  <c:v>0.66497253979594806</c:v>
                </c:pt>
                <c:pt idx="8">
                  <c:v>0.62465181585395779</c:v>
                </c:pt>
                <c:pt idx="9">
                  <c:v>0.5874981219403842</c:v>
                </c:pt>
                <c:pt idx="10">
                  <c:v>0.55133344934967798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642-478D-A9E6-5F9DEE59D118}"/>
            </c:ext>
          </c:extLst>
        </c:ser>
        <c:ser>
          <c:idx val="7"/>
          <c:order val="7"/>
          <c:tx>
            <c:strRef>
              <c:f>'[1]Cy7.5a+dpbf abs vs time'!$BD$1</c:f>
              <c:strCache>
                <c:ptCount val="1"/>
                <c:pt idx="0">
                  <c:v> Cy7.5-amine + TU + SA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'[1]Cy7.5a+dpbf abs vs time'!$BB$3:$BB$13</c:f>
              <c:numCache>
                <c:formatCode>General</c:formatCode>
                <c:ptCount val="11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180</c:v>
                </c:pt>
                <c:pt idx="7">
                  <c:v>210</c:v>
                </c:pt>
                <c:pt idx="8">
                  <c:v>240</c:v>
                </c:pt>
                <c:pt idx="9">
                  <c:v>270</c:v>
                </c:pt>
                <c:pt idx="10">
                  <c:v>300</c:v>
                </c:pt>
              </c:numCache>
            </c:numRef>
          </c:xVal>
          <c:yVal>
            <c:numRef>
              <c:f>'[1]Cy7.5a+dpbf abs vs time'!$BD$3:$BD$13</c:f>
              <c:numCache>
                <c:formatCode>General</c:formatCode>
                <c:ptCount val="11"/>
                <c:pt idx="0">
                  <c:v>1</c:v>
                </c:pt>
                <c:pt idx="1">
                  <c:v>0.96042827339229231</c:v>
                </c:pt>
                <c:pt idx="2">
                  <c:v>0.92896690848598029</c:v>
                </c:pt>
                <c:pt idx="3">
                  <c:v>0.88916104504489024</c:v>
                </c:pt>
                <c:pt idx="4">
                  <c:v>0.85638872061153182</c:v>
                </c:pt>
                <c:pt idx="5">
                  <c:v>0.82694091957545313</c:v>
                </c:pt>
                <c:pt idx="6">
                  <c:v>0.79580859944113602</c:v>
                </c:pt>
                <c:pt idx="7">
                  <c:v>0.76743552275275961</c:v>
                </c:pt>
                <c:pt idx="8">
                  <c:v>0.74180993662449757</c:v>
                </c:pt>
                <c:pt idx="9">
                  <c:v>0.71546311251221384</c:v>
                </c:pt>
                <c:pt idx="10">
                  <c:v>0.6858121176847346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642-478D-A9E6-5F9DEE59D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4448752"/>
        <c:axId val="574449080"/>
        <c:extLst>
          <c:ext xmlns:c15="http://schemas.microsoft.com/office/drawing/2012/chart" uri="{02D57815-91ED-43cb-92C2-25804820EDAC}">
            <c15:filteredScatterSeries>
              <c15:ser>
                <c:idx val="3"/>
                <c:order val="1"/>
                <c:tx>
                  <c:strRef>
                    <c:extLst>
                      <c:ext uri="{02D57815-91ED-43cb-92C2-25804820EDAC}">
                        <c15:formulaRef>
                          <c15:sqref>'[1]Cy7.5a+dpbf abs vs time'!$S$1</c15:sqref>
                        </c15:formulaRef>
                      </c:ext>
                    </c:extLst>
                    <c:strCache>
                      <c:ptCount val="1"/>
                      <c:pt idx="0">
                        <c:v>Cy7-amine</c:v>
                      </c:pt>
                    </c:strCache>
                  </c:strRef>
                </c:tx>
                <c:spPr>
                  <a:ln w="19050" cap="rnd">
                    <a:solidFill>
                      <a:schemeClr val="accent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75000"/>
                      </a:schemeClr>
                    </a:solidFill>
                    <a:ln w="9525">
                      <a:solidFill>
                        <a:schemeClr val="accent1">
                          <a:lumMod val="75000"/>
                        </a:schemeClr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'[1]Cy7.5a+dpbf abs vs time'!$Q$3:$Q$13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'[1]Cy7.5a+dpbf abs vs time'!$S$3:$S$13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0.84036078085086252</c:v>
                      </c:pt>
                      <c:pt idx="2">
                        <c:v>0.72228452489829387</c:v>
                      </c:pt>
                      <c:pt idx="3">
                        <c:v>0.58944148349049164</c:v>
                      </c:pt>
                      <c:pt idx="4">
                        <c:v>0.45462045476047813</c:v>
                      </c:pt>
                      <c:pt idx="5">
                        <c:v>0.3588571068150998</c:v>
                      </c:pt>
                      <c:pt idx="6">
                        <c:v>0.27707717051941089</c:v>
                      </c:pt>
                      <c:pt idx="7">
                        <c:v>0.24825254659560378</c:v>
                      </c:pt>
                      <c:pt idx="8">
                        <c:v>0.20724210791888736</c:v>
                      </c:pt>
                      <c:pt idx="9">
                        <c:v>0.15767384654199124</c:v>
                      </c:pt>
                      <c:pt idx="10">
                        <c:v>0.12854773092812766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4-7642-478D-A9E6-5F9DEE59D118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time'!$O$1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9050" cap="rnd">
                    <a:solidFill>
                      <a:schemeClr val="tx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tx1"/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time'!$M$3:$M$13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time'!$O$3:$O$13</c15:sqref>
                        </c15:formulaRef>
                      </c:ext>
                    </c:extLst>
                    <c:numCache>
                      <c:formatCode>General</c:formatCode>
                      <c:ptCount val="11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642-478D-A9E6-5F9DEE59D118}"/>
                  </c:ext>
                </c:extLst>
              </c15:ser>
            </c15:filteredScatterSeries>
            <c15:filteredScatterSeries>
              <c15:ser>
                <c:idx val="0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time'!$G$1</c15:sqref>
                        </c15:formulaRef>
                      </c:ext>
                    </c:extLst>
                    <c:strCache>
                      <c:ptCount val="1"/>
                      <c:pt idx="0">
                        <c:v>DiR </c:v>
                      </c:pt>
                    </c:strCache>
                  </c:strRef>
                </c:tx>
                <c:spPr>
                  <a:ln w="19050" cap="rnd">
                    <a:solidFill>
                      <a:srgbClr val="C00000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C00000"/>
                    </a:solidFill>
                    <a:ln w="9525">
                      <a:solidFill>
                        <a:srgbClr val="C00000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time'!$E$3:$E$13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time'!$G$3:$G$13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0.77112295261598274</c:v>
                      </c:pt>
                      <c:pt idx="2">
                        <c:v>0.54624300864212816</c:v>
                      </c:pt>
                      <c:pt idx="3">
                        <c:v>0.34417966479595241</c:v>
                      </c:pt>
                      <c:pt idx="4">
                        <c:v>0.26313470095568409</c:v>
                      </c:pt>
                      <c:pt idx="5">
                        <c:v>0.16952554049032403</c:v>
                      </c:pt>
                      <c:pt idx="6">
                        <c:v>0.11599937113510113</c:v>
                      </c:pt>
                      <c:pt idx="7">
                        <c:v>7.251479261750722E-2</c:v>
                      </c:pt>
                      <c:pt idx="8">
                        <c:v>5.3203399681756247E-2</c:v>
                      </c:pt>
                      <c:pt idx="9">
                        <c:v>3.8002258196682258E-2</c:v>
                      </c:pt>
                      <c:pt idx="10">
                        <c:v>3.1322950710331483E-2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642-478D-A9E6-5F9DEE59D118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time'!$AE$1</c15:sqref>
                        </c15:formulaRef>
                      </c:ext>
                    </c:extLst>
                    <c:strCache>
                      <c:ptCount val="1"/>
                      <c:pt idx="0">
                        <c:v>ICG </c:v>
                      </c:pt>
                    </c:strCache>
                  </c:strRef>
                </c:tx>
                <c:spPr>
                  <a:ln w="19050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time'!$AC$3:$AC$13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0</c:v>
                      </c:pt>
                      <c:pt idx="1">
                        <c:v>30</c:v>
                      </c:pt>
                      <c:pt idx="2">
                        <c:v>60</c:v>
                      </c:pt>
                      <c:pt idx="3">
                        <c:v>90</c:v>
                      </c:pt>
                      <c:pt idx="4">
                        <c:v>120</c:v>
                      </c:pt>
                      <c:pt idx="5">
                        <c:v>150</c:v>
                      </c:pt>
                      <c:pt idx="6">
                        <c:v>180</c:v>
                      </c:pt>
                      <c:pt idx="7">
                        <c:v>210</c:v>
                      </c:pt>
                      <c:pt idx="8">
                        <c:v>240</c:v>
                      </c:pt>
                      <c:pt idx="9">
                        <c:v>270</c:v>
                      </c:pt>
                      <c:pt idx="10">
                        <c:v>300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'[1]Cy7.5a+dpbf abs vs time'!$AE$3:$AE$13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1</c:v>
                      </c:pt>
                      <c:pt idx="1">
                        <c:v>0.81789919749487716</c:v>
                      </c:pt>
                      <c:pt idx="2">
                        <c:v>0.6652678491986237</c:v>
                      </c:pt>
                      <c:pt idx="3">
                        <c:v>0.54919742847771036</c:v>
                      </c:pt>
                      <c:pt idx="4">
                        <c:v>0.4323328689790536</c:v>
                      </c:pt>
                      <c:pt idx="5">
                        <c:v>0.3160433296990639</c:v>
                      </c:pt>
                      <c:pt idx="6">
                        <c:v>0.22304144527945582</c:v>
                      </c:pt>
                      <c:pt idx="7">
                        <c:v>0.16920866328383025</c:v>
                      </c:pt>
                      <c:pt idx="8">
                        <c:v>0.12245673072453875</c:v>
                      </c:pt>
                      <c:pt idx="9">
                        <c:v>9.2094866384158647E-2</c:v>
                      </c:pt>
                      <c:pt idx="10">
                        <c:v>6.688693615150787E-2</c:v>
                      </c:pt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642-478D-A9E6-5F9DEE59D118}"/>
                  </c:ext>
                </c:extLst>
              </c15:ser>
            </c15:filteredScatterSeries>
          </c:ext>
        </c:extLst>
      </c:scatterChart>
      <c:valAx>
        <c:axId val="574448752"/>
        <c:scaling>
          <c:orientation val="minMax"/>
          <c:max val="3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Irradiation</a:t>
                </a:r>
                <a:r>
                  <a:rPr lang="en-US" sz="7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time (s)</a:t>
                </a:r>
                <a:endParaRPr lang="en-US" sz="7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9080"/>
        <c:crosses val="autoZero"/>
        <c:crossBetween val="midCat"/>
        <c:majorUnit val="100"/>
      </c:valAx>
      <c:valAx>
        <c:axId val="574449080"/>
        <c:scaling>
          <c:orientation val="minMax"/>
          <c:max val="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7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Decomp. of DPBF by SO</a:t>
                </a:r>
                <a:endParaRPr lang="en-US" sz="70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448752"/>
        <c:crosses val="autoZero"/>
        <c:crossBetween val="midCat"/>
        <c:majorUnit val="0.2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20027572311036879"/>
          <c:y val="0.56706702423066679"/>
          <c:w val="0.54175382433256447"/>
          <c:h val="0.2357321503290349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51</xdr:col>
      <xdr:colOff>228600</xdr:colOff>
      <xdr:row>26</xdr:row>
      <xdr:rowOff>0</xdr:rowOff>
    </xdr:from>
    <xdr:to>
      <xdr:col>57</xdr:col>
      <xdr:colOff>228600</xdr:colOff>
      <xdr:row>40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47CB612-3280-4B05-9349-D68FECB41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133350</xdr:colOff>
      <xdr:row>14</xdr:row>
      <xdr:rowOff>9525</xdr:rowOff>
    </xdr:from>
    <xdr:to>
      <xdr:col>14</xdr:col>
      <xdr:colOff>102870</xdr:colOff>
      <xdr:row>25</xdr:row>
      <xdr:rowOff>17145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B7DA3002-E9D7-4FD0-835C-36D0CF3FE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514350</xdr:colOff>
      <xdr:row>15</xdr:row>
      <xdr:rowOff>114300</xdr:rowOff>
    </xdr:from>
    <xdr:to>
      <xdr:col>43</xdr:col>
      <xdr:colOff>483870</xdr:colOff>
      <xdr:row>26</xdr:row>
      <xdr:rowOff>121920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F369360-B5F2-4874-9B79-51562311C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tended_Data_Figure_8c_and_e_source_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y7.5a+dpbf"/>
      <sheetName val="DiR+dpbf"/>
      <sheetName val="Cy7 amine"/>
      <sheetName val="Cy7.5a+dpbf abs vs time"/>
      <sheetName val="DPBF"/>
      <sheetName val="Cy75+TU"/>
      <sheetName val="ICG"/>
      <sheetName val="Cy75+SA"/>
      <sheetName val="Cy75+100mMTU+2.5mMSA"/>
      <sheetName val="Cy75+100mMTU+2.5mMSA 2"/>
      <sheetName val="Cy75+100mMTU+2.5mMSA 3"/>
    </sheetNames>
    <sheetDataSet>
      <sheetData sheetId="0" refreshError="1"/>
      <sheetData sheetId="1" refreshError="1"/>
      <sheetData sheetId="2" refreshError="1"/>
      <sheetData sheetId="3">
        <row r="1">
          <cell r="C1" t="str">
            <v>Cy7.5-amine</v>
          </cell>
          <cell r="G1" t="str">
            <v xml:space="preserve">DiR </v>
          </cell>
          <cell r="S1" t="str">
            <v>Cy7-amine</v>
          </cell>
          <cell r="AA1" t="str">
            <v>Cy7.5-amine +  TU</v>
          </cell>
          <cell r="AE1" t="str">
            <v xml:space="preserve">ICG </v>
          </cell>
          <cell r="AJ1" t="str">
            <v>Cy7.5-amine +  SA</v>
          </cell>
          <cell r="BD1" t="str">
            <v xml:space="preserve"> Cy7.5-amine + TU + SA</v>
          </cell>
        </row>
        <row r="3">
          <cell r="A3">
            <v>0</v>
          </cell>
          <cell r="C3">
            <v>1</v>
          </cell>
          <cell r="E3">
            <v>0</v>
          </cell>
          <cell r="G3">
            <v>1</v>
          </cell>
          <cell r="Q3">
            <v>0</v>
          </cell>
          <cell r="S3">
            <v>1</v>
          </cell>
          <cell r="Y3">
            <v>0</v>
          </cell>
          <cell r="AA3">
            <v>1</v>
          </cell>
          <cell r="AC3">
            <v>0</v>
          </cell>
          <cell r="AE3">
            <v>1</v>
          </cell>
          <cell r="AH3">
            <v>0</v>
          </cell>
          <cell r="AJ3">
            <v>1</v>
          </cell>
          <cell r="BB3">
            <v>0</v>
          </cell>
          <cell r="BD3">
            <v>1</v>
          </cell>
        </row>
        <row r="4">
          <cell r="A4">
            <v>30</v>
          </cell>
          <cell r="C4">
            <v>0.83232651427809168</v>
          </cell>
          <cell r="E4">
            <v>30</v>
          </cell>
          <cell r="G4">
            <v>0.77112295261598274</v>
          </cell>
          <cell r="Q4">
            <v>30</v>
          </cell>
          <cell r="S4">
            <v>0.84036078085086252</v>
          </cell>
          <cell r="Y4">
            <v>30</v>
          </cell>
          <cell r="AA4">
            <v>0.9319284566488133</v>
          </cell>
          <cell r="AC4">
            <v>30</v>
          </cell>
          <cell r="AE4">
            <v>0.81789919749487716</v>
          </cell>
          <cell r="AH4">
            <v>30</v>
          </cell>
          <cell r="AJ4">
            <v>0.9490529715496937</v>
          </cell>
          <cell r="BB4">
            <v>30</v>
          </cell>
          <cell r="BD4">
            <v>0.96042827339229231</v>
          </cell>
        </row>
        <row r="5">
          <cell r="A5">
            <v>60</v>
          </cell>
          <cell r="C5">
            <v>0.68014120875456163</v>
          </cell>
          <cell r="E5">
            <v>60</v>
          </cell>
          <cell r="G5">
            <v>0.54624300864212816</v>
          </cell>
          <cell r="Q5">
            <v>60</v>
          </cell>
          <cell r="S5">
            <v>0.72228452489829387</v>
          </cell>
          <cell r="Y5">
            <v>60</v>
          </cell>
          <cell r="AA5">
            <v>0.86619194516472398</v>
          </cell>
          <cell r="AC5">
            <v>60</v>
          </cell>
          <cell r="AE5">
            <v>0.6652678491986237</v>
          </cell>
          <cell r="AH5">
            <v>60</v>
          </cell>
          <cell r="AJ5">
            <v>0.89835887314261254</v>
          </cell>
          <cell r="BB5">
            <v>60</v>
          </cell>
          <cell r="BD5">
            <v>0.92896690848598029</v>
          </cell>
        </row>
        <row r="6">
          <cell r="A6">
            <v>90</v>
          </cell>
          <cell r="C6">
            <v>0.55042710407714079</v>
          </cell>
          <cell r="E6">
            <v>90</v>
          </cell>
          <cell r="G6">
            <v>0.34417966479595241</v>
          </cell>
          <cell r="Q6">
            <v>90</v>
          </cell>
          <cell r="S6">
            <v>0.58944148349049164</v>
          </cell>
          <cell r="Y6">
            <v>90</v>
          </cell>
          <cell r="AA6">
            <v>0.80817900062564874</v>
          </cell>
          <cell r="AC6">
            <v>90</v>
          </cell>
          <cell r="AE6">
            <v>0.54919742847771036</v>
          </cell>
          <cell r="AH6">
            <v>90</v>
          </cell>
          <cell r="AJ6">
            <v>0.84993465973883353</v>
          </cell>
          <cell r="BB6">
            <v>90</v>
          </cell>
          <cell r="BD6">
            <v>0.88916104504489024</v>
          </cell>
        </row>
        <row r="7">
          <cell r="A7">
            <v>120</v>
          </cell>
          <cell r="C7">
            <v>0.43863445798515499</v>
          </cell>
          <cell r="E7">
            <v>120</v>
          </cell>
          <cell r="G7">
            <v>0.26313470095568409</v>
          </cell>
          <cell r="Q7">
            <v>120</v>
          </cell>
          <cell r="S7">
            <v>0.45462045476047813</v>
          </cell>
          <cell r="Y7">
            <v>120</v>
          </cell>
          <cell r="AA7">
            <v>0.73308789580718925</v>
          </cell>
          <cell r="AC7">
            <v>120</v>
          </cell>
          <cell r="AE7">
            <v>0.4323328689790536</v>
          </cell>
          <cell r="AH7">
            <v>120</v>
          </cell>
          <cell r="AJ7">
            <v>0.80022742085937848</v>
          </cell>
          <cell r="BB7">
            <v>120</v>
          </cell>
          <cell r="BD7">
            <v>0.85638872061153182</v>
          </cell>
        </row>
        <row r="8">
          <cell r="A8">
            <v>150</v>
          </cell>
          <cell r="C8">
            <v>0.36769420967880251</v>
          </cell>
          <cell r="E8">
            <v>150</v>
          </cell>
          <cell r="G8">
            <v>0.16952554049032403</v>
          </cell>
          <cell r="Q8">
            <v>150</v>
          </cell>
          <cell r="S8">
            <v>0.3588571068150998</v>
          </cell>
          <cell r="Y8">
            <v>150</v>
          </cell>
          <cell r="AA8">
            <v>0.68340246811783412</v>
          </cell>
          <cell r="AC8">
            <v>150</v>
          </cell>
          <cell r="AE8">
            <v>0.3160433296990639</v>
          </cell>
          <cell r="AH8">
            <v>150</v>
          </cell>
          <cell r="AJ8">
            <v>0.75208207904171942</v>
          </cell>
          <cell r="BB8">
            <v>150</v>
          </cell>
          <cell r="BD8">
            <v>0.82694091957545313</v>
          </cell>
        </row>
        <row r="9">
          <cell r="A9">
            <v>180</v>
          </cell>
          <cell r="C9">
            <v>0.29352388257377249</v>
          </cell>
          <cell r="E9">
            <v>180</v>
          </cell>
          <cell r="G9">
            <v>0.11599937113510113</v>
          </cell>
          <cell r="Q9">
            <v>180</v>
          </cell>
          <cell r="S9">
            <v>0.27707717051941089</v>
          </cell>
          <cell r="Y9">
            <v>180</v>
          </cell>
          <cell r="AA9">
            <v>0.64074142385107868</v>
          </cell>
          <cell r="AC9">
            <v>180</v>
          </cell>
          <cell r="AE9">
            <v>0.22304144527945582</v>
          </cell>
          <cell r="AH9">
            <v>180</v>
          </cell>
          <cell r="AJ9">
            <v>0.70616230542491698</v>
          </cell>
          <cell r="BB9">
            <v>180</v>
          </cell>
          <cell r="BD9">
            <v>0.79580859944113602</v>
          </cell>
        </row>
        <row r="10">
          <cell r="A10">
            <v>210</v>
          </cell>
          <cell r="C10">
            <v>0.23807896065783077</v>
          </cell>
          <cell r="E10">
            <v>210</v>
          </cell>
          <cell r="G10">
            <v>7.251479261750722E-2</v>
          </cell>
          <cell r="Q10">
            <v>210</v>
          </cell>
          <cell r="S10">
            <v>0.24825254659560378</v>
          </cell>
          <cell r="Y10">
            <v>210</v>
          </cell>
          <cell r="AA10">
            <v>0.59177808397194098</v>
          </cell>
          <cell r="AC10">
            <v>210</v>
          </cell>
          <cell r="AE10">
            <v>0.16920866328383025</v>
          </cell>
          <cell r="AH10">
            <v>210</v>
          </cell>
          <cell r="AJ10">
            <v>0.66497253979594806</v>
          </cell>
          <cell r="BB10">
            <v>210</v>
          </cell>
          <cell r="BD10">
            <v>0.76743552275275961</v>
          </cell>
        </row>
        <row r="11">
          <cell r="A11">
            <v>240</v>
          </cell>
          <cell r="C11">
            <v>0.20829363226648628</v>
          </cell>
          <cell r="E11">
            <v>240</v>
          </cell>
          <cell r="G11">
            <v>5.3203399681756247E-2</v>
          </cell>
          <cell r="Q11">
            <v>240</v>
          </cell>
          <cell r="S11">
            <v>0.20724210791888736</v>
          </cell>
          <cell r="Y11">
            <v>240</v>
          </cell>
          <cell r="AA11">
            <v>0.55542656825055836</v>
          </cell>
          <cell r="AC11">
            <v>240</v>
          </cell>
          <cell r="AE11">
            <v>0.12245673072453875</v>
          </cell>
          <cell r="AH11">
            <v>240</v>
          </cell>
          <cell r="AJ11">
            <v>0.62465181585395779</v>
          </cell>
          <cell r="BB11">
            <v>240</v>
          </cell>
          <cell r="BD11">
            <v>0.74180993662449757</v>
          </cell>
        </row>
        <row r="12">
          <cell r="A12">
            <v>270</v>
          </cell>
          <cell r="C12">
            <v>0.17948375908757419</v>
          </cell>
          <cell r="E12">
            <v>270</v>
          </cell>
          <cell r="G12">
            <v>3.8002258196682258E-2</v>
          </cell>
          <cell r="Q12">
            <v>270</v>
          </cell>
          <cell r="S12">
            <v>0.15767384654199124</v>
          </cell>
          <cell r="Y12">
            <v>270</v>
          </cell>
          <cell r="AA12">
            <v>0.52478665861400131</v>
          </cell>
          <cell r="AC12">
            <v>270</v>
          </cell>
          <cell r="AE12">
            <v>9.2094866384158647E-2</v>
          </cell>
          <cell r="AH12">
            <v>270</v>
          </cell>
          <cell r="AJ12">
            <v>0.5874981219403842</v>
          </cell>
          <cell r="BB12">
            <v>270</v>
          </cell>
          <cell r="BD12">
            <v>0.71546311251221384</v>
          </cell>
        </row>
        <row r="13">
          <cell r="A13">
            <v>300</v>
          </cell>
          <cell r="C13">
            <v>0.15173747748949512</v>
          </cell>
          <cell r="E13">
            <v>300</v>
          </cell>
          <cell r="G13">
            <v>3.1322950710331483E-2</v>
          </cell>
          <cell r="Q13">
            <v>300</v>
          </cell>
          <cell r="S13">
            <v>0.12854773092812766</v>
          </cell>
          <cell r="Y13">
            <v>300</v>
          </cell>
          <cell r="AA13">
            <v>0.48299115532844145</v>
          </cell>
          <cell r="AC13">
            <v>300</v>
          </cell>
          <cell r="AE13">
            <v>6.688693615150787E-2</v>
          </cell>
          <cell r="AH13">
            <v>300</v>
          </cell>
          <cell r="AJ13">
            <v>0.55133344934967798</v>
          </cell>
          <cell r="BB13">
            <v>300</v>
          </cell>
          <cell r="BD13">
            <v>0.6858121176847346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6DAB-FBF5-440B-A666-F9DD713DE01E}">
  <dimension ref="A1:AN54"/>
  <sheetViews>
    <sheetView tabSelected="1" zoomScaleNormal="100" workbookViewId="0">
      <selection activeCell="AO49" sqref="AO49"/>
    </sheetView>
  </sheetViews>
  <sheetFormatPr defaultRowHeight="15" x14ac:dyDescent="0.25"/>
  <sheetData>
    <row r="1" spans="1:40" x14ac:dyDescent="0.25">
      <c r="A1" t="s">
        <v>49</v>
      </c>
    </row>
    <row r="2" spans="1:40" x14ac:dyDescent="0.25">
      <c r="A2" t="s">
        <v>0</v>
      </c>
      <c r="E2" t="s">
        <v>1</v>
      </c>
    </row>
    <row r="3" spans="1:40" x14ac:dyDescent="0.25">
      <c r="A3" t="s">
        <v>2</v>
      </c>
      <c r="E3" t="s">
        <v>3</v>
      </c>
      <c r="I3" t="s">
        <v>4</v>
      </c>
    </row>
    <row r="4" spans="1:40" x14ac:dyDescent="0.25">
      <c r="A4" t="s">
        <v>5</v>
      </c>
      <c r="E4" t="s">
        <v>6</v>
      </c>
    </row>
    <row r="5" spans="1:40" x14ac:dyDescent="0.25">
      <c r="AG5" t="s">
        <v>50</v>
      </c>
    </row>
    <row r="6" spans="1:40" x14ac:dyDescent="0.25">
      <c r="B6" t="s">
        <v>7</v>
      </c>
      <c r="U6" t="s">
        <v>7</v>
      </c>
    </row>
    <row r="7" spans="1:40" x14ac:dyDescent="0.25">
      <c r="A7" s="2" t="s">
        <v>8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  <c r="O7" t="s">
        <v>9</v>
      </c>
      <c r="Q7" t="s">
        <v>10</v>
      </c>
      <c r="T7" s="2" t="s">
        <v>8</v>
      </c>
      <c r="U7" s="2">
        <v>1</v>
      </c>
      <c r="V7" s="2">
        <v>2</v>
      </c>
      <c r="W7" s="2">
        <v>3</v>
      </c>
      <c r="X7" s="2">
        <v>4</v>
      </c>
      <c r="Y7" s="2">
        <v>5</v>
      </c>
      <c r="Z7" s="2">
        <v>6</v>
      </c>
      <c r="AA7" s="2">
        <v>7</v>
      </c>
      <c r="AB7" s="2">
        <v>8</v>
      </c>
      <c r="AC7" s="2">
        <v>9</v>
      </c>
      <c r="AD7" s="2">
        <v>10</v>
      </c>
      <c r="AE7" s="2">
        <v>11</v>
      </c>
      <c r="AF7" s="2">
        <v>12</v>
      </c>
      <c r="AH7" t="s">
        <v>9</v>
      </c>
      <c r="AJ7" t="s">
        <v>10</v>
      </c>
    </row>
    <row r="8" spans="1:40" x14ac:dyDescent="0.25">
      <c r="A8" s="2" t="s">
        <v>11</v>
      </c>
      <c r="B8">
        <v>23339</v>
      </c>
      <c r="C8">
        <v>23483</v>
      </c>
      <c r="D8">
        <v>24689</v>
      </c>
      <c r="E8">
        <v>110</v>
      </c>
      <c r="F8">
        <v>106</v>
      </c>
      <c r="G8">
        <v>108</v>
      </c>
      <c r="H8">
        <v>494</v>
      </c>
      <c r="I8">
        <v>479</v>
      </c>
      <c r="J8">
        <v>483</v>
      </c>
      <c r="K8">
        <v>13361</v>
      </c>
      <c r="L8">
        <v>11262</v>
      </c>
      <c r="M8">
        <v>9398</v>
      </c>
      <c r="N8" t="s">
        <v>12</v>
      </c>
      <c r="O8">
        <f>AVERAGE(H8:J9)</f>
        <v>480.83333333333331</v>
      </c>
      <c r="P8">
        <f>_xlfn.STDEV.S(H8:J9)</f>
        <v>14.441837371562757</v>
      </c>
      <c r="Q8">
        <f>AVERAGE(H10:J11)</f>
        <v>392.16666666666669</v>
      </c>
      <c r="R8">
        <f>_xlfn.STDEV.S(H10:J11)</f>
        <v>8.3526442918794679</v>
      </c>
      <c r="T8" s="2" t="s">
        <v>11</v>
      </c>
      <c r="U8">
        <f>B8/332.8333</f>
        <v>70.122190297665526</v>
      </c>
      <c r="V8">
        <f t="shared" ref="V8:AF15" si="0">C8/332.8333</f>
        <v>70.55483931445562</v>
      </c>
      <c r="W8">
        <f t="shared" si="0"/>
        <v>74.178274830072596</v>
      </c>
      <c r="X8">
        <f t="shared" si="0"/>
        <v>0.33049577671464964</v>
      </c>
      <c r="Y8">
        <f t="shared" si="0"/>
        <v>0.31847774847048055</v>
      </c>
      <c r="Z8">
        <f t="shared" si="0"/>
        <v>0.32448676259256509</v>
      </c>
      <c r="AA8">
        <f t="shared" si="0"/>
        <v>1.484226488154881</v>
      </c>
      <c r="AB8">
        <f t="shared" si="0"/>
        <v>1.4391588822392472</v>
      </c>
      <c r="AC8">
        <f t="shared" si="0"/>
        <v>1.4511769104834162</v>
      </c>
      <c r="AD8">
        <f t="shared" si="0"/>
        <v>40.14321884258576</v>
      </c>
      <c r="AE8">
        <f t="shared" si="0"/>
        <v>33.836758521458037</v>
      </c>
      <c r="AF8">
        <f t="shared" si="0"/>
        <v>28.23635735967525</v>
      </c>
      <c r="AG8" t="s">
        <v>12</v>
      </c>
      <c r="AH8">
        <f>AVERAGE(AA8,AB8,AC8,AB9)</f>
        <v>1.4361543751782049</v>
      </c>
      <c r="AI8">
        <f>_xlfn.STDEV.S(AA8,AB8,AC8,AB9)</f>
        <v>4.800947827518811E-2</v>
      </c>
      <c r="AJ8">
        <f>AVERAGE(AA10:AC11)</f>
        <v>1.1782675191054099</v>
      </c>
      <c r="AK8">
        <f>_xlfn.STDEV.S(AA10:AC11)</f>
        <v>2.5095578753326197E-2</v>
      </c>
    </row>
    <row r="9" spans="1:40" x14ac:dyDescent="0.25">
      <c r="A9" s="2" t="s">
        <v>13</v>
      </c>
      <c r="B9">
        <v>23541</v>
      </c>
      <c r="C9">
        <v>105</v>
      </c>
      <c r="D9">
        <v>330</v>
      </c>
      <c r="E9">
        <v>106</v>
      </c>
      <c r="F9">
        <v>109</v>
      </c>
      <c r="G9">
        <v>107</v>
      </c>
      <c r="H9">
        <v>477</v>
      </c>
      <c r="I9">
        <v>456</v>
      </c>
      <c r="J9">
        <v>496</v>
      </c>
      <c r="K9">
        <v>13187</v>
      </c>
      <c r="L9">
        <v>11290</v>
      </c>
      <c r="M9">
        <v>9634</v>
      </c>
      <c r="N9" t="s">
        <v>14</v>
      </c>
      <c r="O9">
        <f>AVERAGE(H12:J13)</f>
        <v>454.16666666666669</v>
      </c>
      <c r="P9">
        <f>_xlfn.STDEV.S(H12:J13)</f>
        <v>8.6120071218425416</v>
      </c>
      <c r="Q9">
        <f>AVERAGE(H14:J15)</f>
        <v>332.83333333333331</v>
      </c>
      <c r="R9">
        <f>_xlfn.STDEV.S(H14:J15)</f>
        <v>5.3447793842839451</v>
      </c>
      <c r="T9" s="2" t="s">
        <v>13</v>
      </c>
      <c r="U9">
        <f t="shared" ref="U9:U15" si="1">B9/332.8333</f>
        <v>70.729100723996069</v>
      </c>
      <c r="V9">
        <f t="shared" si="0"/>
        <v>0.31547324140943828</v>
      </c>
      <c r="W9">
        <f t="shared" si="0"/>
        <v>0.99148733014394896</v>
      </c>
      <c r="X9">
        <f t="shared" si="0"/>
        <v>0.31847774847048055</v>
      </c>
      <c r="Y9">
        <f t="shared" si="0"/>
        <v>0.32749126965360736</v>
      </c>
      <c r="Z9">
        <f t="shared" si="0"/>
        <v>0.32148225553152282</v>
      </c>
      <c r="AA9">
        <f t="shared" si="0"/>
        <v>1.4331498681171626</v>
      </c>
      <c r="AB9">
        <f t="shared" si="0"/>
        <v>1.3700552198352749</v>
      </c>
      <c r="AC9">
        <f t="shared" si="0"/>
        <v>1.4902355022769656</v>
      </c>
      <c r="AD9">
        <f t="shared" si="0"/>
        <v>39.620434613964406</v>
      </c>
      <c r="AE9">
        <f t="shared" si="0"/>
        <v>33.920884719167219</v>
      </c>
      <c r="AF9">
        <f t="shared" si="0"/>
        <v>28.945421026081224</v>
      </c>
      <c r="AG9" t="s">
        <v>14</v>
      </c>
      <c r="AH9">
        <f>AVERAGE(AA12,AB12,AC12,AB13)</f>
        <v>1.3505259239385001</v>
      </c>
      <c r="AI9">
        <f>_xlfn.STDEV.S(AA12,AB12,AC12,AB13)</f>
        <v>1.777490348201223E-2</v>
      </c>
      <c r="AJ9">
        <f>AVERAGE(AA14:AC15)</f>
        <v>1.0000001001502354</v>
      </c>
      <c r="AK9">
        <f>_xlfn.STDEV.S(AA14:AC15)</f>
        <v>1.6058427399794226E-2</v>
      </c>
    </row>
    <row r="10" spans="1:40" x14ac:dyDescent="0.25">
      <c r="A10" s="2" t="s">
        <v>15</v>
      </c>
      <c r="B10">
        <v>344</v>
      </c>
      <c r="C10">
        <v>338</v>
      </c>
      <c r="D10">
        <v>343</v>
      </c>
      <c r="E10">
        <v>105</v>
      </c>
      <c r="F10">
        <v>107</v>
      </c>
      <c r="G10">
        <v>105</v>
      </c>
      <c r="H10">
        <v>403</v>
      </c>
      <c r="I10">
        <v>392</v>
      </c>
      <c r="J10">
        <v>389</v>
      </c>
      <c r="K10">
        <v>338</v>
      </c>
      <c r="L10">
        <v>338</v>
      </c>
      <c r="M10">
        <v>335</v>
      </c>
      <c r="N10" t="s">
        <v>16</v>
      </c>
      <c r="O10">
        <f>AVERAGE(B8:D8,B9)</f>
        <v>23763</v>
      </c>
      <c r="P10">
        <f>_xlfn.STDEV.S(B8:D8,B9)</f>
        <v>623.14685267599646</v>
      </c>
      <c r="Q10">
        <f>AVERAGE(D9,D10,C10,B10)</f>
        <v>338.75</v>
      </c>
      <c r="R10">
        <f>_xlfn.STDEV.S(D9,D10,C10,B10)</f>
        <v>6.3966136874651625</v>
      </c>
      <c r="T10" s="2" t="s">
        <v>15</v>
      </c>
      <c r="U10">
        <f t="shared" si="1"/>
        <v>1.0335504289985407</v>
      </c>
      <c r="V10">
        <f t="shared" si="0"/>
        <v>1.015523386632287</v>
      </c>
      <c r="W10">
        <f t="shared" si="0"/>
        <v>1.0305459219374984</v>
      </c>
      <c r="X10">
        <f t="shared" si="0"/>
        <v>0.31547324140943828</v>
      </c>
      <c r="Y10">
        <f t="shared" si="0"/>
        <v>0.32148225553152282</v>
      </c>
      <c r="Z10">
        <f t="shared" si="0"/>
        <v>0.31547324140943828</v>
      </c>
      <c r="AA10">
        <f t="shared" si="0"/>
        <v>1.2108163456000345</v>
      </c>
      <c r="AB10">
        <f t="shared" si="0"/>
        <v>1.1777667679285697</v>
      </c>
      <c r="AC10">
        <f t="shared" si="0"/>
        <v>1.1687532467454429</v>
      </c>
      <c r="AD10">
        <f t="shared" si="0"/>
        <v>1.015523386632287</v>
      </c>
      <c r="AE10">
        <f t="shared" si="0"/>
        <v>1.015523386632287</v>
      </c>
      <c r="AF10">
        <f t="shared" si="0"/>
        <v>1.0065098654491602</v>
      </c>
      <c r="AG10" t="s">
        <v>17</v>
      </c>
      <c r="AH10">
        <f>AVERAGE(U8:W8,U9)</f>
        <v>71.396101291547453</v>
      </c>
      <c r="AI10">
        <f>_xlfn.STDEV.S(U8:W8,U9)</f>
        <v>1.8722491189312993</v>
      </c>
      <c r="AJ10">
        <f>AVERAGE(W9,W10,V10,U10)</f>
        <v>1.0177767669280686</v>
      </c>
      <c r="AK10">
        <f>_xlfn.STDEV.S(W9,W10,V10,U10)</f>
        <v>1.9218670990748674E-2</v>
      </c>
    </row>
    <row r="11" spans="1:40" x14ac:dyDescent="0.25">
      <c r="A11" s="2" t="s">
        <v>18</v>
      </c>
      <c r="B11">
        <v>104</v>
      </c>
      <c r="C11">
        <v>108</v>
      </c>
      <c r="D11">
        <v>106</v>
      </c>
      <c r="E11">
        <v>107</v>
      </c>
      <c r="F11">
        <v>106</v>
      </c>
      <c r="G11">
        <v>101</v>
      </c>
      <c r="H11">
        <v>379</v>
      </c>
      <c r="I11">
        <v>391</v>
      </c>
      <c r="J11">
        <v>399</v>
      </c>
      <c r="K11">
        <v>337</v>
      </c>
      <c r="L11">
        <v>338</v>
      </c>
      <c r="M11">
        <v>336</v>
      </c>
      <c r="N11" t="s">
        <v>19</v>
      </c>
      <c r="O11">
        <f>AVERAGE(K8:M9)</f>
        <v>11355.333333333334</v>
      </c>
      <c r="P11">
        <f>_xlfn.STDEV.S(K8:M9)</f>
        <v>1684.3291443974585</v>
      </c>
      <c r="Q11">
        <f>AVERAGE(K10:M11)</f>
        <v>337</v>
      </c>
      <c r="R11">
        <f>_xlfn.STDEV.S(K10:M11)</f>
        <v>1.2649110640673518</v>
      </c>
      <c r="T11" s="2" t="s">
        <v>18</v>
      </c>
      <c r="U11">
        <f t="shared" si="1"/>
        <v>0.312468734348396</v>
      </c>
      <c r="V11">
        <f t="shared" si="0"/>
        <v>0.32448676259256509</v>
      </c>
      <c r="W11">
        <f t="shared" si="0"/>
        <v>0.31847774847048055</v>
      </c>
      <c r="X11">
        <f t="shared" si="0"/>
        <v>0.32148225553152282</v>
      </c>
      <c r="Y11">
        <f t="shared" si="0"/>
        <v>0.31847774847048055</v>
      </c>
      <c r="Z11">
        <f t="shared" si="0"/>
        <v>0.30345521316526919</v>
      </c>
      <c r="AA11">
        <f t="shared" si="0"/>
        <v>1.1387081761350202</v>
      </c>
      <c r="AB11">
        <f t="shared" si="0"/>
        <v>1.1747622608675274</v>
      </c>
      <c r="AC11">
        <f t="shared" si="0"/>
        <v>1.1987983173558654</v>
      </c>
      <c r="AD11">
        <f t="shared" si="0"/>
        <v>1.0125188795712448</v>
      </c>
      <c r="AE11">
        <f t="shared" si="0"/>
        <v>1.015523386632287</v>
      </c>
      <c r="AF11">
        <f t="shared" si="0"/>
        <v>1.0095143725102025</v>
      </c>
      <c r="AG11" t="s">
        <v>19</v>
      </c>
      <c r="AH11">
        <f>AVERAGE(AD8,AE8,AF8,AE9)</f>
        <v>34.034304860721569</v>
      </c>
      <c r="AI11">
        <f>_xlfn.STDEV.S(AD8,AE8,AF8,AE9)</f>
        <v>4.8643914983401313</v>
      </c>
      <c r="AJ11">
        <f>AVERAGE(AD10:AF11)</f>
        <v>1.0125188795712448</v>
      </c>
      <c r="AK11">
        <f>_xlfn.STDEV.S(AD10:AF11)</f>
        <v>3.8004342235808514E-3</v>
      </c>
    </row>
    <row r="12" spans="1:40" x14ac:dyDescent="0.25">
      <c r="A12" s="2" t="s">
        <v>20</v>
      </c>
      <c r="B12">
        <v>106</v>
      </c>
      <c r="C12">
        <v>104</v>
      </c>
      <c r="D12">
        <v>109</v>
      </c>
      <c r="E12">
        <v>107</v>
      </c>
      <c r="F12">
        <v>106</v>
      </c>
      <c r="G12">
        <v>103</v>
      </c>
      <c r="H12">
        <v>443</v>
      </c>
      <c r="I12">
        <v>446</v>
      </c>
      <c r="J12">
        <v>454</v>
      </c>
      <c r="K12">
        <v>337</v>
      </c>
      <c r="L12">
        <v>341</v>
      </c>
      <c r="M12">
        <v>328</v>
      </c>
      <c r="N12" t="s">
        <v>21</v>
      </c>
      <c r="O12">
        <f>AVERAGE(B15,C15,D15,D14)</f>
        <v>466.25</v>
      </c>
      <c r="P12">
        <f>_xlfn.STDEV.S(B15,C15,D15,D14)</f>
        <v>9.2870878105033547</v>
      </c>
      <c r="Q12">
        <f>AVERAGE(B14,B13,C13,D13)</f>
        <v>333</v>
      </c>
      <c r="R12">
        <f>_xlfn.STDEV.S(B14,B13,C13,D13)</f>
        <v>7.6157731058639087</v>
      </c>
      <c r="T12" s="2" t="s">
        <v>20</v>
      </c>
      <c r="U12">
        <f t="shared" si="1"/>
        <v>0.31847774847048055</v>
      </c>
      <c r="V12">
        <f t="shared" si="0"/>
        <v>0.312468734348396</v>
      </c>
      <c r="W12">
        <f t="shared" si="0"/>
        <v>0.32749126965360736</v>
      </c>
      <c r="X12">
        <f t="shared" si="0"/>
        <v>0.32148225553152282</v>
      </c>
      <c r="Y12">
        <f t="shared" si="0"/>
        <v>0.31847774847048055</v>
      </c>
      <c r="Z12">
        <f t="shared" si="0"/>
        <v>0.30946422728735373</v>
      </c>
      <c r="AA12">
        <f t="shared" si="0"/>
        <v>1.3309966280417254</v>
      </c>
      <c r="AB12">
        <f t="shared" si="0"/>
        <v>1.3400101492248522</v>
      </c>
      <c r="AC12">
        <f t="shared" si="0"/>
        <v>1.3640462057131904</v>
      </c>
      <c r="AD12">
        <f t="shared" si="0"/>
        <v>1.0125188795712448</v>
      </c>
      <c r="AE12">
        <f t="shared" si="0"/>
        <v>1.0245369078154138</v>
      </c>
      <c r="AF12">
        <f t="shared" si="0"/>
        <v>0.98547831602186442</v>
      </c>
      <c r="AG12" t="s">
        <v>22</v>
      </c>
      <c r="AH12">
        <f>AVERAGE(U15,V15,W15,W14)</f>
        <v>1.4008514172109583</v>
      </c>
      <c r="AI12">
        <f>_xlfn.STDEV.S(U15,V15,W15,W14)</f>
        <v>2.7903120903176943E-2</v>
      </c>
      <c r="AJ12">
        <f>AVERAGE(U14,U13,V13,W13)</f>
        <v>1.0005008513270757</v>
      </c>
      <c r="AK12">
        <f>_xlfn.STDEV.S(U14,U13,V13,W13)</f>
        <v>2.2881644071863893E-2</v>
      </c>
    </row>
    <row r="13" spans="1:40" x14ac:dyDescent="0.25">
      <c r="A13" s="2" t="s">
        <v>23</v>
      </c>
      <c r="B13">
        <v>322</v>
      </c>
      <c r="C13">
        <v>337</v>
      </c>
      <c r="D13">
        <v>339</v>
      </c>
      <c r="E13">
        <v>106</v>
      </c>
      <c r="F13">
        <v>107</v>
      </c>
      <c r="G13">
        <v>107</v>
      </c>
      <c r="H13">
        <v>465</v>
      </c>
      <c r="I13">
        <v>455</v>
      </c>
      <c r="J13">
        <v>462</v>
      </c>
      <c r="K13">
        <v>336</v>
      </c>
      <c r="L13">
        <v>111</v>
      </c>
      <c r="M13">
        <v>336</v>
      </c>
      <c r="N13" t="s">
        <v>24</v>
      </c>
      <c r="O13">
        <f>AVERAGE(K14:M15)</f>
        <v>442.33333333333331</v>
      </c>
      <c r="P13">
        <f>_xlfn.STDEV.S(K14:M15)</f>
        <v>11.219031449580068</v>
      </c>
      <c r="Q13">
        <f>AVERAGE(K12,L12,M12,K13)</f>
        <v>335.5</v>
      </c>
      <c r="R13">
        <f>_xlfn.STDEV.S(K12,L12,M12,K13)</f>
        <v>5.4467115461227307</v>
      </c>
      <c r="T13" s="2" t="s">
        <v>23</v>
      </c>
      <c r="U13">
        <f t="shared" si="1"/>
        <v>0.96745127365561079</v>
      </c>
      <c r="V13">
        <f t="shared" si="0"/>
        <v>1.0125188795712448</v>
      </c>
      <c r="W13">
        <f t="shared" si="0"/>
        <v>1.0185278936933293</v>
      </c>
      <c r="X13">
        <f t="shared" si="0"/>
        <v>0.31847774847048055</v>
      </c>
      <c r="Y13">
        <f t="shared" si="0"/>
        <v>0.32148225553152282</v>
      </c>
      <c r="Z13">
        <f t="shared" si="0"/>
        <v>0.32148225553152282</v>
      </c>
      <c r="AA13">
        <f t="shared" si="0"/>
        <v>1.3970957833846553</v>
      </c>
      <c r="AB13">
        <f t="shared" si="0"/>
        <v>1.3670507127742326</v>
      </c>
      <c r="AC13">
        <f t="shared" si="0"/>
        <v>1.3880822622015285</v>
      </c>
      <c r="AD13">
        <f t="shared" si="0"/>
        <v>1.0095143725102025</v>
      </c>
      <c r="AE13">
        <f t="shared" si="0"/>
        <v>0.33350028377569191</v>
      </c>
      <c r="AF13">
        <f t="shared" si="0"/>
        <v>1.0095143725102025</v>
      </c>
      <c r="AG13" t="s">
        <v>24</v>
      </c>
      <c r="AH13">
        <f>AVERAGE(AD14:AF14,AE15)</f>
        <v>1.3137207124407324</v>
      </c>
      <c r="AI13">
        <f>_xlfn.STDEV.S(AD14:AF14,AE15)</f>
        <v>3.0774816427742189E-2</v>
      </c>
      <c r="AJ13">
        <f>AVERAGE(AD12,AE12,AF12,AD13)</f>
        <v>1.0080121189796813</v>
      </c>
      <c r="AK13">
        <f>_xlfn.STDEV.S(AD12,AE12,AF12,AD13)</f>
        <v>1.6364683299786163E-2</v>
      </c>
    </row>
    <row r="14" spans="1:40" x14ac:dyDescent="0.25">
      <c r="A14" s="2" t="s">
        <v>25</v>
      </c>
      <c r="B14">
        <v>334</v>
      </c>
      <c r="C14">
        <v>103</v>
      </c>
      <c r="D14">
        <v>478</v>
      </c>
      <c r="E14">
        <v>107</v>
      </c>
      <c r="F14">
        <v>104</v>
      </c>
      <c r="G14">
        <v>112</v>
      </c>
      <c r="H14">
        <v>326</v>
      </c>
      <c r="I14">
        <v>331</v>
      </c>
      <c r="J14">
        <v>334</v>
      </c>
      <c r="K14">
        <v>444</v>
      </c>
      <c r="L14">
        <v>428</v>
      </c>
      <c r="M14">
        <v>429</v>
      </c>
      <c r="T14" s="2" t="s">
        <v>25</v>
      </c>
      <c r="U14">
        <f t="shared" si="1"/>
        <v>1.0035053583881179</v>
      </c>
      <c r="V14">
        <f t="shared" si="0"/>
        <v>0.30946422728735373</v>
      </c>
      <c r="W14">
        <f t="shared" si="0"/>
        <v>1.4361543751782049</v>
      </c>
      <c r="X14">
        <f t="shared" si="0"/>
        <v>0.32148225553152282</v>
      </c>
      <c r="Y14">
        <f t="shared" si="0"/>
        <v>0.312468734348396</v>
      </c>
      <c r="Z14">
        <f t="shared" si="0"/>
        <v>0.33650479083673418</v>
      </c>
      <c r="AA14">
        <f t="shared" si="0"/>
        <v>0.97946930189977988</v>
      </c>
      <c r="AB14">
        <f t="shared" si="0"/>
        <v>0.99449183720499124</v>
      </c>
      <c r="AC14">
        <f t="shared" si="0"/>
        <v>1.0035053583881179</v>
      </c>
      <c r="AD14">
        <f t="shared" si="0"/>
        <v>1.3340011351027676</v>
      </c>
      <c r="AE14">
        <f t="shared" si="0"/>
        <v>1.2859290221260913</v>
      </c>
      <c r="AF14">
        <f t="shared" si="0"/>
        <v>1.2889335291871336</v>
      </c>
    </row>
    <row r="15" spans="1:40" x14ac:dyDescent="0.25">
      <c r="A15" s="2" t="s">
        <v>26</v>
      </c>
      <c r="B15">
        <v>461</v>
      </c>
      <c r="C15">
        <v>457</v>
      </c>
      <c r="D15">
        <v>469</v>
      </c>
      <c r="E15">
        <v>106</v>
      </c>
      <c r="F15">
        <v>105</v>
      </c>
      <c r="G15">
        <v>111</v>
      </c>
      <c r="H15">
        <v>336</v>
      </c>
      <c r="I15">
        <v>329</v>
      </c>
      <c r="J15">
        <v>341</v>
      </c>
      <c r="K15">
        <v>451</v>
      </c>
      <c r="L15">
        <v>448</v>
      </c>
      <c r="M15">
        <v>454</v>
      </c>
      <c r="T15" s="2" t="s">
        <v>26</v>
      </c>
      <c r="U15">
        <f t="shared" si="1"/>
        <v>1.3850777551404863</v>
      </c>
      <c r="V15">
        <f t="shared" si="0"/>
        <v>1.3730597268963172</v>
      </c>
      <c r="W15">
        <f t="shared" si="0"/>
        <v>1.4091138116288244</v>
      </c>
      <c r="X15">
        <f t="shared" si="0"/>
        <v>0.31847774847048055</v>
      </c>
      <c r="Y15">
        <f t="shared" si="0"/>
        <v>0.31547324140943828</v>
      </c>
      <c r="Z15">
        <f t="shared" si="0"/>
        <v>0.33350028377569191</v>
      </c>
      <c r="AA15">
        <f t="shared" si="0"/>
        <v>1.0095143725102025</v>
      </c>
      <c r="AB15">
        <f t="shared" si="0"/>
        <v>0.98848282308290669</v>
      </c>
      <c r="AC15">
        <f t="shared" si="0"/>
        <v>1.0245369078154138</v>
      </c>
      <c r="AD15">
        <f t="shared" si="0"/>
        <v>1.3550326845300635</v>
      </c>
      <c r="AE15">
        <f t="shared" si="0"/>
        <v>1.3460191633469367</v>
      </c>
      <c r="AF15">
        <f t="shared" si="0"/>
        <v>1.3640462057131904</v>
      </c>
      <c r="AM15" t="s">
        <v>51</v>
      </c>
      <c r="AN15" t="s">
        <v>52</v>
      </c>
    </row>
    <row r="16" spans="1:40" x14ac:dyDescent="0.25">
      <c r="AG16" t="s">
        <v>12</v>
      </c>
      <c r="AH16">
        <v>1.484226488154881</v>
      </c>
      <c r="AI16">
        <v>1.4391588822392472</v>
      </c>
      <c r="AJ16">
        <v>1.4511769104834162</v>
      </c>
      <c r="AK16">
        <v>1.3700552198352749</v>
      </c>
      <c r="AM16">
        <f>AVERAGE(AH16:AK16)</f>
        <v>1.4361543751782049</v>
      </c>
      <c r="AN16">
        <f>_xlfn.STDEV.S(AH16:AK16)</f>
        <v>4.800947827518811E-2</v>
      </c>
    </row>
    <row r="17" spans="1:40" x14ac:dyDescent="0.25">
      <c r="AG17" t="s">
        <v>14</v>
      </c>
      <c r="AH17">
        <v>1.3309966280417254</v>
      </c>
      <c r="AI17">
        <v>1.3400101492248522</v>
      </c>
      <c r="AJ17">
        <v>1.3640462057131904</v>
      </c>
      <c r="AK17">
        <v>1.3670507127742326</v>
      </c>
      <c r="AM17">
        <f t="shared" ref="AM17:AM21" si="2">AVERAGE(AH17:AK17)</f>
        <v>1.3505259239385001</v>
      </c>
      <c r="AN17">
        <f t="shared" ref="AN17:AN21" si="3">_xlfn.STDEV.S(AH17:AK17)</f>
        <v>1.777490348201223E-2</v>
      </c>
    </row>
    <row r="18" spans="1:40" x14ac:dyDescent="0.25">
      <c r="A18" t="s">
        <v>35</v>
      </c>
      <c r="AG18" t="s">
        <v>17</v>
      </c>
      <c r="AH18">
        <v>70.122190297665526</v>
      </c>
      <c r="AI18">
        <v>70.55483931445562</v>
      </c>
      <c r="AJ18">
        <v>74.178274830072596</v>
      </c>
      <c r="AK18">
        <v>70.729100723996069</v>
      </c>
      <c r="AM18">
        <f t="shared" si="2"/>
        <v>71.396101291547453</v>
      </c>
      <c r="AN18">
        <f t="shared" si="3"/>
        <v>1.8722491189312993</v>
      </c>
    </row>
    <row r="19" spans="1:40" x14ac:dyDescent="0.25">
      <c r="A19" t="s">
        <v>0</v>
      </c>
      <c r="E19" t="s">
        <v>1</v>
      </c>
      <c r="AG19" t="s">
        <v>19</v>
      </c>
      <c r="AH19">
        <v>40.143218842585803</v>
      </c>
      <c r="AI19">
        <v>33.836758521458037</v>
      </c>
      <c r="AJ19">
        <v>28.23635735967525</v>
      </c>
      <c r="AK19">
        <v>33.920884719167219</v>
      </c>
      <c r="AM19">
        <f t="shared" si="2"/>
        <v>34.034304860721576</v>
      </c>
      <c r="AN19">
        <f t="shared" si="3"/>
        <v>4.8643914983401935</v>
      </c>
    </row>
    <row r="20" spans="1:40" x14ac:dyDescent="0.25">
      <c r="A20" t="s">
        <v>2</v>
      </c>
      <c r="E20" t="s">
        <v>3</v>
      </c>
      <c r="I20" t="s">
        <v>4</v>
      </c>
      <c r="AG20" t="s">
        <v>22</v>
      </c>
      <c r="AH20">
        <v>1.38507775514049</v>
      </c>
      <c r="AI20">
        <v>1.3730597268963172</v>
      </c>
      <c r="AJ20">
        <v>1.4091138116288244</v>
      </c>
      <c r="AK20">
        <v>1.4361543751782049</v>
      </c>
      <c r="AM20">
        <f t="shared" si="2"/>
        <v>1.4008514172109592</v>
      </c>
      <c r="AN20">
        <f t="shared" si="3"/>
        <v>2.7903120903176232E-2</v>
      </c>
    </row>
    <row r="21" spans="1:40" x14ac:dyDescent="0.25">
      <c r="A21" t="s">
        <v>5</v>
      </c>
      <c r="E21" t="s">
        <v>6</v>
      </c>
      <c r="AG21" t="s">
        <v>24</v>
      </c>
      <c r="AH21">
        <v>1.3340011351027676</v>
      </c>
      <c r="AI21">
        <v>1.2859290221260913</v>
      </c>
      <c r="AJ21">
        <v>1.2889335291871336</v>
      </c>
      <c r="AK21">
        <v>1.3460191633469367</v>
      </c>
      <c r="AM21">
        <f t="shared" si="2"/>
        <v>1.3137207124407324</v>
      </c>
      <c r="AN21">
        <f t="shared" si="3"/>
        <v>3.0774816427742189E-2</v>
      </c>
    </row>
    <row r="23" spans="1:40" x14ac:dyDescent="0.25">
      <c r="B23" t="s">
        <v>28</v>
      </c>
      <c r="AG23" t="s">
        <v>54</v>
      </c>
    </row>
    <row r="24" spans="1:40" x14ac:dyDescent="0.25">
      <c r="A24" s="2" t="s">
        <v>8</v>
      </c>
      <c r="B24" s="2">
        <v>1</v>
      </c>
      <c r="C24" s="2">
        <v>2</v>
      </c>
      <c r="D24" s="2">
        <v>3</v>
      </c>
      <c r="E24" s="2">
        <v>4</v>
      </c>
      <c r="F24" s="2">
        <v>5</v>
      </c>
      <c r="G24" s="2">
        <v>6</v>
      </c>
      <c r="H24" s="2">
        <v>7</v>
      </c>
      <c r="I24" s="2">
        <v>8</v>
      </c>
      <c r="J24" s="2">
        <v>9</v>
      </c>
      <c r="K24" s="2">
        <v>10</v>
      </c>
      <c r="L24" s="2">
        <v>11</v>
      </c>
      <c r="M24" s="2">
        <v>12</v>
      </c>
      <c r="O24" t="s">
        <v>29</v>
      </c>
      <c r="Q24" t="s">
        <v>30</v>
      </c>
      <c r="T24" s="2" t="s">
        <v>8</v>
      </c>
      <c r="U24" s="2">
        <v>1</v>
      </c>
      <c r="V24" s="2">
        <v>2</v>
      </c>
      <c r="W24" s="2">
        <v>3</v>
      </c>
      <c r="X24" s="2">
        <v>4</v>
      </c>
      <c r="Y24" s="2">
        <v>5</v>
      </c>
      <c r="Z24" s="2">
        <v>6</v>
      </c>
      <c r="AA24" s="2">
        <v>7</v>
      </c>
      <c r="AB24" s="2">
        <v>8</v>
      </c>
      <c r="AC24" s="2">
        <v>9</v>
      </c>
      <c r="AD24" s="2">
        <v>10</v>
      </c>
      <c r="AE24" s="2">
        <v>11</v>
      </c>
      <c r="AF24" s="2">
        <v>12</v>
      </c>
      <c r="AH24" t="s">
        <v>29</v>
      </c>
      <c r="AJ24" t="s">
        <v>30</v>
      </c>
    </row>
    <row r="25" spans="1:40" x14ac:dyDescent="0.25">
      <c r="A25" s="2" t="s">
        <v>11</v>
      </c>
      <c r="B25">
        <v>43775</v>
      </c>
      <c r="C25">
        <v>44916</v>
      </c>
      <c r="D25">
        <v>45285</v>
      </c>
      <c r="E25">
        <v>626</v>
      </c>
      <c r="F25">
        <v>634</v>
      </c>
      <c r="G25">
        <v>616</v>
      </c>
      <c r="H25">
        <v>7476</v>
      </c>
      <c r="I25">
        <v>7692</v>
      </c>
      <c r="J25">
        <v>7574</v>
      </c>
      <c r="K25">
        <v>15072</v>
      </c>
      <c r="L25">
        <v>14598</v>
      </c>
      <c r="M25">
        <v>14353</v>
      </c>
      <c r="N25" t="s">
        <v>12</v>
      </c>
      <c r="O25">
        <f>AVERAGE(H29:J30)</f>
        <v>7165</v>
      </c>
      <c r="P25">
        <f>_xlfn.STDEV.S(H29:J30)</f>
        <v>88.412668775464525</v>
      </c>
      <c r="Q25">
        <f>AVERAGE(H31:J32)</f>
        <v>6296.833333333333</v>
      </c>
      <c r="R25">
        <f>_xlfn.STDEV.S(H31:J32)</f>
        <v>89.579945672380646</v>
      </c>
      <c r="T25" s="2" t="s">
        <v>11</v>
      </c>
      <c r="U25">
        <f>B25/6163.667</f>
        <v>7.1021033420527093</v>
      </c>
      <c r="V25">
        <f t="shared" ref="V25:AF32" si="4">C25/6163.667</f>
        <v>7.2872204160283154</v>
      </c>
      <c r="W25">
        <f t="shared" si="4"/>
        <v>7.3470873750966748</v>
      </c>
      <c r="X25">
        <f t="shared" si="4"/>
        <v>0.10156291701027975</v>
      </c>
      <c r="Y25">
        <f t="shared" si="4"/>
        <v>0.10286084566216831</v>
      </c>
      <c r="Z25">
        <f t="shared" si="4"/>
        <v>9.9940506195419054E-2</v>
      </c>
      <c r="AA25">
        <f t="shared" si="4"/>
        <v>1.2129143251898584</v>
      </c>
      <c r="AB25">
        <f t="shared" si="4"/>
        <v>1.2479583987908496</v>
      </c>
      <c r="AC25">
        <f t="shared" si="4"/>
        <v>1.2288139511754934</v>
      </c>
      <c r="AD25">
        <f t="shared" si="4"/>
        <v>2.4452975801580452</v>
      </c>
      <c r="AE25">
        <f t="shared" si="4"/>
        <v>2.3683953075336484</v>
      </c>
      <c r="AF25">
        <f t="shared" si="4"/>
        <v>2.3286462425695613</v>
      </c>
      <c r="AG25" t="s">
        <v>12</v>
      </c>
      <c r="AH25">
        <f>AVERAGE(AA29:AC29,AB30)</f>
        <v>1.1548320180178455</v>
      </c>
      <c r="AI25">
        <f>_xlfn.STDEV.S(AA29:AC29,AB30)</f>
        <v>9.4898320622204633E-3</v>
      </c>
      <c r="AJ25">
        <f>AVERAGE(AA31:AC32)</f>
        <v>1.0216050499375344</v>
      </c>
      <c r="AK25">
        <f>_xlfn.STDEV.S(AA31:AC32)</f>
        <v>1.4533547265350416E-2</v>
      </c>
    </row>
    <row r="26" spans="1:40" x14ac:dyDescent="0.25">
      <c r="A26" s="2" t="s">
        <v>13</v>
      </c>
      <c r="B26">
        <v>44733</v>
      </c>
      <c r="C26">
        <v>44364</v>
      </c>
      <c r="D26">
        <v>8004</v>
      </c>
      <c r="E26">
        <v>619</v>
      </c>
      <c r="F26">
        <v>608</v>
      </c>
      <c r="G26">
        <v>617</v>
      </c>
      <c r="H26">
        <v>7198</v>
      </c>
      <c r="I26">
        <v>7115</v>
      </c>
      <c r="J26">
        <v>7201</v>
      </c>
      <c r="K26">
        <v>15179</v>
      </c>
      <c r="L26">
        <v>14432</v>
      </c>
      <c r="M26">
        <v>14228</v>
      </c>
      <c r="N26" t="s">
        <v>14</v>
      </c>
      <c r="O26">
        <f>AVERAGE(H25:J26)</f>
        <v>7376</v>
      </c>
      <c r="P26">
        <f>_xlfn.STDEV.S(H29:J30)</f>
        <v>88.412668775464525</v>
      </c>
      <c r="Q26">
        <f>AVERAGE(H27:J28)</f>
        <v>6163.666666666667</v>
      </c>
      <c r="R26">
        <f>_xlfn.STDEV.S(H31:J32)</f>
        <v>89.579945672380646</v>
      </c>
      <c r="T26" s="2" t="s">
        <v>13</v>
      </c>
      <c r="U26">
        <f t="shared" ref="U26:U32" si="5">B26/6163.667</f>
        <v>7.2575302981163645</v>
      </c>
      <c r="V26">
        <f t="shared" si="4"/>
        <v>7.1976633390480043</v>
      </c>
      <c r="W26">
        <f t="shared" si="4"/>
        <v>1.2985776162145033</v>
      </c>
      <c r="X26">
        <f t="shared" si="4"/>
        <v>0.10042722943987727</v>
      </c>
      <c r="Y26">
        <f t="shared" si="4"/>
        <v>9.8642577543530494E-2</v>
      </c>
      <c r="Z26">
        <f t="shared" si="4"/>
        <v>0.10010274727690512</v>
      </c>
      <c r="AA26">
        <f t="shared" si="4"/>
        <v>1.1678113045367311</v>
      </c>
      <c r="AB26">
        <f t="shared" si="4"/>
        <v>1.1543452947733872</v>
      </c>
      <c r="AC26">
        <f t="shared" si="4"/>
        <v>1.1682980277811892</v>
      </c>
      <c r="AD26">
        <f t="shared" si="4"/>
        <v>2.4626573758770549</v>
      </c>
      <c r="AE26">
        <f t="shared" si="4"/>
        <v>2.3414632880069606</v>
      </c>
      <c r="AF26">
        <f t="shared" si="4"/>
        <v>2.3083661073838022</v>
      </c>
      <c r="AG26" t="s">
        <v>14</v>
      </c>
      <c r="AH26">
        <f>AVERAGE(AA25:AC25,AB26)</f>
        <v>1.2110079924823971</v>
      </c>
      <c r="AI26">
        <f>_xlfn.STDEV.S(AA25,AB25,AC25,AB26)</f>
        <v>4.0400825517119279E-2</v>
      </c>
      <c r="AJ26">
        <f>AVERAGE(AA27:AC28)</f>
        <v>0.99999994591963948</v>
      </c>
      <c r="AK26">
        <f>_xlfn.STDEV.S(AA31:AC32)</f>
        <v>1.4533547265350416E-2</v>
      </c>
    </row>
    <row r="27" spans="1:40" x14ac:dyDescent="0.25">
      <c r="A27" s="2" t="s">
        <v>15</v>
      </c>
      <c r="B27">
        <v>8094</v>
      </c>
      <c r="C27">
        <v>7924</v>
      </c>
      <c r="D27">
        <v>7867</v>
      </c>
      <c r="E27">
        <v>606</v>
      </c>
      <c r="F27">
        <v>623</v>
      </c>
      <c r="G27">
        <v>652</v>
      </c>
      <c r="H27">
        <v>6166</v>
      </c>
      <c r="I27">
        <v>6175</v>
      </c>
      <c r="J27">
        <v>6241</v>
      </c>
      <c r="K27">
        <v>6766</v>
      </c>
      <c r="L27">
        <v>6714</v>
      </c>
      <c r="M27">
        <v>6794</v>
      </c>
      <c r="N27" t="s">
        <v>31</v>
      </c>
      <c r="O27">
        <f>AVERAGE(B25,C25,D25,C26)</f>
        <v>44585</v>
      </c>
      <c r="P27">
        <f>_xlfn.STDEV.S(B25,C25,D25,C26)</f>
        <v>659.41944163028734</v>
      </c>
      <c r="Q27">
        <f>AVERAGE(B27,C27,D27,D26)</f>
        <v>7972.25</v>
      </c>
      <c r="R27">
        <f>_xlfn.STDEV.S(B27,C27,D27,D26)</f>
        <v>98.719721096310508</v>
      </c>
      <c r="T27" s="2" t="s">
        <v>15</v>
      </c>
      <c r="U27">
        <f t="shared" si="5"/>
        <v>1.3131793135482497</v>
      </c>
      <c r="V27">
        <f t="shared" si="4"/>
        <v>1.2855983296956177</v>
      </c>
      <c r="W27">
        <f t="shared" si="4"/>
        <v>1.2763505880509118</v>
      </c>
      <c r="X27">
        <f t="shared" si="4"/>
        <v>9.8318095380558357E-2</v>
      </c>
      <c r="Y27">
        <f t="shared" si="4"/>
        <v>0.10107619376582154</v>
      </c>
      <c r="Z27">
        <f t="shared" si="4"/>
        <v>0.10578118512891757</v>
      </c>
      <c r="AA27">
        <f t="shared" si="4"/>
        <v>1.0003785084431069</v>
      </c>
      <c r="AB27">
        <f t="shared" si="4"/>
        <v>1.0018386781764816</v>
      </c>
      <c r="AC27">
        <f t="shared" si="4"/>
        <v>1.0125465895545622</v>
      </c>
      <c r="AD27">
        <f t="shared" si="4"/>
        <v>1.0977231573347488</v>
      </c>
      <c r="AE27">
        <f t="shared" si="4"/>
        <v>1.0892866210974732</v>
      </c>
      <c r="AF27">
        <f t="shared" si="4"/>
        <v>1.1022659076163588</v>
      </c>
      <c r="AG27" t="s">
        <v>31</v>
      </c>
      <c r="AH27">
        <f>AVERAGE(U25,V25,W25,V26)</f>
        <v>7.2335186180564257</v>
      </c>
      <c r="AI27">
        <f>_xlfn.STDEV.S(U25,V25,W25,V26)</f>
        <v>0.10698492336303821</v>
      </c>
      <c r="AJ27">
        <f>AVERAGE(U27,V27,W27,W26)</f>
        <v>1.2934264618773206</v>
      </c>
      <c r="AK27">
        <f>_xlfn.STDEV.S(U27,V27,W27,W26)</f>
        <v>1.60163943146686E-2</v>
      </c>
    </row>
    <row r="28" spans="1:40" x14ac:dyDescent="0.25">
      <c r="A28" s="2" t="s">
        <v>18</v>
      </c>
      <c r="B28">
        <v>628</v>
      </c>
      <c r="C28">
        <v>635</v>
      </c>
      <c r="D28">
        <v>619</v>
      </c>
      <c r="E28">
        <v>644</v>
      </c>
      <c r="F28">
        <v>646</v>
      </c>
      <c r="G28">
        <v>651</v>
      </c>
      <c r="H28">
        <v>6142</v>
      </c>
      <c r="I28">
        <v>6112</v>
      </c>
      <c r="J28">
        <v>6146</v>
      </c>
      <c r="K28">
        <v>6694</v>
      </c>
      <c r="L28">
        <v>6751</v>
      </c>
      <c r="M28">
        <v>6961</v>
      </c>
      <c r="N28" t="s">
        <v>32</v>
      </c>
      <c r="O28">
        <f>AVERAGE(K25:M26)</f>
        <v>14643.666666666666</v>
      </c>
      <c r="P28">
        <f>_xlfn.STDEV.S(K25:M26)</f>
        <v>393.49849639695788</v>
      </c>
      <c r="Q28">
        <f>AVERAGE(K27:M28)</f>
        <v>6780</v>
      </c>
      <c r="R28">
        <f>_xlfn.STDEV.S(K27:M28)</f>
        <v>95.651450590150489</v>
      </c>
      <c r="T28" s="2" t="s">
        <v>18</v>
      </c>
      <c r="U28">
        <f t="shared" si="5"/>
        <v>0.10188739917325189</v>
      </c>
      <c r="V28">
        <f t="shared" si="4"/>
        <v>0.10302308674365437</v>
      </c>
      <c r="W28">
        <f t="shared" si="4"/>
        <v>0.10042722943987727</v>
      </c>
      <c r="X28">
        <f t="shared" si="4"/>
        <v>0.10448325647702901</v>
      </c>
      <c r="Y28">
        <f t="shared" si="4"/>
        <v>0.10480773864000115</v>
      </c>
      <c r="Z28">
        <f t="shared" si="4"/>
        <v>0.1056189440474315</v>
      </c>
      <c r="AA28">
        <f t="shared" si="4"/>
        <v>0.99648472248744124</v>
      </c>
      <c r="AB28">
        <f t="shared" si="4"/>
        <v>0.99161749004285915</v>
      </c>
      <c r="AC28">
        <f t="shared" si="4"/>
        <v>0.99713368681338554</v>
      </c>
      <c r="AD28">
        <f t="shared" si="4"/>
        <v>1.0860417994677518</v>
      </c>
      <c r="AE28">
        <f t="shared" si="4"/>
        <v>1.0952895411124579</v>
      </c>
      <c r="AF28">
        <f t="shared" si="4"/>
        <v>1.1293601682245324</v>
      </c>
      <c r="AG28" t="s">
        <v>32</v>
      </c>
      <c r="AH28">
        <f>AVERAGE(AD25,AE25,AF25,AE26)</f>
        <v>2.3709506045670539</v>
      </c>
      <c r="AI28">
        <f>_xlfn.STDEV.S(AD25:AF25,AE26)</f>
        <v>5.2259491018016489E-2</v>
      </c>
      <c r="AJ28">
        <f>AVERAGE(AD27:AF28)</f>
        <v>1.0999945324755538</v>
      </c>
      <c r="AK28">
        <f>_xlfn.STDEV.S(AD27:AF28)</f>
        <v>1.5518594789457378E-2</v>
      </c>
    </row>
    <row r="29" spans="1:40" x14ac:dyDescent="0.25">
      <c r="A29" s="2" t="s">
        <v>20</v>
      </c>
      <c r="B29">
        <v>635</v>
      </c>
      <c r="C29">
        <v>640</v>
      </c>
      <c r="D29">
        <v>660</v>
      </c>
      <c r="E29">
        <v>631</v>
      </c>
      <c r="F29">
        <v>660</v>
      </c>
      <c r="G29">
        <v>631</v>
      </c>
      <c r="H29">
        <v>7174</v>
      </c>
      <c r="I29">
        <v>7042</v>
      </c>
      <c r="J29">
        <v>7104</v>
      </c>
      <c r="K29">
        <v>7283</v>
      </c>
      <c r="L29">
        <v>7244</v>
      </c>
      <c r="M29">
        <v>7407</v>
      </c>
      <c r="N29" t="s">
        <v>33</v>
      </c>
      <c r="O29">
        <f>AVERAGE(B30:D30,C31)</f>
        <v>7559.5</v>
      </c>
      <c r="P29">
        <f>_xlfn.STDEV.S(B30,C30,D30,C31)</f>
        <v>645.75975925003775</v>
      </c>
      <c r="Q29">
        <f>AVERAGE(B32,C32,D32,D31)</f>
        <v>6272.25</v>
      </c>
      <c r="R29">
        <f>_xlfn.STDEV.S(B32,C32,D32,D31)</f>
        <v>29.803523281652456</v>
      </c>
      <c r="T29" s="2" t="s">
        <v>20</v>
      </c>
      <c r="U29">
        <f t="shared" si="5"/>
        <v>0.10302308674365437</v>
      </c>
      <c r="V29">
        <f t="shared" si="4"/>
        <v>0.10383429215108472</v>
      </c>
      <c r="W29">
        <f t="shared" si="4"/>
        <v>0.10707911378080613</v>
      </c>
      <c r="X29">
        <f t="shared" si="4"/>
        <v>0.1023741224177101</v>
      </c>
      <c r="Y29">
        <f t="shared" si="4"/>
        <v>0.10707911378080613</v>
      </c>
      <c r="Z29">
        <f t="shared" si="4"/>
        <v>0.1023741224177101</v>
      </c>
      <c r="AA29">
        <f t="shared" si="4"/>
        <v>1.1639175185810653</v>
      </c>
      <c r="AB29">
        <f t="shared" si="4"/>
        <v>1.1425016958249041</v>
      </c>
      <c r="AC29">
        <f t="shared" si="4"/>
        <v>1.1525606428770405</v>
      </c>
      <c r="AD29">
        <f t="shared" si="4"/>
        <v>1.181601796463047</v>
      </c>
      <c r="AE29">
        <f t="shared" si="4"/>
        <v>1.1752743942850903</v>
      </c>
      <c r="AF29">
        <f t="shared" si="4"/>
        <v>1.2017196905673198</v>
      </c>
      <c r="AG29" t="s">
        <v>33</v>
      </c>
      <c r="AH29">
        <f>AVERAGE(U30:W30,V31)</f>
        <v>1.2264614554939453</v>
      </c>
      <c r="AI29">
        <f>_xlfn.STDEV.S(U30,V30,W30,V31)</f>
        <v>0.10476876172091029</v>
      </c>
      <c r="AJ29">
        <f>AVERAGE(U32,V32,W32,W31)</f>
        <v>1.0176166233510018</v>
      </c>
      <c r="AK29">
        <f>_xlfn.STDEV.S(U32,V32,W32,W31)</f>
        <v>4.8353558493105051E-3</v>
      </c>
    </row>
    <row r="30" spans="1:40" x14ac:dyDescent="0.25">
      <c r="A30" s="2" t="s">
        <v>23</v>
      </c>
      <c r="B30">
        <v>8043</v>
      </c>
      <c r="C30">
        <v>7792</v>
      </c>
      <c r="D30">
        <v>7796</v>
      </c>
      <c r="E30">
        <v>627</v>
      </c>
      <c r="F30">
        <v>654</v>
      </c>
      <c r="G30">
        <v>646</v>
      </c>
      <c r="H30">
        <v>7293</v>
      </c>
      <c r="I30">
        <v>7152</v>
      </c>
      <c r="J30">
        <v>7225</v>
      </c>
      <c r="K30">
        <v>7296</v>
      </c>
      <c r="L30">
        <v>7333</v>
      </c>
      <c r="M30">
        <v>7515</v>
      </c>
      <c r="N30" t="s">
        <v>34</v>
      </c>
      <c r="O30">
        <f>AVERAGE(K29:M30)</f>
        <v>7346.333333333333</v>
      </c>
      <c r="P30">
        <f>_xlfn.STDEV.S(K29:M30)</f>
        <v>99.321028320626368</v>
      </c>
      <c r="Q30">
        <f>AVERAGE(K31:M32)</f>
        <v>6301.333333333333</v>
      </c>
      <c r="R30">
        <f>_xlfn.STDEV.S(K31:M32)</f>
        <v>107.74723507666761</v>
      </c>
      <c r="T30" s="2" t="s">
        <v>23</v>
      </c>
      <c r="U30">
        <f t="shared" si="5"/>
        <v>1.3049050183924602</v>
      </c>
      <c r="V30">
        <f t="shared" si="4"/>
        <v>1.2641825069394566</v>
      </c>
      <c r="W30">
        <f t="shared" si="4"/>
        <v>1.264831471265401</v>
      </c>
      <c r="X30">
        <f t="shared" si="4"/>
        <v>0.10172515809176583</v>
      </c>
      <c r="Y30">
        <f t="shared" si="4"/>
        <v>0.10610566729188971</v>
      </c>
      <c r="Z30">
        <f t="shared" si="4"/>
        <v>0.10480773864000115</v>
      </c>
      <c r="AA30">
        <f t="shared" si="4"/>
        <v>1.1832242072779078</v>
      </c>
      <c r="AB30">
        <f t="shared" si="4"/>
        <v>1.1603482147883719</v>
      </c>
      <c r="AC30">
        <f t="shared" si="4"/>
        <v>1.172191813736855</v>
      </c>
      <c r="AD30">
        <f t="shared" si="4"/>
        <v>1.1837109305223659</v>
      </c>
      <c r="AE30">
        <f t="shared" si="4"/>
        <v>1.1897138505373506</v>
      </c>
      <c r="AF30">
        <f t="shared" si="4"/>
        <v>1.2192417273678153</v>
      </c>
      <c r="AG30" t="s">
        <v>34</v>
      </c>
      <c r="AH30">
        <f>AVERAGE(AD29:AF29,AE30)</f>
        <v>1.1870774329632017</v>
      </c>
      <c r="AI30">
        <f>_xlfn.STDEV.S(AD29:AF29,AE30)</f>
        <v>1.1411116254037184E-2</v>
      </c>
      <c r="AJ30">
        <f>AVERAGE(AD31:AF32)</f>
        <v>1.0223351348042218</v>
      </c>
      <c r="AK30">
        <f>_xlfn.STDEV.S(AD31:AF32)</f>
        <v>1.7481027945972383E-2</v>
      </c>
    </row>
    <row r="31" spans="1:40" x14ac:dyDescent="0.25">
      <c r="A31" s="2" t="s">
        <v>25</v>
      </c>
      <c r="B31">
        <v>7967</v>
      </c>
      <c r="C31">
        <v>6607</v>
      </c>
      <c r="D31">
        <v>6246</v>
      </c>
      <c r="E31">
        <v>625</v>
      </c>
      <c r="F31">
        <v>607</v>
      </c>
      <c r="G31">
        <v>612</v>
      </c>
      <c r="H31">
        <v>6193</v>
      </c>
      <c r="I31">
        <v>6178</v>
      </c>
      <c r="J31">
        <v>6361</v>
      </c>
      <c r="K31">
        <v>6172</v>
      </c>
      <c r="L31">
        <v>6221</v>
      </c>
      <c r="M31">
        <v>6326</v>
      </c>
      <c r="T31" s="2" t="s">
        <v>25</v>
      </c>
      <c r="U31">
        <f t="shared" si="5"/>
        <v>1.2925746961995188</v>
      </c>
      <c r="V31">
        <f t="shared" si="4"/>
        <v>1.0719268253784637</v>
      </c>
      <c r="W31">
        <f t="shared" si="4"/>
        <v>1.0133577949619925</v>
      </c>
      <c r="X31">
        <f t="shared" si="4"/>
        <v>0.10140067592879368</v>
      </c>
      <c r="Y31">
        <f t="shared" si="4"/>
        <v>9.8480336462044418E-2</v>
      </c>
      <c r="Z31">
        <f t="shared" si="4"/>
        <v>9.9291541869474767E-2</v>
      </c>
      <c r="AA31">
        <f t="shared" si="4"/>
        <v>1.0047590176432308</v>
      </c>
      <c r="AB31">
        <f t="shared" si="4"/>
        <v>1.0023254014209397</v>
      </c>
      <c r="AC31">
        <f t="shared" si="4"/>
        <v>1.0320155193328906</v>
      </c>
      <c r="AD31">
        <f t="shared" si="4"/>
        <v>1.0013519549320233</v>
      </c>
      <c r="AE31">
        <f t="shared" si="4"/>
        <v>1.0093017679248408</v>
      </c>
      <c r="AF31">
        <f t="shared" si="4"/>
        <v>1.0263370814808781</v>
      </c>
    </row>
    <row r="32" spans="1:40" x14ac:dyDescent="0.25">
      <c r="A32" s="2" t="s">
        <v>26</v>
      </c>
      <c r="B32">
        <v>6248</v>
      </c>
      <c r="C32">
        <v>6290</v>
      </c>
      <c r="D32">
        <v>6305</v>
      </c>
      <c r="E32">
        <v>610</v>
      </c>
      <c r="F32">
        <v>627</v>
      </c>
      <c r="G32">
        <v>622</v>
      </c>
      <c r="H32">
        <v>6392</v>
      </c>
      <c r="I32">
        <v>6324</v>
      </c>
      <c r="J32">
        <v>6333</v>
      </c>
      <c r="K32">
        <v>6278</v>
      </c>
      <c r="L32">
        <v>6328</v>
      </c>
      <c r="M32">
        <v>6483</v>
      </c>
      <c r="T32" s="2" t="s">
        <v>26</v>
      </c>
      <c r="U32">
        <f t="shared" si="5"/>
        <v>1.0136822771249647</v>
      </c>
      <c r="V32">
        <f t="shared" si="4"/>
        <v>1.0204964025473795</v>
      </c>
      <c r="W32">
        <f t="shared" si="4"/>
        <v>1.0229300187696706</v>
      </c>
      <c r="X32">
        <f t="shared" si="4"/>
        <v>9.896705970650263E-2</v>
      </c>
      <c r="Y32">
        <f t="shared" si="4"/>
        <v>0.10172515809176583</v>
      </c>
      <c r="Z32">
        <f t="shared" si="4"/>
        <v>0.10091395268433548</v>
      </c>
      <c r="AA32">
        <f t="shared" si="4"/>
        <v>1.0370449928589587</v>
      </c>
      <c r="AB32">
        <f t="shared" si="4"/>
        <v>1.0260125993179059</v>
      </c>
      <c r="AC32">
        <f t="shared" si="4"/>
        <v>1.0274727690512806</v>
      </c>
      <c r="AD32">
        <f t="shared" si="4"/>
        <v>1.0185495095695467</v>
      </c>
      <c r="AE32">
        <f t="shared" si="4"/>
        <v>1.0266615636438503</v>
      </c>
      <c r="AF32">
        <f t="shared" si="4"/>
        <v>1.0518089312741912</v>
      </c>
      <c r="AL32" t="s">
        <v>55</v>
      </c>
      <c r="AM32" t="s">
        <v>56</v>
      </c>
    </row>
    <row r="33" spans="1:40" x14ac:dyDescent="0.25">
      <c r="AG33" t="s">
        <v>12</v>
      </c>
      <c r="AH33">
        <v>1.1639175185810653</v>
      </c>
      <c r="AI33">
        <v>1.1425016958249041</v>
      </c>
      <c r="AJ33">
        <v>1.1525606428770405</v>
      </c>
      <c r="AK33">
        <v>1.1603482147883719</v>
      </c>
      <c r="AL33">
        <f>AVERAGE(AH33:AK33)</f>
        <v>1.1548320180178455</v>
      </c>
      <c r="AM33">
        <f>_xlfn.STDEV.S(AH33:AK33)</f>
        <v>9.4898320622204633E-3</v>
      </c>
    </row>
    <row r="34" spans="1:40" x14ac:dyDescent="0.25">
      <c r="B34" t="s">
        <v>41</v>
      </c>
      <c r="AG34" t="s">
        <v>14</v>
      </c>
      <c r="AH34">
        <v>1.2129143251898584</v>
      </c>
      <c r="AI34">
        <v>1.2479583987908496</v>
      </c>
      <c r="AJ34">
        <v>1.2288139511754934</v>
      </c>
      <c r="AK34">
        <v>1.1543452947733872</v>
      </c>
      <c r="AL34">
        <f t="shared" ref="AL34:AL38" si="6">AVERAGE(AH34:AK34)</f>
        <v>1.2110079924823971</v>
      </c>
      <c r="AM34">
        <f t="shared" ref="AM34:AM38" si="7">_xlfn.STDEV.S(AH34:AK34)</f>
        <v>4.0400825517119279E-2</v>
      </c>
    </row>
    <row r="35" spans="1:40" x14ac:dyDescent="0.25">
      <c r="A35" t="s">
        <v>0</v>
      </c>
      <c r="E35" t="s">
        <v>1</v>
      </c>
      <c r="AG35" t="s">
        <v>31</v>
      </c>
      <c r="AH35">
        <v>7.1021033420527093</v>
      </c>
      <c r="AI35">
        <v>7.2872204160283154</v>
      </c>
      <c r="AJ35">
        <v>7.3470873750966748</v>
      </c>
      <c r="AK35">
        <v>7.1976633390480043</v>
      </c>
      <c r="AL35">
        <f t="shared" si="6"/>
        <v>7.2335186180564257</v>
      </c>
      <c r="AM35">
        <f t="shared" si="7"/>
        <v>0.10698492336303821</v>
      </c>
    </row>
    <row r="36" spans="1:40" x14ac:dyDescent="0.25">
      <c r="A36" t="s">
        <v>2</v>
      </c>
      <c r="E36" t="s">
        <v>3</v>
      </c>
      <c r="I36" t="s">
        <v>4</v>
      </c>
      <c r="AG36" t="s">
        <v>32</v>
      </c>
      <c r="AH36">
        <v>2.4452975801580452</v>
      </c>
      <c r="AI36">
        <v>2.3683953075336484</v>
      </c>
      <c r="AJ36">
        <v>2.3286462425695613</v>
      </c>
      <c r="AK36">
        <v>2.3414632880069606</v>
      </c>
      <c r="AL36">
        <f t="shared" si="6"/>
        <v>2.3709506045670539</v>
      </c>
      <c r="AM36">
        <f t="shared" si="7"/>
        <v>5.2259491018016489E-2</v>
      </c>
    </row>
    <row r="37" spans="1:40" x14ac:dyDescent="0.25">
      <c r="A37" t="s">
        <v>5</v>
      </c>
      <c r="E37" t="s">
        <v>6</v>
      </c>
      <c r="AG37" t="s">
        <v>33</v>
      </c>
      <c r="AH37">
        <v>1.3049050183924602</v>
      </c>
      <c r="AI37">
        <v>1.2641825069394566</v>
      </c>
      <c r="AJ37">
        <v>1.264831471265401</v>
      </c>
      <c r="AK37">
        <v>1.0719268253784637</v>
      </c>
      <c r="AL37">
        <f t="shared" si="6"/>
        <v>1.2264614554939453</v>
      </c>
      <c r="AM37">
        <f t="shared" si="7"/>
        <v>0.10476876172091029</v>
      </c>
    </row>
    <row r="38" spans="1:40" x14ac:dyDescent="0.25">
      <c r="AG38" t="s">
        <v>34</v>
      </c>
      <c r="AH38">
        <v>1.181601796463047</v>
      </c>
      <c r="AI38">
        <v>1.1752743942850903</v>
      </c>
      <c r="AJ38">
        <v>1.2017196905673198</v>
      </c>
      <c r="AK38">
        <v>1.1897138505373506</v>
      </c>
      <c r="AL38">
        <f t="shared" si="6"/>
        <v>1.1870774329632017</v>
      </c>
      <c r="AM38">
        <f t="shared" si="7"/>
        <v>1.1411116254037184E-2</v>
      </c>
    </row>
    <row r="39" spans="1:40" x14ac:dyDescent="0.25">
      <c r="B39" t="s">
        <v>36</v>
      </c>
      <c r="U39" t="s">
        <v>36</v>
      </c>
      <c r="AG39" t="s">
        <v>53</v>
      </c>
    </row>
    <row r="40" spans="1:40" x14ac:dyDescent="0.25">
      <c r="A40" s="2" t="s">
        <v>8</v>
      </c>
      <c r="B40" s="2">
        <v>1</v>
      </c>
      <c r="C40" s="2">
        <v>2</v>
      </c>
      <c r="D40" s="2">
        <v>3</v>
      </c>
      <c r="E40" s="2">
        <v>4</v>
      </c>
      <c r="F40" s="2">
        <v>5</v>
      </c>
      <c r="G40" s="2">
        <v>6</v>
      </c>
      <c r="H40" s="2">
        <v>7</v>
      </c>
      <c r="I40" s="2">
        <v>8</v>
      </c>
      <c r="J40" s="2">
        <v>9</v>
      </c>
      <c r="K40" s="2">
        <v>10</v>
      </c>
      <c r="L40" s="2">
        <v>11</v>
      </c>
      <c r="M40" s="2">
        <v>12</v>
      </c>
      <c r="O40" t="s">
        <v>37</v>
      </c>
      <c r="Q40" t="s">
        <v>38</v>
      </c>
      <c r="T40" s="2" t="s">
        <v>8</v>
      </c>
      <c r="U40" s="2">
        <v>1</v>
      </c>
      <c r="V40" s="2">
        <v>2</v>
      </c>
      <c r="W40" s="2">
        <v>3</v>
      </c>
      <c r="X40" s="2">
        <v>4</v>
      </c>
      <c r="Y40" s="2">
        <v>5</v>
      </c>
      <c r="Z40" s="2">
        <v>6</v>
      </c>
      <c r="AA40" s="2">
        <v>7</v>
      </c>
      <c r="AB40" s="2">
        <v>8</v>
      </c>
      <c r="AC40" s="2">
        <v>9</v>
      </c>
      <c r="AD40" s="2">
        <v>10</v>
      </c>
      <c r="AE40" s="2">
        <v>11</v>
      </c>
      <c r="AF40" s="2">
        <v>12</v>
      </c>
      <c r="AH40" t="s">
        <v>37</v>
      </c>
      <c r="AJ40" t="s">
        <v>38</v>
      </c>
    </row>
    <row r="41" spans="1:40" x14ac:dyDescent="0.25">
      <c r="A41" s="2" t="s">
        <v>11</v>
      </c>
      <c r="B41">
        <v>46199</v>
      </c>
      <c r="C41">
        <v>45504</v>
      </c>
      <c r="D41">
        <v>46182</v>
      </c>
      <c r="E41">
        <v>106</v>
      </c>
      <c r="F41">
        <v>103</v>
      </c>
      <c r="G41">
        <v>104</v>
      </c>
      <c r="H41">
        <v>432</v>
      </c>
      <c r="I41">
        <v>413</v>
      </c>
      <c r="J41">
        <v>411</v>
      </c>
      <c r="K41">
        <v>27492</v>
      </c>
      <c r="L41">
        <v>23739</v>
      </c>
      <c r="M41">
        <v>21322</v>
      </c>
      <c r="N41" t="s">
        <v>12</v>
      </c>
      <c r="O41">
        <f>AVERAGE(H41:J42)</f>
        <v>411.83333333333331</v>
      </c>
      <c r="P41">
        <f>_xlfn.STDEV.S(H41:J42)</f>
        <v>10.647378394077421</v>
      </c>
      <c r="Q41">
        <f>AVERAGE(H43:J44)</f>
        <v>354.16666666666669</v>
      </c>
      <c r="R41">
        <f>_xlfn.STDEV.S(H43:J44)</f>
        <v>15.841927492154062</v>
      </c>
      <c r="T41" s="2" t="s">
        <v>11</v>
      </c>
      <c r="U41">
        <f>B41/350.1667</f>
        <v>131.93430443271734</v>
      </c>
      <c r="V41">
        <f t="shared" ref="V41:AF48" si="8">C41/350.1667</f>
        <v>129.94953546410895</v>
      </c>
      <c r="W41">
        <f t="shared" si="8"/>
        <v>131.88575612701035</v>
      </c>
      <c r="X41">
        <f t="shared" si="8"/>
        <v>0.302712964996386</v>
      </c>
      <c r="Y41">
        <f t="shared" si="8"/>
        <v>0.29414561693045055</v>
      </c>
      <c r="Z41">
        <f t="shared" si="8"/>
        <v>0.29700139961909572</v>
      </c>
      <c r="AA41">
        <f t="shared" si="8"/>
        <v>1.2336981214947054</v>
      </c>
      <c r="AB41">
        <f t="shared" si="8"/>
        <v>1.1794382504104475</v>
      </c>
      <c r="AC41">
        <f t="shared" si="8"/>
        <v>1.1737266850331571</v>
      </c>
      <c r="AD41">
        <f t="shared" si="8"/>
        <v>78.511177676232492</v>
      </c>
      <c r="AE41">
        <f t="shared" si="8"/>
        <v>67.793425245747244</v>
      </c>
      <c r="AF41">
        <f t="shared" si="8"/>
        <v>60.89099848729191</v>
      </c>
      <c r="AG41" t="s">
        <v>12</v>
      </c>
      <c r="AH41">
        <f>AVERAGE(AA41,AB41,AC41,AB42)</f>
        <v>1.1837219244434152</v>
      </c>
      <c r="AI41">
        <f>_xlfn.STDEV.S(AA41,AB41,AC41,AB42)</f>
        <v>3.6010049536173795E-2</v>
      </c>
      <c r="AJ41">
        <f>AVERAGE(AA43:AC44)</f>
        <v>1.0114230355618243</v>
      </c>
      <c r="AK41">
        <f>_xlfn.STDEV.S(AA43:AC44)</f>
        <v>4.5241102286865217E-2</v>
      </c>
      <c r="AM41" t="s">
        <v>42</v>
      </c>
    </row>
    <row r="42" spans="1:40" x14ac:dyDescent="0.25">
      <c r="A42" s="2" t="s">
        <v>13</v>
      </c>
      <c r="B42">
        <v>44925</v>
      </c>
      <c r="C42">
        <v>44062</v>
      </c>
      <c r="D42">
        <v>397</v>
      </c>
      <c r="E42">
        <v>103</v>
      </c>
      <c r="F42">
        <v>101</v>
      </c>
      <c r="G42">
        <v>99</v>
      </c>
      <c r="H42">
        <v>405</v>
      </c>
      <c r="I42">
        <v>402</v>
      </c>
      <c r="J42">
        <v>408</v>
      </c>
      <c r="K42">
        <v>29213</v>
      </c>
      <c r="L42">
        <v>24737</v>
      </c>
      <c r="M42">
        <v>22022</v>
      </c>
      <c r="N42" t="s">
        <v>14</v>
      </c>
      <c r="O42">
        <f>AVERAGE(H45:J46)</f>
        <v>418</v>
      </c>
      <c r="P42">
        <f>_xlfn.STDEV.S(H45:J46)</f>
        <v>3.8470768123342691</v>
      </c>
      <c r="Q42">
        <f>AVERAGE(H47:J48)</f>
        <v>350.16666666666669</v>
      </c>
      <c r="R42">
        <f>_xlfn.STDEV.S(H47:J48)</f>
        <v>2.228601953392904</v>
      </c>
      <c r="T42" s="2" t="s">
        <v>13</v>
      </c>
      <c r="U42">
        <f t="shared" ref="U42:U48" si="9">B42/350.1667</f>
        <v>128.2960372873834</v>
      </c>
      <c r="V42">
        <f t="shared" si="8"/>
        <v>125.83149682708265</v>
      </c>
      <c r="W42">
        <f t="shared" si="8"/>
        <v>1.133745727392125</v>
      </c>
      <c r="X42">
        <f t="shared" si="8"/>
        <v>0.29414561693045055</v>
      </c>
      <c r="Y42">
        <f t="shared" si="8"/>
        <v>0.28843405155316026</v>
      </c>
      <c r="Z42">
        <f t="shared" si="8"/>
        <v>0.28272248617586998</v>
      </c>
      <c r="AA42">
        <f t="shared" si="8"/>
        <v>1.1565919889012861</v>
      </c>
      <c r="AB42">
        <f t="shared" si="8"/>
        <v>1.1480246408353507</v>
      </c>
      <c r="AC42">
        <f t="shared" si="8"/>
        <v>1.1651593369672217</v>
      </c>
      <c r="AD42">
        <f t="shared" si="8"/>
        <v>83.425979683390793</v>
      </c>
      <c r="AE42">
        <f t="shared" si="8"/>
        <v>70.643496369015097</v>
      </c>
      <c r="AF42">
        <f t="shared" si="8"/>
        <v>62.890046369343516</v>
      </c>
      <c r="AG42" t="s">
        <v>14</v>
      </c>
      <c r="AH42">
        <f>AVERAGE(AA45,AB45,AC45,AB46)</f>
        <v>1.1958590008701571</v>
      </c>
      <c r="AI42">
        <f>_xlfn.STDEV.S(AA45,AB45,AC45,AB46)</f>
        <v>1.3060848574895135E-2</v>
      </c>
      <c r="AJ42">
        <f>AVERAGE(AA47:AC48)</f>
        <v>0.99999990480724377</v>
      </c>
      <c r="AK42">
        <f>_xlfn.STDEV.S(AA47:AC48)</f>
        <v>6.364402878380246E-3</v>
      </c>
      <c r="AM42" t="s">
        <v>43</v>
      </c>
    </row>
    <row r="43" spans="1:40" x14ac:dyDescent="0.25">
      <c r="A43" s="2" t="s">
        <v>15</v>
      </c>
      <c r="B43">
        <v>419</v>
      </c>
      <c r="C43">
        <v>478</v>
      </c>
      <c r="D43">
        <v>400</v>
      </c>
      <c r="E43">
        <v>101</v>
      </c>
      <c r="F43">
        <v>102</v>
      </c>
      <c r="G43">
        <v>103</v>
      </c>
      <c r="H43">
        <v>345</v>
      </c>
      <c r="I43">
        <v>350</v>
      </c>
      <c r="J43">
        <v>347</v>
      </c>
      <c r="K43">
        <v>362</v>
      </c>
      <c r="L43">
        <v>358</v>
      </c>
      <c r="M43">
        <v>365</v>
      </c>
      <c r="N43" t="s">
        <v>31</v>
      </c>
      <c r="O43">
        <f>AVERAGE(B41,C41,D41,C42)</f>
        <v>45486.75</v>
      </c>
      <c r="P43">
        <f>_xlfn.STDEV.S(B41,C41,D41,C42)</f>
        <v>1003.4744225273839</v>
      </c>
      <c r="Q43">
        <f>AVERAGE(B43,C43,D43,D42)</f>
        <v>423.5</v>
      </c>
      <c r="R43">
        <f>_xlfn.STDEV.S(B43,C43,D43,D42)</f>
        <v>37.616485747608053</v>
      </c>
      <c r="T43" s="2" t="s">
        <v>15</v>
      </c>
      <c r="U43">
        <f t="shared" si="9"/>
        <v>1.1965729465423183</v>
      </c>
      <c r="V43">
        <f t="shared" si="8"/>
        <v>1.3650641251723823</v>
      </c>
      <c r="W43">
        <f t="shared" si="8"/>
        <v>1.1423130754580604</v>
      </c>
      <c r="X43">
        <f t="shared" si="8"/>
        <v>0.28843405155316026</v>
      </c>
      <c r="Y43">
        <f t="shared" si="8"/>
        <v>0.29128983424180543</v>
      </c>
      <c r="Z43">
        <f t="shared" si="8"/>
        <v>0.29414561693045055</v>
      </c>
      <c r="AA43">
        <f t="shared" si="8"/>
        <v>0.98524502758257715</v>
      </c>
      <c r="AB43">
        <f t="shared" si="8"/>
        <v>0.99952394102580289</v>
      </c>
      <c r="AC43">
        <f t="shared" si="8"/>
        <v>0.99095659295986738</v>
      </c>
      <c r="AD43">
        <f t="shared" si="8"/>
        <v>1.0337933332895446</v>
      </c>
      <c r="AE43">
        <f t="shared" si="8"/>
        <v>1.0223702025349641</v>
      </c>
      <c r="AF43">
        <f t="shared" si="8"/>
        <v>1.0423606813554802</v>
      </c>
      <c r="AG43" t="s">
        <v>17</v>
      </c>
      <c r="AH43">
        <f>AVERAGE(U41,V41,W41,V42)</f>
        <v>129.90027321272984</v>
      </c>
      <c r="AI43">
        <f>_xlfn.STDEV.S(U41,V41,W41,V42)</f>
        <v>2.8657048843518913</v>
      </c>
      <c r="AJ43">
        <f>AVERAGE(U43,V43,W43,W42)</f>
        <v>1.2094239686412216</v>
      </c>
      <c r="AK43">
        <f>_xlfn.STDEV.S(U43,V43,W43,W42)</f>
        <v>0.10742450880568619</v>
      </c>
      <c r="AM43" t="s">
        <v>44</v>
      </c>
    </row>
    <row r="44" spans="1:40" x14ac:dyDescent="0.25">
      <c r="A44" s="2" t="s">
        <v>18</v>
      </c>
      <c r="B44">
        <v>101</v>
      </c>
      <c r="C44">
        <v>103</v>
      </c>
      <c r="D44">
        <v>103</v>
      </c>
      <c r="E44">
        <v>103</v>
      </c>
      <c r="F44">
        <v>100</v>
      </c>
      <c r="G44">
        <v>102</v>
      </c>
      <c r="H44">
        <v>345</v>
      </c>
      <c r="I44">
        <v>352</v>
      </c>
      <c r="J44">
        <v>386</v>
      </c>
      <c r="K44">
        <v>359</v>
      </c>
      <c r="L44">
        <v>362</v>
      </c>
      <c r="M44">
        <v>364</v>
      </c>
      <c r="N44" t="s">
        <v>39</v>
      </c>
      <c r="O44">
        <f>AVERAGE(K41:M42)</f>
        <v>24754.166666666668</v>
      </c>
      <c r="P44">
        <f>_xlfn.STDEV.S(K41:M42)</f>
        <v>3087.1438849957576</v>
      </c>
      <c r="Q44">
        <f>AVERAGE(K43:M44)</f>
        <v>361.66666666666669</v>
      </c>
      <c r="R44">
        <f>_xlfn.STDEV.S(K43:M44)</f>
        <v>2.7325202042558927</v>
      </c>
      <c r="T44" s="2" t="s">
        <v>18</v>
      </c>
      <c r="U44">
        <f t="shared" si="9"/>
        <v>0.28843405155316026</v>
      </c>
      <c r="V44">
        <f t="shared" si="8"/>
        <v>0.29414561693045055</v>
      </c>
      <c r="W44">
        <f t="shared" si="8"/>
        <v>0.29414561693045055</v>
      </c>
      <c r="X44">
        <f t="shared" si="8"/>
        <v>0.29414561693045055</v>
      </c>
      <c r="Y44">
        <f t="shared" si="8"/>
        <v>0.28557826886451509</v>
      </c>
      <c r="Z44">
        <f t="shared" si="8"/>
        <v>0.29128983424180543</v>
      </c>
      <c r="AA44">
        <f t="shared" si="8"/>
        <v>0.98524502758257715</v>
      </c>
      <c r="AB44">
        <f t="shared" si="8"/>
        <v>1.0052355064030931</v>
      </c>
      <c r="AC44">
        <f t="shared" si="8"/>
        <v>1.1023321178170282</v>
      </c>
      <c r="AD44">
        <f t="shared" si="8"/>
        <v>1.0252259852236092</v>
      </c>
      <c r="AE44">
        <f t="shared" si="8"/>
        <v>1.0337933332895446</v>
      </c>
      <c r="AF44">
        <f t="shared" si="8"/>
        <v>1.0395048986668349</v>
      </c>
      <c r="AG44" t="s">
        <v>19</v>
      </c>
      <c r="AH44">
        <f>AVERAGE(AD41:AF41,AE42)</f>
        <v>69.459774444571678</v>
      </c>
      <c r="AI44">
        <f>_xlfn.STDEV.S(AD41,AE41,AF41,AE42)</f>
        <v>7.2922273486913571</v>
      </c>
      <c r="AJ44">
        <f>AVERAGE(AD43:AF44)</f>
        <v>1.0328414057266631</v>
      </c>
      <c r="AK44">
        <f>_xlfn.STDEV.S(AD43:AF44)</f>
        <v>7.8034838956870887E-3</v>
      </c>
    </row>
    <row r="45" spans="1:40" x14ac:dyDescent="0.25">
      <c r="A45" s="2" t="s">
        <v>20</v>
      </c>
      <c r="B45">
        <v>102</v>
      </c>
      <c r="C45">
        <v>100</v>
      </c>
      <c r="D45">
        <v>102</v>
      </c>
      <c r="E45">
        <v>100</v>
      </c>
      <c r="F45">
        <v>101</v>
      </c>
      <c r="G45">
        <v>102</v>
      </c>
      <c r="H45">
        <v>424</v>
      </c>
      <c r="I45">
        <v>418</v>
      </c>
      <c r="J45">
        <v>413</v>
      </c>
      <c r="K45">
        <v>406</v>
      </c>
      <c r="L45">
        <v>414</v>
      </c>
      <c r="M45">
        <v>418</v>
      </c>
      <c r="N45" t="s">
        <v>33</v>
      </c>
      <c r="O45">
        <f>AVERAGE(B46,C46,D46,C47)</f>
        <v>457.25</v>
      </c>
      <c r="P45">
        <f>_xlfn.STDEV.S(B46,C46,D46,C47)</f>
        <v>5.9090326337452783</v>
      </c>
      <c r="Q45">
        <f>AVERAGE(B48,C48,D48,D47)</f>
        <v>343.25</v>
      </c>
      <c r="R45">
        <f>_xlfn.STDEV.S(B48,C48,D48,D47)</f>
        <v>3.3040379335998349</v>
      </c>
      <c r="T45" s="2" t="s">
        <v>20</v>
      </c>
      <c r="U45">
        <f t="shared" si="9"/>
        <v>0.29128983424180543</v>
      </c>
      <c r="V45">
        <f t="shared" si="8"/>
        <v>0.28557826886451509</v>
      </c>
      <c r="W45">
        <f t="shared" si="8"/>
        <v>0.29128983424180543</v>
      </c>
      <c r="X45">
        <f t="shared" si="8"/>
        <v>0.28557826886451509</v>
      </c>
      <c r="Y45">
        <f t="shared" si="8"/>
        <v>0.28843405155316026</v>
      </c>
      <c r="Z45">
        <f t="shared" si="8"/>
        <v>0.29128983424180543</v>
      </c>
      <c r="AA45">
        <f t="shared" si="8"/>
        <v>1.210851859985544</v>
      </c>
      <c r="AB45">
        <f t="shared" si="8"/>
        <v>1.1937171638536732</v>
      </c>
      <c r="AC45">
        <f t="shared" si="8"/>
        <v>1.1794382504104475</v>
      </c>
      <c r="AD45">
        <f t="shared" si="8"/>
        <v>1.1594477715899314</v>
      </c>
      <c r="AE45">
        <f t="shared" si="8"/>
        <v>1.1822940330990925</v>
      </c>
      <c r="AF45">
        <f t="shared" si="8"/>
        <v>1.1937171638536732</v>
      </c>
      <c r="AG45" t="s">
        <v>33</v>
      </c>
      <c r="AH45">
        <f>AVERAGE(U46,V46,W46,V47)</f>
        <v>1.3058066343829953</v>
      </c>
      <c r="AI45">
        <f>_xlfn.STDEV.S(U46,V46,W46,V47)</f>
        <v>1.6874913102089023E-2</v>
      </c>
      <c r="AJ45">
        <f>AVERAGE(U48,V48,W48,W47)</f>
        <v>0.98024740787744813</v>
      </c>
      <c r="AK45">
        <f>_xlfn.STDEV.S(U48,V48,W48,W47)</f>
        <v>9.4356143334012772E-3</v>
      </c>
    </row>
    <row r="46" spans="1:40" x14ac:dyDescent="0.25">
      <c r="A46" s="2" t="s">
        <v>23</v>
      </c>
      <c r="B46">
        <v>455</v>
      </c>
      <c r="C46">
        <v>461</v>
      </c>
      <c r="D46">
        <v>450</v>
      </c>
      <c r="E46">
        <v>101</v>
      </c>
      <c r="F46">
        <v>102</v>
      </c>
      <c r="G46">
        <v>101</v>
      </c>
      <c r="H46">
        <v>415</v>
      </c>
      <c r="I46">
        <v>420</v>
      </c>
      <c r="J46">
        <v>418</v>
      </c>
      <c r="K46">
        <v>403</v>
      </c>
      <c r="L46">
        <v>411</v>
      </c>
      <c r="M46">
        <v>428</v>
      </c>
      <c r="N46" t="s">
        <v>34</v>
      </c>
      <c r="O46">
        <f>AVERAGE(K45:M46)</f>
        <v>413.33333333333331</v>
      </c>
      <c r="P46">
        <f>_xlfn.STDEV.S(K45:M46)</f>
        <v>8.9814623902049853</v>
      </c>
      <c r="Q46">
        <f>AVERAGE(K47:M48)</f>
        <v>344</v>
      </c>
      <c r="R46">
        <f>_xlfn.STDEV.S(K47:M48)</f>
        <v>2</v>
      </c>
      <c r="T46" s="2" t="s">
        <v>23</v>
      </c>
      <c r="U46">
        <f t="shared" si="9"/>
        <v>1.2993811233335437</v>
      </c>
      <c r="V46">
        <f t="shared" si="8"/>
        <v>1.3165158194654147</v>
      </c>
      <c r="W46">
        <f t="shared" si="8"/>
        <v>1.285102209890318</v>
      </c>
      <c r="X46">
        <f t="shared" si="8"/>
        <v>0.28843405155316026</v>
      </c>
      <c r="Y46">
        <f t="shared" si="8"/>
        <v>0.29128983424180543</v>
      </c>
      <c r="Z46">
        <f t="shared" si="8"/>
        <v>0.28843405155316026</v>
      </c>
      <c r="AA46">
        <f t="shared" si="8"/>
        <v>1.1851498157877376</v>
      </c>
      <c r="AB46">
        <f t="shared" si="8"/>
        <v>1.1994287292309636</v>
      </c>
      <c r="AC46">
        <f t="shared" si="8"/>
        <v>1.1937171638536732</v>
      </c>
      <c r="AD46">
        <f t="shared" si="8"/>
        <v>1.1508804235239958</v>
      </c>
      <c r="AE46">
        <f t="shared" si="8"/>
        <v>1.1737266850331571</v>
      </c>
      <c r="AF46">
        <f t="shared" si="8"/>
        <v>1.2222749907401247</v>
      </c>
      <c r="AG46" t="s">
        <v>34</v>
      </c>
      <c r="AH46">
        <f>AVERAGE(AD45,AE45,AF45,AE46)</f>
        <v>1.1772964133939636</v>
      </c>
      <c r="AI46">
        <f>_xlfn.STDEV.S(AD45,AE45,AF45,AE46)</f>
        <v>1.4444540181855777E-2</v>
      </c>
      <c r="AJ46">
        <f>AVERAGE(AD47:AF48)</f>
        <v>0.98238924489393187</v>
      </c>
      <c r="AK46">
        <f>_xlfn.STDEV.S(AD47:AF48)</f>
        <v>5.7115653772903396E-3</v>
      </c>
      <c r="AN46" t="s">
        <v>12</v>
      </c>
    </row>
    <row r="47" spans="1:40" x14ac:dyDescent="0.25">
      <c r="A47" s="2" t="s">
        <v>25</v>
      </c>
      <c r="B47">
        <v>458</v>
      </c>
      <c r="C47">
        <v>463</v>
      </c>
      <c r="D47">
        <v>344</v>
      </c>
      <c r="E47">
        <v>100</v>
      </c>
      <c r="F47">
        <v>103</v>
      </c>
      <c r="G47">
        <v>101</v>
      </c>
      <c r="H47">
        <v>347</v>
      </c>
      <c r="I47">
        <v>352</v>
      </c>
      <c r="J47">
        <v>351</v>
      </c>
      <c r="K47">
        <v>346</v>
      </c>
      <c r="L47">
        <v>341</v>
      </c>
      <c r="M47">
        <v>345</v>
      </c>
      <c r="T47" s="2" t="s">
        <v>25</v>
      </c>
      <c r="U47">
        <f t="shared" si="9"/>
        <v>1.3079484713994791</v>
      </c>
      <c r="V47">
        <f t="shared" si="8"/>
        <v>1.3222273848427049</v>
      </c>
      <c r="W47">
        <f t="shared" si="8"/>
        <v>0.98238924489393198</v>
      </c>
      <c r="X47">
        <f t="shared" si="8"/>
        <v>0.28557826886451509</v>
      </c>
      <c r="Y47">
        <f t="shared" si="8"/>
        <v>0.29414561693045055</v>
      </c>
      <c r="Z47">
        <f t="shared" si="8"/>
        <v>0.28843405155316026</v>
      </c>
      <c r="AA47">
        <f t="shared" si="8"/>
        <v>0.99095659295986738</v>
      </c>
      <c r="AB47">
        <f t="shared" si="8"/>
        <v>1.0052355064030931</v>
      </c>
      <c r="AC47">
        <f t="shared" si="8"/>
        <v>1.0023797237144481</v>
      </c>
      <c r="AD47">
        <f t="shared" si="8"/>
        <v>0.98810081027122232</v>
      </c>
      <c r="AE47">
        <f t="shared" si="8"/>
        <v>0.97382189682799647</v>
      </c>
      <c r="AF47">
        <f t="shared" si="8"/>
        <v>0.98524502758257715</v>
      </c>
      <c r="AN47" t="s">
        <v>45</v>
      </c>
    </row>
    <row r="48" spans="1:40" x14ac:dyDescent="0.25">
      <c r="A48" s="2" t="s">
        <v>26</v>
      </c>
      <c r="B48">
        <v>339</v>
      </c>
      <c r="C48">
        <v>347</v>
      </c>
      <c r="D48">
        <v>343</v>
      </c>
      <c r="E48">
        <v>103</v>
      </c>
      <c r="F48">
        <v>104</v>
      </c>
      <c r="G48">
        <v>106</v>
      </c>
      <c r="H48">
        <v>349</v>
      </c>
      <c r="I48">
        <v>353</v>
      </c>
      <c r="J48">
        <v>349</v>
      </c>
      <c r="K48">
        <v>345</v>
      </c>
      <c r="L48">
        <v>342</v>
      </c>
      <c r="M48">
        <v>345</v>
      </c>
      <c r="T48" s="2" t="s">
        <v>26</v>
      </c>
      <c r="U48">
        <f t="shared" si="9"/>
        <v>0.96811033145070624</v>
      </c>
      <c r="V48">
        <f t="shared" si="8"/>
        <v>0.99095659295986738</v>
      </c>
      <c r="W48">
        <f t="shared" si="8"/>
        <v>0.97953346220528681</v>
      </c>
      <c r="X48">
        <f t="shared" si="8"/>
        <v>0.29414561693045055</v>
      </c>
      <c r="Y48">
        <f t="shared" si="8"/>
        <v>0.29700139961909572</v>
      </c>
      <c r="Z48">
        <f t="shared" si="8"/>
        <v>0.302712964996386</v>
      </c>
      <c r="AA48">
        <f t="shared" si="8"/>
        <v>0.99666815833715772</v>
      </c>
      <c r="AB48">
        <f t="shared" si="8"/>
        <v>1.0080912890917384</v>
      </c>
      <c r="AC48">
        <f t="shared" si="8"/>
        <v>0.99666815833715772</v>
      </c>
      <c r="AD48">
        <f t="shared" si="8"/>
        <v>0.98524502758257715</v>
      </c>
      <c r="AE48">
        <f t="shared" si="8"/>
        <v>0.97667767951664164</v>
      </c>
      <c r="AF48">
        <f t="shared" si="8"/>
        <v>0.98524502758257715</v>
      </c>
      <c r="AL48" t="s">
        <v>51</v>
      </c>
      <c r="AM48" t="s">
        <v>52</v>
      </c>
      <c r="AN48" t="s">
        <v>47</v>
      </c>
    </row>
    <row r="49" spans="1:40" x14ac:dyDescent="0.25">
      <c r="AG49" t="s">
        <v>12</v>
      </c>
      <c r="AH49">
        <v>1.2336981214947054</v>
      </c>
      <c r="AI49">
        <v>1.1794382504104475</v>
      </c>
      <c r="AJ49">
        <v>1.1737266850331571</v>
      </c>
      <c r="AK49">
        <v>1.1480246408353507</v>
      </c>
      <c r="AL49">
        <f>AVERAGE(AH49:AK49)</f>
        <v>1.1837219244434152</v>
      </c>
      <c r="AM49">
        <f>_xlfn.STDEV.S(AH49:AK49)</f>
        <v>3.6010049536173795E-2</v>
      </c>
      <c r="AN49" t="s">
        <v>46</v>
      </c>
    </row>
    <row r="50" spans="1:40" x14ac:dyDescent="0.25">
      <c r="AG50" t="s">
        <v>14</v>
      </c>
      <c r="AH50">
        <v>1.210851859985544</v>
      </c>
      <c r="AI50">
        <v>1.1937171638536732</v>
      </c>
      <c r="AJ50">
        <v>1.1794382504104475</v>
      </c>
      <c r="AK50">
        <v>1.1994287292309636</v>
      </c>
      <c r="AL50">
        <f t="shared" ref="AL50:AL54" si="10">AVERAGE(AH50:AK50)</f>
        <v>1.1958590008701571</v>
      </c>
      <c r="AM50">
        <f t="shared" ref="AM50:AM54" si="11">_xlfn.STDEV.S(AH50:AK50)</f>
        <v>1.3060848574895135E-2</v>
      </c>
      <c r="AN50" t="s">
        <v>48</v>
      </c>
    </row>
    <row r="51" spans="1:40" x14ac:dyDescent="0.25">
      <c r="AG51" t="s">
        <v>17</v>
      </c>
      <c r="AH51">
        <v>131.93430443271734</v>
      </c>
      <c r="AI51">
        <v>129.94953546410895</v>
      </c>
      <c r="AJ51">
        <v>131.88575612701035</v>
      </c>
      <c r="AK51">
        <v>125.83149682708265</v>
      </c>
      <c r="AL51">
        <f t="shared" si="10"/>
        <v>129.90027321272984</v>
      </c>
      <c r="AM51">
        <f t="shared" si="11"/>
        <v>2.8657048843518913</v>
      </c>
      <c r="AN51" t="s">
        <v>34</v>
      </c>
    </row>
    <row r="52" spans="1:40" x14ac:dyDescent="0.25">
      <c r="AG52" t="s">
        <v>19</v>
      </c>
      <c r="AH52">
        <v>78.511177676232492</v>
      </c>
      <c r="AI52">
        <v>67.793425245747244</v>
      </c>
      <c r="AJ52">
        <v>60.89099848729191</v>
      </c>
      <c r="AK52">
        <v>70.643496369015097</v>
      </c>
      <c r="AL52">
        <f t="shared" si="10"/>
        <v>69.459774444571678</v>
      </c>
      <c r="AM52">
        <f t="shared" si="11"/>
        <v>7.2922273486913571</v>
      </c>
    </row>
    <row r="53" spans="1:40" x14ac:dyDescent="0.25">
      <c r="A53" t="s">
        <v>27</v>
      </c>
      <c r="B53" s="1" t="s">
        <v>40</v>
      </c>
      <c r="AG53" t="s">
        <v>33</v>
      </c>
      <c r="AH53">
        <v>1.2993811233335399</v>
      </c>
      <c r="AI53">
        <v>1.3165158194654147</v>
      </c>
      <c r="AJ53">
        <v>1.285102209890318</v>
      </c>
      <c r="AK53">
        <v>1.3222273848427049</v>
      </c>
      <c r="AL53">
        <f t="shared" si="10"/>
        <v>1.3058066343829944</v>
      </c>
      <c r="AM53">
        <f t="shared" si="11"/>
        <v>1.6874913102089502E-2</v>
      </c>
    </row>
    <row r="54" spans="1:40" x14ac:dyDescent="0.25">
      <c r="AG54" t="s">
        <v>34</v>
      </c>
      <c r="AH54">
        <v>1.1594477715899314</v>
      </c>
      <c r="AI54">
        <v>1.1822940330990925</v>
      </c>
      <c r="AJ54">
        <v>1.1937171638536732</v>
      </c>
      <c r="AK54">
        <v>1.1737266850331571</v>
      </c>
      <c r="AL54">
        <f t="shared" si="10"/>
        <v>1.1772964133939636</v>
      </c>
      <c r="AM54">
        <f t="shared" si="11"/>
        <v>1.4444540181855777E-2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A2C8-0027-4C7C-8652-FC17064362CE}">
  <dimension ref="A1:I9"/>
  <sheetViews>
    <sheetView workbookViewId="0">
      <selection activeCell="F19" sqref="F19"/>
    </sheetView>
  </sheetViews>
  <sheetFormatPr defaultRowHeight="15" x14ac:dyDescent="0.25"/>
  <sheetData>
    <row r="1" spans="1:9" x14ac:dyDescent="0.25">
      <c r="A1" t="s">
        <v>57</v>
      </c>
      <c r="C1" t="s">
        <v>58</v>
      </c>
      <c r="F1" t="s">
        <v>59</v>
      </c>
      <c r="G1" t="s">
        <v>60</v>
      </c>
      <c r="I1" t="s">
        <v>61</v>
      </c>
    </row>
    <row r="2" spans="1:9" x14ac:dyDescent="0.25">
      <c r="C2" t="s">
        <v>62</v>
      </c>
      <c r="D2" t="s">
        <v>63</v>
      </c>
      <c r="F2" t="s">
        <v>64</v>
      </c>
      <c r="G2" t="s">
        <v>65</v>
      </c>
      <c r="H2" t="s">
        <v>64</v>
      </c>
      <c r="I2" t="s">
        <v>65</v>
      </c>
    </row>
    <row r="3" spans="1:9" x14ac:dyDescent="0.25">
      <c r="B3" t="s">
        <v>64</v>
      </c>
      <c r="C3" t="s">
        <v>65</v>
      </c>
      <c r="D3" t="s">
        <v>65</v>
      </c>
      <c r="F3">
        <v>0</v>
      </c>
      <c r="G3">
        <v>5.8</v>
      </c>
      <c r="H3">
        <v>0</v>
      </c>
      <c r="I3">
        <v>4.08</v>
      </c>
    </row>
    <row r="4" spans="1:9" x14ac:dyDescent="0.25">
      <c r="B4">
        <v>4</v>
      </c>
      <c r="C4">
        <v>100</v>
      </c>
      <c r="D4">
        <v>3.36</v>
      </c>
      <c r="F4">
        <v>0.5</v>
      </c>
      <c r="G4">
        <v>5.42</v>
      </c>
      <c r="H4">
        <v>0.5</v>
      </c>
      <c r="I4">
        <v>4.8600000000000003</v>
      </c>
    </row>
    <row r="5" spans="1:9" x14ac:dyDescent="0.25">
      <c r="B5">
        <v>2</v>
      </c>
      <c r="C5">
        <v>99.7</v>
      </c>
      <c r="D5">
        <v>3.23</v>
      </c>
      <c r="F5">
        <v>1</v>
      </c>
      <c r="G5">
        <v>3.57</v>
      </c>
      <c r="H5">
        <v>1</v>
      </c>
      <c r="I5">
        <v>3.82</v>
      </c>
    </row>
    <row r="6" spans="1:9" x14ac:dyDescent="0.25">
      <c r="B6">
        <v>1</v>
      </c>
      <c r="C6">
        <v>72.099999999999994</v>
      </c>
      <c r="D6">
        <v>2.68</v>
      </c>
      <c r="F6">
        <v>2</v>
      </c>
      <c r="G6">
        <v>2.76</v>
      </c>
      <c r="H6">
        <v>2</v>
      </c>
      <c r="I6">
        <v>3.41</v>
      </c>
    </row>
    <row r="7" spans="1:9" x14ac:dyDescent="0.25">
      <c r="B7">
        <v>0.5</v>
      </c>
      <c r="C7">
        <v>22</v>
      </c>
      <c r="D7">
        <v>2.79</v>
      </c>
      <c r="F7">
        <v>4</v>
      </c>
      <c r="G7">
        <v>4.22</v>
      </c>
      <c r="H7">
        <v>4</v>
      </c>
      <c r="I7">
        <v>2.78</v>
      </c>
    </row>
    <row r="8" spans="1:9" x14ac:dyDescent="0.25">
      <c r="B8">
        <v>0.25</v>
      </c>
      <c r="C8">
        <v>4.9400000000000004</v>
      </c>
      <c r="D8">
        <v>3.18</v>
      </c>
      <c r="F8">
        <v>10</v>
      </c>
      <c r="G8">
        <v>7.88</v>
      </c>
      <c r="H8">
        <v>20</v>
      </c>
      <c r="I8">
        <v>6.71</v>
      </c>
    </row>
    <row r="9" spans="1:9" x14ac:dyDescent="0.25">
      <c r="B9">
        <v>0</v>
      </c>
      <c r="C9">
        <v>3.24</v>
      </c>
      <c r="D9">
        <v>2.74</v>
      </c>
      <c r="F9">
        <v>20</v>
      </c>
      <c r="G9">
        <v>6.1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1093-9580-42A4-9A0D-D75B2AF413E8}">
  <dimension ref="A1:BF13"/>
  <sheetViews>
    <sheetView workbookViewId="0">
      <selection activeCell="H18" sqref="H18"/>
    </sheetView>
  </sheetViews>
  <sheetFormatPr defaultRowHeight="15" x14ac:dyDescent="0.25"/>
  <sheetData>
    <row r="1" spans="1:58" x14ac:dyDescent="0.25">
      <c r="C1" t="s">
        <v>63</v>
      </c>
      <c r="G1" t="s">
        <v>19</v>
      </c>
      <c r="S1" t="s">
        <v>66</v>
      </c>
      <c r="AA1" t="s">
        <v>67</v>
      </c>
      <c r="AE1" t="s">
        <v>68</v>
      </c>
      <c r="AJ1" t="s">
        <v>69</v>
      </c>
      <c r="AO1" t="s">
        <v>70</v>
      </c>
      <c r="AT1" t="s">
        <v>70</v>
      </c>
      <c r="AY1" t="s">
        <v>70</v>
      </c>
      <c r="BD1" t="s">
        <v>71</v>
      </c>
    </row>
    <row r="2" spans="1:58" x14ac:dyDescent="0.25">
      <c r="A2" t="s">
        <v>72</v>
      </c>
      <c r="B2" t="s">
        <v>73</v>
      </c>
      <c r="C2" t="s">
        <v>74</v>
      </c>
      <c r="D2" t="s">
        <v>75</v>
      </c>
      <c r="E2" t="s">
        <v>72</v>
      </c>
      <c r="F2" t="s">
        <v>73</v>
      </c>
      <c r="G2" t="s">
        <v>74</v>
      </c>
      <c r="H2" t="s">
        <v>75</v>
      </c>
      <c r="Q2" t="s">
        <v>72</v>
      </c>
      <c r="R2" t="s">
        <v>73</v>
      </c>
      <c r="S2" t="s">
        <v>74</v>
      </c>
      <c r="Y2" t="s">
        <v>72</v>
      </c>
      <c r="Z2" t="s">
        <v>73</v>
      </c>
      <c r="AA2" t="s">
        <v>74</v>
      </c>
      <c r="AC2" t="s">
        <v>72</v>
      </c>
      <c r="AD2" t="s">
        <v>73</v>
      </c>
      <c r="AE2" t="s">
        <v>74</v>
      </c>
      <c r="AF2" t="s">
        <v>76</v>
      </c>
      <c r="AH2" t="s">
        <v>72</v>
      </c>
      <c r="AI2" t="s">
        <v>73</v>
      </c>
      <c r="AJ2" t="s">
        <v>74</v>
      </c>
      <c r="AM2" t="s">
        <v>72</v>
      </c>
      <c r="AN2" t="s">
        <v>73</v>
      </c>
      <c r="AO2" t="s">
        <v>74</v>
      </c>
      <c r="AR2" t="s">
        <v>72</v>
      </c>
      <c r="AS2" t="s">
        <v>73</v>
      </c>
      <c r="AT2" t="s">
        <v>74</v>
      </c>
      <c r="AW2" t="s">
        <v>72</v>
      </c>
      <c r="AX2" t="s">
        <v>73</v>
      </c>
      <c r="AY2" t="s">
        <v>74</v>
      </c>
      <c r="BB2" t="s">
        <v>72</v>
      </c>
      <c r="BC2" t="s">
        <v>73</v>
      </c>
      <c r="BD2" t="s">
        <v>74</v>
      </c>
      <c r="BF2" t="s">
        <v>77</v>
      </c>
    </row>
    <row r="3" spans="1:58" x14ac:dyDescent="0.25">
      <c r="A3">
        <v>0</v>
      </c>
      <c r="B3">
        <v>0.83960800000000002</v>
      </c>
      <c r="C3">
        <f>B3/0.839608</f>
        <v>1</v>
      </c>
      <c r="D3">
        <f>LN(C3)</f>
        <v>0</v>
      </c>
      <c r="E3">
        <v>0</v>
      </c>
      <c r="F3">
        <v>0.82899999999999996</v>
      </c>
      <c r="G3">
        <f>F3/0.829</f>
        <v>1</v>
      </c>
      <c r="H3">
        <f>LN(G3)</f>
        <v>0</v>
      </c>
      <c r="Q3">
        <v>0</v>
      </c>
      <c r="R3">
        <v>0.79272500000000001</v>
      </c>
      <c r="S3">
        <f>R3/0.792725</f>
        <v>1</v>
      </c>
      <c r="T3">
        <f>LN(S3)</f>
        <v>0</v>
      </c>
      <c r="Y3">
        <v>0</v>
      </c>
      <c r="Z3">
        <v>0.82953900000000003</v>
      </c>
      <c r="AA3">
        <f>Z3/0.829539</f>
        <v>1</v>
      </c>
      <c r="AB3">
        <f>LN(AA3)</f>
        <v>0</v>
      </c>
      <c r="AC3">
        <v>0</v>
      </c>
      <c r="AD3">
        <v>0.75301700000000005</v>
      </c>
      <c r="AE3">
        <f>AD3/0.753017</f>
        <v>1</v>
      </c>
      <c r="AF3">
        <f>LN(AE3)</f>
        <v>0</v>
      </c>
      <c r="AH3">
        <v>0</v>
      </c>
      <c r="AI3">
        <v>0.92515700000000001</v>
      </c>
      <c r="AJ3">
        <f>AI3/0.925157</f>
        <v>1</v>
      </c>
      <c r="AK3">
        <f>LN(AJ3)</f>
        <v>0</v>
      </c>
      <c r="AM3">
        <v>0</v>
      </c>
      <c r="AN3">
        <v>0.92203999999999997</v>
      </c>
      <c r="AO3">
        <f>AN3/0.92204</f>
        <v>1</v>
      </c>
      <c r="AP3">
        <f>LN(AO3)</f>
        <v>0</v>
      </c>
      <c r="AR3">
        <v>0</v>
      </c>
      <c r="AS3">
        <v>0.958009</v>
      </c>
      <c r="AT3">
        <f>AS3/0.958009</f>
        <v>1</v>
      </c>
      <c r="AU3">
        <f>LN(AT3)</f>
        <v>0</v>
      </c>
      <c r="AW3">
        <v>0</v>
      </c>
      <c r="AX3">
        <v>1.0034209999999999</v>
      </c>
      <c r="AY3">
        <f>AX3/1.003421</f>
        <v>1</v>
      </c>
      <c r="AZ3">
        <f>LN(AY3)</f>
        <v>0</v>
      </c>
      <c r="BB3">
        <v>0</v>
      </c>
      <c r="BC3">
        <f>AVERAGE(AN3,AS3,AX3)</f>
        <v>0.96115666666666666</v>
      </c>
      <c r="BD3">
        <f>AVERAGE(AO3,AT3,AY3)</f>
        <v>1</v>
      </c>
      <c r="BE3">
        <f>LN(BD3)</f>
        <v>0</v>
      </c>
      <c r="BF3">
        <f>_xlfn.STDEV.S(AO3,AT3,AY3)</f>
        <v>0</v>
      </c>
    </row>
    <row r="4" spans="1:58" x14ac:dyDescent="0.25">
      <c r="A4">
        <v>30</v>
      </c>
      <c r="B4">
        <v>0.698828</v>
      </c>
      <c r="C4">
        <f t="shared" ref="C4:C13" si="0">B4/0.839608</f>
        <v>0.83232651427809168</v>
      </c>
      <c r="D4">
        <f t="shared" ref="D4:D13" si="1">LN(C4)</f>
        <v>-0.18353047010156087</v>
      </c>
      <c r="E4">
        <v>30</v>
      </c>
      <c r="F4">
        <v>0.64744100000000004</v>
      </c>
      <c r="G4">
        <f t="shared" ref="G4:G13" si="2">F4/0.839608</f>
        <v>0.77112295261598274</v>
      </c>
      <c r="H4">
        <f t="shared" ref="H4:H13" si="3">LN(G4)</f>
        <v>-0.25990744651699343</v>
      </c>
      <c r="Q4">
        <v>30</v>
      </c>
      <c r="R4">
        <v>0.66617499999999996</v>
      </c>
      <c r="S4">
        <f t="shared" ref="S4:S13" si="4">R4/0.792725</f>
        <v>0.84036078085086252</v>
      </c>
      <c r="T4">
        <f t="shared" ref="T4:T13" si="5">LN(S4)</f>
        <v>-0.17392397834100456</v>
      </c>
      <c r="Y4">
        <v>30</v>
      </c>
      <c r="Z4">
        <v>0.77307099999999995</v>
      </c>
      <c r="AA4">
        <f t="shared" ref="AA4:AA13" si="6">Z4/0.829539</f>
        <v>0.9319284566488133</v>
      </c>
      <c r="AB4">
        <f t="shared" ref="AB4:AB13" si="7">LN(AA4)</f>
        <v>-7.0499230495341361E-2</v>
      </c>
      <c r="AC4">
        <v>30</v>
      </c>
      <c r="AD4">
        <v>0.615892</v>
      </c>
      <c r="AE4">
        <f t="shared" ref="AE4:AE13" si="8">AD4/0.753017</f>
        <v>0.81789919749487716</v>
      </c>
      <c r="AF4">
        <f t="shared" ref="AF4:AF13" si="9">LN(AE4)</f>
        <v>-0.20101618041924574</v>
      </c>
      <c r="AH4">
        <v>30</v>
      </c>
      <c r="AI4">
        <v>0.878023</v>
      </c>
      <c r="AJ4">
        <f t="shared" ref="AJ4:AJ13" si="10">AI4/0.925157</f>
        <v>0.9490529715496937</v>
      </c>
      <c r="AK4">
        <f t="shared" ref="AK4:AK13" si="11">LN(AJ4)</f>
        <v>-5.2290663647911753E-2</v>
      </c>
      <c r="AM4">
        <v>30</v>
      </c>
      <c r="AN4">
        <v>0.88803500000000002</v>
      </c>
      <c r="AO4">
        <f t="shared" ref="AO4:AO13" si="12">AN4/0.92204</f>
        <v>0.96311982126588869</v>
      </c>
      <c r="AP4">
        <f t="shared" ref="AP4:AP13" si="13">LN(AO4)</f>
        <v>-3.7577449933619979E-2</v>
      </c>
      <c r="AR4">
        <v>30</v>
      </c>
      <c r="AS4">
        <v>0.91626099999999999</v>
      </c>
      <c r="AT4">
        <f t="shared" ref="AT4:AT13" si="14">AS4/0.958009</f>
        <v>0.95642212129531146</v>
      </c>
      <c r="AU4">
        <f t="shared" ref="AU4:AU13" si="15">LN(AT4)</f>
        <v>-4.4555913912934599E-2</v>
      </c>
      <c r="AW4">
        <v>30</v>
      </c>
      <c r="AX4">
        <v>0.96503300000000003</v>
      </c>
      <c r="AY4">
        <f t="shared" ref="AY4:AY13" si="16">AX4/1.003421</f>
        <v>0.96174287761567689</v>
      </c>
      <c r="AZ4">
        <f t="shared" ref="AZ4:AZ13" si="17">LN(AY4)</f>
        <v>-3.9008143027607446E-2</v>
      </c>
      <c r="BB4">
        <v>30</v>
      </c>
      <c r="BC4">
        <f t="shared" ref="BC4:BD13" si="18">AVERAGE(AN4,AS4,AX4)</f>
        <v>0.92310966666666661</v>
      </c>
      <c r="BD4">
        <f t="shared" si="18"/>
        <v>0.96042827339229231</v>
      </c>
      <c r="BE4">
        <f t="shared" ref="BE4:BE13" si="19">LN(BD4)</f>
        <v>-4.0375975884385337E-2</v>
      </c>
      <c r="BF4">
        <f t="shared" ref="BF4:BF13" si="20">_xlfn.STDEV.S(AO4,AT4,AY4)</f>
        <v>3.5370799287085565E-3</v>
      </c>
    </row>
    <row r="5" spans="1:58" x14ac:dyDescent="0.25">
      <c r="A5">
        <v>60</v>
      </c>
      <c r="B5">
        <v>0.571052</v>
      </c>
      <c r="C5">
        <f t="shared" si="0"/>
        <v>0.68014120875456163</v>
      </c>
      <c r="D5">
        <f t="shared" si="1"/>
        <v>-0.38545484243714523</v>
      </c>
      <c r="E5">
        <v>60</v>
      </c>
      <c r="F5">
        <v>0.45862999999999998</v>
      </c>
      <c r="G5">
        <f t="shared" si="2"/>
        <v>0.54624300864212816</v>
      </c>
      <c r="H5">
        <f t="shared" si="3"/>
        <v>-0.60469133147872212</v>
      </c>
      <c r="Q5">
        <v>60</v>
      </c>
      <c r="R5">
        <v>0.572573</v>
      </c>
      <c r="S5">
        <f t="shared" si="4"/>
        <v>0.72228452489829387</v>
      </c>
      <c r="T5">
        <f t="shared" si="5"/>
        <v>-0.32533613891146862</v>
      </c>
      <c r="Y5">
        <v>60</v>
      </c>
      <c r="Z5">
        <v>0.71853999999999996</v>
      </c>
      <c r="AA5">
        <f t="shared" si="6"/>
        <v>0.86619194516472398</v>
      </c>
      <c r="AB5">
        <f t="shared" si="7"/>
        <v>-0.14364874929272992</v>
      </c>
      <c r="AC5">
        <v>60</v>
      </c>
      <c r="AD5">
        <v>0.50095800000000001</v>
      </c>
      <c r="AE5">
        <f t="shared" si="8"/>
        <v>0.6652678491986237</v>
      </c>
      <c r="AF5">
        <f t="shared" si="9"/>
        <v>-0.40756553867086426</v>
      </c>
      <c r="AH5">
        <v>60</v>
      </c>
      <c r="AI5">
        <v>0.83112299999999995</v>
      </c>
      <c r="AJ5">
        <f t="shared" si="10"/>
        <v>0.89835887314261254</v>
      </c>
      <c r="AK5">
        <f t="shared" si="11"/>
        <v>-0.10718565449686912</v>
      </c>
      <c r="AM5">
        <v>60</v>
      </c>
      <c r="AN5">
        <v>0.85641500000000004</v>
      </c>
      <c r="AO5">
        <f t="shared" si="12"/>
        <v>0.92882629820832074</v>
      </c>
      <c r="AP5">
        <f t="shared" si="13"/>
        <v>-7.3833534821515501E-2</v>
      </c>
      <c r="AR5">
        <v>60</v>
      </c>
      <c r="AS5">
        <v>0.88876999999999995</v>
      </c>
      <c r="AT5">
        <f t="shared" si="14"/>
        <v>0.92772614871050263</v>
      </c>
      <c r="AU5">
        <f t="shared" si="15"/>
        <v>-7.5018688118332261E-2</v>
      </c>
      <c r="AW5">
        <v>60</v>
      </c>
      <c r="AX5">
        <v>0.933531</v>
      </c>
      <c r="AY5">
        <f t="shared" si="16"/>
        <v>0.93034827853911772</v>
      </c>
      <c r="AZ5">
        <f t="shared" si="17"/>
        <v>-7.2196269887041961E-2</v>
      </c>
      <c r="BB5">
        <v>60</v>
      </c>
      <c r="BC5">
        <f t="shared" si="18"/>
        <v>0.89290533333333333</v>
      </c>
      <c r="BD5">
        <f t="shared" si="18"/>
        <v>0.92896690848598029</v>
      </c>
      <c r="BE5">
        <f t="shared" si="19"/>
        <v>-7.3682161377559119E-2</v>
      </c>
      <c r="BF5">
        <f t="shared" si="20"/>
        <v>1.3167078822449163E-3</v>
      </c>
    </row>
    <row r="6" spans="1:58" x14ac:dyDescent="0.25">
      <c r="A6">
        <v>90</v>
      </c>
      <c r="B6">
        <v>0.46214300000000003</v>
      </c>
      <c r="C6">
        <f t="shared" si="0"/>
        <v>0.55042710407714079</v>
      </c>
      <c r="D6">
        <f t="shared" si="1"/>
        <v>-0.59706074924926456</v>
      </c>
      <c r="E6">
        <v>90</v>
      </c>
      <c r="F6">
        <v>0.28897600000000001</v>
      </c>
      <c r="G6">
        <f t="shared" si="2"/>
        <v>0.34417966479595241</v>
      </c>
      <c r="H6">
        <f t="shared" si="3"/>
        <v>-1.0665914765666076</v>
      </c>
      <c r="Q6">
        <v>90</v>
      </c>
      <c r="R6">
        <v>0.46726499999999999</v>
      </c>
      <c r="S6">
        <f t="shared" si="4"/>
        <v>0.58944148349049164</v>
      </c>
      <c r="T6">
        <f t="shared" si="5"/>
        <v>-0.52857982857894537</v>
      </c>
      <c r="Y6">
        <v>90</v>
      </c>
      <c r="Z6">
        <v>0.67041600000000001</v>
      </c>
      <c r="AA6">
        <f t="shared" si="6"/>
        <v>0.80817900062564874</v>
      </c>
      <c r="AB6">
        <f t="shared" si="7"/>
        <v>-0.21297170956860789</v>
      </c>
      <c r="AC6">
        <v>90</v>
      </c>
      <c r="AD6">
        <v>0.41355500000000001</v>
      </c>
      <c r="AE6">
        <f t="shared" si="8"/>
        <v>0.54919742847771036</v>
      </c>
      <c r="AF6">
        <f t="shared" si="9"/>
        <v>-0.59929728740498167</v>
      </c>
      <c r="AH6">
        <v>90</v>
      </c>
      <c r="AI6">
        <v>0.78632299999999999</v>
      </c>
      <c r="AJ6">
        <f t="shared" si="10"/>
        <v>0.84993465973883353</v>
      </c>
      <c r="AK6">
        <f t="shared" si="11"/>
        <v>-0.1625958033479836</v>
      </c>
      <c r="AM6">
        <v>90</v>
      </c>
      <c r="AN6">
        <v>0.82206900000000005</v>
      </c>
      <c r="AO6">
        <f t="shared" si="12"/>
        <v>0.89157628736280425</v>
      </c>
      <c r="AP6">
        <f t="shared" si="13"/>
        <v>-0.11476427342435691</v>
      </c>
      <c r="AR6">
        <v>90</v>
      </c>
      <c r="AS6">
        <v>0.85164799999999996</v>
      </c>
      <c r="AT6">
        <f t="shared" si="14"/>
        <v>0.88897703466251354</v>
      </c>
      <c r="AU6">
        <f t="shared" si="15"/>
        <v>-0.11768387657747968</v>
      </c>
      <c r="AW6">
        <v>90</v>
      </c>
      <c r="AX6">
        <v>0.88996399999999998</v>
      </c>
      <c r="AY6">
        <f t="shared" si="16"/>
        <v>0.88692981310935293</v>
      </c>
      <c r="AZ6">
        <f t="shared" si="17"/>
        <v>-0.11998942820320214</v>
      </c>
      <c r="BB6">
        <v>90</v>
      </c>
      <c r="BC6">
        <f t="shared" si="18"/>
        <v>0.85456033333333326</v>
      </c>
      <c r="BD6">
        <f t="shared" si="18"/>
        <v>0.88916104504489024</v>
      </c>
      <c r="BE6">
        <f t="shared" si="19"/>
        <v>-0.11747690684308894</v>
      </c>
      <c r="BF6">
        <f t="shared" si="20"/>
        <v>2.3286961185636332E-3</v>
      </c>
    </row>
    <row r="7" spans="1:58" x14ac:dyDescent="0.25">
      <c r="A7">
        <v>120</v>
      </c>
      <c r="B7">
        <v>0.36828100000000003</v>
      </c>
      <c r="C7">
        <f t="shared" si="0"/>
        <v>0.43863445798515499</v>
      </c>
      <c r="D7">
        <f t="shared" si="1"/>
        <v>-0.82408888250666068</v>
      </c>
      <c r="E7">
        <v>120</v>
      </c>
      <c r="F7">
        <v>0.22092999999999999</v>
      </c>
      <c r="G7">
        <f t="shared" si="2"/>
        <v>0.26313470095568409</v>
      </c>
      <c r="H7">
        <f t="shared" si="3"/>
        <v>-1.3350892069849785</v>
      </c>
      <c r="Q7">
        <v>120</v>
      </c>
      <c r="R7">
        <v>0.36038900000000001</v>
      </c>
      <c r="S7">
        <f t="shared" si="4"/>
        <v>0.45462045476047813</v>
      </c>
      <c r="T7">
        <f t="shared" si="5"/>
        <v>-0.78829237350229908</v>
      </c>
      <c r="Y7">
        <v>120</v>
      </c>
      <c r="Z7">
        <v>0.60812500000000003</v>
      </c>
      <c r="AA7">
        <f t="shared" si="6"/>
        <v>0.73308789580718925</v>
      </c>
      <c r="AB7">
        <f t="shared" si="7"/>
        <v>-0.3104896718598637</v>
      </c>
      <c r="AC7">
        <v>120</v>
      </c>
      <c r="AD7">
        <v>0.32555400000000001</v>
      </c>
      <c r="AE7">
        <f t="shared" si="8"/>
        <v>0.4323328689790536</v>
      </c>
      <c r="AF7">
        <f t="shared" si="9"/>
        <v>-0.83855945739979154</v>
      </c>
      <c r="AH7">
        <v>120</v>
      </c>
      <c r="AI7">
        <v>0.74033599999999999</v>
      </c>
      <c r="AJ7">
        <f t="shared" si="10"/>
        <v>0.80022742085937848</v>
      </c>
      <c r="AK7">
        <f t="shared" si="11"/>
        <v>-0.22285931563877376</v>
      </c>
      <c r="AM7">
        <v>120</v>
      </c>
      <c r="AN7">
        <v>0.78873199999999999</v>
      </c>
      <c r="AO7">
        <f t="shared" si="12"/>
        <v>0.85542058912845431</v>
      </c>
      <c r="AP7">
        <f t="shared" si="13"/>
        <v>-0.15616201388763096</v>
      </c>
      <c r="AR7">
        <v>120</v>
      </c>
      <c r="AS7">
        <v>0.82097600000000004</v>
      </c>
      <c r="AT7">
        <f t="shared" si="14"/>
        <v>0.85696063398151801</v>
      </c>
      <c r="AU7">
        <f t="shared" si="15"/>
        <v>-0.15436329611672875</v>
      </c>
      <c r="AW7">
        <v>120</v>
      </c>
      <c r="AX7">
        <v>0.85971600000000004</v>
      </c>
      <c r="AY7">
        <f t="shared" si="16"/>
        <v>0.85678493872462314</v>
      </c>
      <c r="AZ7">
        <f t="shared" si="17"/>
        <v>-0.15456833852244944</v>
      </c>
      <c r="BB7">
        <v>120</v>
      </c>
      <c r="BC7">
        <f t="shared" si="18"/>
        <v>0.82314133333333339</v>
      </c>
      <c r="BD7">
        <f t="shared" si="18"/>
        <v>0.85638872061153182</v>
      </c>
      <c r="BE7">
        <f t="shared" si="19"/>
        <v>-0.15503089305449766</v>
      </c>
      <c r="BF7">
        <f t="shared" si="20"/>
        <v>8.4301609250252542E-4</v>
      </c>
    </row>
    <row r="8" spans="1:58" x14ac:dyDescent="0.25">
      <c r="A8">
        <v>150</v>
      </c>
      <c r="B8">
        <v>0.30871900000000002</v>
      </c>
      <c r="C8">
        <f t="shared" si="0"/>
        <v>0.36769420967880251</v>
      </c>
      <c r="D8">
        <f t="shared" si="1"/>
        <v>-1.000503638204933</v>
      </c>
      <c r="E8">
        <v>150</v>
      </c>
      <c r="F8">
        <v>0.14233499999999999</v>
      </c>
      <c r="G8">
        <f t="shared" si="2"/>
        <v>0.16952554049032403</v>
      </c>
      <c r="H8">
        <f t="shared" si="3"/>
        <v>-1.7747516821540839</v>
      </c>
      <c r="Q8">
        <v>150</v>
      </c>
      <c r="R8">
        <v>0.28447499999999998</v>
      </c>
      <c r="S8">
        <f t="shared" si="4"/>
        <v>0.3588571068150998</v>
      </c>
      <c r="T8">
        <f t="shared" si="5"/>
        <v>-1.0248310008849957</v>
      </c>
      <c r="Y8">
        <v>150</v>
      </c>
      <c r="Z8">
        <v>0.566909</v>
      </c>
      <c r="AA8">
        <f t="shared" si="6"/>
        <v>0.68340246811783412</v>
      </c>
      <c r="AB8">
        <f t="shared" si="7"/>
        <v>-0.38067132778005403</v>
      </c>
      <c r="AC8">
        <v>150</v>
      </c>
      <c r="AD8">
        <v>0.237986</v>
      </c>
      <c r="AE8">
        <f t="shared" si="8"/>
        <v>0.3160433296990639</v>
      </c>
      <c r="AF8">
        <f t="shared" si="9"/>
        <v>-1.1518759554943818</v>
      </c>
      <c r="AH8">
        <v>150</v>
      </c>
      <c r="AI8">
        <v>0.69579400000000002</v>
      </c>
      <c r="AJ8">
        <f t="shared" si="10"/>
        <v>0.75208207904171942</v>
      </c>
      <c r="AK8">
        <f t="shared" si="11"/>
        <v>-0.28490981332660892</v>
      </c>
      <c r="AM8">
        <v>150</v>
      </c>
      <c r="AN8">
        <v>0.75915999999999995</v>
      </c>
      <c r="AO8">
        <f t="shared" si="12"/>
        <v>0.82334822784260986</v>
      </c>
      <c r="AP8">
        <f t="shared" si="13"/>
        <v>-0.19437604769475794</v>
      </c>
      <c r="AR8">
        <v>150</v>
      </c>
      <c r="AS8">
        <v>0.79600800000000005</v>
      </c>
      <c r="AT8">
        <f t="shared" si="14"/>
        <v>0.83089824834630999</v>
      </c>
      <c r="AU8">
        <f t="shared" si="15"/>
        <v>-0.18524793645362092</v>
      </c>
      <c r="AW8">
        <v>150</v>
      </c>
      <c r="AX8">
        <v>0.82940400000000003</v>
      </c>
      <c r="AY8">
        <f t="shared" si="16"/>
        <v>0.82657628253743953</v>
      </c>
      <c r="AZ8">
        <f t="shared" si="17"/>
        <v>-0.19046307010898983</v>
      </c>
      <c r="BB8">
        <v>150</v>
      </c>
      <c r="BC8">
        <f t="shared" si="18"/>
        <v>0.79485733333333342</v>
      </c>
      <c r="BD8">
        <f t="shared" si="18"/>
        <v>0.82694091957545313</v>
      </c>
      <c r="BE8">
        <f t="shared" si="19"/>
        <v>-0.19002202595963544</v>
      </c>
      <c r="BF8">
        <f t="shared" si="20"/>
        <v>3.7881951545150863E-3</v>
      </c>
    </row>
    <row r="9" spans="1:58" x14ac:dyDescent="0.25">
      <c r="A9">
        <v>180</v>
      </c>
      <c r="B9">
        <v>0.246445</v>
      </c>
      <c r="C9">
        <f t="shared" si="0"/>
        <v>0.29352388257377249</v>
      </c>
      <c r="D9">
        <f t="shared" si="1"/>
        <v>-1.2257962713932253</v>
      </c>
      <c r="E9">
        <v>180</v>
      </c>
      <c r="F9">
        <v>9.7393999999999994E-2</v>
      </c>
      <c r="G9">
        <f t="shared" si="2"/>
        <v>0.11599937113510113</v>
      </c>
      <c r="H9">
        <f t="shared" si="3"/>
        <v>-2.1541705091395955</v>
      </c>
      <c r="Q9">
        <v>180</v>
      </c>
      <c r="R9">
        <v>0.21964600000000001</v>
      </c>
      <c r="S9">
        <f t="shared" si="4"/>
        <v>0.27707717051941089</v>
      </c>
      <c r="T9">
        <f t="shared" si="5"/>
        <v>-1.2834592176619908</v>
      </c>
      <c r="Y9">
        <v>180</v>
      </c>
      <c r="Z9">
        <v>0.53151999999999999</v>
      </c>
      <c r="AA9">
        <f t="shared" si="6"/>
        <v>0.64074142385107868</v>
      </c>
      <c r="AB9">
        <f t="shared" si="7"/>
        <v>-0.44512929837520315</v>
      </c>
      <c r="AC9">
        <v>180</v>
      </c>
      <c r="AD9">
        <v>0.16795399999999999</v>
      </c>
      <c r="AE9">
        <f t="shared" si="8"/>
        <v>0.22304144527945582</v>
      </c>
      <c r="AF9">
        <f t="shared" si="9"/>
        <v>-1.5003976715194955</v>
      </c>
      <c r="AH9">
        <v>180</v>
      </c>
      <c r="AI9">
        <v>0.65331099999999998</v>
      </c>
      <c r="AJ9">
        <f t="shared" si="10"/>
        <v>0.70616230542491698</v>
      </c>
      <c r="AK9">
        <f t="shared" si="11"/>
        <v>-0.34791017354098536</v>
      </c>
      <c r="AM9">
        <v>180</v>
      </c>
      <c r="AN9">
        <v>0.728939</v>
      </c>
      <c r="AO9">
        <f t="shared" si="12"/>
        <v>0.7905719925382847</v>
      </c>
      <c r="AP9">
        <f t="shared" si="13"/>
        <v>-0.2349985543247344</v>
      </c>
      <c r="AR9">
        <v>180</v>
      </c>
      <c r="AS9">
        <v>0.76484700000000005</v>
      </c>
      <c r="AT9">
        <f t="shared" si="14"/>
        <v>0.79837141404725853</v>
      </c>
      <c r="AU9">
        <f t="shared" si="15"/>
        <v>-0.22518135867488798</v>
      </c>
      <c r="AW9">
        <v>180</v>
      </c>
      <c r="AX9">
        <v>0.80121399999999998</v>
      </c>
      <c r="AY9">
        <f t="shared" si="16"/>
        <v>0.79848239173786484</v>
      </c>
      <c r="AZ9">
        <f t="shared" si="17"/>
        <v>-0.22504236324477042</v>
      </c>
      <c r="BB9">
        <v>180</v>
      </c>
      <c r="BC9">
        <f t="shared" si="18"/>
        <v>0.76500000000000001</v>
      </c>
      <c r="BD9">
        <f t="shared" si="18"/>
        <v>0.79580859944113602</v>
      </c>
      <c r="BE9">
        <f t="shared" si="19"/>
        <v>-0.22839657501459978</v>
      </c>
      <c r="BF9">
        <f t="shared" si="20"/>
        <v>4.5353740643077831E-3</v>
      </c>
    </row>
    <row r="10" spans="1:58" x14ac:dyDescent="0.25">
      <c r="A10">
        <v>210</v>
      </c>
      <c r="B10">
        <v>0.19989299999999999</v>
      </c>
      <c r="C10">
        <f t="shared" si="0"/>
        <v>0.23807896065783077</v>
      </c>
      <c r="D10">
        <f t="shared" si="1"/>
        <v>-1.4351528928634427</v>
      </c>
      <c r="E10">
        <v>210</v>
      </c>
      <c r="F10">
        <v>6.0884000000000001E-2</v>
      </c>
      <c r="G10">
        <f t="shared" si="2"/>
        <v>7.251479261750722E-2</v>
      </c>
      <c r="H10">
        <f t="shared" si="3"/>
        <v>-2.623964701830495</v>
      </c>
      <c r="Q10">
        <v>210</v>
      </c>
      <c r="R10">
        <v>0.196796</v>
      </c>
      <c r="S10">
        <f t="shared" si="4"/>
        <v>0.24825254659560378</v>
      </c>
      <c r="T10">
        <f t="shared" si="5"/>
        <v>-1.3933087179197265</v>
      </c>
      <c r="Y10">
        <v>210</v>
      </c>
      <c r="Z10">
        <v>0.49090299999999998</v>
      </c>
      <c r="AA10">
        <f t="shared" si="6"/>
        <v>0.59177808397194098</v>
      </c>
      <c r="AB10">
        <f t="shared" si="7"/>
        <v>-0.52462357253051795</v>
      </c>
      <c r="AC10">
        <v>210</v>
      </c>
      <c r="AD10">
        <v>0.127417</v>
      </c>
      <c r="AE10">
        <f t="shared" si="8"/>
        <v>0.16920866328383025</v>
      </c>
      <c r="AF10">
        <f t="shared" si="9"/>
        <v>-1.776622631679686</v>
      </c>
      <c r="AH10">
        <v>210</v>
      </c>
      <c r="AI10">
        <v>0.61520399999999997</v>
      </c>
      <c r="AJ10">
        <f t="shared" si="10"/>
        <v>0.66497253979594806</v>
      </c>
      <c r="AK10">
        <f t="shared" si="11"/>
        <v>-0.40800953271881235</v>
      </c>
      <c r="AM10">
        <v>210</v>
      </c>
      <c r="AN10">
        <v>0.70460900000000004</v>
      </c>
      <c r="AO10">
        <f t="shared" si="12"/>
        <v>0.76418485098260391</v>
      </c>
      <c r="AP10">
        <f t="shared" si="13"/>
        <v>-0.26894556753326099</v>
      </c>
      <c r="AR10">
        <v>210</v>
      </c>
      <c r="AS10">
        <v>0.73191600000000001</v>
      </c>
      <c r="AT10">
        <f t="shared" si="14"/>
        <v>0.76399699794052045</v>
      </c>
      <c r="AU10">
        <f t="shared" si="15"/>
        <v>-0.26919141922056122</v>
      </c>
      <c r="AW10">
        <v>210</v>
      </c>
      <c r="AX10">
        <v>0.77677300000000005</v>
      </c>
      <c r="AY10">
        <f t="shared" si="16"/>
        <v>0.77412471933515459</v>
      </c>
      <c r="AZ10">
        <f t="shared" si="17"/>
        <v>-0.25602228228150453</v>
      </c>
      <c r="BB10">
        <v>210</v>
      </c>
      <c r="BC10">
        <f t="shared" si="18"/>
        <v>0.73776600000000003</v>
      </c>
      <c r="BD10">
        <f t="shared" si="18"/>
        <v>0.76743552275275961</v>
      </c>
      <c r="BE10">
        <f t="shared" si="19"/>
        <v>-0.26470081249243421</v>
      </c>
      <c r="BF10">
        <f t="shared" si="20"/>
        <v>5.7937755720944249E-3</v>
      </c>
    </row>
    <row r="11" spans="1:58" x14ac:dyDescent="0.25">
      <c r="A11">
        <v>240</v>
      </c>
      <c r="B11">
        <v>0.17488500000000001</v>
      </c>
      <c r="C11">
        <f t="shared" si="0"/>
        <v>0.20829363226648628</v>
      </c>
      <c r="D11">
        <f t="shared" si="1"/>
        <v>-1.5688065011945509</v>
      </c>
      <c r="E11">
        <v>240</v>
      </c>
      <c r="F11">
        <v>4.4670000000000001E-2</v>
      </c>
      <c r="G11">
        <f t="shared" si="2"/>
        <v>5.3203399681756247E-2</v>
      </c>
      <c r="H11">
        <f t="shared" si="3"/>
        <v>-2.9336329808838881</v>
      </c>
      <c r="Q11">
        <v>240</v>
      </c>
      <c r="R11">
        <v>0.16428599999999999</v>
      </c>
      <c r="S11">
        <f t="shared" si="4"/>
        <v>0.20724210791888736</v>
      </c>
      <c r="T11">
        <f t="shared" si="5"/>
        <v>-1.573867565697163</v>
      </c>
      <c r="Y11">
        <v>240</v>
      </c>
      <c r="Z11">
        <v>0.46074799999999999</v>
      </c>
      <c r="AA11">
        <f t="shared" si="6"/>
        <v>0.55542656825055836</v>
      </c>
      <c r="AB11">
        <f t="shared" si="7"/>
        <v>-0.58801886900840084</v>
      </c>
      <c r="AC11">
        <v>240</v>
      </c>
      <c r="AD11">
        <v>9.2212000000000002E-2</v>
      </c>
      <c r="AE11">
        <f t="shared" si="8"/>
        <v>0.12245673072453875</v>
      </c>
      <c r="AF11">
        <f t="shared" si="9"/>
        <v>-2.0999975299689235</v>
      </c>
      <c r="AH11">
        <v>240</v>
      </c>
      <c r="AI11">
        <v>0.577901</v>
      </c>
      <c r="AJ11">
        <f t="shared" si="10"/>
        <v>0.62465181585395779</v>
      </c>
      <c r="AK11">
        <f t="shared" si="11"/>
        <v>-0.47056087911427485</v>
      </c>
      <c r="AM11">
        <v>240</v>
      </c>
      <c r="AN11">
        <v>0.67646300000000004</v>
      </c>
      <c r="AO11">
        <f t="shared" si="12"/>
        <v>0.73365906034445372</v>
      </c>
      <c r="AP11">
        <f t="shared" si="13"/>
        <v>-0.30971085372257107</v>
      </c>
      <c r="AR11">
        <v>240</v>
      </c>
      <c r="AS11">
        <v>0.71019699999999997</v>
      </c>
      <c r="AT11">
        <f t="shared" si="14"/>
        <v>0.74132602094552347</v>
      </c>
      <c r="AU11">
        <f t="shared" si="15"/>
        <v>-0.29931477616089902</v>
      </c>
      <c r="AW11">
        <v>240</v>
      </c>
      <c r="AX11">
        <v>0.75301200000000001</v>
      </c>
      <c r="AY11">
        <f t="shared" si="16"/>
        <v>0.75044472858351585</v>
      </c>
      <c r="AZ11">
        <f t="shared" si="17"/>
        <v>-0.28708927674519186</v>
      </c>
      <c r="BB11">
        <v>240</v>
      </c>
      <c r="BC11">
        <f t="shared" si="18"/>
        <v>0.71322399999999997</v>
      </c>
      <c r="BD11">
        <f t="shared" si="18"/>
        <v>0.74180993662449757</v>
      </c>
      <c r="BE11">
        <f t="shared" si="19"/>
        <v>-0.29866221872855253</v>
      </c>
      <c r="BF11">
        <f t="shared" si="20"/>
        <v>8.4032907450731845E-3</v>
      </c>
    </row>
    <row r="12" spans="1:58" x14ac:dyDescent="0.25">
      <c r="A12">
        <v>270</v>
      </c>
      <c r="B12">
        <v>0.150696</v>
      </c>
      <c r="C12">
        <f t="shared" si="0"/>
        <v>0.17948375908757419</v>
      </c>
      <c r="D12">
        <f t="shared" si="1"/>
        <v>-1.7176705537679975</v>
      </c>
      <c r="E12">
        <v>270</v>
      </c>
      <c r="F12">
        <v>3.1906999999999998E-2</v>
      </c>
      <c r="G12">
        <f t="shared" si="2"/>
        <v>3.8002258196682258E-2</v>
      </c>
      <c r="H12">
        <f t="shared" si="3"/>
        <v>-3.2701096947929393</v>
      </c>
      <c r="Q12">
        <v>270</v>
      </c>
      <c r="R12">
        <v>0.12499200000000001</v>
      </c>
      <c r="S12">
        <f t="shared" si="4"/>
        <v>0.15767384654199124</v>
      </c>
      <c r="T12">
        <f t="shared" si="5"/>
        <v>-1.8472266418738541</v>
      </c>
      <c r="Y12">
        <v>270</v>
      </c>
      <c r="Z12">
        <v>0.43533100000000002</v>
      </c>
      <c r="AA12">
        <f t="shared" si="6"/>
        <v>0.52478665861400131</v>
      </c>
      <c r="AB12">
        <f t="shared" si="7"/>
        <v>-0.64476346352371905</v>
      </c>
      <c r="AC12">
        <v>270</v>
      </c>
      <c r="AD12">
        <v>6.9348999999999994E-2</v>
      </c>
      <c r="AE12">
        <f t="shared" si="8"/>
        <v>9.2094866384158647E-2</v>
      </c>
      <c r="AF12">
        <f t="shared" si="9"/>
        <v>-2.3849360768600669</v>
      </c>
      <c r="AH12">
        <v>270</v>
      </c>
      <c r="AI12">
        <v>0.54352800000000001</v>
      </c>
      <c r="AJ12">
        <f t="shared" si="10"/>
        <v>0.5874981219403842</v>
      </c>
      <c r="AK12">
        <f t="shared" si="11"/>
        <v>-0.53188222966615084</v>
      </c>
      <c r="AM12">
        <v>270</v>
      </c>
      <c r="AN12">
        <v>0.65529800000000005</v>
      </c>
      <c r="AO12">
        <f t="shared" si="12"/>
        <v>0.71070452474946866</v>
      </c>
      <c r="AP12">
        <f t="shared" si="13"/>
        <v>-0.34149851255991787</v>
      </c>
      <c r="AR12">
        <v>270</v>
      </c>
      <c r="AS12">
        <v>0.685118</v>
      </c>
      <c r="AT12">
        <f t="shared" si="14"/>
        <v>0.71514777001051144</v>
      </c>
      <c r="AU12">
        <f t="shared" si="15"/>
        <v>-0.33526608629833676</v>
      </c>
      <c r="AW12">
        <v>270</v>
      </c>
      <c r="AX12">
        <v>0.72300200000000003</v>
      </c>
      <c r="AY12">
        <f t="shared" si="16"/>
        <v>0.7205370427766612</v>
      </c>
      <c r="AZ12">
        <f t="shared" si="17"/>
        <v>-0.32775845226641709</v>
      </c>
      <c r="BB12">
        <v>270</v>
      </c>
      <c r="BC12">
        <f t="shared" si="18"/>
        <v>0.68780600000000003</v>
      </c>
      <c r="BD12">
        <f t="shared" si="18"/>
        <v>0.71546311251221384</v>
      </c>
      <c r="BE12">
        <f t="shared" si="19"/>
        <v>-0.33482523615430104</v>
      </c>
      <c r="BF12">
        <f t="shared" si="20"/>
        <v>4.9238382750453405E-3</v>
      </c>
    </row>
    <row r="13" spans="1:58" x14ac:dyDescent="0.25">
      <c r="A13">
        <v>300</v>
      </c>
      <c r="B13">
        <v>0.12740000000000001</v>
      </c>
      <c r="C13">
        <f t="shared" si="0"/>
        <v>0.15173747748949512</v>
      </c>
      <c r="D13">
        <f t="shared" si="1"/>
        <v>-1.8856033731098523</v>
      </c>
      <c r="E13">
        <v>300</v>
      </c>
      <c r="F13">
        <v>2.6298999999999999E-2</v>
      </c>
      <c r="G13">
        <f t="shared" si="2"/>
        <v>3.1322950710331483E-2</v>
      </c>
      <c r="H13">
        <f t="shared" si="3"/>
        <v>-3.4634042006007704</v>
      </c>
      <c r="Q13">
        <v>300</v>
      </c>
      <c r="R13">
        <v>0.10190299999999999</v>
      </c>
      <c r="S13">
        <f t="shared" si="4"/>
        <v>0.12854773092812766</v>
      </c>
      <c r="T13">
        <f t="shared" si="5"/>
        <v>-2.0514549967046887</v>
      </c>
      <c r="Y13">
        <v>300</v>
      </c>
      <c r="Z13">
        <v>0.40066000000000002</v>
      </c>
      <c r="AA13">
        <f t="shared" si="6"/>
        <v>0.48299115532844145</v>
      </c>
      <c r="AB13">
        <f t="shared" si="7"/>
        <v>-0.72775693744662673</v>
      </c>
      <c r="AC13">
        <v>300</v>
      </c>
      <c r="AD13">
        <v>5.0367000000000002E-2</v>
      </c>
      <c r="AE13">
        <f t="shared" si="8"/>
        <v>6.688693615150787E-2</v>
      </c>
      <c r="AF13">
        <f t="shared" si="9"/>
        <v>-2.7047516051839025</v>
      </c>
      <c r="AH13">
        <v>300</v>
      </c>
      <c r="AI13">
        <v>0.51007000000000002</v>
      </c>
      <c r="AJ13">
        <f t="shared" si="10"/>
        <v>0.55133344934967798</v>
      </c>
      <c r="AK13">
        <f t="shared" si="11"/>
        <v>-0.59541548163795388</v>
      </c>
      <c r="AM13">
        <v>300</v>
      </c>
      <c r="AN13">
        <v>0.62402199999999997</v>
      </c>
      <c r="AO13">
        <f t="shared" si="12"/>
        <v>0.6767840874582447</v>
      </c>
      <c r="AP13">
        <f t="shared" si="13"/>
        <v>-0.39040298240528548</v>
      </c>
      <c r="AR13">
        <v>300</v>
      </c>
      <c r="AS13">
        <v>0.65721200000000002</v>
      </c>
      <c r="AT13">
        <f t="shared" si="14"/>
        <v>0.68601860734084963</v>
      </c>
      <c r="AU13">
        <f t="shared" si="15"/>
        <v>-0.37685052722054091</v>
      </c>
      <c r="AW13">
        <v>300</v>
      </c>
      <c r="AX13">
        <v>0.69701000000000002</v>
      </c>
      <c r="AY13">
        <f t="shared" si="16"/>
        <v>0.69463365825510937</v>
      </c>
      <c r="AZ13">
        <f t="shared" si="17"/>
        <v>-0.36437068281318541</v>
      </c>
      <c r="BB13">
        <v>300</v>
      </c>
      <c r="BC13">
        <f t="shared" si="18"/>
        <v>0.6594146666666667</v>
      </c>
      <c r="BD13">
        <f t="shared" si="18"/>
        <v>0.6858121176847346</v>
      </c>
      <c r="BE13">
        <f t="shared" si="19"/>
        <v>-0.3771515696945249</v>
      </c>
      <c r="BF13">
        <f t="shared" si="20"/>
        <v>8.9265767734127994E-3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7034-EF45-44F9-A584-54F653B7A0F0}">
  <dimension ref="A1:P10"/>
  <sheetViews>
    <sheetView workbookViewId="0">
      <selection sqref="A1:P10"/>
    </sheetView>
  </sheetViews>
  <sheetFormatPr defaultRowHeight="15" x14ac:dyDescent="0.25"/>
  <sheetData>
    <row r="1" spans="1:16" x14ac:dyDescent="0.25">
      <c r="B1" t="s">
        <v>78</v>
      </c>
      <c r="F1" t="s">
        <v>79</v>
      </c>
      <c r="J1" t="s">
        <v>80</v>
      </c>
    </row>
    <row r="2" spans="1:16" x14ac:dyDescent="0.25">
      <c r="B2" t="s">
        <v>81</v>
      </c>
      <c r="C2" t="s">
        <v>82</v>
      </c>
      <c r="D2" t="s">
        <v>83</v>
      </c>
      <c r="E2" t="s">
        <v>84</v>
      </c>
      <c r="F2" t="s">
        <v>81</v>
      </c>
      <c r="G2" t="s">
        <v>82</v>
      </c>
      <c r="H2" t="s">
        <v>83</v>
      </c>
      <c r="I2" t="s">
        <v>84</v>
      </c>
      <c r="J2" t="s">
        <v>81</v>
      </c>
      <c r="K2" t="s">
        <v>82</v>
      </c>
      <c r="L2" t="s">
        <v>83</v>
      </c>
      <c r="M2" t="s">
        <v>84</v>
      </c>
      <c r="O2" t="s">
        <v>85</v>
      </c>
      <c r="P2" t="s">
        <v>52</v>
      </c>
    </row>
    <row r="3" spans="1:16" x14ac:dyDescent="0.25">
      <c r="A3" t="s">
        <v>12</v>
      </c>
      <c r="B3">
        <v>1.3558685446009389</v>
      </c>
      <c r="C3">
        <v>1.3653834115805947</v>
      </c>
      <c r="D3">
        <v>1.3716431924882628</v>
      </c>
      <c r="E3">
        <v>1.4069483568075118</v>
      </c>
      <c r="F3">
        <v>1.2516552341186997</v>
      </c>
      <c r="G3">
        <v>1.2461676110945421</v>
      </c>
      <c r="H3">
        <v>1.2421115419027737</v>
      </c>
      <c r="I3">
        <v>1.2657321801371906</v>
      </c>
      <c r="J3">
        <v>1.3665741123648609</v>
      </c>
      <c r="K3">
        <v>1.3632657883854198</v>
      </c>
      <c r="L3">
        <v>1.3710639806226739</v>
      </c>
      <c r="M3">
        <v>1.3767353931588586</v>
      </c>
      <c r="O3">
        <f>AVERAGE(B3:M3)</f>
        <v>1.3319291122718606</v>
      </c>
      <c r="P3">
        <f>_xlfn.STDEV.S(B3:M3)</f>
        <v>6.0952251191661512E-2</v>
      </c>
    </row>
    <row r="4" spans="1:16" x14ac:dyDescent="0.25">
      <c r="A4" t="s">
        <v>45</v>
      </c>
      <c r="B4">
        <v>1.3536150234741784</v>
      </c>
      <c r="C4">
        <v>1.3420970266040688</v>
      </c>
      <c r="D4">
        <v>1.3190610328638497</v>
      </c>
      <c r="E4">
        <v>1.4264788732394367</v>
      </c>
      <c r="F4">
        <v>1.2297047420220697</v>
      </c>
      <c r="G4">
        <v>1.2402028034595884</v>
      </c>
      <c r="H4">
        <v>1.253802564867283</v>
      </c>
      <c r="I4">
        <v>1.2669251416641814</v>
      </c>
      <c r="J4">
        <v>1.3160040172505465</v>
      </c>
      <c r="K4">
        <v>1.310568913570036</v>
      </c>
      <c r="L4">
        <v>1.3171855615289183</v>
      </c>
      <c r="M4">
        <v>1.3479057127665859</v>
      </c>
      <c r="O4">
        <f t="shared" ref="O4:O10" si="0">AVERAGE(B4:M4)</f>
        <v>1.3102959511092285</v>
      </c>
      <c r="P4">
        <f t="shared" ref="P4:P10" si="1">_xlfn.STDEV.S(B4:M4)</f>
        <v>5.5953136274003383E-2</v>
      </c>
    </row>
    <row r="5" spans="1:16" x14ac:dyDescent="0.25">
      <c r="A5" t="s">
        <v>86</v>
      </c>
      <c r="B5">
        <v>7.0692957746478875</v>
      </c>
      <c r="C5">
        <v>7.0006885758998436</v>
      </c>
      <c r="D5">
        <v>6.9676369327073555</v>
      </c>
      <c r="E5">
        <v>7.0672926447574334</v>
      </c>
      <c r="F5">
        <v>5.4193856248136001</v>
      </c>
      <c r="G5">
        <v>5.4241574709215632</v>
      </c>
      <c r="H5">
        <v>5.4267819862809423</v>
      </c>
      <c r="I5">
        <v>5.2845809722636448</v>
      </c>
      <c r="J5">
        <v>5.2685059372599987</v>
      </c>
      <c r="K5">
        <v>5.2944999113841789</v>
      </c>
      <c r="L5">
        <v>5.3521592721687243</v>
      </c>
      <c r="M5">
        <v>5.378389555148579</v>
      </c>
      <c r="O5">
        <f t="shared" si="0"/>
        <v>5.9127812215211462</v>
      </c>
      <c r="P5">
        <f t="shared" si="1"/>
        <v>0.82445257645139314</v>
      </c>
    </row>
    <row r="6" spans="1:16" x14ac:dyDescent="0.25">
      <c r="A6" t="s">
        <v>87</v>
      </c>
      <c r="B6">
        <v>5.6210328638497655</v>
      </c>
      <c r="C6">
        <v>5.6585915492957746</v>
      </c>
      <c r="D6">
        <v>5.7757746478873235</v>
      </c>
      <c r="E6">
        <v>5.686885758998435</v>
      </c>
      <c r="F6">
        <v>4.5093945720250526</v>
      </c>
      <c r="G6">
        <v>4.5983895019385628</v>
      </c>
      <c r="H6">
        <v>4.5244258872651359</v>
      </c>
      <c r="I6">
        <v>4.4542797494780793</v>
      </c>
      <c r="J6">
        <v>5.8519525019200094</v>
      </c>
      <c r="K6">
        <v>5.9998818455721628</v>
      </c>
      <c r="L6">
        <v>5.9913747267678854</v>
      </c>
      <c r="M6">
        <v>6.0287115259644359</v>
      </c>
      <c r="O6">
        <f t="shared" si="0"/>
        <v>5.3917245942468854</v>
      </c>
      <c r="P6">
        <f t="shared" si="1"/>
        <v>0.6567349772620833</v>
      </c>
    </row>
    <row r="7" spans="1:16" x14ac:dyDescent="0.25">
      <c r="A7" t="s">
        <v>88</v>
      </c>
      <c r="B7">
        <v>2.934585289514867</v>
      </c>
      <c r="C7">
        <v>2.8189045383411582</v>
      </c>
      <c r="D7">
        <v>2.683192488262911</v>
      </c>
      <c r="E7">
        <v>2.93283255086072</v>
      </c>
      <c r="F7">
        <v>2.3642111541902775</v>
      </c>
      <c r="G7">
        <v>2.3408291082612585</v>
      </c>
      <c r="H7">
        <v>2.2167611094542199</v>
      </c>
      <c r="I7">
        <v>2.1783477482851179</v>
      </c>
      <c r="J7">
        <v>2.4245288592189991</v>
      </c>
      <c r="K7">
        <v>2.4089324747444909</v>
      </c>
      <c r="L7">
        <v>2.3879009865894725</v>
      </c>
      <c r="M7">
        <v>2.5389023453653925</v>
      </c>
      <c r="O7">
        <f t="shared" si="0"/>
        <v>2.5191607210907407</v>
      </c>
      <c r="P7">
        <f t="shared" si="1"/>
        <v>0.26329892735148153</v>
      </c>
    </row>
    <row r="8" spans="1:16" x14ac:dyDescent="0.25">
      <c r="A8" t="s">
        <v>89</v>
      </c>
      <c r="B8">
        <v>2.6601564945226919</v>
      </c>
      <c r="C8">
        <v>2.3847261345852897</v>
      </c>
      <c r="D8">
        <v>2.2392488262910799</v>
      </c>
      <c r="E8">
        <v>2.2051956181533647</v>
      </c>
      <c r="F8">
        <v>2.0058455114822547</v>
      </c>
      <c r="G8">
        <v>1.8426483745899194</v>
      </c>
      <c r="H8">
        <v>1.8288100208768268</v>
      </c>
      <c r="I8">
        <v>1.8304801670146138</v>
      </c>
      <c r="J8">
        <v>2.9004548945471731</v>
      </c>
      <c r="K8">
        <v>2.7749748921840847</v>
      </c>
      <c r="L8">
        <v>2.4795888225911265</v>
      </c>
      <c r="M8">
        <v>2.4951852070656346</v>
      </c>
      <c r="O8">
        <f t="shared" si="0"/>
        <v>2.3039429136586715</v>
      </c>
      <c r="P8">
        <f t="shared" si="1"/>
        <v>0.37465694814862999</v>
      </c>
    </row>
    <row r="9" spans="1:16" x14ac:dyDescent="0.25">
      <c r="A9" t="s">
        <v>48</v>
      </c>
      <c r="B9">
        <v>1.4680438184663536</v>
      </c>
      <c r="C9">
        <v>1.4462597809076683</v>
      </c>
      <c r="D9">
        <v>1.5003442879499218</v>
      </c>
      <c r="E9">
        <v>1.4780594679186227</v>
      </c>
      <c r="F9">
        <v>1.3793021175067104</v>
      </c>
      <c r="G9">
        <v>1.3699970175961824</v>
      </c>
      <c r="H9">
        <v>1.3528183716075157</v>
      </c>
      <c r="I9">
        <v>1.365940948404414</v>
      </c>
      <c r="J9">
        <v>1.4254150174277782</v>
      </c>
      <c r="K9">
        <v>1.4211614580256395</v>
      </c>
      <c r="L9">
        <v>1.4169078986235009</v>
      </c>
      <c r="M9">
        <v>1.4187983694688959</v>
      </c>
      <c r="O9">
        <f t="shared" si="0"/>
        <v>1.4202540461586004</v>
      </c>
      <c r="P9">
        <f t="shared" si="1"/>
        <v>4.715271233001659E-2</v>
      </c>
    </row>
    <row r="10" spans="1:16" x14ac:dyDescent="0.25">
      <c r="A10" t="s">
        <v>90</v>
      </c>
      <c r="B10">
        <v>1.3185602503912364</v>
      </c>
      <c r="C10">
        <v>1.3305790297339593</v>
      </c>
      <c r="D10">
        <v>1.3418466353677621</v>
      </c>
      <c r="E10">
        <v>1.4089514866979655</v>
      </c>
      <c r="F10">
        <v>1.2285117804950791</v>
      </c>
      <c r="G10">
        <v>1.2356695496570236</v>
      </c>
      <c r="H10">
        <v>1.2526096033402923</v>
      </c>
      <c r="I10">
        <v>1.2826722338204593</v>
      </c>
      <c r="J10">
        <v>1.2696874815383707</v>
      </c>
      <c r="K10">
        <v>1.2869380280025995</v>
      </c>
      <c r="L10">
        <v>1.3044248833225025</v>
      </c>
      <c r="M10">
        <v>1.3112778401370591</v>
      </c>
      <c r="O10">
        <f t="shared" si="0"/>
        <v>1.2976440668753593</v>
      </c>
      <c r="P10">
        <f t="shared" si="1"/>
        <v>5.0331473031634155E-2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06FD-79A5-415A-9B45-9FC45244F29E}">
  <dimension ref="A1:F9"/>
  <sheetViews>
    <sheetView workbookViewId="0">
      <selection activeCell="J15" sqref="J15"/>
    </sheetView>
  </sheetViews>
  <sheetFormatPr defaultRowHeight="15" x14ac:dyDescent="0.25"/>
  <sheetData>
    <row r="1" spans="1:6" x14ac:dyDescent="0.25">
      <c r="B1" t="s">
        <v>91</v>
      </c>
      <c r="C1" t="s">
        <v>92</v>
      </c>
      <c r="D1" t="s">
        <v>93</v>
      </c>
      <c r="E1" t="s">
        <v>94</v>
      </c>
      <c r="F1" t="s">
        <v>77</v>
      </c>
    </row>
    <row r="2" spans="1:6" x14ac:dyDescent="0.25">
      <c r="A2" t="s">
        <v>24</v>
      </c>
      <c r="B2">
        <v>1.08</v>
      </c>
      <c r="C2">
        <v>1.02</v>
      </c>
      <c r="D2">
        <v>0.8</v>
      </c>
      <c r="E2">
        <f>AVERAGE(B2:D2)</f>
        <v>0.96666666666666679</v>
      </c>
      <c r="F2">
        <f>_xlfn.STDEV.S(B2:D2)</f>
        <v>0.14742229591663927</v>
      </c>
    </row>
    <row r="3" spans="1:6" x14ac:dyDescent="0.25">
      <c r="A3" t="s">
        <v>48</v>
      </c>
      <c r="B3">
        <v>0.56000000000000005</v>
      </c>
      <c r="C3">
        <v>0.9</v>
      </c>
      <c r="D3">
        <v>0.82</v>
      </c>
      <c r="E3">
        <f t="shared" ref="E3:E9" si="0">AVERAGE(B3:D3)</f>
        <v>0.7599999999999999</v>
      </c>
      <c r="F3">
        <f t="shared" ref="F3:F9" si="1">_xlfn.STDEV.S(B3:D3)</f>
        <v>0.17776388834631199</v>
      </c>
    </row>
    <row r="4" spans="1:6" x14ac:dyDescent="0.25">
      <c r="A4" t="s">
        <v>63</v>
      </c>
      <c r="B4">
        <v>0.9</v>
      </c>
      <c r="C4">
        <v>1.02</v>
      </c>
      <c r="D4">
        <v>0.9</v>
      </c>
      <c r="E4">
        <f t="shared" si="0"/>
        <v>0.94</v>
      </c>
      <c r="F4">
        <f t="shared" si="1"/>
        <v>6.9282032302755092E-2</v>
      </c>
    </row>
    <row r="5" spans="1:6" x14ac:dyDescent="0.25">
      <c r="A5" t="s">
        <v>86</v>
      </c>
      <c r="B5">
        <v>99.98</v>
      </c>
      <c r="C5">
        <v>99.98</v>
      </c>
      <c r="D5">
        <v>100</v>
      </c>
      <c r="E5">
        <f t="shared" si="0"/>
        <v>99.986666666666679</v>
      </c>
      <c r="F5">
        <f t="shared" si="1"/>
        <v>1.1547005383790217E-2</v>
      </c>
    </row>
    <row r="6" spans="1:6" x14ac:dyDescent="0.25">
      <c r="A6" t="s">
        <v>95</v>
      </c>
      <c r="B6">
        <v>0.54</v>
      </c>
      <c r="C6">
        <v>1</v>
      </c>
      <c r="D6">
        <v>1.1399999999999999</v>
      </c>
      <c r="E6">
        <f t="shared" si="0"/>
        <v>0.8933333333333332</v>
      </c>
      <c r="F6">
        <f t="shared" si="1"/>
        <v>0.31390019645316147</v>
      </c>
    </row>
    <row r="7" spans="1:6" x14ac:dyDescent="0.25">
      <c r="A7" t="s">
        <v>96</v>
      </c>
      <c r="B7">
        <v>0.72</v>
      </c>
      <c r="C7">
        <v>1.1200000000000001</v>
      </c>
      <c r="D7">
        <v>0.82</v>
      </c>
      <c r="E7">
        <f t="shared" si="0"/>
        <v>0.88666666666666671</v>
      </c>
      <c r="F7">
        <f t="shared" si="1"/>
        <v>0.20816659994661302</v>
      </c>
    </row>
    <row r="8" spans="1:6" x14ac:dyDescent="0.25">
      <c r="A8" t="s">
        <v>97</v>
      </c>
      <c r="B8">
        <v>0.76</v>
      </c>
      <c r="C8">
        <v>0.94</v>
      </c>
      <c r="D8">
        <v>1.8</v>
      </c>
      <c r="E8">
        <f t="shared" si="0"/>
        <v>1.1666666666666667</v>
      </c>
      <c r="F8">
        <f t="shared" si="1"/>
        <v>0.55581771592252571</v>
      </c>
    </row>
    <row r="9" spans="1:6" x14ac:dyDescent="0.25">
      <c r="A9" t="s">
        <v>98</v>
      </c>
      <c r="B9">
        <v>99.96</v>
      </c>
      <c r="C9">
        <v>100</v>
      </c>
      <c r="D9">
        <v>100</v>
      </c>
      <c r="E9">
        <f t="shared" si="0"/>
        <v>99.986666666666665</v>
      </c>
      <c r="F9">
        <f t="shared" si="1"/>
        <v>2.309401076758864E-2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Extended_Data_Figure_8a</vt:lpstr>
      <vt:lpstr>Extended_Data_Figure_8b</vt:lpstr>
      <vt:lpstr>Extended_Data_Figure_8c and 8e</vt:lpstr>
      <vt:lpstr>Extended_Data_Figure_8d</vt:lpstr>
      <vt:lpstr>Extended_Data_Figure_8f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2022-07-25T02:19:17Z</dcterms:created>
  <dcterms:modified xsi:type="dcterms:W3CDTF">2023-08-21T20:30:58Z</dcterms:modified>
</cp:coreProperties>
</file>