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842_cam_ac_uk/Documents/Desktop/NanoDTC/PhD/Projects/Maxwell Demons/Paper_Final/Naturechem/Final Submission 25Mar24/SUBMISSION FILE/Inventory of Supplementary Information/"/>
    </mc:Choice>
  </mc:AlternateContent>
  <xr:revisionPtr revIDLastSave="1788" documentId="8_{5DFB87E0-3E1F-B345-8345-DB3074DE8B75}" xr6:coauthVersionLast="47" xr6:coauthVersionMax="47" xr10:uidLastSave="{376132D1-A2BB-C54C-92B0-D14B5E13484D}"/>
  <bookViews>
    <workbookView xWindow="-35380" yWindow="9220" windowWidth="38400" windowHeight="21100" xr2:uid="{BC165A32-87B6-F44D-8662-C413BC2A1A40}"/>
  </bookViews>
  <sheets>
    <sheet name="System 1" sheetId="1" r:id="rId1"/>
    <sheet name="System 2" sheetId="4" r:id="rId2"/>
    <sheet name="System 3" sheetId="6" r:id="rId3"/>
    <sheet name="System 1 UV" sheetId="10" r:id="rId4"/>
    <sheet name="System 2 UV" sheetId="9" r:id="rId5"/>
    <sheet name="System 3 UV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AD12" i="6"/>
  <c r="AF12" i="6"/>
  <c r="AG12" i="6"/>
  <c r="AH12" i="6"/>
  <c r="AI12" i="6"/>
  <c r="AJ12" i="6" s="1"/>
  <c r="AD13" i="6"/>
  <c r="AH13" i="6" s="1"/>
  <c r="AF13" i="6"/>
  <c r="AG13" i="6"/>
  <c r="AI13" i="6"/>
  <c r="AJ13" i="6" s="1"/>
  <c r="AK13" i="6" s="1"/>
  <c r="AD14" i="6"/>
  <c r="AF14" i="6"/>
  <c r="AG14" i="6"/>
  <c r="AI14" i="6" s="1"/>
  <c r="AD15" i="6"/>
  <c r="AF15" i="6"/>
  <c r="AG15" i="6"/>
  <c r="AI15" i="6" s="1"/>
  <c r="AD16" i="6"/>
  <c r="AF16" i="6"/>
  <c r="AG16" i="6"/>
  <c r="AI16" i="6" s="1"/>
  <c r="AD17" i="6"/>
  <c r="AF17" i="6"/>
  <c r="AG17" i="6"/>
  <c r="AI17" i="6" s="1"/>
  <c r="AD18" i="6"/>
  <c r="AH18" i="6" s="1"/>
  <c r="AF18" i="6"/>
  <c r="AG18" i="6"/>
  <c r="AI18" i="6" s="1"/>
  <c r="AD19" i="6"/>
  <c r="AH19" i="6" s="1"/>
  <c r="AF19" i="6"/>
  <c r="AG19" i="6"/>
  <c r="AI19" i="6" s="1"/>
  <c r="AJ19" i="6" s="1"/>
  <c r="AD20" i="6"/>
  <c r="AF20" i="6"/>
  <c r="AG20" i="6"/>
  <c r="AI20" i="6" s="1"/>
  <c r="AD21" i="6"/>
  <c r="AF21" i="6"/>
  <c r="AG21" i="6"/>
  <c r="AI21" i="6" s="1"/>
  <c r="AJ21" i="6" s="1"/>
  <c r="AH21" i="6"/>
  <c r="AD22" i="6"/>
  <c r="AF22" i="6"/>
  <c r="AG22" i="6"/>
  <c r="AI22" i="6" s="1"/>
  <c r="AD23" i="6"/>
  <c r="AF23" i="6"/>
  <c r="AH23" i="6" s="1"/>
  <c r="AG23" i="6"/>
  <c r="AI23" i="6" s="1"/>
  <c r="AJ23" i="6" s="1"/>
  <c r="AD24" i="6"/>
  <c r="AF24" i="6"/>
  <c r="AG24" i="6"/>
  <c r="AI24" i="6" s="1"/>
  <c r="AD25" i="6"/>
  <c r="AF25" i="6"/>
  <c r="AG25" i="6"/>
  <c r="AI25" i="6"/>
  <c r="AD26" i="6"/>
  <c r="AH26" i="6" s="1"/>
  <c r="AJ26" i="6" s="1"/>
  <c r="AF26" i="6"/>
  <c r="AG26" i="6"/>
  <c r="AI26" i="6" s="1"/>
  <c r="AD27" i="6"/>
  <c r="AH27" i="6" s="1"/>
  <c r="AJ27" i="6" s="1"/>
  <c r="AF27" i="6"/>
  <c r="AG27" i="6"/>
  <c r="AI27" i="6" s="1"/>
  <c r="AD28" i="6"/>
  <c r="AF28" i="6"/>
  <c r="AG28" i="6"/>
  <c r="AI28" i="6" s="1"/>
  <c r="AH28" i="6"/>
  <c r="AD34" i="6"/>
  <c r="AF34" i="6"/>
  <c r="AG34" i="6"/>
  <c r="AI34" i="6" s="1"/>
  <c r="AD35" i="6"/>
  <c r="AF35" i="6"/>
  <c r="AG35" i="6"/>
  <c r="AI35" i="6" s="1"/>
  <c r="AD36" i="6"/>
  <c r="AH36" i="6" s="1"/>
  <c r="AF36" i="6"/>
  <c r="AG36" i="6"/>
  <c r="AI36" i="6" s="1"/>
  <c r="AD37" i="6"/>
  <c r="AF37" i="6"/>
  <c r="AG37" i="6"/>
  <c r="AI37" i="6" s="1"/>
  <c r="AD38" i="6"/>
  <c r="AF38" i="6"/>
  <c r="AG38" i="6"/>
  <c r="AH38" i="6"/>
  <c r="AI38" i="6"/>
  <c r="AJ38" i="6" s="1"/>
  <c r="AD39" i="6"/>
  <c r="AF39" i="6"/>
  <c r="AG39" i="6"/>
  <c r="AI39" i="6" s="1"/>
  <c r="AD40" i="6"/>
  <c r="AH40" i="6" s="1"/>
  <c r="AF40" i="6"/>
  <c r="AG40" i="6"/>
  <c r="AI40" i="6" s="1"/>
  <c r="AJ40" i="6" s="1"/>
  <c r="AD41" i="6"/>
  <c r="AF41" i="6"/>
  <c r="AG41" i="6"/>
  <c r="AI41" i="6" s="1"/>
  <c r="AJ41" i="6" s="1"/>
  <c r="AH41" i="6"/>
  <c r="AD42" i="6"/>
  <c r="AF42" i="6"/>
  <c r="AG42" i="6"/>
  <c r="AI42" i="6" s="1"/>
  <c r="AD43" i="6"/>
  <c r="AH43" i="6" s="1"/>
  <c r="AJ43" i="6" s="1"/>
  <c r="AF43" i="6"/>
  <c r="AG43" i="6"/>
  <c r="AI43" i="6"/>
  <c r="AD44" i="6"/>
  <c r="AF44" i="6"/>
  <c r="AG44" i="6"/>
  <c r="AI44" i="6" s="1"/>
  <c r="AD45" i="6"/>
  <c r="AF45" i="6"/>
  <c r="AG45" i="6"/>
  <c r="AI45" i="6" s="1"/>
  <c r="AD46" i="6"/>
  <c r="AH46" i="6" s="1"/>
  <c r="AF46" i="6"/>
  <c r="AG46" i="6"/>
  <c r="AI46" i="6" s="1"/>
  <c r="AJ46" i="6" s="1"/>
  <c r="AD47" i="6"/>
  <c r="AF47" i="6"/>
  <c r="AG47" i="6"/>
  <c r="AI47" i="6" s="1"/>
  <c r="AD48" i="6"/>
  <c r="AH48" i="6" s="1"/>
  <c r="AF48" i="6"/>
  <c r="AG48" i="6"/>
  <c r="AI48" i="6"/>
  <c r="AJ48" i="6" s="1"/>
  <c r="AD49" i="6"/>
  <c r="AF49" i="6"/>
  <c r="AG49" i="6"/>
  <c r="AI49" i="6" s="1"/>
  <c r="AD50" i="6"/>
  <c r="AF50" i="6"/>
  <c r="AG50" i="6"/>
  <c r="AI50" i="6" s="1"/>
  <c r="AG48" i="4"/>
  <c r="AI48" i="4" s="1"/>
  <c r="AJ48" i="4" s="1"/>
  <c r="AF48" i="4"/>
  <c r="AD48" i="4"/>
  <c r="AH48" i="4" s="1"/>
  <c r="AI47" i="4"/>
  <c r="AG47" i="4"/>
  <c r="AF47" i="4"/>
  <c r="AD47" i="4"/>
  <c r="AG46" i="4"/>
  <c r="AI46" i="4" s="1"/>
  <c r="AJ46" i="4" s="1"/>
  <c r="AF46" i="4"/>
  <c r="AH46" i="4" s="1"/>
  <c r="AD46" i="4"/>
  <c r="AG45" i="4"/>
  <c r="AI45" i="4" s="1"/>
  <c r="AJ45" i="4" s="1"/>
  <c r="AF45" i="4"/>
  <c r="AD45" i="4"/>
  <c r="AH45" i="4" s="1"/>
  <c r="AG44" i="4"/>
  <c r="AI44" i="4" s="1"/>
  <c r="AJ44" i="4" s="1"/>
  <c r="AF44" i="4"/>
  <c r="AD44" i="4"/>
  <c r="AH44" i="4" s="1"/>
  <c r="AG43" i="4"/>
  <c r="AI43" i="4" s="1"/>
  <c r="AJ43" i="4" s="1"/>
  <c r="AF43" i="4"/>
  <c r="AH43" i="4" s="1"/>
  <c r="AD43" i="4"/>
  <c r="AH42" i="4"/>
  <c r="AG42" i="4"/>
  <c r="AI42" i="4" s="1"/>
  <c r="AF42" i="4"/>
  <c r="AD42" i="4"/>
  <c r="AG41" i="4"/>
  <c r="AI41" i="4" s="1"/>
  <c r="AJ41" i="4" s="1"/>
  <c r="AF41" i="4"/>
  <c r="AD41" i="4"/>
  <c r="AH41" i="4" s="1"/>
  <c r="AG40" i="4"/>
  <c r="AI40" i="4" s="1"/>
  <c r="AF40" i="4"/>
  <c r="AD40" i="4"/>
  <c r="AG39" i="4"/>
  <c r="AI39" i="4" s="1"/>
  <c r="AF39" i="4"/>
  <c r="AD39" i="4"/>
  <c r="AG38" i="4"/>
  <c r="AI38" i="4" s="1"/>
  <c r="AJ38" i="4" s="1"/>
  <c r="AF38" i="4"/>
  <c r="AH38" i="4" s="1"/>
  <c r="AD38" i="4"/>
  <c r="AG37" i="4"/>
  <c r="AI37" i="4" s="1"/>
  <c r="AF37" i="4"/>
  <c r="AD37" i="4"/>
  <c r="AG36" i="4"/>
  <c r="AI36" i="4" s="1"/>
  <c r="AF36" i="4"/>
  <c r="AD36" i="4"/>
  <c r="AG35" i="4"/>
  <c r="AI35" i="4" s="1"/>
  <c r="AF35" i="4"/>
  <c r="AH35" i="4" s="1"/>
  <c r="AD35" i="4"/>
  <c r="AG34" i="4"/>
  <c r="AI34" i="4" s="1"/>
  <c r="AF34" i="4"/>
  <c r="AD34" i="4"/>
  <c r="AG33" i="4"/>
  <c r="AI33" i="4" s="1"/>
  <c r="AJ33" i="4" s="1"/>
  <c r="AF33" i="4"/>
  <c r="AD33" i="4"/>
  <c r="AH33" i="4" s="1"/>
  <c r="AI27" i="4"/>
  <c r="AG27" i="4"/>
  <c r="AF27" i="4"/>
  <c r="AD27" i="4"/>
  <c r="AG26" i="4"/>
  <c r="AI26" i="4" s="1"/>
  <c r="AF26" i="4"/>
  <c r="AD26" i="4"/>
  <c r="AG25" i="4"/>
  <c r="AI25" i="4" s="1"/>
  <c r="AF25" i="4"/>
  <c r="AD25" i="4"/>
  <c r="AH25" i="4" s="1"/>
  <c r="AG24" i="4"/>
  <c r="AI24" i="4" s="1"/>
  <c r="AF24" i="4"/>
  <c r="AD24" i="4"/>
  <c r="AG23" i="4"/>
  <c r="AI23" i="4" s="1"/>
  <c r="AF23" i="4"/>
  <c r="AD23" i="4"/>
  <c r="AG22" i="4"/>
  <c r="AI22" i="4" s="1"/>
  <c r="AF22" i="4"/>
  <c r="AD22" i="4"/>
  <c r="AG21" i="4"/>
  <c r="AI21" i="4" s="1"/>
  <c r="AJ21" i="4" s="1"/>
  <c r="AF21" i="4"/>
  <c r="AH21" i="4" s="1"/>
  <c r="AD21" i="4"/>
  <c r="AG20" i="4"/>
  <c r="AI20" i="4" s="1"/>
  <c r="AF20" i="4"/>
  <c r="AD20" i="4"/>
  <c r="AG19" i="4"/>
  <c r="AI19" i="4" s="1"/>
  <c r="AJ19" i="4" s="1"/>
  <c r="AF19" i="4"/>
  <c r="AD19" i="4"/>
  <c r="AH19" i="4" s="1"/>
  <c r="AG18" i="4"/>
  <c r="AI18" i="4" s="1"/>
  <c r="AF18" i="4"/>
  <c r="AH18" i="4" s="1"/>
  <c r="AD18" i="4"/>
  <c r="AH17" i="4"/>
  <c r="AG17" i="4"/>
  <c r="AI17" i="4" s="1"/>
  <c r="AJ17" i="4" s="1"/>
  <c r="AF17" i="4"/>
  <c r="AD17" i="4"/>
  <c r="AG16" i="4"/>
  <c r="AI16" i="4" s="1"/>
  <c r="AF16" i="4"/>
  <c r="AD16" i="4"/>
  <c r="AG15" i="4"/>
  <c r="AI15" i="4" s="1"/>
  <c r="AF15" i="4"/>
  <c r="AD15" i="4"/>
  <c r="AG14" i="4"/>
  <c r="AI14" i="4" s="1"/>
  <c r="AF14" i="4"/>
  <c r="AD14" i="4"/>
  <c r="AG13" i="4"/>
  <c r="AI13" i="4" s="1"/>
  <c r="AF13" i="4"/>
  <c r="AD13" i="4"/>
  <c r="AG12" i="4"/>
  <c r="AI12" i="4" s="1"/>
  <c r="AF12" i="4"/>
  <c r="AD12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50" i="6"/>
  <c r="G50" i="6"/>
  <c r="H50" i="6"/>
  <c r="J50" i="6" s="1"/>
  <c r="N50" i="6"/>
  <c r="P50" i="6"/>
  <c r="Q50" i="6"/>
  <c r="E28" i="6"/>
  <c r="G28" i="6"/>
  <c r="J28" i="6"/>
  <c r="N28" i="6"/>
  <c r="P28" i="6"/>
  <c r="Q28" i="6"/>
  <c r="S28" i="6" s="1"/>
  <c r="AJ18" i="6" l="1"/>
  <c r="AK18" i="6" s="1"/>
  <c r="AJ18" i="4"/>
  <c r="AK18" i="4" s="1"/>
  <c r="AJ25" i="4"/>
  <c r="AJ13" i="4"/>
  <c r="AJ42" i="6"/>
  <c r="AJ39" i="6"/>
  <c r="AJ34" i="6"/>
  <c r="AJ37" i="6"/>
  <c r="AJ36" i="6"/>
  <c r="AJ16" i="4"/>
  <c r="AJ28" i="6"/>
  <c r="AK28" i="6" s="1"/>
  <c r="AJ35" i="4"/>
  <c r="AK35" i="4" s="1"/>
  <c r="AJ15" i="6"/>
  <c r="AK12" i="6"/>
  <c r="AH15" i="4"/>
  <c r="AJ15" i="4" s="1"/>
  <c r="AK15" i="4" s="1"/>
  <c r="AH27" i="4"/>
  <c r="AJ27" i="4" s="1"/>
  <c r="AK27" i="4" s="1"/>
  <c r="AH47" i="4"/>
  <c r="AJ47" i="4" s="1"/>
  <c r="AK47" i="4" s="1"/>
  <c r="AH12" i="4"/>
  <c r="T28" i="6"/>
  <c r="AH22" i="4"/>
  <c r="AJ22" i="4" s="1"/>
  <c r="AK22" i="4" s="1"/>
  <c r="AH39" i="4"/>
  <c r="AJ39" i="4" s="1"/>
  <c r="AK39" i="4" s="1"/>
  <c r="AH16" i="6"/>
  <c r="AJ16" i="6" s="1"/>
  <c r="AH14" i="4"/>
  <c r="AJ14" i="4" s="1"/>
  <c r="AK14" i="4" s="1"/>
  <c r="AH20" i="4"/>
  <c r="AJ20" i="4" s="1"/>
  <c r="AK20" i="4" s="1"/>
  <c r="AH26" i="4"/>
  <c r="AJ26" i="4" s="1"/>
  <c r="AK26" i="4" s="1"/>
  <c r="AH40" i="4"/>
  <c r="AJ40" i="4" s="1"/>
  <c r="AK40" i="4" s="1"/>
  <c r="AJ42" i="4"/>
  <c r="AK42" i="4" s="1"/>
  <c r="AK25" i="4"/>
  <c r="AK17" i="4"/>
  <c r="AK23" i="6"/>
  <c r="AK38" i="6"/>
  <c r="AK45" i="4"/>
  <c r="AK48" i="4"/>
  <c r="AK38" i="4"/>
  <c r="AK33" i="4"/>
  <c r="AH36" i="4"/>
  <c r="AH13" i="4"/>
  <c r="AH24" i="4"/>
  <c r="AK43" i="4"/>
  <c r="AH23" i="4"/>
  <c r="AJ23" i="4" s="1"/>
  <c r="AK23" i="4" s="1"/>
  <c r="AH16" i="4"/>
  <c r="AH34" i="4"/>
  <c r="AJ34" i="4" s="1"/>
  <c r="AH37" i="4"/>
  <c r="AJ37" i="4" s="1"/>
  <c r="AK16" i="6"/>
  <c r="AH37" i="6"/>
  <c r="AH39" i="6"/>
  <c r="AH24" i="6"/>
  <c r="AH34" i="6"/>
  <c r="AH47" i="6"/>
  <c r="AH44" i="6"/>
  <c r="AJ44" i="6" s="1"/>
  <c r="AK44" i="6" s="1"/>
  <c r="AK43" i="6"/>
  <c r="AH25" i="6"/>
  <c r="AH17" i="6"/>
  <c r="AH45" i="6"/>
  <c r="AH50" i="6"/>
  <c r="AJ50" i="6" s="1"/>
  <c r="AK50" i="6" s="1"/>
  <c r="AH42" i="6"/>
  <c r="AH49" i="6"/>
  <c r="AJ49" i="6" s="1"/>
  <c r="AK49" i="6" s="1"/>
  <c r="AH15" i="6"/>
  <c r="AK48" i="6"/>
  <c r="AH20" i="6"/>
  <c r="AH35" i="6"/>
  <c r="AJ35" i="6" s="1"/>
  <c r="AK35" i="6" s="1"/>
  <c r="AH22" i="6"/>
  <c r="AH14" i="6"/>
  <c r="AK40" i="6"/>
  <c r="AK36" i="6"/>
  <c r="AK21" i="6"/>
  <c r="AK46" i="6"/>
  <c r="AK27" i="6"/>
  <c r="AK37" i="6"/>
  <c r="AK26" i="6"/>
  <c r="AK42" i="6"/>
  <c r="AK41" i="6"/>
  <c r="AK39" i="6"/>
  <c r="AK19" i="6"/>
  <c r="AK46" i="4"/>
  <c r="AK44" i="4"/>
  <c r="AK21" i="4"/>
  <c r="AK16" i="4"/>
  <c r="AK19" i="4"/>
  <c r="AK41" i="4"/>
  <c r="I28" i="6"/>
  <c r="I50" i="6"/>
  <c r="R50" i="6"/>
  <c r="T50" i="6" s="1"/>
  <c r="V28" i="6"/>
  <c r="R28" i="6"/>
  <c r="S50" i="6"/>
  <c r="AK34" i="4" l="1"/>
  <c r="AJ17" i="6"/>
  <c r="AK17" i="6" s="1"/>
  <c r="AK37" i="4"/>
  <c r="AK25" i="6"/>
  <c r="K28" i="6"/>
  <c r="L28" i="6" s="1"/>
  <c r="AJ22" i="6"/>
  <c r="AK22" i="6" s="1"/>
  <c r="AJ25" i="6"/>
  <c r="AK36" i="4"/>
  <c r="K50" i="6"/>
  <c r="W50" i="6" s="1"/>
  <c r="AJ14" i="6"/>
  <c r="AK34" i="6"/>
  <c r="AJ24" i="6"/>
  <c r="AK24" i="6" s="1"/>
  <c r="AJ36" i="4"/>
  <c r="U28" i="6"/>
  <c r="AJ47" i="6"/>
  <c r="AK47" i="6" s="1"/>
  <c r="AJ45" i="6"/>
  <c r="AK45" i="6" s="1"/>
  <c r="AJ24" i="4"/>
  <c r="AJ20" i="6"/>
  <c r="AK20" i="6" s="1"/>
  <c r="AK15" i="6"/>
  <c r="AK13" i="4"/>
  <c r="U50" i="6"/>
  <c r="V50" i="6"/>
  <c r="L50" i="6" l="1"/>
  <c r="AK14" i="6"/>
  <c r="W28" i="6"/>
  <c r="X28" i="6" s="1"/>
  <c r="AK24" i="4"/>
  <c r="X50" i="6"/>
  <c r="Q49" i="6"/>
  <c r="P49" i="6"/>
  <c r="N49" i="6"/>
  <c r="H49" i="6"/>
  <c r="G49" i="6"/>
  <c r="E49" i="6"/>
  <c r="Q48" i="6"/>
  <c r="P48" i="6"/>
  <c r="N48" i="6"/>
  <c r="H48" i="6"/>
  <c r="G48" i="6"/>
  <c r="E48" i="6"/>
  <c r="Q47" i="6"/>
  <c r="P47" i="6"/>
  <c r="N47" i="6"/>
  <c r="H47" i="6"/>
  <c r="G47" i="6"/>
  <c r="E47" i="6"/>
  <c r="Q46" i="6"/>
  <c r="P46" i="6"/>
  <c r="N46" i="6"/>
  <c r="H46" i="6"/>
  <c r="G46" i="6"/>
  <c r="E46" i="6"/>
  <c r="Q45" i="6"/>
  <c r="P45" i="6"/>
  <c r="N45" i="6"/>
  <c r="H45" i="6"/>
  <c r="G45" i="6"/>
  <c r="E45" i="6"/>
  <c r="Q44" i="6"/>
  <c r="P44" i="6"/>
  <c r="N44" i="6"/>
  <c r="H44" i="6"/>
  <c r="G44" i="6"/>
  <c r="E44" i="6"/>
  <c r="Q43" i="6"/>
  <c r="P43" i="6"/>
  <c r="N43" i="6"/>
  <c r="H43" i="6"/>
  <c r="G43" i="6"/>
  <c r="E43" i="6"/>
  <c r="Q42" i="6"/>
  <c r="P42" i="6"/>
  <c r="N42" i="6"/>
  <c r="H42" i="6"/>
  <c r="G42" i="6"/>
  <c r="E42" i="6"/>
  <c r="I42" i="6" s="1"/>
  <c r="Q41" i="6"/>
  <c r="P41" i="6"/>
  <c r="N41" i="6"/>
  <c r="H41" i="6"/>
  <c r="G41" i="6"/>
  <c r="E41" i="6"/>
  <c r="Q40" i="6"/>
  <c r="P40" i="6"/>
  <c r="N40" i="6"/>
  <c r="H40" i="6"/>
  <c r="G40" i="6"/>
  <c r="E40" i="6"/>
  <c r="Q39" i="6"/>
  <c r="P39" i="6"/>
  <c r="N39" i="6"/>
  <c r="H39" i="6"/>
  <c r="G39" i="6"/>
  <c r="E39" i="6"/>
  <c r="Q38" i="6"/>
  <c r="P38" i="6"/>
  <c r="N38" i="6"/>
  <c r="H38" i="6"/>
  <c r="G38" i="6"/>
  <c r="E38" i="6"/>
  <c r="Q37" i="6"/>
  <c r="P37" i="6"/>
  <c r="N37" i="6"/>
  <c r="H37" i="6"/>
  <c r="G37" i="6"/>
  <c r="E37" i="6"/>
  <c r="Q36" i="6"/>
  <c r="P36" i="6"/>
  <c r="N36" i="6"/>
  <c r="H36" i="6"/>
  <c r="G36" i="6"/>
  <c r="E36" i="6"/>
  <c r="Q35" i="6"/>
  <c r="P35" i="6"/>
  <c r="N35" i="6"/>
  <c r="H35" i="6"/>
  <c r="G35" i="6"/>
  <c r="E35" i="6"/>
  <c r="Q34" i="6"/>
  <c r="P34" i="6"/>
  <c r="N34" i="6"/>
  <c r="H34" i="6"/>
  <c r="G34" i="6"/>
  <c r="E34" i="6"/>
  <c r="Q27" i="6"/>
  <c r="P27" i="6"/>
  <c r="N27" i="6"/>
  <c r="G27" i="6"/>
  <c r="E27" i="6"/>
  <c r="Q26" i="6"/>
  <c r="P26" i="6"/>
  <c r="N26" i="6"/>
  <c r="J26" i="6"/>
  <c r="G26" i="6"/>
  <c r="E26" i="6"/>
  <c r="Q25" i="6"/>
  <c r="P25" i="6"/>
  <c r="N25" i="6"/>
  <c r="G25" i="6"/>
  <c r="E25" i="6"/>
  <c r="Q24" i="6"/>
  <c r="P24" i="6"/>
  <c r="N24" i="6"/>
  <c r="J24" i="6"/>
  <c r="G24" i="6"/>
  <c r="E24" i="6"/>
  <c r="Q23" i="6"/>
  <c r="P23" i="6"/>
  <c r="N23" i="6"/>
  <c r="J23" i="6"/>
  <c r="G23" i="6"/>
  <c r="E23" i="6"/>
  <c r="Q22" i="6"/>
  <c r="P22" i="6"/>
  <c r="N22" i="6"/>
  <c r="G22" i="6"/>
  <c r="E22" i="6"/>
  <c r="Q21" i="6"/>
  <c r="P21" i="6"/>
  <c r="N21" i="6"/>
  <c r="J21" i="6"/>
  <c r="G21" i="6"/>
  <c r="E21" i="6"/>
  <c r="Q20" i="6"/>
  <c r="P20" i="6"/>
  <c r="N20" i="6"/>
  <c r="G20" i="6"/>
  <c r="E20" i="6"/>
  <c r="Q19" i="6"/>
  <c r="P19" i="6"/>
  <c r="N19" i="6"/>
  <c r="J19" i="6"/>
  <c r="G19" i="6"/>
  <c r="E19" i="6"/>
  <c r="Q18" i="6"/>
  <c r="P18" i="6"/>
  <c r="N18" i="6"/>
  <c r="J18" i="6"/>
  <c r="G18" i="6"/>
  <c r="E18" i="6"/>
  <c r="Q17" i="6"/>
  <c r="P17" i="6"/>
  <c r="N17" i="6"/>
  <c r="G17" i="6"/>
  <c r="E17" i="6"/>
  <c r="Q16" i="6"/>
  <c r="P16" i="6"/>
  <c r="N16" i="6"/>
  <c r="J16" i="6"/>
  <c r="G16" i="6"/>
  <c r="E16" i="6"/>
  <c r="Q15" i="6"/>
  <c r="P15" i="6"/>
  <c r="N15" i="6"/>
  <c r="G15" i="6"/>
  <c r="E15" i="6"/>
  <c r="Q14" i="6"/>
  <c r="P14" i="6"/>
  <c r="N14" i="6"/>
  <c r="J14" i="6"/>
  <c r="G14" i="6"/>
  <c r="E14" i="6"/>
  <c r="Q13" i="6"/>
  <c r="P13" i="6"/>
  <c r="N13" i="6"/>
  <c r="J13" i="6"/>
  <c r="G13" i="6"/>
  <c r="E13" i="6"/>
  <c r="Q12" i="6"/>
  <c r="P12" i="6"/>
  <c r="N12" i="6"/>
  <c r="H12" i="6"/>
  <c r="G12" i="6"/>
  <c r="E12" i="6"/>
  <c r="E47" i="4"/>
  <c r="G47" i="4"/>
  <c r="H47" i="4"/>
  <c r="N47" i="4"/>
  <c r="P47" i="4"/>
  <c r="Q47" i="4"/>
  <c r="E48" i="4"/>
  <c r="G48" i="4"/>
  <c r="H48" i="4"/>
  <c r="N48" i="4"/>
  <c r="P48" i="4"/>
  <c r="Q48" i="4"/>
  <c r="G26" i="4"/>
  <c r="H26" i="4"/>
  <c r="N26" i="4"/>
  <c r="P26" i="4"/>
  <c r="Q26" i="4"/>
  <c r="G27" i="4"/>
  <c r="H27" i="4"/>
  <c r="N27" i="4"/>
  <c r="P27" i="4"/>
  <c r="Q27" i="4"/>
  <c r="J12" i="6" l="1"/>
  <c r="J39" i="6"/>
  <c r="J44" i="6"/>
  <c r="J49" i="6"/>
  <c r="K49" i="6"/>
  <c r="S24" i="6"/>
  <c r="S37" i="6"/>
  <c r="S42" i="6"/>
  <c r="T42" i="6"/>
  <c r="S47" i="6"/>
  <c r="V47" i="6" s="1"/>
  <c r="T47" i="6"/>
  <c r="S26" i="6"/>
  <c r="T47" i="4"/>
  <c r="T49" i="6"/>
  <c r="J26" i="4"/>
  <c r="S21" i="6"/>
  <c r="J38" i="6"/>
  <c r="J43" i="6"/>
  <c r="J48" i="6"/>
  <c r="K48" i="6"/>
  <c r="T12" i="6"/>
  <c r="S19" i="6"/>
  <c r="T23" i="6"/>
  <c r="T36" i="6"/>
  <c r="J47" i="4"/>
  <c r="K47" i="4"/>
  <c r="S14" i="6"/>
  <c r="V14" i="6" s="1"/>
  <c r="S27" i="4"/>
  <c r="S48" i="4"/>
  <c r="V13" i="6"/>
  <c r="S16" i="6"/>
  <c r="T25" i="6"/>
  <c r="J35" i="6"/>
  <c r="V35" i="6" s="1"/>
  <c r="J45" i="6"/>
  <c r="J40" i="6"/>
  <c r="K40" i="6"/>
  <c r="S18" i="6"/>
  <c r="V18" i="6" s="1"/>
  <c r="T18" i="6"/>
  <c r="I26" i="6"/>
  <c r="K26" i="6" s="1"/>
  <c r="S27" i="6"/>
  <c r="R35" i="6"/>
  <c r="S38" i="6"/>
  <c r="T43" i="6"/>
  <c r="T48" i="6"/>
  <c r="T20" i="6"/>
  <c r="J37" i="6"/>
  <c r="K37" i="6"/>
  <c r="J42" i="6"/>
  <c r="V42" i="6" s="1"/>
  <c r="K42" i="6"/>
  <c r="J47" i="6"/>
  <c r="J27" i="4"/>
  <c r="J48" i="4"/>
  <c r="K48" i="4"/>
  <c r="S13" i="6"/>
  <c r="S22" i="6"/>
  <c r="S35" i="6"/>
  <c r="T35" i="6"/>
  <c r="S40" i="6"/>
  <c r="S45" i="6"/>
  <c r="I12" i="6"/>
  <c r="K12" i="6" s="1"/>
  <c r="R41" i="6"/>
  <c r="T41" i="6" s="1"/>
  <c r="R45" i="6"/>
  <c r="T45" i="6" s="1"/>
  <c r="U45" i="6" s="1"/>
  <c r="R13" i="6"/>
  <c r="I20" i="6"/>
  <c r="K20" i="6" s="1"/>
  <c r="R23" i="6"/>
  <c r="I36" i="6"/>
  <c r="K36" i="6" s="1"/>
  <c r="R39" i="6"/>
  <c r="T39" i="6" s="1"/>
  <c r="I46" i="6"/>
  <c r="K46" i="6" s="1"/>
  <c r="I38" i="6"/>
  <c r="K38" i="6" s="1"/>
  <c r="I47" i="4"/>
  <c r="R48" i="4"/>
  <c r="I43" i="6"/>
  <c r="K43" i="6" s="1"/>
  <c r="R24" i="6"/>
  <c r="I25" i="6"/>
  <c r="K25" i="6" s="1"/>
  <c r="R25" i="6"/>
  <c r="I19" i="6"/>
  <c r="I35" i="6"/>
  <c r="I45" i="6"/>
  <c r="I21" i="6"/>
  <c r="K21" i="6" s="1"/>
  <c r="R19" i="6"/>
  <c r="T19" i="6" s="1"/>
  <c r="I17" i="6"/>
  <c r="K17" i="6" s="1"/>
  <c r="I13" i="6"/>
  <c r="K13" i="6" s="1"/>
  <c r="R40" i="6"/>
  <c r="R49" i="6"/>
  <c r="R36" i="6"/>
  <c r="I37" i="6"/>
  <c r="I47" i="6"/>
  <c r="I34" i="6"/>
  <c r="K34" i="6" s="1"/>
  <c r="I49" i="6"/>
  <c r="V40" i="6"/>
  <c r="I22" i="6"/>
  <c r="K22" i="6" s="1"/>
  <c r="V45" i="6"/>
  <c r="R38" i="6"/>
  <c r="T38" i="6" s="1"/>
  <c r="R43" i="6"/>
  <c r="R14" i="6"/>
  <c r="R15" i="6"/>
  <c r="T15" i="6" s="1"/>
  <c r="R20" i="6"/>
  <c r="R16" i="6"/>
  <c r="T16" i="6" s="1"/>
  <c r="R12" i="6"/>
  <c r="V21" i="6"/>
  <c r="R22" i="6"/>
  <c r="T22" i="6" s="1"/>
  <c r="R27" i="6"/>
  <c r="V19" i="6"/>
  <c r="I14" i="6"/>
  <c r="K14" i="6" s="1"/>
  <c r="I23" i="6"/>
  <c r="V24" i="6"/>
  <c r="V38" i="6"/>
  <c r="R26" i="6"/>
  <c r="J34" i="6"/>
  <c r="R46" i="6"/>
  <c r="T46" i="6" s="1"/>
  <c r="R47" i="6"/>
  <c r="I18" i="6"/>
  <c r="I24" i="6"/>
  <c r="I15" i="6"/>
  <c r="K15" i="6" s="1"/>
  <c r="I16" i="6"/>
  <c r="K16" i="6" s="1"/>
  <c r="R21" i="6"/>
  <c r="R34" i="6"/>
  <c r="T34" i="6" s="1"/>
  <c r="I41" i="6"/>
  <c r="K41" i="6" s="1"/>
  <c r="I44" i="6"/>
  <c r="R48" i="6"/>
  <c r="R17" i="6"/>
  <c r="T17" i="6" s="1"/>
  <c r="R18" i="6"/>
  <c r="V37" i="6"/>
  <c r="I39" i="6"/>
  <c r="K39" i="6" s="1"/>
  <c r="R44" i="6"/>
  <c r="T44" i="6" s="1"/>
  <c r="V26" i="6"/>
  <c r="I27" i="6"/>
  <c r="K27" i="6" s="1"/>
  <c r="R37" i="6"/>
  <c r="I40" i="6"/>
  <c r="I48" i="6"/>
  <c r="R42" i="6"/>
  <c r="S20" i="6"/>
  <c r="S25" i="6"/>
  <c r="S36" i="6"/>
  <c r="S39" i="6"/>
  <c r="V39" i="6" s="1"/>
  <c r="S12" i="6"/>
  <c r="S17" i="6"/>
  <c r="J22" i="6"/>
  <c r="J27" i="6"/>
  <c r="J41" i="6"/>
  <c r="S48" i="6"/>
  <c r="S15" i="6"/>
  <c r="S23" i="6"/>
  <c r="V23" i="6" s="1"/>
  <c r="S34" i="6"/>
  <c r="V16" i="6"/>
  <c r="J20" i="6"/>
  <c r="J25" i="6"/>
  <c r="J36" i="6"/>
  <c r="S43" i="6"/>
  <c r="S41" i="6"/>
  <c r="J15" i="6"/>
  <c r="J17" i="6"/>
  <c r="S46" i="6"/>
  <c r="S44" i="6"/>
  <c r="V44" i="6" s="1"/>
  <c r="S49" i="6"/>
  <c r="V49" i="6" s="1"/>
  <c r="J46" i="6"/>
  <c r="R47" i="4"/>
  <c r="I48" i="4"/>
  <c r="V48" i="4"/>
  <c r="R27" i="4"/>
  <c r="T27" i="4" s="1"/>
  <c r="R26" i="4"/>
  <c r="T26" i="4" s="1"/>
  <c r="V27" i="4"/>
  <c r="I26" i="4"/>
  <c r="K26" i="4" s="1"/>
  <c r="I27" i="4"/>
  <c r="K27" i="4" s="1"/>
  <c r="S47" i="4"/>
  <c r="S26" i="4"/>
  <c r="V22" i="6" l="1"/>
  <c r="U37" i="6"/>
  <c r="L44" i="6"/>
  <c r="U27" i="6"/>
  <c r="U40" i="6"/>
  <c r="U24" i="6"/>
  <c r="U13" i="6"/>
  <c r="T27" i="6"/>
  <c r="K44" i="6"/>
  <c r="T13" i="6"/>
  <c r="L49" i="6"/>
  <c r="L47" i="4"/>
  <c r="U22" i="6"/>
  <c r="T37" i="6"/>
  <c r="L39" i="6"/>
  <c r="T48" i="4"/>
  <c r="U48" i="4" s="1"/>
  <c r="L42" i="6"/>
  <c r="T40" i="6"/>
  <c r="T24" i="6"/>
  <c r="V43" i="6"/>
  <c r="U42" i="6"/>
  <c r="U18" i="6"/>
  <c r="K18" i="6"/>
  <c r="L18" i="6" s="1"/>
  <c r="K19" i="6"/>
  <c r="L19" i="6" s="1"/>
  <c r="K45" i="6"/>
  <c r="L45" i="6" s="1"/>
  <c r="T21" i="6"/>
  <c r="W21" i="6" s="1"/>
  <c r="X21" i="6" s="1"/>
  <c r="U27" i="4"/>
  <c r="L24" i="6"/>
  <c r="K24" i="6"/>
  <c r="W24" i="6" s="1"/>
  <c r="X24" i="6" s="1"/>
  <c r="K23" i="6"/>
  <c r="L23" i="6" s="1"/>
  <c r="L35" i="6"/>
  <c r="V48" i="6"/>
  <c r="K47" i="6"/>
  <c r="W47" i="6" s="1"/>
  <c r="X47" i="6" s="1"/>
  <c r="T26" i="6"/>
  <c r="W26" i="6" s="1"/>
  <c r="X26" i="6" s="1"/>
  <c r="U16" i="6"/>
  <c r="V27" i="6"/>
  <c r="L40" i="6"/>
  <c r="U47" i="6"/>
  <c r="U38" i="6"/>
  <c r="U35" i="6"/>
  <c r="K35" i="6"/>
  <c r="T14" i="6"/>
  <c r="U14" i="6" s="1"/>
  <c r="W47" i="4"/>
  <c r="U48" i="6"/>
  <c r="W19" i="6"/>
  <c r="X19" i="6" s="1"/>
  <c r="L34" i="6"/>
  <c r="V12" i="6"/>
  <c r="U23" i="6"/>
  <c r="V17" i="6"/>
  <c r="U36" i="6"/>
  <c r="U19" i="6"/>
  <c r="W34" i="6"/>
  <c r="W40" i="6"/>
  <c r="X40" i="6" s="1"/>
  <c r="W35" i="6"/>
  <c r="X35" i="6" s="1"/>
  <c r="V34" i="6"/>
  <c r="W44" i="6"/>
  <c r="X44" i="6" s="1"/>
  <c r="U43" i="6"/>
  <c r="U49" i="6"/>
  <c r="V41" i="6"/>
  <c r="U20" i="6"/>
  <c r="U15" i="6"/>
  <c r="U25" i="6"/>
  <c r="V25" i="6"/>
  <c r="W23" i="6"/>
  <c r="X23" i="6" s="1"/>
  <c r="W45" i="6"/>
  <c r="X45" i="6" s="1"/>
  <c r="V20" i="6"/>
  <c r="V46" i="6"/>
  <c r="U41" i="6"/>
  <c r="U17" i="6"/>
  <c r="W16" i="6"/>
  <c r="X16" i="6" s="1"/>
  <c r="L16" i="6"/>
  <c r="W20" i="6"/>
  <c r="L20" i="6"/>
  <c r="L38" i="6"/>
  <c r="W38" i="6"/>
  <c r="X38" i="6" s="1"/>
  <c r="W46" i="6"/>
  <c r="L46" i="6"/>
  <c r="L22" i="6"/>
  <c r="W22" i="6"/>
  <c r="X22" i="6" s="1"/>
  <c r="U44" i="6"/>
  <c r="V36" i="6"/>
  <c r="L43" i="6"/>
  <c r="W43" i="6"/>
  <c r="V15" i="6"/>
  <c r="L27" i="6"/>
  <c r="W27" i="6"/>
  <c r="L14" i="6"/>
  <c r="U39" i="6"/>
  <c r="U12" i="6"/>
  <c r="L48" i="6"/>
  <c r="W48" i="6"/>
  <c r="W12" i="6"/>
  <c r="L12" i="6"/>
  <c r="U46" i="6"/>
  <c r="W36" i="6"/>
  <c r="L36" i="6"/>
  <c r="W49" i="6"/>
  <c r="X49" i="6" s="1"/>
  <c r="U34" i="6"/>
  <c r="W18" i="6"/>
  <c r="X18" i="6" s="1"/>
  <c r="W25" i="6"/>
  <c r="L25" i="6"/>
  <c r="W15" i="6"/>
  <c r="L15" i="6"/>
  <c r="L21" i="6"/>
  <c r="W17" i="6"/>
  <c r="L17" i="6"/>
  <c r="L37" i="6"/>
  <c r="W37" i="6"/>
  <c r="X37" i="6" s="1"/>
  <c r="L13" i="6"/>
  <c r="W13" i="6"/>
  <c r="X13" i="6" s="1"/>
  <c r="W41" i="6"/>
  <c r="L41" i="6"/>
  <c r="W39" i="6"/>
  <c r="X39" i="6" s="1"/>
  <c r="W42" i="6"/>
  <c r="X42" i="6" s="1"/>
  <c r="L26" i="6"/>
  <c r="U47" i="4"/>
  <c r="U26" i="4"/>
  <c r="W48" i="4"/>
  <c r="X48" i="4" s="1"/>
  <c r="L48" i="4"/>
  <c r="V47" i="4"/>
  <c r="W27" i="4"/>
  <c r="X27" i="4" s="1"/>
  <c r="L27" i="4"/>
  <c r="W26" i="4"/>
  <c r="L26" i="4"/>
  <c r="V26" i="4"/>
  <c r="X48" i="6" l="1"/>
  <c r="U26" i="6"/>
  <c r="U21" i="6"/>
  <c r="X43" i="6"/>
  <c r="W14" i="6"/>
  <c r="X14" i="6" s="1"/>
  <c r="L47" i="6"/>
  <c r="X27" i="6"/>
  <c r="X47" i="4"/>
  <c r="X12" i="6"/>
  <c r="X46" i="6"/>
  <c r="X15" i="6"/>
  <c r="X25" i="6"/>
  <c r="X34" i="6"/>
  <c r="X17" i="6"/>
  <c r="X41" i="6"/>
  <c r="X20" i="6"/>
  <c r="X36" i="6"/>
  <c r="X26" i="4"/>
  <c r="Q46" i="4" l="1"/>
  <c r="P46" i="4"/>
  <c r="N46" i="4"/>
  <c r="H46" i="4"/>
  <c r="G46" i="4"/>
  <c r="E46" i="4"/>
  <c r="Q45" i="4"/>
  <c r="P45" i="4"/>
  <c r="N45" i="4"/>
  <c r="H45" i="4"/>
  <c r="G45" i="4"/>
  <c r="E45" i="4"/>
  <c r="Q44" i="4"/>
  <c r="P44" i="4"/>
  <c r="N44" i="4"/>
  <c r="H44" i="4"/>
  <c r="G44" i="4"/>
  <c r="E44" i="4"/>
  <c r="Q43" i="4"/>
  <c r="P43" i="4"/>
  <c r="N43" i="4"/>
  <c r="H43" i="4"/>
  <c r="G43" i="4"/>
  <c r="E43" i="4"/>
  <c r="Q42" i="4"/>
  <c r="P42" i="4"/>
  <c r="N42" i="4"/>
  <c r="H42" i="4"/>
  <c r="G42" i="4"/>
  <c r="E42" i="4"/>
  <c r="Q41" i="4"/>
  <c r="P41" i="4"/>
  <c r="N41" i="4"/>
  <c r="H41" i="4"/>
  <c r="G41" i="4"/>
  <c r="E41" i="4"/>
  <c r="Q40" i="4"/>
  <c r="P40" i="4"/>
  <c r="N40" i="4"/>
  <c r="H40" i="4"/>
  <c r="G40" i="4"/>
  <c r="E40" i="4"/>
  <c r="Q39" i="4"/>
  <c r="P39" i="4"/>
  <c r="N39" i="4"/>
  <c r="H39" i="4"/>
  <c r="G39" i="4"/>
  <c r="E39" i="4"/>
  <c r="Q38" i="4"/>
  <c r="P38" i="4"/>
  <c r="N38" i="4"/>
  <c r="H38" i="4"/>
  <c r="G38" i="4"/>
  <c r="E38" i="4"/>
  <c r="Q37" i="4"/>
  <c r="P37" i="4"/>
  <c r="N37" i="4"/>
  <c r="H37" i="4"/>
  <c r="G37" i="4"/>
  <c r="E37" i="4"/>
  <c r="Q36" i="4"/>
  <c r="P36" i="4"/>
  <c r="N36" i="4"/>
  <c r="H36" i="4"/>
  <c r="G36" i="4"/>
  <c r="E36" i="4"/>
  <c r="Q35" i="4"/>
  <c r="P35" i="4"/>
  <c r="N35" i="4"/>
  <c r="H35" i="4"/>
  <c r="G35" i="4"/>
  <c r="E35" i="4"/>
  <c r="Q34" i="4"/>
  <c r="P34" i="4"/>
  <c r="N34" i="4"/>
  <c r="H34" i="4"/>
  <c r="G34" i="4"/>
  <c r="E34" i="4"/>
  <c r="Q33" i="4"/>
  <c r="P33" i="4"/>
  <c r="N33" i="4"/>
  <c r="H33" i="4"/>
  <c r="G33" i="4"/>
  <c r="E33" i="4"/>
  <c r="Q25" i="4"/>
  <c r="P25" i="4"/>
  <c r="N25" i="4"/>
  <c r="H25" i="4"/>
  <c r="G25" i="4"/>
  <c r="Q24" i="4"/>
  <c r="P24" i="4"/>
  <c r="N24" i="4"/>
  <c r="H24" i="4"/>
  <c r="G24" i="4"/>
  <c r="Q23" i="4"/>
  <c r="P23" i="4"/>
  <c r="N23" i="4"/>
  <c r="H23" i="4"/>
  <c r="G23" i="4"/>
  <c r="Q22" i="4"/>
  <c r="P22" i="4"/>
  <c r="N22" i="4"/>
  <c r="H22" i="4"/>
  <c r="G22" i="4"/>
  <c r="Q21" i="4"/>
  <c r="P21" i="4"/>
  <c r="N21" i="4"/>
  <c r="H21" i="4"/>
  <c r="G21" i="4"/>
  <c r="Q20" i="4"/>
  <c r="P20" i="4"/>
  <c r="N20" i="4"/>
  <c r="H20" i="4"/>
  <c r="G20" i="4"/>
  <c r="Q19" i="4"/>
  <c r="P19" i="4"/>
  <c r="N19" i="4"/>
  <c r="H19" i="4"/>
  <c r="G19" i="4"/>
  <c r="Q18" i="4"/>
  <c r="P18" i="4"/>
  <c r="N18" i="4"/>
  <c r="H18" i="4"/>
  <c r="G18" i="4"/>
  <c r="Q17" i="4"/>
  <c r="P17" i="4"/>
  <c r="N17" i="4"/>
  <c r="H17" i="4"/>
  <c r="G17" i="4"/>
  <c r="Q16" i="4"/>
  <c r="P16" i="4"/>
  <c r="N16" i="4"/>
  <c r="H16" i="4"/>
  <c r="G16" i="4"/>
  <c r="Q15" i="4"/>
  <c r="P15" i="4"/>
  <c r="N15" i="4"/>
  <c r="H15" i="4"/>
  <c r="G15" i="4"/>
  <c r="Q14" i="4"/>
  <c r="P14" i="4"/>
  <c r="N14" i="4"/>
  <c r="H14" i="4"/>
  <c r="G14" i="4"/>
  <c r="Q13" i="4"/>
  <c r="P13" i="4"/>
  <c r="N13" i="4"/>
  <c r="H13" i="4"/>
  <c r="G13" i="4"/>
  <c r="Q12" i="4"/>
  <c r="P12" i="4"/>
  <c r="N12" i="4"/>
  <c r="H12" i="4"/>
  <c r="G12" i="4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E15" i="1"/>
  <c r="E16" i="1"/>
  <c r="E17" i="1"/>
  <c r="E18" i="1"/>
  <c r="E19" i="1"/>
  <c r="E20" i="1"/>
  <c r="E21" i="1"/>
  <c r="E22" i="1"/>
  <c r="E23" i="1"/>
  <c r="E24" i="1"/>
  <c r="E25" i="1"/>
  <c r="E13" i="1"/>
  <c r="E12" i="1"/>
  <c r="H23" i="1"/>
  <c r="H20" i="1"/>
  <c r="H13" i="1"/>
  <c r="S41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H14" i="1"/>
  <c r="H15" i="1"/>
  <c r="H16" i="1"/>
  <c r="H17" i="1"/>
  <c r="H18" i="1"/>
  <c r="H19" i="1"/>
  <c r="H21" i="1"/>
  <c r="H24" i="1"/>
  <c r="H25" i="1"/>
  <c r="H12" i="1"/>
  <c r="S14" i="4" l="1"/>
  <c r="S18" i="4"/>
  <c r="S20" i="4"/>
  <c r="S24" i="4"/>
  <c r="J35" i="4"/>
  <c r="J45" i="4"/>
  <c r="S15" i="1"/>
  <c r="S25" i="1"/>
  <c r="V25" i="1" s="1"/>
  <c r="J40" i="1"/>
  <c r="S36" i="1"/>
  <c r="S38" i="4"/>
  <c r="J24" i="1"/>
  <c r="J39" i="1"/>
  <c r="J19" i="1"/>
  <c r="J31" i="1"/>
  <c r="J15" i="4"/>
  <c r="J19" i="4"/>
  <c r="K19" i="4"/>
  <c r="J21" i="4"/>
  <c r="J25" i="4"/>
  <c r="V25" i="4" s="1"/>
  <c r="K37" i="4"/>
  <c r="J42" i="4"/>
  <c r="S40" i="4"/>
  <c r="T40" i="4"/>
  <c r="K34" i="4"/>
  <c r="J39" i="4"/>
  <c r="S18" i="1"/>
  <c r="V18" i="1" s="1"/>
  <c r="S39" i="1"/>
  <c r="T39" i="1"/>
  <c r="S13" i="4"/>
  <c r="S15" i="4"/>
  <c r="S17" i="4"/>
  <c r="T19" i="4"/>
  <c r="S21" i="4"/>
  <c r="S23" i="4"/>
  <c r="T23" i="4"/>
  <c r="S25" i="4"/>
  <c r="S37" i="4"/>
  <c r="S42" i="4"/>
  <c r="T42" i="4"/>
  <c r="S24" i="1"/>
  <c r="S35" i="1"/>
  <c r="S45" i="4"/>
  <c r="J33" i="1"/>
  <c r="J36" i="4"/>
  <c r="J41" i="4"/>
  <c r="J46" i="4"/>
  <c r="J17" i="1"/>
  <c r="K17" i="1"/>
  <c r="J43" i="1"/>
  <c r="J16" i="4"/>
  <c r="J24" i="4"/>
  <c r="V24" i="4" s="1"/>
  <c r="S44" i="4"/>
  <c r="J16" i="1"/>
  <c r="S19" i="1"/>
  <c r="S40" i="1"/>
  <c r="T20" i="1"/>
  <c r="J14" i="1"/>
  <c r="V14" i="1" s="1"/>
  <c r="J36" i="1"/>
  <c r="S32" i="1"/>
  <c r="S42" i="1"/>
  <c r="J12" i="4"/>
  <c r="K12" i="4"/>
  <c r="J14" i="4"/>
  <c r="V14" i="4" s="1"/>
  <c r="J18" i="4"/>
  <c r="V18" i="4" s="1"/>
  <c r="K20" i="4"/>
  <c r="J22" i="4"/>
  <c r="S34" i="4"/>
  <c r="T34" i="4"/>
  <c r="J12" i="1"/>
  <c r="V12" i="1" s="1"/>
  <c r="S12" i="1"/>
  <c r="S22" i="1"/>
  <c r="T22" i="1"/>
  <c r="J37" i="1"/>
  <c r="T43" i="1"/>
  <c r="J33" i="4"/>
  <c r="J38" i="4"/>
  <c r="V38" i="4" s="1"/>
  <c r="J43" i="4"/>
  <c r="K43" i="4"/>
  <c r="S14" i="1"/>
  <c r="S16" i="1"/>
  <c r="T16" i="1"/>
  <c r="S37" i="1"/>
  <c r="T37" i="1"/>
  <c r="J18" i="1"/>
  <c r="S17" i="1"/>
  <c r="T17" i="1"/>
  <c r="S38" i="1"/>
  <c r="T38" i="1"/>
  <c r="S35" i="4"/>
  <c r="V35" i="4" s="1"/>
  <c r="T35" i="4"/>
  <c r="J34" i="1"/>
  <c r="K34" i="1"/>
  <c r="J44" i="1"/>
  <c r="K44" i="1"/>
  <c r="J15" i="1"/>
  <c r="J35" i="1"/>
  <c r="K35" i="1"/>
  <c r="S31" i="1"/>
  <c r="T31" i="1"/>
  <c r="J25" i="1"/>
  <c r="S13" i="1"/>
  <c r="S23" i="1"/>
  <c r="J38" i="1"/>
  <c r="V38" i="1" s="1"/>
  <c r="T34" i="1"/>
  <c r="S41" i="4"/>
  <c r="V45" i="4"/>
  <c r="V15" i="4"/>
  <c r="V35" i="1"/>
  <c r="R13" i="4"/>
  <c r="I12" i="4"/>
  <c r="R31" i="1"/>
  <c r="R41" i="1"/>
  <c r="V21" i="4"/>
  <c r="I24" i="4"/>
  <c r="K24" i="4" s="1"/>
  <c r="I18" i="4"/>
  <c r="K18" i="4" s="1"/>
  <c r="I22" i="4"/>
  <c r="K22" i="4" s="1"/>
  <c r="R23" i="4"/>
  <c r="R36" i="4"/>
  <c r="T36" i="4" s="1"/>
  <c r="R42" i="4"/>
  <c r="R25" i="4"/>
  <c r="R35" i="4"/>
  <c r="R34" i="4"/>
  <c r="R38" i="4"/>
  <c r="T38" i="4" s="1"/>
  <c r="R41" i="4"/>
  <c r="T41" i="4" s="1"/>
  <c r="I46" i="4"/>
  <c r="K46" i="4" s="1"/>
  <c r="R43" i="4"/>
  <c r="T43" i="4" s="1"/>
  <c r="I25" i="4"/>
  <c r="K25" i="4" s="1"/>
  <c r="I14" i="4"/>
  <c r="K14" i="4" s="1"/>
  <c r="I20" i="4"/>
  <c r="I33" i="4"/>
  <c r="K33" i="4" s="1"/>
  <c r="R40" i="4"/>
  <c r="I42" i="4"/>
  <c r="I44" i="4"/>
  <c r="K44" i="4" s="1"/>
  <c r="I41" i="4"/>
  <c r="K41" i="4" s="1"/>
  <c r="I13" i="4"/>
  <c r="K13" i="4" s="1"/>
  <c r="R21" i="4"/>
  <c r="R24" i="4"/>
  <c r="R37" i="4"/>
  <c r="I23" i="4"/>
  <c r="K23" i="4" s="1"/>
  <c r="R14" i="4"/>
  <c r="I19" i="4"/>
  <c r="R20" i="4"/>
  <c r="T20" i="4" s="1"/>
  <c r="I35" i="4"/>
  <c r="K35" i="4" s="1"/>
  <c r="I39" i="4"/>
  <c r="K39" i="4" s="1"/>
  <c r="R15" i="4"/>
  <c r="T15" i="4" s="1"/>
  <c r="I17" i="4"/>
  <c r="K17" i="4" s="1"/>
  <c r="R18" i="4"/>
  <c r="R22" i="4"/>
  <c r="T22" i="4" s="1"/>
  <c r="R46" i="4"/>
  <c r="T46" i="4" s="1"/>
  <c r="R44" i="4"/>
  <c r="I15" i="4"/>
  <c r="K15" i="4" s="1"/>
  <c r="R19" i="4"/>
  <c r="I21" i="4"/>
  <c r="K21" i="4" s="1"/>
  <c r="I38" i="4"/>
  <c r="K38" i="4" s="1"/>
  <c r="I16" i="4"/>
  <c r="R12" i="4"/>
  <c r="T12" i="4" s="1"/>
  <c r="R33" i="4"/>
  <c r="T33" i="4" s="1"/>
  <c r="I40" i="4"/>
  <c r="K40" i="4" s="1"/>
  <c r="R45" i="4"/>
  <c r="R16" i="4"/>
  <c r="T16" i="4" s="1"/>
  <c r="I34" i="4"/>
  <c r="I37" i="4"/>
  <c r="I43" i="4"/>
  <c r="R17" i="4"/>
  <c r="T17" i="4" s="1"/>
  <c r="I36" i="4"/>
  <c r="R39" i="4"/>
  <c r="T39" i="4" s="1"/>
  <c r="I45" i="4"/>
  <c r="V42" i="4"/>
  <c r="V41" i="4"/>
  <c r="S16" i="4"/>
  <c r="V16" i="4" s="1"/>
  <c r="J17" i="4"/>
  <c r="V17" i="4" s="1"/>
  <c r="S33" i="4"/>
  <c r="V33" i="4" s="1"/>
  <c r="J34" i="4"/>
  <c r="V34" i="4" s="1"/>
  <c r="S43" i="4"/>
  <c r="J44" i="4"/>
  <c r="S19" i="4"/>
  <c r="V19" i="4" s="1"/>
  <c r="J20" i="4"/>
  <c r="V20" i="4" s="1"/>
  <c r="S36" i="4"/>
  <c r="V36" i="4" s="1"/>
  <c r="J37" i="4"/>
  <c r="V37" i="4" s="1"/>
  <c r="S46" i="4"/>
  <c r="V46" i="4" s="1"/>
  <c r="S12" i="4"/>
  <c r="V12" i="4" s="1"/>
  <c r="J13" i="4"/>
  <c r="V13" i="4" s="1"/>
  <c r="S22" i="4"/>
  <c r="V22" i="4" s="1"/>
  <c r="J23" i="4"/>
  <c r="S39" i="4"/>
  <c r="V39" i="4" s="1"/>
  <c r="J40" i="4"/>
  <c r="V40" i="4" s="1"/>
  <c r="R12" i="1"/>
  <c r="T12" i="1" s="1"/>
  <c r="R38" i="1"/>
  <c r="I31" i="1"/>
  <c r="K31" i="1" s="1"/>
  <c r="I35" i="1"/>
  <c r="R40" i="1"/>
  <c r="I13" i="1"/>
  <c r="K13" i="1" s="1"/>
  <c r="I12" i="1"/>
  <c r="K12" i="1" s="1"/>
  <c r="R32" i="1"/>
  <c r="R17" i="1"/>
  <c r="R42" i="1"/>
  <c r="R39" i="1"/>
  <c r="V36" i="1"/>
  <c r="R19" i="1"/>
  <c r="I38" i="1"/>
  <c r="K38" i="1" s="1"/>
  <c r="V19" i="1"/>
  <c r="V16" i="1"/>
  <c r="R18" i="1"/>
  <c r="I37" i="1"/>
  <c r="K37" i="1" s="1"/>
  <c r="V17" i="1"/>
  <c r="R22" i="1"/>
  <c r="I41" i="1"/>
  <c r="K41" i="1" s="1"/>
  <c r="V39" i="1"/>
  <c r="I25" i="1"/>
  <c r="K25" i="1" s="1"/>
  <c r="I15" i="1"/>
  <c r="K15" i="1" s="1"/>
  <c r="V37" i="1"/>
  <c r="R37" i="1"/>
  <c r="I40" i="1"/>
  <c r="K40" i="1" s="1"/>
  <c r="R36" i="1"/>
  <c r="R20" i="1"/>
  <c r="V40" i="1"/>
  <c r="I24" i="1"/>
  <c r="K24" i="1" s="1"/>
  <c r="I16" i="1"/>
  <c r="K16" i="1" s="1"/>
  <c r="V15" i="1"/>
  <c r="V31" i="1"/>
  <c r="I36" i="1"/>
  <c r="K36" i="1" s="1"/>
  <c r="R16" i="1"/>
  <c r="R35" i="1"/>
  <c r="I44" i="1"/>
  <c r="I34" i="1"/>
  <c r="I39" i="1"/>
  <c r="K39" i="1" s="1"/>
  <c r="R21" i="1"/>
  <c r="T21" i="1" s="1"/>
  <c r="I18" i="1"/>
  <c r="K18" i="1" s="1"/>
  <c r="I19" i="1"/>
  <c r="K19" i="1" s="1"/>
  <c r="R44" i="1"/>
  <c r="T44" i="1" s="1"/>
  <c r="R34" i="1"/>
  <c r="R43" i="1"/>
  <c r="R33" i="1"/>
  <c r="T33" i="1" s="1"/>
  <c r="S33" i="1"/>
  <c r="S43" i="1"/>
  <c r="V43" i="1" s="1"/>
  <c r="S34" i="1"/>
  <c r="V34" i="1" s="1"/>
  <c r="S44" i="1"/>
  <c r="V44" i="1" s="1"/>
  <c r="I43" i="1"/>
  <c r="K43" i="1" s="1"/>
  <c r="I33" i="1"/>
  <c r="K33" i="1" s="1"/>
  <c r="I42" i="1"/>
  <c r="K42" i="1" s="1"/>
  <c r="I32" i="1"/>
  <c r="K32" i="1" s="1"/>
  <c r="J32" i="1"/>
  <c r="J42" i="1"/>
  <c r="V42" i="1" s="1"/>
  <c r="J41" i="1"/>
  <c r="R15" i="1"/>
  <c r="T15" i="1" s="1"/>
  <c r="R25" i="1"/>
  <c r="R24" i="1"/>
  <c r="R14" i="1"/>
  <c r="R23" i="1"/>
  <c r="R13" i="1"/>
  <c r="S20" i="1"/>
  <c r="S21" i="1"/>
  <c r="I14" i="1"/>
  <c r="K14" i="1" s="1"/>
  <c r="I17" i="1"/>
  <c r="I21" i="1"/>
  <c r="K21" i="1" s="1"/>
  <c r="I22" i="1"/>
  <c r="J20" i="1"/>
  <c r="J13" i="1"/>
  <c r="V13" i="1" s="1"/>
  <c r="J23" i="1"/>
  <c r="V23" i="1" s="1"/>
  <c r="H22" i="1"/>
  <c r="I20" i="1"/>
  <c r="K20" i="1" s="1"/>
  <c r="J21" i="1"/>
  <c r="I23" i="1"/>
  <c r="K23" i="1" s="1"/>
  <c r="U23" i="1" l="1"/>
  <c r="V32" i="1"/>
  <c r="U16" i="1"/>
  <c r="U17" i="1"/>
  <c r="U42" i="4"/>
  <c r="U31" i="1"/>
  <c r="V44" i="4"/>
  <c r="U37" i="4"/>
  <c r="T45" i="4"/>
  <c r="U45" i="4" s="1"/>
  <c r="T37" i="4"/>
  <c r="U36" i="1"/>
  <c r="K22" i="1"/>
  <c r="U37" i="1"/>
  <c r="V23" i="4"/>
  <c r="V43" i="4"/>
  <c r="U24" i="4"/>
  <c r="L25" i="4"/>
  <c r="U23" i="4"/>
  <c r="U13" i="4"/>
  <c r="T44" i="4"/>
  <c r="U44" i="4" s="1"/>
  <c r="T25" i="4"/>
  <c r="W25" i="4" s="1"/>
  <c r="X25" i="4" s="1"/>
  <c r="T18" i="4"/>
  <c r="U18" i="4" s="1"/>
  <c r="L36" i="4"/>
  <c r="U15" i="4"/>
  <c r="L46" i="4"/>
  <c r="L18" i="4"/>
  <c r="T41" i="1"/>
  <c r="W41" i="1" s="1"/>
  <c r="T13" i="4"/>
  <c r="T36" i="1"/>
  <c r="K45" i="4"/>
  <c r="L45" i="4" s="1"/>
  <c r="T35" i="1"/>
  <c r="W35" i="1" s="1"/>
  <c r="X35" i="1" s="1"/>
  <c r="U17" i="4"/>
  <c r="T14" i="4"/>
  <c r="W14" i="4" s="1"/>
  <c r="X14" i="4" s="1"/>
  <c r="U25" i="1"/>
  <c r="L35" i="1"/>
  <c r="L43" i="4"/>
  <c r="U38" i="4"/>
  <c r="T23" i="1"/>
  <c r="T42" i="1"/>
  <c r="W42" i="1" s="1"/>
  <c r="X42" i="1" s="1"/>
  <c r="T40" i="1"/>
  <c r="U40" i="1" s="1"/>
  <c r="U20" i="4"/>
  <c r="L42" i="4"/>
  <c r="U34" i="4"/>
  <c r="K16" i="4"/>
  <c r="L16" i="4" s="1"/>
  <c r="K36" i="4"/>
  <c r="T24" i="1"/>
  <c r="U24" i="1" s="1"/>
  <c r="T21" i="4"/>
  <c r="U21" i="4" s="1"/>
  <c r="K42" i="4"/>
  <c r="L38" i="4"/>
  <c r="L39" i="4"/>
  <c r="U41" i="4"/>
  <c r="U15" i="1"/>
  <c r="T14" i="1"/>
  <c r="U14" i="1" s="1"/>
  <c r="V33" i="1"/>
  <c r="U22" i="1"/>
  <c r="U39" i="1"/>
  <c r="U38" i="1"/>
  <c r="L19" i="4"/>
  <c r="U40" i="4"/>
  <c r="U35" i="4"/>
  <c r="T13" i="1"/>
  <c r="T32" i="1"/>
  <c r="U32" i="1" s="1"/>
  <c r="T19" i="1"/>
  <c r="U19" i="1" s="1"/>
  <c r="T18" i="1"/>
  <c r="W18" i="1" s="1"/>
  <c r="X18" i="1" s="1"/>
  <c r="V24" i="1"/>
  <c r="T25" i="1"/>
  <c r="T24" i="4"/>
  <c r="W24" i="4" s="1"/>
  <c r="X24" i="4" s="1"/>
  <c r="U36" i="4"/>
  <c r="V20" i="1"/>
  <c r="L12" i="4"/>
  <c r="L33" i="4"/>
  <c r="W46" i="4"/>
  <c r="X46" i="4" s="1"/>
  <c r="U12" i="1"/>
  <c r="W33" i="4"/>
  <c r="X33" i="4" s="1"/>
  <c r="U43" i="4"/>
  <c r="W34" i="4"/>
  <c r="X34" i="4" s="1"/>
  <c r="U16" i="4"/>
  <c r="U19" i="4"/>
  <c r="W35" i="4"/>
  <c r="X35" i="4" s="1"/>
  <c r="L35" i="4"/>
  <c r="W42" i="4"/>
  <c r="X42" i="4" s="1"/>
  <c r="W21" i="4"/>
  <c r="X21" i="4" s="1"/>
  <c r="W36" i="4"/>
  <c r="X36" i="4" s="1"/>
  <c r="L21" i="4"/>
  <c r="W15" i="4"/>
  <c r="X15" i="4" s="1"/>
  <c r="W19" i="4"/>
  <c r="X19" i="4" s="1"/>
  <c r="W12" i="4"/>
  <c r="X12" i="4" s="1"/>
  <c r="L15" i="4"/>
  <c r="W44" i="4"/>
  <c r="X44" i="4" s="1"/>
  <c r="W38" i="4"/>
  <c r="X38" i="4" s="1"/>
  <c r="U12" i="4"/>
  <c r="W13" i="4"/>
  <c r="X13" i="4" s="1"/>
  <c r="W18" i="4"/>
  <c r="X18" i="4" s="1"/>
  <c r="W22" i="4"/>
  <c r="X22" i="4" s="1"/>
  <c r="W39" i="4"/>
  <c r="X39" i="4" s="1"/>
  <c r="L22" i="4"/>
  <c r="L41" i="4"/>
  <c r="W41" i="4"/>
  <c r="X41" i="4" s="1"/>
  <c r="L37" i="4"/>
  <c r="W37" i="4"/>
  <c r="X37" i="4" s="1"/>
  <c r="U46" i="4"/>
  <c r="W43" i="4"/>
  <c r="X43" i="4" s="1"/>
  <c r="L24" i="4"/>
  <c r="U33" i="4"/>
  <c r="L17" i="4"/>
  <c r="W17" i="4"/>
  <c r="X17" i="4" s="1"/>
  <c r="L44" i="4"/>
  <c r="U22" i="4"/>
  <c r="W40" i="4"/>
  <c r="X40" i="4" s="1"/>
  <c r="U39" i="4"/>
  <c r="L13" i="4"/>
  <c r="L34" i="4"/>
  <c r="L40" i="4"/>
  <c r="L14" i="4"/>
  <c r="L20" i="4"/>
  <c r="W20" i="4"/>
  <c r="X20" i="4" s="1"/>
  <c r="W23" i="4"/>
  <c r="X23" i="4" s="1"/>
  <c r="W16" i="4"/>
  <c r="X16" i="4" s="1"/>
  <c r="L23" i="4"/>
  <c r="W32" i="1"/>
  <c r="X32" i="1" s="1"/>
  <c r="W39" i="1"/>
  <c r="X39" i="1" s="1"/>
  <c r="L40" i="1"/>
  <c r="W40" i="1"/>
  <c r="X40" i="1" s="1"/>
  <c r="W13" i="1"/>
  <c r="X13" i="1" s="1"/>
  <c r="W20" i="1"/>
  <c r="X20" i="1" s="1"/>
  <c r="W25" i="1"/>
  <c r="X25" i="1" s="1"/>
  <c r="W21" i="1"/>
  <c r="L36" i="1"/>
  <c r="W36" i="1"/>
  <c r="X36" i="1" s="1"/>
  <c r="L41" i="1"/>
  <c r="V41" i="1"/>
  <c r="L37" i="1"/>
  <c r="W37" i="1"/>
  <c r="X37" i="1" s="1"/>
  <c r="L43" i="1"/>
  <c r="W43" i="1"/>
  <c r="X43" i="1" s="1"/>
  <c r="L44" i="1"/>
  <c r="W44" i="1"/>
  <c r="X44" i="1" s="1"/>
  <c r="L38" i="1"/>
  <c r="W38" i="1"/>
  <c r="X38" i="1" s="1"/>
  <c r="U21" i="1"/>
  <c r="L39" i="1"/>
  <c r="W23" i="1"/>
  <c r="X23" i="1" s="1"/>
  <c r="U20" i="1"/>
  <c r="L34" i="1"/>
  <c r="W34" i="1"/>
  <c r="X34" i="1" s="1"/>
  <c r="V21" i="1"/>
  <c r="L31" i="1"/>
  <c r="W31" i="1"/>
  <c r="X31" i="1" s="1"/>
  <c r="L33" i="1"/>
  <c r="W33" i="1"/>
  <c r="L14" i="1"/>
  <c r="W14" i="1"/>
  <c r="X14" i="1" s="1"/>
  <c r="L19" i="1"/>
  <c r="W19" i="1"/>
  <c r="X19" i="1" s="1"/>
  <c r="L18" i="1"/>
  <c r="L16" i="1"/>
  <c r="W16" i="1"/>
  <c r="X16" i="1" s="1"/>
  <c r="L24" i="1"/>
  <c r="W24" i="1"/>
  <c r="L15" i="1"/>
  <c r="W15" i="1"/>
  <c r="X15" i="1" s="1"/>
  <c r="L25" i="1"/>
  <c r="L17" i="1"/>
  <c r="W17" i="1"/>
  <c r="X17" i="1" s="1"/>
  <c r="L12" i="1"/>
  <c r="W12" i="1"/>
  <c r="X12" i="1" s="1"/>
  <c r="U44" i="1"/>
  <c r="U34" i="1"/>
  <c r="U43" i="1"/>
  <c r="U33" i="1"/>
  <c r="L42" i="1"/>
  <c r="L32" i="1"/>
  <c r="L21" i="1"/>
  <c r="L20" i="1"/>
  <c r="L23" i="1"/>
  <c r="L13" i="1"/>
  <c r="W22" i="1"/>
  <c r="J22" i="1"/>
  <c r="V22" i="1" s="1"/>
  <c r="W45" i="4" l="1"/>
  <c r="X45" i="4" s="1"/>
  <c r="U18" i="1"/>
  <c r="U41" i="1"/>
  <c r="U25" i="4"/>
  <c r="U13" i="1"/>
  <c r="U14" i="4"/>
  <c r="U42" i="1"/>
  <c r="U35" i="1"/>
  <c r="X24" i="1"/>
  <c r="X41" i="1"/>
  <c r="X33" i="1"/>
  <c r="X21" i="1"/>
  <c r="X22" i="1"/>
  <c r="L22" i="1"/>
</calcChain>
</file>

<file path=xl/sharedStrings.xml><?xml version="1.0" encoding="utf-8"?>
<sst xmlns="http://schemas.openxmlformats.org/spreadsheetml/2006/main" count="308" uniqueCount="65">
  <si>
    <t>∫Hj-cis</t>
  </si>
  <si>
    <t>∂Hj-cis</t>
  </si>
  <si>
    <t>∫Hk-cis</t>
  </si>
  <si>
    <t>∂Hk-cis</t>
  </si>
  <si>
    <t>Fcis</t>
  </si>
  <si>
    <t>∂Fcis</t>
  </si>
  <si>
    <t>∫Hj-trans</t>
  </si>
  <si>
    <t>∂Hj-trans</t>
  </si>
  <si>
    <t>∫Hk-trans</t>
  </si>
  <si>
    <t>∂Hk-trans</t>
  </si>
  <si>
    <t>Ftrans</t>
  </si>
  <si>
    <t>∂Ftrans</t>
  </si>
  <si>
    <t>[cis-FAB]</t>
  </si>
  <si>
    <t>[trans-FAB]</t>
  </si>
  <si>
    <t>∂[cis-FAB]</t>
  </si>
  <si>
    <t>%∂[cis-FAB]</t>
  </si>
  <si>
    <t>∂[trans-FAB]</t>
  </si>
  <si>
    <t>%∂[trans-FAB]</t>
  </si>
  <si>
    <t>[FAB] (I)</t>
  </si>
  <si>
    <t>∂[FAB] (I)</t>
  </si>
  <si>
    <t>Arm I</t>
  </si>
  <si>
    <t>cis-FAB</t>
  </si>
  <si>
    <t>trans-FAB</t>
  </si>
  <si>
    <t>FAB (total)</t>
  </si>
  <si>
    <t>Arm II</t>
  </si>
  <si>
    <t>[FAB] (II)</t>
  </si>
  <si>
    <t>∂[FAB] (II)</t>
  </si>
  <si>
    <t>%∂[FAB] (I)</t>
  </si>
  <si>
    <t>Systematic</t>
  </si>
  <si>
    <t>Error</t>
  </si>
  <si>
    <t>Noise level</t>
  </si>
  <si>
    <t>System 1</t>
  </si>
  <si>
    <t>Maxwell's Demon Experiment</t>
  </si>
  <si>
    <t>Time
(day)</t>
  </si>
  <si>
    <t>Naphthalene Counterflow Augments Maxwell's Demon Experiment</t>
  </si>
  <si>
    <t>Maxwell's Demon Drives Naphthalene Counterflow Experiment</t>
  </si>
  <si>
    <t>System 3</t>
  </si>
  <si>
    <t>System 2</t>
  </si>
  <si>
    <t>%∂[FAB] (II)</t>
  </si>
  <si>
    <t>∫Ha</t>
  </si>
  <si>
    <t>∂Ha</t>
  </si>
  <si>
    <t>∫Hb</t>
  </si>
  <si>
    <t>∂Hb</t>
  </si>
  <si>
    <t>N</t>
  </si>
  <si>
    <t>∂N</t>
  </si>
  <si>
    <t>[Naphthalene] (I)</t>
  </si>
  <si>
    <t>∂[Naphthalene] (I)</t>
  </si>
  <si>
    <t>%∂[Naphthalene] (I)</t>
  </si>
  <si>
    <t>Naphthalene (Arm I)</t>
  </si>
  <si>
    <t>Naphthalene (Arm II)</t>
  </si>
  <si>
    <t>IS</t>
  </si>
  <si>
    <t>0.25 mM coronene (normalized to 100)</t>
  </si>
  <si>
    <t>Forward transport
(530 nm)</t>
  </si>
  <si>
    <t>Reverse transport
(400 nm)</t>
  </si>
  <si>
    <t>Reverse transport
(530 nm)</t>
  </si>
  <si>
    <t>Forward transport
(400 nm)</t>
  </si>
  <si>
    <t>System 2 - Naphthalene</t>
  </si>
  <si>
    <t>System 3 - Naphthalene</t>
  </si>
  <si>
    <t>Time
(days)</t>
  </si>
  <si>
    <t xml:space="preserve">Max Abs
(a.u.) </t>
  </si>
  <si>
    <t xml:space="preserve">Concentration
(mM) </t>
  </si>
  <si>
    <t>System 3 - UV</t>
  </si>
  <si>
    <t>light switching on day 20</t>
  </si>
  <si>
    <t>System 2 - UV</t>
  </si>
  <si>
    <t>System 1 - 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</si>
</sst>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sz val="12"/>
      <color rgb="FF000000"/>
      <name val="Arial"/>
      <family val="2"/>
    </font>
    <font>
      <sz val="18"/>
      <color theme="1"/>
      <name val="Arial"/>
      <family val="2"/>
    </font>
    <font>
      <b/>
      <sz val="12"/>
      <color theme="1"/>
      <name val="Calibri"/>
      <family val="2"/>
    </font>
    <font>
      <b/>
      <sz val="48"/>
      <color theme="1"/>
      <name val="Arial"/>
      <family val="2"/>
    </font>
    <font>
      <sz val="48"/>
      <color theme="1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51" xfId="0" applyFont="1" applyBorder="1" applyAlignment="1">
      <alignment horizontal="center" shrinkToFit="1"/>
    </xf>
    <xf numFmtId="0" fontId="2" fillId="0" borderId="45" xfId="0" applyFont="1" applyBorder="1" applyAlignment="1">
      <alignment horizontal="center" shrinkToFit="1"/>
    </xf>
    <xf numFmtId="0" fontId="6" fillId="0" borderId="45" xfId="0" applyFont="1" applyBorder="1" applyAlignment="1">
      <alignment horizontal="center" shrinkToFit="1"/>
    </xf>
    <xf numFmtId="0" fontId="3" fillId="0" borderId="45" xfId="0" applyFont="1" applyBorder="1" applyAlignment="1">
      <alignment horizontal="center" shrinkToFit="1"/>
    </xf>
    <xf numFmtId="0" fontId="2" fillId="0" borderId="16" xfId="0" applyFont="1" applyBorder="1" applyAlignment="1">
      <alignment horizontal="center" shrinkToFit="1"/>
    </xf>
    <xf numFmtId="0" fontId="2" fillId="0" borderId="46" xfId="0" applyFont="1" applyBorder="1" applyAlignment="1">
      <alignment horizontal="center" shrinkToFit="1"/>
    </xf>
    <xf numFmtId="0" fontId="3" fillId="0" borderId="44" xfId="0" applyFont="1" applyBorder="1" applyAlignment="1">
      <alignment horizontal="center" shrinkToFit="1"/>
    </xf>
    <xf numFmtId="0" fontId="2" fillId="0" borderId="44" xfId="0" applyFont="1" applyBorder="1" applyAlignment="1">
      <alignment horizontal="center" shrinkToFit="1"/>
    </xf>
    <xf numFmtId="0" fontId="3" fillId="2" borderId="59" xfId="0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/>
    </xf>
    <xf numFmtId="2" fontId="2" fillId="2" borderId="25" xfId="0" applyNumberFormat="1" applyFont="1" applyFill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2" fontId="3" fillId="2" borderId="47" xfId="0" applyNumberFormat="1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2" fontId="2" fillId="2" borderId="47" xfId="0" applyNumberFormat="1" applyFont="1" applyFill="1" applyBorder="1" applyAlignment="1">
      <alignment horizontal="center"/>
    </xf>
    <xf numFmtId="2" fontId="3" fillId="2" borderId="60" xfId="0" applyNumberFormat="1" applyFont="1" applyFill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2" fillId="2" borderId="50" xfId="0" applyNumberFormat="1" applyFont="1" applyFill="1" applyBorder="1" applyAlignment="1">
      <alignment horizontal="center"/>
    </xf>
    <xf numFmtId="2" fontId="2" fillId="2" borderId="28" xfId="0" applyNumberFormat="1" applyFont="1" applyFill="1" applyBorder="1" applyAlignment="1">
      <alignment horizontal="center"/>
    </xf>
    <xf numFmtId="2" fontId="3" fillId="2" borderId="29" xfId="0" applyNumberFormat="1" applyFont="1" applyFill="1" applyBorder="1" applyAlignment="1">
      <alignment horizontal="center"/>
    </xf>
    <xf numFmtId="2" fontId="3" fillId="2" borderId="33" xfId="0" applyNumberFormat="1" applyFont="1" applyFill="1" applyBorder="1" applyAlignment="1">
      <alignment horizontal="center"/>
    </xf>
    <xf numFmtId="2" fontId="2" fillId="2" borderId="29" xfId="0" applyNumberFormat="1" applyFont="1" applyFill="1" applyBorder="1" applyAlignment="1">
      <alignment horizontal="center"/>
    </xf>
    <xf numFmtId="0" fontId="3" fillId="2" borderId="60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/>
    </xf>
    <xf numFmtId="2" fontId="2" fillId="2" borderId="21" xfId="0" applyNumberFormat="1" applyFont="1" applyFill="1" applyBorder="1" applyAlignment="1">
      <alignment horizontal="center"/>
    </xf>
    <xf numFmtId="2" fontId="3" fillId="2" borderId="21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/>
    </xf>
    <xf numFmtId="2" fontId="2" fillId="2" borderId="22" xfId="0" applyNumberFormat="1" applyFont="1" applyFill="1" applyBorder="1" applyAlignment="1">
      <alignment horizontal="center"/>
    </xf>
    <xf numFmtId="2" fontId="3" fillId="2" borderId="30" xfId="0" applyNumberFormat="1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/>
    </xf>
    <xf numFmtId="0" fontId="3" fillId="3" borderId="62" xfId="0" applyFont="1" applyFill="1" applyBorder="1" applyAlignment="1">
      <alignment horizontal="center"/>
    </xf>
    <xf numFmtId="2" fontId="2" fillId="3" borderId="43" xfId="0" applyNumberFormat="1" applyFont="1" applyFill="1" applyBorder="1" applyAlignment="1">
      <alignment horizontal="center"/>
    </xf>
    <xf numFmtId="2" fontId="2" fillId="3" borderId="37" xfId="0" applyNumberFormat="1" applyFont="1" applyFill="1" applyBorder="1" applyAlignment="1">
      <alignment horizontal="center"/>
    </xf>
    <xf numFmtId="2" fontId="3" fillId="3" borderId="37" xfId="0" applyNumberFormat="1" applyFont="1" applyFill="1" applyBorder="1" applyAlignment="1">
      <alignment horizontal="center"/>
    </xf>
    <xf numFmtId="2" fontId="2" fillId="3" borderId="49" xfId="0" applyNumberFormat="1" applyFont="1" applyFill="1" applyBorder="1" applyAlignment="1">
      <alignment horizontal="center"/>
    </xf>
    <xf numFmtId="2" fontId="2" fillId="3" borderId="38" xfId="0" applyNumberFormat="1" applyFont="1" applyFill="1" applyBorder="1" applyAlignment="1">
      <alignment horizontal="center"/>
    </xf>
    <xf numFmtId="2" fontId="3" fillId="3" borderId="36" xfId="0" applyNumberFormat="1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2" fontId="2" fillId="3" borderId="36" xfId="0" applyNumberFormat="1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2" fontId="2" fillId="3" borderId="27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2" fillId="3" borderId="50" xfId="0" applyNumberFormat="1" applyFont="1" applyFill="1" applyBorder="1" applyAlignment="1">
      <alignment horizontal="center"/>
    </xf>
    <xf numFmtId="2" fontId="2" fillId="3" borderId="28" xfId="0" applyNumberFormat="1" applyFont="1" applyFill="1" applyBorder="1" applyAlignment="1">
      <alignment horizontal="center"/>
    </xf>
    <xf numFmtId="2" fontId="3" fillId="3" borderId="29" xfId="0" applyNumberFormat="1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2" fontId="2" fillId="3" borderId="29" xfId="0" applyNumberFormat="1" applyFont="1" applyFill="1" applyBorder="1" applyAlignment="1">
      <alignment horizontal="center"/>
    </xf>
    <xf numFmtId="0" fontId="3" fillId="3" borderId="61" xfId="0" applyFont="1" applyFill="1" applyBorder="1" applyAlignment="1">
      <alignment horizontal="center"/>
    </xf>
    <xf numFmtId="2" fontId="2" fillId="3" borderId="20" xfId="0" applyNumberFormat="1" applyFont="1" applyFill="1" applyBorder="1" applyAlignment="1">
      <alignment horizontal="center"/>
    </xf>
    <xf numFmtId="2" fontId="2" fillId="3" borderId="21" xfId="0" applyNumberFormat="1" applyFont="1" applyFill="1" applyBorder="1" applyAlignment="1">
      <alignment horizontal="center"/>
    </xf>
    <xf numFmtId="2" fontId="3" fillId="3" borderId="21" xfId="0" applyNumberFormat="1" applyFont="1" applyFill="1" applyBorder="1" applyAlignment="1">
      <alignment horizontal="center"/>
    </xf>
    <xf numFmtId="2" fontId="2" fillId="3" borderId="23" xfId="0" applyNumberFormat="1" applyFont="1" applyFill="1" applyBorder="1" applyAlignment="1">
      <alignment horizontal="center"/>
    </xf>
    <xf numFmtId="2" fontId="2" fillId="3" borderId="22" xfId="0" applyNumberFormat="1" applyFont="1" applyFill="1" applyBorder="1" applyAlignment="1">
      <alignment horizontal="center"/>
    </xf>
    <xf numFmtId="2" fontId="3" fillId="3" borderId="30" xfId="0" applyNumberFormat="1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2" fontId="2" fillId="3" borderId="30" xfId="0" applyNumberFormat="1" applyFont="1" applyFill="1" applyBorder="1" applyAlignment="1">
      <alignment horizontal="center"/>
    </xf>
    <xf numFmtId="0" fontId="3" fillId="0" borderId="51" xfId="0" applyFont="1" applyBorder="1" applyAlignment="1">
      <alignment horizontal="center" shrinkToFit="1"/>
    </xf>
    <xf numFmtId="0" fontId="3" fillId="3" borderId="59" xfId="0" applyFont="1" applyFill="1" applyBorder="1" applyAlignment="1">
      <alignment horizontal="center"/>
    </xf>
    <xf numFmtId="2" fontId="2" fillId="3" borderId="17" xfId="0" applyNumberFormat="1" applyFont="1" applyFill="1" applyBorder="1" applyAlignment="1">
      <alignment horizontal="center"/>
    </xf>
    <xf numFmtId="2" fontId="2" fillId="3" borderId="18" xfId="0" applyNumberFormat="1" applyFont="1" applyFill="1" applyBorder="1" applyAlignment="1">
      <alignment horizontal="center"/>
    </xf>
    <xf numFmtId="2" fontId="3" fillId="3" borderId="18" xfId="0" applyNumberFormat="1" applyFont="1" applyFill="1" applyBorder="1" applyAlignment="1">
      <alignment horizontal="center"/>
    </xf>
    <xf numFmtId="2" fontId="2" fillId="3" borderId="25" xfId="0" applyNumberFormat="1" applyFont="1" applyFill="1" applyBorder="1" applyAlignment="1">
      <alignment horizontal="center"/>
    </xf>
    <xf numFmtId="2" fontId="3" fillId="3" borderId="17" xfId="0" applyNumberFormat="1" applyFont="1" applyFill="1" applyBorder="1" applyAlignment="1">
      <alignment horizontal="center"/>
    </xf>
    <xf numFmtId="2" fontId="2" fillId="3" borderId="19" xfId="0" applyNumberFormat="1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2" fontId="2" fillId="3" borderId="47" xfId="0" applyNumberFormat="1" applyFont="1" applyFill="1" applyBorder="1" applyAlignment="1">
      <alignment horizontal="center"/>
    </xf>
    <xf numFmtId="2" fontId="3" fillId="3" borderId="60" xfId="0" applyNumberFormat="1" applyFont="1" applyFill="1" applyBorder="1" applyAlignment="1">
      <alignment horizontal="center"/>
    </xf>
    <xf numFmtId="2" fontId="3" fillId="3" borderId="27" xfId="0" applyNumberFormat="1" applyFont="1" applyFill="1" applyBorder="1" applyAlignment="1">
      <alignment horizontal="center"/>
    </xf>
    <xf numFmtId="2" fontId="3" fillId="3" borderId="57" xfId="0" applyNumberFormat="1" applyFont="1" applyFill="1" applyBorder="1" applyAlignment="1">
      <alignment horizontal="center"/>
    </xf>
    <xf numFmtId="0" fontId="3" fillId="3" borderId="57" xfId="0" applyFont="1" applyFill="1" applyBorder="1" applyAlignment="1">
      <alignment horizontal="center"/>
    </xf>
    <xf numFmtId="2" fontId="3" fillId="3" borderId="20" xfId="0" applyNumberFormat="1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2" fontId="2" fillId="2" borderId="43" xfId="0" applyNumberFormat="1" applyFont="1" applyFill="1" applyBorder="1" applyAlignment="1">
      <alignment horizontal="center"/>
    </xf>
    <xf numFmtId="2" fontId="2" fillId="2" borderId="37" xfId="0" applyNumberFormat="1" applyFont="1" applyFill="1" applyBorder="1" applyAlignment="1">
      <alignment horizontal="center"/>
    </xf>
    <xf numFmtId="2" fontId="3" fillId="2" borderId="37" xfId="0" applyNumberFormat="1" applyFont="1" applyFill="1" applyBorder="1" applyAlignment="1">
      <alignment horizontal="center"/>
    </xf>
    <xf numFmtId="2" fontId="2" fillId="2" borderId="49" xfId="0" applyNumberFormat="1" applyFont="1" applyFill="1" applyBorder="1" applyAlignment="1">
      <alignment horizontal="center"/>
    </xf>
    <xf numFmtId="2" fontId="3" fillId="2" borderId="43" xfId="0" applyNumberFormat="1" applyFont="1" applyFill="1" applyBorder="1" applyAlignment="1">
      <alignment horizontal="center"/>
    </xf>
    <xf numFmtId="2" fontId="2" fillId="2" borderId="38" xfId="0" applyNumberFormat="1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2" fontId="2" fillId="2" borderId="36" xfId="0" applyNumberFormat="1" applyFont="1" applyFill="1" applyBorder="1" applyAlignment="1">
      <alignment horizontal="center"/>
    </xf>
    <xf numFmtId="2" fontId="3" fillId="2" borderId="27" xfId="0" applyNumberFormat="1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2" fontId="3" fillId="2" borderId="20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" fillId="0" borderId="0" xfId="0" applyFont="1"/>
    <xf numFmtId="0" fontId="8" fillId="0" borderId="0" xfId="0" applyFont="1"/>
    <xf numFmtId="2" fontId="1" fillId="0" borderId="0" xfId="0" applyNumberFormat="1" applyFont="1"/>
    <xf numFmtId="0" fontId="2" fillId="0" borderId="41" xfId="0" applyFont="1" applyBorder="1" applyAlignment="1">
      <alignment horizontal="center" shrinkToFit="1"/>
    </xf>
    <xf numFmtId="0" fontId="2" fillId="0" borderId="42" xfId="0" applyFont="1" applyBorder="1" applyAlignment="1">
      <alignment horizontal="center" shrinkToFit="1"/>
    </xf>
    <xf numFmtId="0" fontId="6" fillId="0" borderId="42" xfId="0" applyFont="1" applyBorder="1" applyAlignment="1">
      <alignment horizontal="center" shrinkToFit="1"/>
    </xf>
    <xf numFmtId="0" fontId="3" fillId="0" borderId="42" xfId="0" applyFont="1" applyBorder="1" applyAlignment="1">
      <alignment horizontal="center" shrinkToFit="1"/>
    </xf>
    <xf numFmtId="0" fontId="2" fillId="0" borderId="14" xfId="0" applyFont="1" applyBorder="1" applyAlignment="1">
      <alignment horizontal="center" shrinkToFit="1"/>
    </xf>
    <xf numFmtId="0" fontId="3" fillId="3" borderId="32" xfId="0" applyFont="1" applyFill="1" applyBorder="1" applyAlignment="1">
      <alignment horizontal="center"/>
    </xf>
    <xf numFmtId="2" fontId="3" fillId="3" borderId="47" xfId="0" applyNumberFormat="1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2" fontId="3" fillId="2" borderId="36" xfId="0" applyNumberFormat="1" applyFont="1" applyFill="1" applyBorder="1" applyAlignment="1">
      <alignment horizontal="center"/>
    </xf>
    <xf numFmtId="0" fontId="1" fillId="4" borderId="0" xfId="0" applyFont="1" applyFill="1"/>
    <xf numFmtId="164" fontId="1" fillId="4" borderId="0" xfId="0" applyNumberFormat="1" applyFont="1" applyFill="1"/>
    <xf numFmtId="0" fontId="8" fillId="4" borderId="0" xfId="0" applyFont="1" applyFill="1"/>
    <xf numFmtId="2" fontId="1" fillId="4" borderId="0" xfId="0" applyNumberFormat="1" applyFont="1" applyFill="1"/>
    <xf numFmtId="2" fontId="8" fillId="4" borderId="0" xfId="0" applyNumberFormat="1" applyFont="1" applyFill="1"/>
    <xf numFmtId="0" fontId="2" fillId="4" borderId="0" xfId="0" applyFont="1" applyFill="1"/>
    <xf numFmtId="0" fontId="3" fillId="4" borderId="0" xfId="0" applyFont="1" applyFill="1"/>
    <xf numFmtId="2" fontId="2" fillId="4" borderId="0" xfId="0" applyNumberFormat="1" applyFont="1" applyFill="1"/>
    <xf numFmtId="164" fontId="2" fillId="4" borderId="0" xfId="0" applyNumberFormat="1" applyFont="1" applyFill="1"/>
    <xf numFmtId="0" fontId="2" fillId="0" borderId="48" xfId="0" applyFont="1" applyBorder="1" applyAlignment="1">
      <alignment horizontal="center" shrinkToFit="1"/>
    </xf>
    <xf numFmtId="0" fontId="3" fillId="0" borderId="41" xfId="0" applyFont="1" applyBorder="1" applyAlignment="1">
      <alignment horizontal="center" shrinkToFit="1"/>
    </xf>
    <xf numFmtId="2" fontId="3" fillId="2" borderId="17" xfId="0" applyNumberFormat="1" applyFont="1" applyFill="1" applyBorder="1" applyAlignment="1">
      <alignment horizontal="center"/>
    </xf>
    <xf numFmtId="2" fontId="3" fillId="3" borderId="43" xfId="0" applyNumberFormat="1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 shrinkToFit="1"/>
    </xf>
    <xf numFmtId="0" fontId="2" fillId="4" borderId="42" xfId="0" applyFont="1" applyFill="1" applyBorder="1" applyAlignment="1">
      <alignment horizontal="center" shrinkToFit="1"/>
    </xf>
    <xf numFmtId="0" fontId="6" fillId="4" borderId="42" xfId="0" applyFont="1" applyFill="1" applyBorder="1" applyAlignment="1">
      <alignment horizontal="center" shrinkToFit="1"/>
    </xf>
    <xf numFmtId="0" fontId="3" fillId="4" borderId="42" xfId="0" applyFont="1" applyFill="1" applyBorder="1" applyAlignment="1">
      <alignment horizontal="center" shrinkToFit="1"/>
    </xf>
    <xf numFmtId="0" fontId="2" fillId="4" borderId="14" xfId="0" applyFont="1" applyFill="1" applyBorder="1" applyAlignment="1">
      <alignment horizontal="center" shrinkToFit="1"/>
    </xf>
    <xf numFmtId="0" fontId="2" fillId="4" borderId="44" xfId="0" applyFont="1" applyFill="1" applyBorder="1" applyAlignment="1">
      <alignment horizontal="center" shrinkToFit="1"/>
    </xf>
    <xf numFmtId="0" fontId="2" fillId="4" borderId="45" xfId="0" applyFont="1" applyFill="1" applyBorder="1" applyAlignment="1">
      <alignment horizontal="center" shrinkToFit="1"/>
    </xf>
    <xf numFmtId="0" fontId="6" fillId="4" borderId="45" xfId="0" applyFont="1" applyFill="1" applyBorder="1" applyAlignment="1">
      <alignment horizontal="center" shrinkToFit="1"/>
    </xf>
    <xf numFmtId="0" fontId="3" fillId="4" borderId="45" xfId="0" applyFont="1" applyFill="1" applyBorder="1" applyAlignment="1">
      <alignment horizontal="center" shrinkToFit="1"/>
    </xf>
    <xf numFmtId="0" fontId="2" fillId="4" borderId="46" xfId="0" applyFont="1" applyFill="1" applyBorder="1" applyAlignment="1">
      <alignment horizontal="center" shrinkToFit="1"/>
    </xf>
    <xf numFmtId="0" fontId="2" fillId="4" borderId="0" xfId="0" applyFont="1" applyFill="1" applyAlignment="1">
      <alignment horizontal="center" shrinkToFit="1"/>
    </xf>
    <xf numFmtId="0" fontId="3" fillId="4" borderId="0" xfId="0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vertical="center"/>
    </xf>
    <xf numFmtId="0" fontId="3" fillId="4" borderId="0" xfId="0" applyFont="1" applyFill="1" applyAlignment="1">
      <alignment wrapText="1"/>
    </xf>
    <xf numFmtId="0" fontId="2" fillId="0" borderId="0" xfId="0" applyFont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2" fontId="2" fillId="0" borderId="0" xfId="0" applyNumberFormat="1" applyFont="1"/>
    <xf numFmtId="164" fontId="2" fillId="0" borderId="0" xfId="0" applyNumberFormat="1" applyFont="1"/>
    <xf numFmtId="2" fontId="3" fillId="0" borderId="0" xfId="0" applyNumberFormat="1" applyFont="1"/>
    <xf numFmtId="0" fontId="3" fillId="4" borderId="44" xfId="0" applyFont="1" applyFill="1" applyBorder="1" applyAlignment="1">
      <alignment horizontal="center" shrinkToFit="1"/>
    </xf>
    <xf numFmtId="164" fontId="3" fillId="4" borderId="0" xfId="0" applyNumberFormat="1" applyFont="1" applyFill="1"/>
    <xf numFmtId="2" fontId="2" fillId="2" borderId="63" xfId="0" applyNumberFormat="1" applyFont="1" applyFill="1" applyBorder="1" applyAlignment="1">
      <alignment horizontal="center"/>
    </xf>
    <xf numFmtId="2" fontId="2" fillId="2" borderId="64" xfId="0" applyNumberFormat="1" applyFont="1" applyFill="1" applyBorder="1" applyAlignment="1">
      <alignment horizontal="center"/>
    </xf>
    <xf numFmtId="2" fontId="3" fillId="2" borderId="64" xfId="0" applyNumberFormat="1" applyFont="1" applyFill="1" applyBorder="1" applyAlignment="1">
      <alignment horizontal="center"/>
    </xf>
    <xf numFmtId="2" fontId="2" fillId="2" borderId="65" xfId="0" applyNumberFormat="1" applyFont="1" applyFill="1" applyBorder="1" applyAlignment="1">
      <alignment horizontal="center"/>
    </xf>
    <xf numFmtId="2" fontId="2" fillId="3" borderId="64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66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2" fillId="0" borderId="67" xfId="0" applyFont="1" applyBorder="1" applyAlignment="1">
      <alignment horizontal="center" shrinkToFit="1"/>
    </xf>
    <xf numFmtId="2" fontId="2" fillId="3" borderId="45" xfId="0" applyNumberFormat="1" applyFont="1" applyFill="1" applyBorder="1" applyAlignment="1">
      <alignment horizontal="center"/>
    </xf>
    <xf numFmtId="0" fontId="0" fillId="4" borderId="0" xfId="0" applyFill="1"/>
    <xf numFmtId="0" fontId="3" fillId="4" borderId="0" xfId="0" applyFont="1" applyFill="1" applyAlignment="1">
      <alignment vertical="center" textRotation="90" wrapText="1"/>
    </xf>
    <xf numFmtId="0" fontId="11" fillId="3" borderId="28" xfId="0" applyFont="1" applyFill="1" applyBorder="1" applyAlignment="1">
      <alignment horizontal="center" vertical="center" wrapText="1" readingOrder="1"/>
    </xf>
    <xf numFmtId="0" fontId="11" fillId="2" borderId="28" xfId="0" applyFont="1" applyFill="1" applyBorder="1" applyAlignment="1">
      <alignment horizontal="center" vertical="center" wrapText="1" readingOrder="1"/>
    </xf>
    <xf numFmtId="0" fontId="11" fillId="2" borderId="22" xfId="0" applyFont="1" applyFill="1" applyBorder="1" applyAlignment="1">
      <alignment horizontal="center" vertical="center" wrapText="1" readingOrder="1"/>
    </xf>
    <xf numFmtId="0" fontId="11" fillId="3" borderId="50" xfId="0" applyFont="1" applyFill="1" applyBorder="1" applyAlignment="1">
      <alignment horizontal="center" vertical="center" wrapText="1" readingOrder="1"/>
    </xf>
    <xf numFmtId="0" fontId="11" fillId="3" borderId="23" xfId="0" applyFont="1" applyFill="1" applyBorder="1" applyAlignment="1">
      <alignment horizontal="center" vertical="center" wrapText="1" readingOrder="1"/>
    </xf>
    <xf numFmtId="0" fontId="11" fillId="3" borderId="49" xfId="0" applyFont="1" applyFill="1" applyBorder="1" applyAlignment="1">
      <alignment horizontal="center" vertical="center" wrapText="1" readingOrder="1"/>
    </xf>
    <xf numFmtId="0" fontId="6" fillId="2" borderId="29" xfId="0" applyFont="1" applyFill="1" applyBorder="1" applyAlignment="1">
      <alignment horizontal="center" vertical="center" wrapText="1" readingOrder="1"/>
    </xf>
    <xf numFmtId="0" fontId="6" fillId="2" borderId="30" xfId="0" applyFont="1" applyFill="1" applyBorder="1" applyAlignment="1">
      <alignment horizontal="center" vertical="center" wrapText="1" readingOrder="1"/>
    </xf>
    <xf numFmtId="0" fontId="6" fillId="3" borderId="36" xfId="0" applyFont="1" applyFill="1" applyBorder="1" applyAlignment="1">
      <alignment horizontal="center" vertical="center" wrapText="1" readingOrder="1"/>
    </xf>
    <xf numFmtId="0" fontId="6" fillId="3" borderId="29" xfId="0" applyFont="1" applyFill="1" applyBorder="1" applyAlignment="1">
      <alignment horizontal="center" vertical="center" wrapText="1" readingOrder="1"/>
    </xf>
    <xf numFmtId="0" fontId="6" fillId="3" borderId="30" xfId="0" applyFont="1" applyFill="1" applyBorder="1" applyAlignment="1">
      <alignment horizontal="center" vertical="center" wrapText="1" readingOrder="1"/>
    </xf>
    <xf numFmtId="0" fontId="6" fillId="2" borderId="36" xfId="0" applyFont="1" applyFill="1" applyBorder="1" applyAlignment="1">
      <alignment horizontal="center" vertical="center" wrapText="1" readingOrder="1"/>
    </xf>
    <xf numFmtId="0" fontId="11" fillId="2" borderId="38" xfId="0" applyFont="1" applyFill="1" applyBorder="1" applyAlignment="1">
      <alignment horizontal="center" vertical="center" wrapText="1" readingOrder="1"/>
    </xf>
    <xf numFmtId="0" fontId="6" fillId="2" borderId="35" xfId="0" applyFont="1" applyFill="1" applyBorder="1" applyAlignment="1">
      <alignment horizontal="center" vertical="center" wrapText="1" readingOrder="1"/>
    </xf>
    <xf numFmtId="0" fontId="6" fillId="2" borderId="33" xfId="0" applyFont="1" applyFill="1" applyBorder="1" applyAlignment="1">
      <alignment horizontal="center" vertical="center" wrapText="1" readingOrder="1"/>
    </xf>
    <xf numFmtId="0" fontId="6" fillId="2" borderId="34" xfId="0" applyFont="1" applyFill="1" applyBorder="1" applyAlignment="1">
      <alignment horizontal="center" vertical="center" wrapText="1" readingOrder="1"/>
    </xf>
    <xf numFmtId="0" fontId="6" fillId="3" borderId="35" xfId="0" applyFont="1" applyFill="1" applyBorder="1" applyAlignment="1">
      <alignment horizontal="center" vertical="center" wrapText="1" readingOrder="1"/>
    </xf>
    <xf numFmtId="0" fontId="6" fillId="3" borderId="33" xfId="0" applyFont="1" applyFill="1" applyBorder="1" applyAlignment="1">
      <alignment horizontal="center" vertical="center" wrapText="1" readingOrder="1"/>
    </xf>
    <xf numFmtId="0" fontId="6" fillId="3" borderId="34" xfId="0" applyFont="1" applyFill="1" applyBorder="1" applyAlignment="1">
      <alignment horizontal="center" vertical="center" wrapText="1" readingOrder="1"/>
    </xf>
    <xf numFmtId="0" fontId="6" fillId="3" borderId="57" xfId="0" applyFont="1" applyFill="1" applyBorder="1" applyAlignment="1">
      <alignment horizontal="center" vertical="center" wrapText="1" readingOrder="1"/>
    </xf>
    <xf numFmtId="0" fontId="6" fillId="2" borderId="57" xfId="0" applyFont="1" applyFill="1" applyBorder="1" applyAlignment="1">
      <alignment horizontal="center" vertical="center" wrapText="1" readingOrder="1"/>
    </xf>
    <xf numFmtId="0" fontId="6" fillId="2" borderId="24" xfId="0" applyFont="1" applyFill="1" applyBorder="1" applyAlignment="1">
      <alignment horizontal="center" vertical="center" wrapText="1" readingOrder="1"/>
    </xf>
    <xf numFmtId="0" fontId="6" fillId="2" borderId="58" xfId="0" applyFont="1" applyFill="1" applyBorder="1" applyAlignment="1">
      <alignment horizontal="center" vertical="center" wrapText="1" readingOrder="1"/>
    </xf>
    <xf numFmtId="0" fontId="6" fillId="3" borderId="26" xfId="0" applyFont="1" applyFill="1" applyBorder="1" applyAlignment="1">
      <alignment horizontal="center" vertical="center" wrapText="1" readingOrder="1"/>
    </xf>
    <xf numFmtId="0" fontId="6" fillId="3" borderId="47" xfId="0" applyFont="1" applyFill="1" applyBorder="1" applyAlignment="1">
      <alignment horizontal="center" vertical="center" wrapText="1" readingOrder="1"/>
    </xf>
    <xf numFmtId="0" fontId="11" fillId="3" borderId="19" xfId="0" applyFont="1" applyFill="1" applyBorder="1" applyAlignment="1">
      <alignment horizontal="center" vertical="center" wrapText="1" readingOrder="1"/>
    </xf>
    <xf numFmtId="0" fontId="6" fillId="3" borderId="24" xfId="0" applyFont="1" applyFill="1" applyBorder="1" applyAlignment="1">
      <alignment horizontal="center" vertical="center" wrapText="1" readingOrder="1"/>
    </xf>
    <xf numFmtId="0" fontId="11" fillId="3" borderId="22" xfId="0" applyFont="1" applyFill="1" applyBorder="1" applyAlignment="1">
      <alignment horizontal="center" vertical="center" wrapText="1" readingOrder="1"/>
    </xf>
    <xf numFmtId="0" fontId="3" fillId="3" borderId="68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 wrapText="1" readingOrder="1"/>
    </xf>
    <xf numFmtId="0" fontId="11" fillId="4" borderId="0" xfId="0" applyFont="1" applyFill="1" applyAlignment="1">
      <alignment horizontal="center" vertical="center" wrapText="1" readingOrder="1"/>
    </xf>
    <xf numFmtId="0" fontId="3" fillId="4" borderId="0" xfId="0" applyFont="1" applyFill="1" applyAlignment="1">
      <alignment vertical="center" textRotation="90"/>
    </xf>
    <xf numFmtId="2" fontId="11" fillId="2" borderId="19" xfId="0" applyNumberFormat="1" applyFont="1" applyFill="1" applyBorder="1" applyAlignment="1">
      <alignment horizontal="center" vertical="center" wrapText="1" readingOrder="1"/>
    </xf>
    <xf numFmtId="2" fontId="6" fillId="2" borderId="47" xfId="0" applyNumberFormat="1" applyFont="1" applyFill="1" applyBorder="1" applyAlignment="1">
      <alignment horizontal="center" vertical="center" wrapText="1" readingOrder="1"/>
    </xf>
    <xf numFmtId="2" fontId="6" fillId="2" borderId="29" xfId="0" applyNumberFormat="1" applyFont="1" applyFill="1" applyBorder="1" applyAlignment="1">
      <alignment horizontal="center" vertical="center" wrapText="1" readingOrder="1"/>
    </xf>
    <xf numFmtId="2" fontId="11" fillId="2" borderId="28" xfId="0" applyNumberFormat="1" applyFont="1" applyFill="1" applyBorder="1" applyAlignment="1">
      <alignment horizontal="center" vertical="center" wrapText="1" readingOrder="1"/>
    </xf>
    <xf numFmtId="2" fontId="6" fillId="2" borderId="30" xfId="0" applyNumberFormat="1" applyFont="1" applyFill="1" applyBorder="1" applyAlignment="1">
      <alignment horizontal="center" vertical="center" wrapText="1" readingOrder="1"/>
    </xf>
    <xf numFmtId="2" fontId="6" fillId="3" borderId="47" xfId="0" applyNumberFormat="1" applyFont="1" applyFill="1" applyBorder="1" applyAlignment="1">
      <alignment horizontal="center" vertical="center" wrapText="1" readingOrder="1"/>
    </xf>
    <xf numFmtId="2" fontId="11" fillId="3" borderId="19" xfId="0" applyNumberFormat="1" applyFont="1" applyFill="1" applyBorder="1" applyAlignment="1">
      <alignment horizontal="center" vertical="center" wrapText="1" readingOrder="1"/>
    </xf>
    <xf numFmtId="2" fontId="6" fillId="3" borderId="29" xfId="0" applyNumberFormat="1" applyFont="1" applyFill="1" applyBorder="1" applyAlignment="1">
      <alignment horizontal="center" vertical="center" wrapText="1" readingOrder="1"/>
    </xf>
    <xf numFmtId="2" fontId="11" fillId="3" borderId="28" xfId="0" applyNumberFormat="1" applyFont="1" applyFill="1" applyBorder="1" applyAlignment="1">
      <alignment horizontal="center" vertical="center" wrapText="1" readingOrder="1"/>
    </xf>
    <xf numFmtId="2" fontId="6" fillId="3" borderId="30" xfId="0" applyNumberFormat="1" applyFont="1" applyFill="1" applyBorder="1" applyAlignment="1">
      <alignment horizontal="center" vertical="center" wrapText="1" readingOrder="1"/>
    </xf>
    <xf numFmtId="2" fontId="3" fillId="2" borderId="22" xfId="0" applyNumberFormat="1" applyFont="1" applyFill="1" applyBorder="1" applyAlignment="1">
      <alignment horizontal="center"/>
    </xf>
    <xf numFmtId="0" fontId="13" fillId="4" borderId="0" xfId="0" applyFont="1" applyFill="1" applyAlignment="1">
      <alignment vertical="center" textRotation="90"/>
    </xf>
    <xf numFmtId="2" fontId="11" fillId="2" borderId="25" xfId="0" applyNumberFormat="1" applyFont="1" applyFill="1" applyBorder="1" applyAlignment="1">
      <alignment horizontal="center" vertical="center" wrapText="1" readingOrder="1"/>
    </xf>
    <xf numFmtId="2" fontId="11" fillId="2" borderId="50" xfId="0" applyNumberFormat="1" applyFont="1" applyFill="1" applyBorder="1" applyAlignment="1">
      <alignment horizontal="center" vertical="center" wrapText="1" readingOrder="1"/>
    </xf>
    <xf numFmtId="2" fontId="11" fillId="2" borderId="23" xfId="0" applyNumberFormat="1" applyFont="1" applyFill="1" applyBorder="1" applyAlignment="1">
      <alignment horizontal="center" vertical="center" wrapText="1" readingOrder="1"/>
    </xf>
    <xf numFmtId="2" fontId="11" fillId="3" borderId="25" xfId="0" applyNumberFormat="1" applyFont="1" applyFill="1" applyBorder="1" applyAlignment="1">
      <alignment horizontal="center" vertical="center" wrapText="1" readingOrder="1"/>
    </xf>
    <xf numFmtId="2" fontId="11" fillId="3" borderId="50" xfId="0" applyNumberFormat="1" applyFont="1" applyFill="1" applyBorder="1" applyAlignment="1">
      <alignment horizontal="center" vertical="center" wrapText="1" readingOrder="1"/>
    </xf>
    <xf numFmtId="2" fontId="11" fillId="3" borderId="23" xfId="0" applyNumberFormat="1" applyFont="1" applyFill="1" applyBorder="1" applyAlignment="1">
      <alignment horizontal="center" vertical="center" wrapText="1" readingOrder="1"/>
    </xf>
    <xf numFmtId="2" fontId="6" fillId="3" borderId="69" xfId="0" applyNumberFormat="1" applyFont="1" applyFill="1" applyBorder="1" applyAlignment="1">
      <alignment horizontal="center" vertical="center" wrapText="1" readingOrder="1"/>
    </xf>
    <xf numFmtId="2" fontId="11" fillId="3" borderId="65" xfId="0" applyNumberFormat="1" applyFont="1" applyFill="1" applyBorder="1" applyAlignment="1">
      <alignment horizontal="center" vertical="center" wrapText="1" readingOrder="1"/>
    </xf>
    <xf numFmtId="0" fontId="5" fillId="0" borderId="3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2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9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9" fontId="2" fillId="4" borderId="17" xfId="0" applyNumberFormat="1" applyFont="1" applyFill="1" applyBorder="1" applyAlignment="1">
      <alignment horizontal="center"/>
    </xf>
    <xf numFmtId="9" fontId="2" fillId="4" borderId="18" xfId="0" applyNumberFormat="1" applyFont="1" applyFill="1" applyBorder="1" applyAlignment="1">
      <alignment horizontal="center"/>
    </xf>
    <xf numFmtId="9" fontId="2" fillId="4" borderId="19" xfId="0" applyNumberFormat="1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wrapText="1"/>
    </xf>
    <xf numFmtId="0" fontId="3" fillId="0" borderId="34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textRotation="90" wrapTex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textRotation="90" wrapText="1"/>
    </xf>
    <xf numFmtId="0" fontId="3" fillId="0" borderId="5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59" xfId="0" applyFont="1" applyBorder="1" applyAlignment="1">
      <alignment horizontal="center" wrapText="1"/>
    </xf>
    <xf numFmtId="0" fontId="3" fillId="0" borderId="61" xfId="0" applyFont="1" applyBorder="1" applyAlignment="1">
      <alignment horizontal="center"/>
    </xf>
    <xf numFmtId="0" fontId="3" fillId="4" borderId="59" xfId="0" applyFont="1" applyFill="1" applyBorder="1" applyAlignment="1">
      <alignment horizontal="center" vertical="center" wrapText="1"/>
    </xf>
    <xf numFmtId="0" fontId="3" fillId="4" borderId="61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/>
    </xf>
    <xf numFmtId="0" fontId="3" fillId="4" borderId="4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52" xfId="0" applyFont="1" applyFill="1" applyBorder="1" applyAlignment="1">
      <alignment horizontal="center"/>
    </xf>
    <xf numFmtId="0" fontId="5" fillId="4" borderId="54" xfId="0" applyFont="1" applyFill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/>
    </xf>
    <xf numFmtId="0" fontId="5" fillId="4" borderId="5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4" borderId="32" xfId="0" applyFont="1" applyFill="1" applyBorder="1" applyAlignment="1">
      <alignment horizontal="center" wrapText="1"/>
    </xf>
    <xf numFmtId="0" fontId="3" fillId="4" borderId="34" xfId="0" applyFont="1" applyFill="1" applyBorder="1" applyAlignment="1">
      <alignment horizontal="center"/>
    </xf>
    <xf numFmtId="0" fontId="3" fillId="0" borderId="26" xfId="0" applyFont="1" applyBorder="1" applyAlignment="1">
      <alignment horizontal="center" wrapText="1"/>
    </xf>
    <xf numFmtId="0" fontId="3" fillId="0" borderId="24" xfId="0" applyFont="1" applyBorder="1" applyAlignment="1">
      <alignment horizontal="center"/>
    </xf>
    <xf numFmtId="0" fontId="3" fillId="3" borderId="12" xfId="0" applyFont="1" applyFill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textRotation="90"/>
    </xf>
    <xf numFmtId="0" fontId="13" fillId="4" borderId="13" xfId="0" applyFont="1" applyFill="1" applyBorder="1" applyAlignment="1">
      <alignment horizontal="center" vertical="center" textRotation="90"/>
    </xf>
    <xf numFmtId="0" fontId="13" fillId="4" borderId="12" xfId="0" applyFont="1" applyFill="1" applyBorder="1" applyAlignment="1">
      <alignment horizontal="center" vertical="center" textRotation="90"/>
    </xf>
    <xf numFmtId="0" fontId="12" fillId="0" borderId="5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68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 readingOrder="1"/>
    </xf>
    <xf numFmtId="0" fontId="11" fillId="0" borderId="68" xfId="0" applyFont="1" applyBorder="1" applyAlignment="1">
      <alignment horizontal="center" vertical="center" wrapText="1" readingOrder="1"/>
    </xf>
    <xf numFmtId="0" fontId="11" fillId="0" borderId="47" xfId="0" applyFont="1" applyBorder="1" applyAlignment="1">
      <alignment horizontal="center" vertical="center" wrapText="1" readingOrder="1"/>
    </xf>
    <xf numFmtId="0" fontId="11" fillId="0" borderId="69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center" vertical="center" wrapText="1" readingOrder="1"/>
    </xf>
    <xf numFmtId="0" fontId="11" fillId="0" borderId="70" xfId="0" applyFont="1" applyBorder="1" applyAlignment="1">
      <alignment horizontal="center" vertical="center" wrapText="1" readingOrder="1"/>
    </xf>
    <xf numFmtId="0" fontId="12" fillId="4" borderId="26" xfId="0" applyFont="1" applyFill="1" applyBorder="1" applyAlignment="1">
      <alignment horizontal="center" vertical="center"/>
    </xf>
    <xf numFmtId="0" fontId="12" fillId="4" borderId="71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 readingOrder="1"/>
    </xf>
    <xf numFmtId="0" fontId="11" fillId="0" borderId="71" xfId="0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65" xfId="0" applyFont="1" applyBorder="1" applyAlignment="1">
      <alignment horizontal="center" vertical="center" wrapText="1" readingOrder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33" xfId="0" applyFont="1" applyFill="1" applyBorder="1" applyAlignment="1">
      <alignment horizontal="center" vertical="center" textRotation="90"/>
    </xf>
    <xf numFmtId="0" fontId="3" fillId="3" borderId="72" xfId="0" applyFont="1" applyFill="1" applyBorder="1" applyAlignment="1">
      <alignment horizontal="center" vertical="center" textRotation="90" wrapText="1"/>
    </xf>
    <xf numFmtId="0" fontId="3" fillId="3" borderId="73" xfId="0" applyFont="1" applyFill="1" applyBorder="1" applyAlignment="1">
      <alignment horizontal="center" vertical="center" textRotation="90"/>
    </xf>
    <xf numFmtId="0" fontId="3" fillId="3" borderId="75" xfId="0" applyFont="1" applyFill="1" applyBorder="1" applyAlignment="1">
      <alignment horizontal="center" vertical="center" textRotation="90"/>
    </xf>
    <xf numFmtId="0" fontId="3" fillId="3" borderId="32" xfId="0" applyFont="1" applyFill="1" applyBorder="1" applyAlignment="1">
      <alignment horizontal="center" vertical="center" textRotation="90" wrapText="1"/>
    </xf>
    <xf numFmtId="0" fontId="3" fillId="3" borderId="33" xfId="0" applyFont="1" applyFill="1" applyBorder="1" applyAlignment="1">
      <alignment horizontal="center" vertical="center" textRotation="90" wrapText="1"/>
    </xf>
    <xf numFmtId="0" fontId="3" fillId="3" borderId="34" xfId="0" applyFont="1" applyFill="1" applyBorder="1" applyAlignment="1">
      <alignment horizontal="center" vertical="center" textRotation="90" wrapText="1"/>
    </xf>
    <xf numFmtId="0" fontId="3" fillId="2" borderId="59" xfId="0" applyFont="1" applyFill="1" applyBorder="1" applyAlignment="1">
      <alignment horizontal="center" vertical="center" textRotation="90" wrapText="1"/>
    </xf>
    <xf numFmtId="0" fontId="3" fillId="2" borderId="60" xfId="0" applyFont="1" applyFill="1" applyBorder="1" applyAlignment="1">
      <alignment horizontal="center" vertical="center" textRotation="90" wrapText="1"/>
    </xf>
    <xf numFmtId="0" fontId="3" fillId="2" borderId="61" xfId="0" applyFont="1" applyFill="1" applyBorder="1" applyAlignment="1">
      <alignment horizontal="center" vertical="center" textRotation="90" wrapText="1"/>
    </xf>
    <xf numFmtId="0" fontId="3" fillId="2" borderId="34" xfId="0" applyFont="1" applyFill="1" applyBorder="1" applyAlignment="1">
      <alignment horizontal="center" vertical="center" textRotation="90"/>
    </xf>
    <xf numFmtId="0" fontId="3" fillId="2" borderId="73" xfId="0" applyFont="1" applyFill="1" applyBorder="1" applyAlignment="1">
      <alignment horizontal="center" vertical="center" textRotation="90" wrapText="1"/>
    </xf>
    <xf numFmtId="0" fontId="3" fillId="2" borderId="74" xfId="0" applyFont="1" applyFill="1" applyBorder="1" applyAlignment="1">
      <alignment horizontal="center" vertical="center" textRotation="90" wrapText="1"/>
    </xf>
    <xf numFmtId="0" fontId="11" fillId="0" borderId="22" xfId="0" applyFont="1" applyBorder="1" applyAlignment="1">
      <alignment horizontal="center" vertical="center" wrapText="1" readingOrder="1"/>
    </xf>
    <xf numFmtId="0" fontId="3" fillId="2" borderId="35" xfId="0" applyFont="1" applyFill="1" applyBorder="1" applyAlignment="1">
      <alignment horizontal="center" vertical="center" textRotation="90" wrapText="1"/>
    </xf>
    <xf numFmtId="0" fontId="3" fillId="2" borderId="33" xfId="0" applyFont="1" applyFill="1" applyBorder="1" applyAlignment="1">
      <alignment horizontal="center" vertical="center" textRotation="90" wrapText="1"/>
    </xf>
    <xf numFmtId="0" fontId="3" fillId="2" borderId="34" xfId="0" applyFont="1" applyFill="1" applyBorder="1" applyAlignment="1">
      <alignment horizontal="center" vertical="center" textRotation="90" wrapText="1"/>
    </xf>
    <xf numFmtId="0" fontId="11" fillId="0" borderId="34" xfId="0" applyFont="1" applyBorder="1" applyAlignment="1">
      <alignment horizontal="center" vertical="center" wrapText="1" readingOrder="1"/>
    </xf>
    <xf numFmtId="0" fontId="11" fillId="0" borderId="30" xfId="0" applyFont="1" applyBorder="1" applyAlignment="1">
      <alignment horizontal="center" vertical="center" wrapText="1" readingOrder="1"/>
    </xf>
    <xf numFmtId="0" fontId="12" fillId="4" borderId="3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 readingOrder="1"/>
    </xf>
    <xf numFmtId="0" fontId="3" fillId="3" borderId="35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FFFD-AFC4-9342-A2D2-2C298FB0E217}">
  <dimension ref="A1:Y45"/>
  <sheetViews>
    <sheetView tabSelected="1" zoomScale="92" zoomScaleNormal="125" workbookViewId="0">
      <selection activeCell="AC17" sqref="AC17"/>
    </sheetView>
  </sheetViews>
  <sheetFormatPr baseColWidth="10" defaultRowHeight="16" x14ac:dyDescent="0.2"/>
  <cols>
    <col min="1" max="1" width="10.83203125" style="113"/>
    <col min="2" max="16384" width="10.83203125" style="1"/>
  </cols>
  <sheetData>
    <row r="1" spans="2:25" ht="17" thickBot="1" x14ac:dyDescent="0.25"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</row>
    <row r="2" spans="2:25" ht="16" customHeight="1" x14ac:dyDescent="0.2">
      <c r="B2" s="113"/>
      <c r="C2" s="223" t="s">
        <v>31</v>
      </c>
      <c r="D2" s="253" t="s">
        <v>32</v>
      </c>
      <c r="E2" s="254"/>
      <c r="F2" s="254"/>
      <c r="G2" s="254"/>
      <c r="H2" s="254"/>
      <c r="I2" s="254"/>
      <c r="J2" s="255"/>
      <c r="K2" s="113"/>
      <c r="L2" s="237" t="s">
        <v>31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113"/>
    </row>
    <row r="3" spans="2:25" ht="17" customHeight="1" thickBot="1" x14ac:dyDescent="0.25">
      <c r="B3" s="113"/>
      <c r="C3" s="224"/>
      <c r="D3" s="256"/>
      <c r="E3" s="257"/>
      <c r="F3" s="257"/>
      <c r="G3" s="257"/>
      <c r="H3" s="257"/>
      <c r="I3" s="257"/>
      <c r="J3" s="258"/>
      <c r="K3" s="113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113"/>
    </row>
    <row r="4" spans="2:25" ht="16" customHeight="1" x14ac:dyDescent="0.2">
      <c r="B4" s="113"/>
      <c r="C4" s="223" t="s">
        <v>50</v>
      </c>
      <c r="D4" s="253" t="s">
        <v>51</v>
      </c>
      <c r="E4" s="254"/>
      <c r="F4" s="254"/>
      <c r="G4" s="254"/>
      <c r="H4" s="254"/>
      <c r="I4" s="254"/>
      <c r="J4" s="255"/>
      <c r="K4" s="113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113"/>
    </row>
    <row r="5" spans="2:25" ht="17" customHeight="1" thickBot="1" x14ac:dyDescent="0.25">
      <c r="B5" s="113"/>
      <c r="C5" s="224"/>
      <c r="D5" s="259"/>
      <c r="E5" s="260"/>
      <c r="F5" s="260"/>
      <c r="G5" s="260"/>
      <c r="H5" s="260"/>
      <c r="I5" s="260"/>
      <c r="J5" s="261"/>
      <c r="K5" s="113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113"/>
    </row>
    <row r="6" spans="2:25" ht="16" customHeight="1" x14ac:dyDescent="0.2">
      <c r="B6" s="113"/>
      <c r="C6" s="223" t="s">
        <v>29</v>
      </c>
      <c r="D6" s="225" t="s">
        <v>28</v>
      </c>
      <c r="E6" s="226"/>
      <c r="F6" s="227"/>
      <c r="G6" s="239">
        <v>0.05</v>
      </c>
      <c r="H6" s="240"/>
      <c r="I6" s="240"/>
      <c r="J6" s="241"/>
      <c r="K6" s="113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113"/>
    </row>
    <row r="7" spans="2:25" ht="17" customHeight="1" thickBot="1" x14ac:dyDescent="0.25">
      <c r="B7" s="113"/>
      <c r="C7" s="224"/>
      <c r="D7" s="242" t="s">
        <v>30</v>
      </c>
      <c r="E7" s="243"/>
      <c r="F7" s="244"/>
      <c r="G7" s="242">
        <v>2</v>
      </c>
      <c r="H7" s="243"/>
      <c r="I7" s="243"/>
      <c r="J7" s="245"/>
      <c r="K7" s="113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113"/>
    </row>
    <row r="8" spans="2:25" ht="17" thickBot="1" x14ac:dyDescent="0.25"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</row>
    <row r="9" spans="2:25" ht="50" customHeight="1" thickBot="1" x14ac:dyDescent="0.25">
      <c r="B9" s="246" t="s">
        <v>20</v>
      </c>
      <c r="C9" s="215" t="s">
        <v>20</v>
      </c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7"/>
      <c r="Y9" s="113"/>
    </row>
    <row r="10" spans="2:25" ht="17" thickBot="1" x14ac:dyDescent="0.25">
      <c r="B10" s="247"/>
      <c r="C10" s="249" t="s">
        <v>33</v>
      </c>
      <c r="D10" s="228" t="s">
        <v>21</v>
      </c>
      <c r="E10" s="229"/>
      <c r="F10" s="229"/>
      <c r="G10" s="229"/>
      <c r="H10" s="229"/>
      <c r="I10" s="229"/>
      <c r="J10" s="229"/>
      <c r="K10" s="229"/>
      <c r="L10" s="230"/>
      <c r="M10" s="228" t="s">
        <v>22</v>
      </c>
      <c r="N10" s="229"/>
      <c r="O10" s="229"/>
      <c r="P10" s="229"/>
      <c r="Q10" s="229"/>
      <c r="R10" s="229"/>
      <c r="S10" s="229"/>
      <c r="T10" s="229"/>
      <c r="U10" s="230"/>
      <c r="V10" s="218" t="s">
        <v>23</v>
      </c>
      <c r="W10" s="219"/>
      <c r="X10" s="221"/>
      <c r="Y10" s="113"/>
    </row>
    <row r="11" spans="2:25" ht="17" thickBot="1" x14ac:dyDescent="0.25">
      <c r="B11" s="248"/>
      <c r="C11" s="250"/>
      <c r="D11" s="99" t="s">
        <v>0</v>
      </c>
      <c r="E11" s="100" t="s">
        <v>1</v>
      </c>
      <c r="F11" s="101" t="s">
        <v>2</v>
      </c>
      <c r="G11" s="101" t="s">
        <v>3</v>
      </c>
      <c r="H11" s="100" t="s">
        <v>4</v>
      </c>
      <c r="I11" s="100" t="s">
        <v>5</v>
      </c>
      <c r="J11" s="102" t="s">
        <v>12</v>
      </c>
      <c r="K11" s="100" t="s">
        <v>14</v>
      </c>
      <c r="L11" s="103" t="s">
        <v>15</v>
      </c>
      <c r="M11" s="99" t="s">
        <v>6</v>
      </c>
      <c r="N11" s="100" t="s">
        <v>7</v>
      </c>
      <c r="O11" s="101" t="s">
        <v>8</v>
      </c>
      <c r="P11" s="101" t="s">
        <v>9</v>
      </c>
      <c r="Q11" s="100" t="s">
        <v>10</v>
      </c>
      <c r="R11" s="100" t="s">
        <v>11</v>
      </c>
      <c r="S11" s="102" t="s">
        <v>13</v>
      </c>
      <c r="T11" s="100" t="s">
        <v>16</v>
      </c>
      <c r="U11" s="103" t="s">
        <v>17</v>
      </c>
      <c r="V11" s="9" t="s">
        <v>18</v>
      </c>
      <c r="W11" s="4" t="s">
        <v>19</v>
      </c>
      <c r="X11" s="8" t="s">
        <v>27</v>
      </c>
      <c r="Y11" s="113"/>
    </row>
    <row r="12" spans="2:25" x14ac:dyDescent="0.2">
      <c r="B12" s="234" t="s">
        <v>52</v>
      </c>
      <c r="C12" s="18">
        <v>0</v>
      </c>
      <c r="D12" s="12">
        <v>68.45</v>
      </c>
      <c r="E12" s="13">
        <f t="shared" ref="E12:E25" si="0">($G$6*D12)+$G$7</f>
        <v>5.4225000000000003</v>
      </c>
      <c r="F12" s="13">
        <v>138.69999999999999</v>
      </c>
      <c r="G12" s="13">
        <f t="shared" ref="G12:G25" si="1">($G$6*F12)+$G$7</f>
        <v>8.9349999999999987</v>
      </c>
      <c r="H12" s="13">
        <f>(D12+F12)/6</f>
        <v>34.524999999999999</v>
      </c>
      <c r="I12" s="13">
        <f>SQRT((E12^2)+(G12^2))/6</f>
        <v>1.7419475949669412</v>
      </c>
      <c r="J12" s="14">
        <f>H12*0.25*12/100</f>
        <v>1.0357499999999999</v>
      </c>
      <c r="K12" s="13">
        <f>0.03*H12*SQRT((I12/H12)^2+(0.07^2))</f>
        <v>8.9373126763585942E-2</v>
      </c>
      <c r="L12" s="16">
        <f>K12/J12*100</f>
        <v>8.6288319346933076</v>
      </c>
      <c r="M12" s="12">
        <v>620.83000000000004</v>
      </c>
      <c r="N12" s="13">
        <f t="shared" ref="N12:N25" si="2">($G$6*M12)+$G$7</f>
        <v>33.041499999999999</v>
      </c>
      <c r="O12" s="13">
        <v>1238.1400000000001</v>
      </c>
      <c r="P12" s="13">
        <f t="shared" ref="P12:P25" si="3">($G$6*O12)+$G$7</f>
        <v>63.907000000000011</v>
      </c>
      <c r="Q12" s="13">
        <f>(M12+O12)/6</f>
        <v>309.82833333333338</v>
      </c>
      <c r="R12" s="13">
        <f>SQRT((N12^2)+(P12^2))/6</f>
        <v>11.990558057685314</v>
      </c>
      <c r="S12" s="14">
        <f>Q12*0.25*12/100</f>
        <v>9.2948500000000021</v>
      </c>
      <c r="T12" s="13">
        <f>0.03*Q12*SQRT((R12/Q12)^2+(0.07^2))</f>
        <v>0.74345671914476641</v>
      </c>
      <c r="U12" s="16">
        <f>T12/S12*100</f>
        <v>7.9985875957628823</v>
      </c>
      <c r="V12" s="17">
        <f>J12+S12</f>
        <v>10.330600000000002</v>
      </c>
      <c r="W12" s="13">
        <f>SQRT((K12^2)+(T12^2))</f>
        <v>0.7488093542611497</v>
      </c>
      <c r="X12" s="16">
        <f>W12/V12*100</f>
        <v>7.2484594724522244</v>
      </c>
      <c r="Y12" s="113"/>
    </row>
    <row r="13" spans="2:25" x14ac:dyDescent="0.2">
      <c r="B13" s="235"/>
      <c r="C13" s="30">
        <v>0.5</v>
      </c>
      <c r="D13" s="21">
        <v>478.68</v>
      </c>
      <c r="E13" s="22">
        <f t="shared" si="0"/>
        <v>25.934000000000001</v>
      </c>
      <c r="F13" s="22">
        <v>1006.58</v>
      </c>
      <c r="G13" s="22">
        <f t="shared" si="1"/>
        <v>52.329000000000008</v>
      </c>
      <c r="H13" s="22">
        <f t="shared" ref="H13:H25" si="4">(D13+F13)/6</f>
        <v>247.54333333333332</v>
      </c>
      <c r="I13" s="22">
        <f t="shared" ref="I13:I25" si="5">SQRT((E13^2)+(G13^2))/6</f>
        <v>9.7338136254216661</v>
      </c>
      <c r="J13" s="23">
        <f t="shared" ref="J13:J25" si="6">H13*0.25*12/100</f>
        <v>7.4263000000000003</v>
      </c>
      <c r="K13" s="22">
        <f>0.03*H13*SQRT((I13/H13)^2+(0.07^2))</f>
        <v>0.59624414479808518</v>
      </c>
      <c r="L13" s="25">
        <f t="shared" ref="L13:L25" si="7">K13/J13*100</f>
        <v>8.0288184533089844</v>
      </c>
      <c r="M13" s="21">
        <v>106.98</v>
      </c>
      <c r="N13" s="22">
        <f t="shared" si="2"/>
        <v>7.3490000000000002</v>
      </c>
      <c r="O13" s="22">
        <v>213.5</v>
      </c>
      <c r="P13" s="22">
        <f t="shared" si="3"/>
        <v>12.675000000000001</v>
      </c>
      <c r="Q13" s="22">
        <f t="shared" ref="Q13:Q25" si="8">(M13+O13)/6</f>
        <v>53.413333333333334</v>
      </c>
      <c r="R13" s="22">
        <f t="shared" ref="R13:R25" si="9">SQRT((N13^2)+(P13^2))/6</f>
        <v>2.4418994542045431</v>
      </c>
      <c r="S13" s="23">
        <f t="shared" ref="S13:S25" si="10">Q13*0.25*12/100</f>
        <v>1.6024</v>
      </c>
      <c r="T13" s="22">
        <f>0.03*Q13*SQRT((R13/Q13)^2+(0.07^2))</f>
        <v>0.1339710635697127</v>
      </c>
      <c r="U13" s="25">
        <f t="shared" ref="U13:U25" si="11">T13/S13*100</f>
        <v>8.3606504973610019</v>
      </c>
      <c r="V13" s="26">
        <f t="shared" ref="V13:V25" si="12">J13+S13</f>
        <v>9.0287000000000006</v>
      </c>
      <c r="W13" s="22">
        <f t="shared" ref="W13:W25" si="13">SQRT((K13^2)+(T13^2))</f>
        <v>0.61110991325619979</v>
      </c>
      <c r="X13" s="25">
        <f t="shared" ref="X13:X25" si="14">W13/V13*100</f>
        <v>6.7685260697132446</v>
      </c>
      <c r="Y13" s="113"/>
    </row>
    <row r="14" spans="2:25" x14ac:dyDescent="0.2">
      <c r="B14" s="235"/>
      <c r="C14" s="30">
        <v>2</v>
      </c>
      <c r="D14" s="21">
        <v>506.31</v>
      </c>
      <c r="E14" s="22">
        <f>($G$6*D14)+$G$7</f>
        <v>27.3155</v>
      </c>
      <c r="F14" s="22">
        <v>1021.09</v>
      </c>
      <c r="G14" s="22">
        <f t="shared" si="1"/>
        <v>53.054500000000004</v>
      </c>
      <c r="H14" s="22">
        <f t="shared" si="4"/>
        <v>254.56666666666669</v>
      </c>
      <c r="I14" s="22">
        <f t="shared" si="5"/>
        <v>9.9455692403144482</v>
      </c>
      <c r="J14" s="23">
        <f t="shared" si="6"/>
        <v>7.6370000000000005</v>
      </c>
      <c r="K14" s="22">
        <f t="shared" ref="K14:K18" si="15">0.03*H14*SQRT((I14/H14)^2+(0.07^2))</f>
        <v>0.6122167760381122</v>
      </c>
      <c r="L14" s="25">
        <f t="shared" si="7"/>
        <v>8.016456410083963</v>
      </c>
      <c r="M14" s="21">
        <v>65.900000000000006</v>
      </c>
      <c r="N14" s="22">
        <f t="shared" si="2"/>
        <v>5.2949999999999999</v>
      </c>
      <c r="O14" s="22">
        <v>117.76</v>
      </c>
      <c r="P14" s="22">
        <f t="shared" si="3"/>
        <v>7.8880000000000008</v>
      </c>
      <c r="Q14" s="22">
        <f t="shared" si="8"/>
        <v>30.610000000000003</v>
      </c>
      <c r="R14" s="22">
        <f t="shared" si="9"/>
        <v>1.5833997266781514</v>
      </c>
      <c r="S14" s="23">
        <f t="shared" si="10"/>
        <v>0.91830000000000012</v>
      </c>
      <c r="T14" s="22">
        <f t="shared" ref="T14:T18" si="16">0.03*Q14*SQRT((R14/Q14)^2+(0.07^2))</f>
        <v>7.9928006268141075E-2</v>
      </c>
      <c r="U14" s="25">
        <f t="shared" si="11"/>
        <v>8.7039100803812559</v>
      </c>
      <c r="V14" s="26">
        <f t="shared" si="12"/>
        <v>8.5553000000000008</v>
      </c>
      <c r="W14" s="22">
        <f t="shared" si="13"/>
        <v>0.61741223428799985</v>
      </c>
      <c r="X14" s="25">
        <f t="shared" si="14"/>
        <v>7.2167221989643826</v>
      </c>
      <c r="Y14" s="113"/>
    </row>
    <row r="15" spans="2:25" x14ac:dyDescent="0.2">
      <c r="B15" s="235"/>
      <c r="C15" s="30">
        <v>5</v>
      </c>
      <c r="D15" s="21">
        <v>494.27</v>
      </c>
      <c r="E15" s="22">
        <f t="shared" si="0"/>
        <v>26.7135</v>
      </c>
      <c r="F15" s="22">
        <v>1016.43</v>
      </c>
      <c r="G15" s="22">
        <f t="shared" si="1"/>
        <v>52.8215</v>
      </c>
      <c r="H15" s="22">
        <f t="shared" si="4"/>
        <v>251.7833333333333</v>
      </c>
      <c r="I15" s="22">
        <f t="shared" si="5"/>
        <v>9.8653742741694526</v>
      </c>
      <c r="J15" s="23">
        <f t="shared" si="6"/>
        <v>7.5534999999999988</v>
      </c>
      <c r="K15" s="22">
        <f t="shared" si="15"/>
        <v>0.60594085820111176</v>
      </c>
      <c r="L15" s="25">
        <f t="shared" si="7"/>
        <v>8.0219879287894607</v>
      </c>
      <c r="M15" s="21">
        <v>47.88</v>
      </c>
      <c r="N15" s="22">
        <f t="shared" si="2"/>
        <v>4.3940000000000001</v>
      </c>
      <c r="O15" s="22">
        <v>95.02</v>
      </c>
      <c r="P15" s="22">
        <f t="shared" si="3"/>
        <v>6.7510000000000003</v>
      </c>
      <c r="Q15" s="22">
        <f t="shared" si="8"/>
        <v>23.816666666666666</v>
      </c>
      <c r="R15" s="22">
        <f t="shared" si="9"/>
        <v>1.3425021932529158</v>
      </c>
      <c r="S15" s="23">
        <f t="shared" si="10"/>
        <v>0.71450000000000002</v>
      </c>
      <c r="T15" s="22">
        <f t="shared" si="16"/>
        <v>6.4215116211060463E-2</v>
      </c>
      <c r="U15" s="25">
        <f t="shared" si="11"/>
        <v>8.9874200435354048</v>
      </c>
      <c r="V15" s="26">
        <f t="shared" si="12"/>
        <v>8.2679999999999989</v>
      </c>
      <c r="W15" s="22">
        <f t="shared" si="13"/>
        <v>0.60933398459916865</v>
      </c>
      <c r="X15" s="25">
        <f t="shared" si="14"/>
        <v>7.3697869448375517</v>
      </c>
      <c r="Y15" s="113"/>
    </row>
    <row r="16" spans="2:25" x14ac:dyDescent="0.2">
      <c r="B16" s="235"/>
      <c r="C16" s="30">
        <v>10</v>
      </c>
      <c r="D16" s="21">
        <v>490.2</v>
      </c>
      <c r="E16" s="22">
        <f t="shared" si="0"/>
        <v>26.51</v>
      </c>
      <c r="F16" s="22">
        <v>981.86</v>
      </c>
      <c r="G16" s="22">
        <f t="shared" si="1"/>
        <v>51.093000000000004</v>
      </c>
      <c r="H16" s="22">
        <f t="shared" si="4"/>
        <v>245.34333333333333</v>
      </c>
      <c r="I16" s="22">
        <f t="shared" si="5"/>
        <v>9.5935087269697341</v>
      </c>
      <c r="J16" s="23">
        <f t="shared" si="6"/>
        <v>7.3602999999999996</v>
      </c>
      <c r="K16" s="22">
        <f t="shared" si="15"/>
        <v>0.59015637551923472</v>
      </c>
      <c r="L16" s="25">
        <f t="shared" si="7"/>
        <v>8.0181021903894507</v>
      </c>
      <c r="M16" s="21">
        <v>50.74</v>
      </c>
      <c r="N16" s="22">
        <f t="shared" si="2"/>
        <v>4.5370000000000008</v>
      </c>
      <c r="O16" s="22">
        <v>104.24</v>
      </c>
      <c r="P16" s="22">
        <f t="shared" si="3"/>
        <v>7.2119999999999997</v>
      </c>
      <c r="Q16" s="22">
        <f t="shared" si="8"/>
        <v>25.83</v>
      </c>
      <c r="R16" s="22">
        <f t="shared" si="9"/>
        <v>1.4200676138049826</v>
      </c>
      <c r="S16" s="23">
        <f t="shared" si="10"/>
        <v>0.77489999999999992</v>
      </c>
      <c r="T16" s="22">
        <f t="shared" si="16"/>
        <v>6.897271833123586E-2</v>
      </c>
      <c r="U16" s="25">
        <f t="shared" si="11"/>
        <v>8.9008540884289413</v>
      </c>
      <c r="V16" s="26">
        <f t="shared" si="12"/>
        <v>8.1351999999999993</v>
      </c>
      <c r="W16" s="22">
        <f t="shared" si="13"/>
        <v>0.59417319313479633</v>
      </c>
      <c r="X16" s="25">
        <f t="shared" si="14"/>
        <v>7.3037318459877616</v>
      </c>
      <c r="Y16" s="113"/>
    </row>
    <row r="17" spans="2:25" x14ac:dyDescent="0.2">
      <c r="B17" s="235"/>
      <c r="C17" s="30">
        <v>15</v>
      </c>
      <c r="D17" s="21">
        <v>472.57</v>
      </c>
      <c r="E17" s="22">
        <f t="shared" si="0"/>
        <v>25.628500000000003</v>
      </c>
      <c r="F17" s="22">
        <v>957.47</v>
      </c>
      <c r="G17" s="22">
        <f t="shared" si="1"/>
        <v>49.873500000000007</v>
      </c>
      <c r="H17" s="22">
        <f t="shared" si="4"/>
        <v>238.34</v>
      </c>
      <c r="I17" s="22">
        <f t="shared" si="5"/>
        <v>9.3455069633903651</v>
      </c>
      <c r="J17" s="23">
        <f t="shared" si="6"/>
        <v>7.1501999999999999</v>
      </c>
      <c r="K17" s="22">
        <f t="shared" si="15"/>
        <v>0.57368886563929411</v>
      </c>
      <c r="L17" s="25">
        <f t="shared" si="7"/>
        <v>8.0233960677924259</v>
      </c>
      <c r="M17" s="21">
        <v>53.63</v>
      </c>
      <c r="N17" s="22">
        <f t="shared" si="2"/>
        <v>4.6814999999999998</v>
      </c>
      <c r="O17" s="22">
        <v>104.41</v>
      </c>
      <c r="P17" s="22">
        <f t="shared" si="3"/>
        <v>7.2205000000000004</v>
      </c>
      <c r="Q17" s="22">
        <f t="shared" si="8"/>
        <v>26.34</v>
      </c>
      <c r="R17" s="22">
        <f t="shared" si="9"/>
        <v>1.434225134388291</v>
      </c>
      <c r="S17" s="23">
        <f t="shared" si="10"/>
        <v>0.79020000000000001</v>
      </c>
      <c r="T17" s="22">
        <f t="shared" si="16"/>
        <v>7.0078100420174066E-2</v>
      </c>
      <c r="U17" s="25">
        <f t="shared" si="11"/>
        <v>8.8684004581338982</v>
      </c>
      <c r="V17" s="26">
        <f t="shared" si="12"/>
        <v>7.9404000000000003</v>
      </c>
      <c r="W17" s="22">
        <f t="shared" si="13"/>
        <v>0.57795315962195426</v>
      </c>
      <c r="X17" s="25">
        <f t="shared" si="14"/>
        <v>7.2786403660011363</v>
      </c>
      <c r="Y17" s="113"/>
    </row>
    <row r="18" spans="2:25" x14ac:dyDescent="0.2">
      <c r="B18" s="235"/>
      <c r="C18" s="30">
        <v>20</v>
      </c>
      <c r="D18" s="21">
        <v>466.62</v>
      </c>
      <c r="E18" s="22">
        <f t="shared" si="0"/>
        <v>25.331000000000003</v>
      </c>
      <c r="F18" s="22">
        <v>969.8</v>
      </c>
      <c r="G18" s="22">
        <f t="shared" si="1"/>
        <v>50.49</v>
      </c>
      <c r="H18" s="22">
        <f t="shared" si="4"/>
        <v>239.40333333333334</v>
      </c>
      <c r="I18" s="22">
        <f t="shared" si="5"/>
        <v>9.4146748055599065</v>
      </c>
      <c r="J18" s="23">
        <f t="shared" si="6"/>
        <v>7.1821000000000002</v>
      </c>
      <c r="K18" s="22">
        <f t="shared" si="15"/>
        <v>0.57665157377223908</v>
      </c>
      <c r="L18" s="25">
        <f t="shared" si="7"/>
        <v>8.0290106483095336</v>
      </c>
      <c r="M18" s="21">
        <v>50.42</v>
      </c>
      <c r="N18" s="22">
        <f t="shared" si="2"/>
        <v>4.5210000000000008</v>
      </c>
      <c r="O18" s="22">
        <v>102.53</v>
      </c>
      <c r="P18" s="22">
        <f t="shared" si="3"/>
        <v>7.1265000000000001</v>
      </c>
      <c r="Q18" s="22">
        <f t="shared" si="8"/>
        <v>25.491666666666664</v>
      </c>
      <c r="R18" s="22">
        <f t="shared" si="9"/>
        <v>1.4065960018782935</v>
      </c>
      <c r="S18" s="23">
        <f t="shared" si="10"/>
        <v>0.76474999999999993</v>
      </c>
      <c r="T18" s="22">
        <f t="shared" si="16"/>
        <v>6.8164430882242388E-2</v>
      </c>
      <c r="U18" s="25">
        <f t="shared" si="11"/>
        <v>8.913295963679948</v>
      </c>
      <c r="V18" s="26">
        <f t="shared" si="12"/>
        <v>7.9468500000000004</v>
      </c>
      <c r="W18" s="22">
        <f t="shared" si="13"/>
        <v>0.58066636476680833</v>
      </c>
      <c r="X18" s="25">
        <f t="shared" si="14"/>
        <v>7.3068746077604123</v>
      </c>
      <c r="Y18" s="113"/>
    </row>
    <row r="19" spans="2:25" ht="17" thickBot="1" x14ac:dyDescent="0.25">
      <c r="B19" s="236"/>
      <c r="C19" s="38">
        <v>24</v>
      </c>
      <c r="D19" s="32">
        <v>477.45</v>
      </c>
      <c r="E19" s="33">
        <f t="shared" si="0"/>
        <v>25.872500000000002</v>
      </c>
      <c r="F19" s="33">
        <v>972.1</v>
      </c>
      <c r="G19" s="33">
        <f t="shared" si="1"/>
        <v>50.605000000000004</v>
      </c>
      <c r="H19" s="33">
        <f t="shared" si="4"/>
        <v>241.59166666666667</v>
      </c>
      <c r="I19" s="33">
        <f t="shared" si="5"/>
        <v>9.4725514004792934</v>
      </c>
      <c r="J19" s="34">
        <f t="shared" si="6"/>
        <v>7.2477499999999999</v>
      </c>
      <c r="K19" s="33">
        <f>0.03*H19*SQRT((I19/H19)^2+(0.07^2))</f>
        <v>0.58150900194021082</v>
      </c>
      <c r="L19" s="36">
        <f t="shared" si="7"/>
        <v>8.0233038107027816</v>
      </c>
      <c r="M19" s="32">
        <v>53.56</v>
      </c>
      <c r="N19" s="33">
        <f t="shared" si="2"/>
        <v>4.6780000000000008</v>
      </c>
      <c r="O19" s="33">
        <v>105.66</v>
      </c>
      <c r="P19" s="33">
        <f t="shared" si="3"/>
        <v>7.2830000000000004</v>
      </c>
      <c r="Q19" s="33">
        <f t="shared" si="8"/>
        <v>26.536666666666665</v>
      </c>
      <c r="R19" s="33">
        <f t="shared" si="9"/>
        <v>1.4426612465240145</v>
      </c>
      <c r="S19" s="34">
        <f t="shared" si="10"/>
        <v>0.79610000000000003</v>
      </c>
      <c r="T19" s="33">
        <f>0.03*Q19*SQRT((R19/Q19)^2+(0.07^2))</f>
        <v>7.0559498680191887E-2</v>
      </c>
      <c r="U19" s="36">
        <f t="shared" si="11"/>
        <v>8.8631451677166044</v>
      </c>
      <c r="V19" s="37">
        <f t="shared" si="12"/>
        <v>8.0438499999999991</v>
      </c>
      <c r="W19" s="33">
        <f t="shared" si="13"/>
        <v>0.58577415630215379</v>
      </c>
      <c r="X19" s="36">
        <f t="shared" si="14"/>
        <v>7.2822610603399358</v>
      </c>
      <c r="Y19" s="113"/>
    </row>
    <row r="20" spans="2:25" x14ac:dyDescent="0.2">
      <c r="B20" s="231" t="s">
        <v>53</v>
      </c>
      <c r="C20" s="47">
        <v>27</v>
      </c>
      <c r="D20" s="41">
        <v>54.31</v>
      </c>
      <c r="E20" s="42">
        <f t="shared" si="0"/>
        <v>4.7155000000000005</v>
      </c>
      <c r="F20" s="42">
        <v>138.12</v>
      </c>
      <c r="G20" s="42">
        <f t="shared" si="1"/>
        <v>8.9060000000000006</v>
      </c>
      <c r="H20" s="42">
        <f t="shared" si="4"/>
        <v>32.071666666666665</v>
      </c>
      <c r="I20" s="42">
        <f t="shared" si="5"/>
        <v>1.6795566234542048</v>
      </c>
      <c r="J20" s="43">
        <f t="shared" si="6"/>
        <v>0.96215000000000006</v>
      </c>
      <c r="K20" s="42">
        <f>0.03*H20*SQRT((I20/H20)^2+(0.07^2))</f>
        <v>8.4112479790456787E-2</v>
      </c>
      <c r="L20" s="45">
        <f t="shared" si="7"/>
        <v>8.7421378985040565</v>
      </c>
      <c r="M20" s="41">
        <v>602.59</v>
      </c>
      <c r="N20" s="42">
        <f t="shared" si="2"/>
        <v>32.129500000000007</v>
      </c>
      <c r="O20" s="42">
        <v>1189.5999999999999</v>
      </c>
      <c r="P20" s="42">
        <f t="shared" si="3"/>
        <v>61.48</v>
      </c>
      <c r="Q20" s="42">
        <f t="shared" si="8"/>
        <v>298.69833333333332</v>
      </c>
      <c r="R20" s="42">
        <f t="shared" si="9"/>
        <v>11.561544459315209</v>
      </c>
      <c r="S20" s="43">
        <f t="shared" si="10"/>
        <v>8.9609500000000004</v>
      </c>
      <c r="T20" s="42">
        <f>0.03*Q20*SQRT((R20/Q20)^2+(0.07^2))</f>
        <v>0.71677447030324659</v>
      </c>
      <c r="U20" s="45">
        <f t="shared" si="11"/>
        <v>7.9988669761938915</v>
      </c>
      <c r="V20" s="46">
        <f t="shared" si="12"/>
        <v>9.9230999999999998</v>
      </c>
      <c r="W20" s="42">
        <f t="shared" si="13"/>
        <v>0.72169283669370021</v>
      </c>
      <c r="X20" s="45">
        <f t="shared" si="14"/>
        <v>7.2728566344559678</v>
      </c>
      <c r="Y20" s="113"/>
    </row>
    <row r="21" spans="2:25" x14ac:dyDescent="0.2">
      <c r="B21" s="232"/>
      <c r="C21" s="56">
        <v>30</v>
      </c>
      <c r="D21" s="50">
        <v>62.43</v>
      </c>
      <c r="E21" s="51">
        <f t="shared" si="0"/>
        <v>5.1215000000000002</v>
      </c>
      <c r="F21" s="51">
        <v>150.69999999999999</v>
      </c>
      <c r="G21" s="51">
        <f t="shared" si="1"/>
        <v>9.5350000000000001</v>
      </c>
      <c r="H21" s="51">
        <f t="shared" si="4"/>
        <v>35.521666666666668</v>
      </c>
      <c r="I21" s="51">
        <f t="shared" si="5"/>
        <v>1.803899997613196</v>
      </c>
      <c r="J21" s="52">
        <f t="shared" si="6"/>
        <v>1.06565</v>
      </c>
      <c r="K21" s="51">
        <f>0.03*H21*SQRT((I21/H21)^2+(0.07^2))</f>
        <v>9.2158224274884987E-2</v>
      </c>
      <c r="L21" s="54">
        <f t="shared" si="7"/>
        <v>8.6480762234209152</v>
      </c>
      <c r="M21" s="50">
        <v>631.79</v>
      </c>
      <c r="N21" s="51">
        <f t="shared" si="2"/>
        <v>33.589500000000001</v>
      </c>
      <c r="O21" s="51">
        <v>1267.58</v>
      </c>
      <c r="P21" s="51">
        <f t="shared" si="3"/>
        <v>65.378999999999991</v>
      </c>
      <c r="Q21" s="51">
        <f t="shared" si="8"/>
        <v>316.56166666666667</v>
      </c>
      <c r="R21" s="51">
        <f t="shared" si="9"/>
        <v>12.250474085214007</v>
      </c>
      <c r="S21" s="52">
        <f t="shared" si="10"/>
        <v>9.4968500000000002</v>
      </c>
      <c r="T21" s="51">
        <f>0.03*Q21*SQRT((R21/Q21)^2+(0.07^2))</f>
        <v>0.75960416494480865</v>
      </c>
      <c r="U21" s="54">
        <f t="shared" si="11"/>
        <v>7.998485444592772</v>
      </c>
      <c r="V21" s="55">
        <f t="shared" si="12"/>
        <v>10.5625</v>
      </c>
      <c r="W21" s="51">
        <f t="shared" si="13"/>
        <v>0.76517424532128631</v>
      </c>
      <c r="X21" s="54">
        <f t="shared" si="14"/>
        <v>7.2442532101423556</v>
      </c>
      <c r="Y21" s="113"/>
    </row>
    <row r="22" spans="2:25" x14ac:dyDescent="0.2">
      <c r="B22" s="232"/>
      <c r="C22" s="56">
        <v>33</v>
      </c>
      <c r="D22" s="50">
        <v>66.69</v>
      </c>
      <c r="E22" s="51">
        <f t="shared" si="0"/>
        <v>5.3345000000000002</v>
      </c>
      <c r="F22" s="51">
        <v>159.52000000000001</v>
      </c>
      <c r="G22" s="51">
        <f t="shared" si="1"/>
        <v>9.9760000000000009</v>
      </c>
      <c r="H22" s="51">
        <f t="shared" si="4"/>
        <v>37.701666666666668</v>
      </c>
      <c r="I22" s="51">
        <f t="shared" si="5"/>
        <v>1.8854520991145749</v>
      </c>
      <c r="J22" s="52">
        <f t="shared" si="6"/>
        <v>1.1310500000000001</v>
      </c>
      <c r="K22" s="51">
        <f t="shared" ref="K22:K24" si="17">0.03*H22*SQRT((I22/H22)^2+(0.07^2))</f>
        <v>9.7303030572022775E-2</v>
      </c>
      <c r="L22" s="54">
        <f t="shared" si="7"/>
        <v>8.6028938218489692</v>
      </c>
      <c r="M22" s="50">
        <v>625.4</v>
      </c>
      <c r="N22" s="51">
        <f t="shared" si="2"/>
        <v>33.269999999999996</v>
      </c>
      <c r="O22" s="51">
        <v>1254.81</v>
      </c>
      <c r="P22" s="51">
        <f t="shared" si="3"/>
        <v>64.740499999999997</v>
      </c>
      <c r="Q22" s="51">
        <f t="shared" si="8"/>
        <v>313.36833333333334</v>
      </c>
      <c r="R22" s="51">
        <f t="shared" si="9"/>
        <v>12.131484795369353</v>
      </c>
      <c r="S22" s="52">
        <f t="shared" si="10"/>
        <v>9.4010499999999997</v>
      </c>
      <c r="T22" s="51">
        <f t="shared" ref="T22:T24" si="18">0.03*Q22*SQRT((R22/Q22)^2+(0.07^2))</f>
        <v>0.75200821964158082</v>
      </c>
      <c r="U22" s="54">
        <f t="shared" si="11"/>
        <v>7.9991939160155612</v>
      </c>
      <c r="V22" s="55">
        <f t="shared" si="12"/>
        <v>10.5321</v>
      </c>
      <c r="W22" s="51">
        <f t="shared" si="13"/>
        <v>0.7582771539265839</v>
      </c>
      <c r="X22" s="54">
        <f t="shared" si="14"/>
        <v>7.1996767399339534</v>
      </c>
      <c r="Y22" s="113"/>
    </row>
    <row r="23" spans="2:25" x14ac:dyDescent="0.2">
      <c r="B23" s="232"/>
      <c r="C23" s="56">
        <v>36</v>
      </c>
      <c r="D23" s="50">
        <v>63.22</v>
      </c>
      <c r="E23" s="51">
        <f t="shared" si="0"/>
        <v>5.1609999999999996</v>
      </c>
      <c r="F23" s="51">
        <v>155.78</v>
      </c>
      <c r="G23" s="51">
        <f t="shared" si="1"/>
        <v>9.7890000000000015</v>
      </c>
      <c r="H23" s="51">
        <f t="shared" si="4"/>
        <v>36.5</v>
      </c>
      <c r="I23" s="51">
        <f t="shared" si="5"/>
        <v>1.8443641030025619</v>
      </c>
      <c r="J23" s="52">
        <f t="shared" si="6"/>
        <v>1.095</v>
      </c>
      <c r="K23" s="51">
        <f t="shared" si="17"/>
        <v>9.4534298273166451E-2</v>
      </c>
      <c r="L23" s="54">
        <f t="shared" si="7"/>
        <v>8.6332692486910005</v>
      </c>
      <c r="M23" s="50">
        <v>661.1</v>
      </c>
      <c r="N23" s="51">
        <f t="shared" si="2"/>
        <v>35.055</v>
      </c>
      <c r="O23" s="51">
        <v>1262.3699999999999</v>
      </c>
      <c r="P23" s="51">
        <f t="shared" si="3"/>
        <v>65.118499999999997</v>
      </c>
      <c r="Q23" s="51">
        <f t="shared" si="8"/>
        <v>320.57833333333332</v>
      </c>
      <c r="R23" s="51">
        <f t="shared" si="9"/>
        <v>12.325754503894592</v>
      </c>
      <c r="S23" s="52">
        <f t="shared" si="10"/>
        <v>9.6173499999999983</v>
      </c>
      <c r="T23" s="51">
        <f t="shared" si="18"/>
        <v>0.76808174349576885</v>
      </c>
      <c r="U23" s="54">
        <f t="shared" si="11"/>
        <v>7.9864177085763641</v>
      </c>
      <c r="V23" s="55">
        <f t="shared" si="12"/>
        <v>10.712349999999999</v>
      </c>
      <c r="W23" s="51">
        <f t="shared" si="13"/>
        <v>0.77387744394154567</v>
      </c>
      <c r="X23" s="54">
        <f t="shared" si="14"/>
        <v>7.2241613085975143</v>
      </c>
      <c r="Y23" s="113"/>
    </row>
    <row r="24" spans="2:25" x14ac:dyDescent="0.2">
      <c r="B24" s="232"/>
      <c r="C24" s="56">
        <v>39</v>
      </c>
      <c r="D24" s="50">
        <v>48.77</v>
      </c>
      <c r="E24" s="51">
        <f t="shared" si="0"/>
        <v>4.4385000000000003</v>
      </c>
      <c r="F24" s="51">
        <v>148.27000000000001</v>
      </c>
      <c r="G24" s="51">
        <f t="shared" si="1"/>
        <v>9.4135000000000009</v>
      </c>
      <c r="H24" s="51">
        <f t="shared" si="4"/>
        <v>32.840000000000003</v>
      </c>
      <c r="I24" s="51">
        <f t="shared" si="5"/>
        <v>1.7345689866489729</v>
      </c>
      <c r="J24" s="52">
        <f t="shared" si="6"/>
        <v>0.98520000000000008</v>
      </c>
      <c r="K24" s="51">
        <f t="shared" si="17"/>
        <v>8.6393807118913354E-2</v>
      </c>
      <c r="L24" s="54">
        <f t="shared" si="7"/>
        <v>8.7691643441852758</v>
      </c>
      <c r="M24" s="50">
        <v>656.9</v>
      </c>
      <c r="N24" s="51">
        <f t="shared" si="2"/>
        <v>34.844999999999999</v>
      </c>
      <c r="O24" s="51">
        <v>1282.5899999999999</v>
      </c>
      <c r="P24" s="51">
        <f t="shared" si="3"/>
        <v>66.129499999999993</v>
      </c>
      <c r="Q24" s="51">
        <f t="shared" si="8"/>
        <v>323.24833333333328</v>
      </c>
      <c r="R24" s="51">
        <f t="shared" si="9"/>
        <v>12.458023736677141</v>
      </c>
      <c r="S24" s="52">
        <f t="shared" si="10"/>
        <v>9.6974499999999981</v>
      </c>
      <c r="T24" s="51">
        <f t="shared" si="18"/>
        <v>0.77490692908471259</v>
      </c>
      <c r="U24" s="54">
        <f t="shared" si="11"/>
        <v>7.9908319102930436</v>
      </c>
      <c r="V24" s="55">
        <f t="shared" si="12"/>
        <v>10.682649999999999</v>
      </c>
      <c r="W24" s="51">
        <f t="shared" si="13"/>
        <v>0.779708047061206</v>
      </c>
      <c r="X24" s="54">
        <f t="shared" si="14"/>
        <v>7.298826106454916</v>
      </c>
      <c r="Y24" s="113"/>
    </row>
    <row r="25" spans="2:25" ht="17" thickBot="1" x14ac:dyDescent="0.25">
      <c r="B25" s="233"/>
      <c r="C25" s="65">
        <v>44</v>
      </c>
      <c r="D25" s="59">
        <v>60.03</v>
      </c>
      <c r="E25" s="60">
        <f t="shared" si="0"/>
        <v>5.0015000000000001</v>
      </c>
      <c r="F25" s="60">
        <v>149.34</v>
      </c>
      <c r="G25" s="60">
        <f t="shared" si="1"/>
        <v>9.4670000000000005</v>
      </c>
      <c r="H25" s="60">
        <f t="shared" si="4"/>
        <v>34.895000000000003</v>
      </c>
      <c r="I25" s="60">
        <f t="shared" si="5"/>
        <v>1.7844941023687608</v>
      </c>
      <c r="J25" s="61">
        <f t="shared" si="6"/>
        <v>1.0468500000000001</v>
      </c>
      <c r="K25" s="60">
        <f>0.03*H25*SQRT((I25/H25)^2+(0.07^2))</f>
        <v>9.0751652334819785E-2</v>
      </c>
      <c r="L25" s="63">
        <f t="shared" si="7"/>
        <v>8.6690215727964635</v>
      </c>
      <c r="M25" s="59">
        <v>654.29999999999995</v>
      </c>
      <c r="N25" s="60">
        <f t="shared" si="2"/>
        <v>34.714999999999996</v>
      </c>
      <c r="O25" s="60">
        <v>1299.5</v>
      </c>
      <c r="P25" s="60">
        <f t="shared" si="3"/>
        <v>66.975000000000009</v>
      </c>
      <c r="Q25" s="60">
        <f t="shared" si="8"/>
        <v>325.63333333333333</v>
      </c>
      <c r="R25" s="60">
        <f t="shared" si="9"/>
        <v>12.572878493452132</v>
      </c>
      <c r="S25" s="61">
        <f t="shared" si="10"/>
        <v>9.7690000000000001</v>
      </c>
      <c r="T25" s="60">
        <f>0.03*Q25*SQRT((R25/Q25)^2+(0.07^2))</f>
        <v>0.78095647455540063</v>
      </c>
      <c r="U25" s="63">
        <f t="shared" si="11"/>
        <v>7.9942314930433067</v>
      </c>
      <c r="V25" s="64">
        <f t="shared" si="12"/>
        <v>10.815850000000001</v>
      </c>
      <c r="W25" s="60">
        <f t="shared" si="13"/>
        <v>0.78621172565123965</v>
      </c>
      <c r="X25" s="63">
        <f t="shared" si="14"/>
        <v>7.2690701669423996</v>
      </c>
      <c r="Y25" s="113"/>
    </row>
    <row r="26" spans="2:25" x14ac:dyDescent="0.2">
      <c r="B26" s="113"/>
      <c r="C26" s="113"/>
      <c r="D26" s="113"/>
      <c r="E26" s="113"/>
      <c r="F26" s="113"/>
      <c r="G26" s="113"/>
      <c r="H26" s="113"/>
      <c r="I26" s="113"/>
      <c r="J26" s="113"/>
      <c r="K26" s="116"/>
      <c r="L26" s="113"/>
      <c r="M26" s="113"/>
      <c r="N26" s="113"/>
      <c r="O26" s="116"/>
      <c r="P26" s="113"/>
      <c r="Q26" s="113"/>
      <c r="R26" s="113"/>
      <c r="S26" s="113"/>
      <c r="T26" s="116"/>
      <c r="U26" s="113"/>
      <c r="V26" s="113"/>
      <c r="W26" s="113"/>
      <c r="X26" s="113"/>
      <c r="Y26" s="113"/>
    </row>
    <row r="27" spans="2:25" ht="17" thickBot="1" x14ac:dyDescent="0.25"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2:25" ht="49" customHeight="1" thickBot="1" x14ac:dyDescent="0.25">
      <c r="B28" s="246" t="s">
        <v>24</v>
      </c>
      <c r="C28" s="215" t="s">
        <v>24</v>
      </c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7"/>
      <c r="Y28" s="113"/>
    </row>
    <row r="29" spans="2:25" ht="17" thickBot="1" x14ac:dyDescent="0.25">
      <c r="B29" s="247"/>
      <c r="C29" s="251" t="s">
        <v>33</v>
      </c>
      <c r="D29" s="218" t="s">
        <v>21</v>
      </c>
      <c r="E29" s="219"/>
      <c r="F29" s="219"/>
      <c r="G29" s="219"/>
      <c r="H29" s="219"/>
      <c r="I29" s="219"/>
      <c r="J29" s="219"/>
      <c r="K29" s="219"/>
      <c r="L29" s="220"/>
      <c r="M29" s="218" t="s">
        <v>22</v>
      </c>
      <c r="N29" s="219"/>
      <c r="O29" s="219"/>
      <c r="P29" s="219"/>
      <c r="Q29" s="219"/>
      <c r="R29" s="219"/>
      <c r="S29" s="219"/>
      <c r="T29" s="219"/>
      <c r="U29" s="221"/>
      <c r="V29" s="222" t="s">
        <v>23</v>
      </c>
      <c r="W29" s="219"/>
      <c r="X29" s="221"/>
      <c r="Y29" s="113"/>
    </row>
    <row r="30" spans="2:25" ht="17" thickBot="1" x14ac:dyDescent="0.25">
      <c r="B30" s="248"/>
      <c r="C30" s="252"/>
      <c r="D30" s="10" t="s">
        <v>0</v>
      </c>
      <c r="E30" s="4" t="s">
        <v>1</v>
      </c>
      <c r="F30" s="5" t="s">
        <v>2</v>
      </c>
      <c r="G30" s="5" t="s">
        <v>3</v>
      </c>
      <c r="H30" s="4" t="s">
        <v>4</v>
      </c>
      <c r="I30" s="4" t="s">
        <v>5</v>
      </c>
      <c r="J30" s="6" t="s">
        <v>12</v>
      </c>
      <c r="K30" s="4" t="s">
        <v>14</v>
      </c>
      <c r="L30" s="7" t="s">
        <v>15</v>
      </c>
      <c r="M30" s="3" t="s">
        <v>6</v>
      </c>
      <c r="N30" s="4" t="s">
        <v>7</v>
      </c>
      <c r="O30" s="5" t="s">
        <v>8</v>
      </c>
      <c r="P30" s="5" t="s">
        <v>9</v>
      </c>
      <c r="Q30" s="4" t="s">
        <v>10</v>
      </c>
      <c r="R30" s="4" t="s">
        <v>11</v>
      </c>
      <c r="S30" s="6" t="s">
        <v>13</v>
      </c>
      <c r="T30" s="4" t="s">
        <v>16</v>
      </c>
      <c r="U30" s="8" t="s">
        <v>17</v>
      </c>
      <c r="V30" s="9" t="s">
        <v>25</v>
      </c>
      <c r="W30" s="4" t="s">
        <v>26</v>
      </c>
      <c r="X30" s="8" t="s">
        <v>38</v>
      </c>
      <c r="Y30" s="113"/>
    </row>
    <row r="31" spans="2:25" x14ac:dyDescent="0.2">
      <c r="B31" s="231" t="s">
        <v>55</v>
      </c>
      <c r="C31" s="104">
        <v>0</v>
      </c>
      <c r="D31" s="76">
        <v>70.540000000000006</v>
      </c>
      <c r="E31" s="70">
        <f t="shared" ref="E31:E44" si="19">($G$6*D31)+$G$7</f>
        <v>5.527000000000001</v>
      </c>
      <c r="F31" s="70">
        <v>143.93</v>
      </c>
      <c r="G31" s="70">
        <f t="shared" ref="G31:G44" si="20">($G$6*F31)+$G$7</f>
        <v>9.1965000000000003</v>
      </c>
      <c r="H31" s="70">
        <f>(D31+F31)/6</f>
        <v>35.745000000000005</v>
      </c>
      <c r="I31" s="70">
        <f>SQRT((E31^2)+(G31^2))/6</f>
        <v>1.7882590948399446</v>
      </c>
      <c r="J31" s="71">
        <f>H31*0.25*12/100</f>
        <v>1.0723500000000001</v>
      </c>
      <c r="K31" s="70">
        <f>0.03*H31*SQRT((I31/H31)^2+(0.07^2))</f>
        <v>9.2264634023552061E-2</v>
      </c>
      <c r="L31" s="72">
        <f>K31/J31*100</f>
        <v>8.6039664310674731</v>
      </c>
      <c r="M31" s="69">
        <v>598.47</v>
      </c>
      <c r="N31" s="70">
        <f t="shared" ref="N31:N44" si="21">($G$6*M31)+$G$7</f>
        <v>31.923500000000004</v>
      </c>
      <c r="O31" s="70">
        <v>1196.74</v>
      </c>
      <c r="P31" s="70">
        <f t="shared" ref="P31:P44" si="22">($G$6*O31)+$G$7</f>
        <v>61.837000000000003</v>
      </c>
      <c r="Q31" s="70">
        <f>(M31+O31)/6</f>
        <v>299.20166666666665</v>
      </c>
      <c r="R31" s="70">
        <f>SQRT((N31^2)+(P31^2))/6</f>
        <v>11.598520524965913</v>
      </c>
      <c r="S31" s="71">
        <f>Q31*0.25*12/100</f>
        <v>8.9760500000000008</v>
      </c>
      <c r="T31" s="70">
        <f>0.03*Q31*SQRT((R31/Q31)^2+(0.07^2))</f>
        <v>0.71823640341011685</v>
      </c>
      <c r="U31" s="74">
        <f>T31/S31*100</f>
        <v>8.001697889496123</v>
      </c>
      <c r="V31" s="105">
        <f>J31+S31</f>
        <v>10.048400000000001</v>
      </c>
      <c r="W31" s="70">
        <f>SQRT((K31^2)+(T31^2))</f>
        <v>0.72413831128797501</v>
      </c>
      <c r="X31" s="74">
        <f>W31/V31*100</f>
        <v>7.206503635284971</v>
      </c>
      <c r="Y31" s="113"/>
    </row>
    <row r="32" spans="2:25" x14ac:dyDescent="0.2">
      <c r="B32" s="232"/>
      <c r="C32" s="56">
        <v>0.5</v>
      </c>
      <c r="D32" s="57">
        <v>65.63</v>
      </c>
      <c r="E32" s="51">
        <f t="shared" si="19"/>
        <v>5.2814999999999994</v>
      </c>
      <c r="F32" s="51">
        <v>144.96</v>
      </c>
      <c r="G32" s="51">
        <f t="shared" si="20"/>
        <v>9.2480000000000011</v>
      </c>
      <c r="H32" s="51">
        <f t="shared" ref="H32:H44" si="23">(D32+F32)/6</f>
        <v>35.098333333333336</v>
      </c>
      <c r="I32" s="51">
        <f t="shared" ref="I32:I44" si="24">SQRT((E32^2)+(G32^2))/6</f>
        <v>1.7749784525296202</v>
      </c>
      <c r="J32" s="52">
        <f t="shared" ref="J32:J44" si="25">H32*0.25*12/100</f>
        <v>1.0529500000000001</v>
      </c>
      <c r="K32" s="51">
        <f>0.03*H32*SQRT((I32/H32)^2+(0.07^2))</f>
        <v>9.092932309491808E-2</v>
      </c>
      <c r="L32" s="53">
        <f t="shared" ref="L32:L44" si="26">K32/J32*100</f>
        <v>8.6356734028128663</v>
      </c>
      <c r="M32" s="50">
        <v>595.52</v>
      </c>
      <c r="N32" s="51">
        <f t="shared" si="21"/>
        <v>31.776</v>
      </c>
      <c r="O32" s="51">
        <v>1186.53</v>
      </c>
      <c r="P32" s="51">
        <f t="shared" si="22"/>
        <v>61.326500000000003</v>
      </c>
      <c r="Q32" s="51">
        <f t="shared" ref="Q32:Q44" si="27">(M32+O32)/6</f>
        <v>297.00833333333333</v>
      </c>
      <c r="R32" s="51">
        <f t="shared" ref="R32:R44" si="28">SQRT((N32^2)+(P32^2))/6</f>
        <v>11.511653248206551</v>
      </c>
      <c r="S32" s="52">
        <f t="shared" ref="S32:S44" si="29">Q32*0.25*12/100</f>
        <v>8.9102499999999996</v>
      </c>
      <c r="T32" s="51">
        <f>0.03*Q32*SQRT((R32/Q32)^2+(0.07^2))</f>
        <v>0.71294450293308254</v>
      </c>
      <c r="U32" s="54">
        <f t="shared" ref="U32:U44" si="30">T32/S32*100</f>
        <v>8.0013973001103516</v>
      </c>
      <c r="V32" s="55">
        <f t="shared" ref="V32:V44" si="31">J32+S32</f>
        <v>9.9632000000000005</v>
      </c>
      <c r="W32" s="51">
        <f t="shared" ref="W32:W44" si="32">SQRT((K32^2)+(T32^2))</f>
        <v>0.71871969922981804</v>
      </c>
      <c r="X32" s="54">
        <f t="shared" ref="X32:X44" si="33">W32/V32*100</f>
        <v>7.2137435686307416</v>
      </c>
      <c r="Y32" s="113"/>
    </row>
    <row r="33" spans="2:25" x14ac:dyDescent="0.2">
      <c r="B33" s="232"/>
      <c r="C33" s="56">
        <v>2</v>
      </c>
      <c r="D33" s="57">
        <v>58.92</v>
      </c>
      <c r="E33" s="51">
        <f t="shared" si="19"/>
        <v>4.9459999999999997</v>
      </c>
      <c r="F33" s="51">
        <v>132.80000000000001</v>
      </c>
      <c r="G33" s="51">
        <f t="shared" si="20"/>
        <v>8.64</v>
      </c>
      <c r="H33" s="51">
        <f t="shared" si="23"/>
        <v>31.953333333333337</v>
      </c>
      <c r="I33" s="51">
        <f t="shared" si="24"/>
        <v>1.6592544845334738</v>
      </c>
      <c r="J33" s="52">
        <f t="shared" si="25"/>
        <v>0.95860000000000012</v>
      </c>
      <c r="K33" s="51">
        <f t="shared" ref="K33:K37" si="34">0.03*H33*SQRT((I33/H33)^2+(0.07^2))</f>
        <v>8.3549334551509147E-2</v>
      </c>
      <c r="L33" s="53">
        <f t="shared" si="26"/>
        <v>8.7157661747871007</v>
      </c>
      <c r="M33" s="50">
        <v>594.16999999999996</v>
      </c>
      <c r="N33" s="51">
        <f t="shared" si="21"/>
        <v>31.708500000000001</v>
      </c>
      <c r="O33" s="51">
        <v>1197.25</v>
      </c>
      <c r="P33" s="51">
        <f t="shared" si="22"/>
        <v>61.862500000000004</v>
      </c>
      <c r="Q33" s="51">
        <f t="shared" si="27"/>
        <v>298.57</v>
      </c>
      <c r="R33" s="51">
        <f t="shared" si="28"/>
        <v>11.585908440980267</v>
      </c>
      <c r="S33" s="52">
        <f t="shared" si="29"/>
        <v>8.9571000000000005</v>
      </c>
      <c r="T33" s="51">
        <f t="shared" ref="T33:T37" si="35">0.03*Q33*SQRT((R33/Q33)^2+(0.07^2))</f>
        <v>0.71689272905470314</v>
      </c>
      <c r="U33" s="54">
        <f t="shared" si="30"/>
        <v>8.0036253815934071</v>
      </c>
      <c r="V33" s="55">
        <f t="shared" si="31"/>
        <v>9.9157000000000011</v>
      </c>
      <c r="W33" s="51">
        <f t="shared" si="32"/>
        <v>0.72174488309616724</v>
      </c>
      <c r="X33" s="54">
        <f t="shared" si="33"/>
        <v>7.2788091924540597</v>
      </c>
      <c r="Y33" s="113"/>
    </row>
    <row r="34" spans="2:25" x14ac:dyDescent="0.2">
      <c r="B34" s="232"/>
      <c r="C34" s="56">
        <v>5</v>
      </c>
      <c r="D34" s="57">
        <v>57.79</v>
      </c>
      <c r="E34" s="51">
        <f t="shared" si="19"/>
        <v>4.8895</v>
      </c>
      <c r="F34" s="51">
        <v>120.47</v>
      </c>
      <c r="G34" s="51">
        <f t="shared" si="20"/>
        <v>8.0235000000000003</v>
      </c>
      <c r="H34" s="51">
        <f t="shared" si="23"/>
        <v>29.709999999999997</v>
      </c>
      <c r="I34" s="51">
        <f t="shared" si="24"/>
        <v>1.5659906564571549</v>
      </c>
      <c r="J34" s="52">
        <f t="shared" si="25"/>
        <v>0.89129999999999998</v>
      </c>
      <c r="K34" s="51">
        <f t="shared" si="34"/>
        <v>7.810077428233346E-2</v>
      </c>
      <c r="L34" s="53">
        <f t="shared" si="26"/>
        <v>8.762568639328336</v>
      </c>
      <c r="M34" s="50">
        <v>610.78</v>
      </c>
      <c r="N34" s="51">
        <f t="shared" si="21"/>
        <v>32.539000000000001</v>
      </c>
      <c r="O34" s="51">
        <v>1213.96</v>
      </c>
      <c r="P34" s="51">
        <f t="shared" si="22"/>
        <v>62.698000000000008</v>
      </c>
      <c r="Q34" s="51">
        <f t="shared" si="27"/>
        <v>304.12333333333333</v>
      </c>
      <c r="R34" s="51">
        <f t="shared" si="28"/>
        <v>11.773116415753686</v>
      </c>
      <c r="S34" s="52">
        <f t="shared" si="29"/>
        <v>9.1236999999999995</v>
      </c>
      <c r="T34" s="51">
        <f t="shared" si="35"/>
        <v>0.72981570372663263</v>
      </c>
      <c r="U34" s="54">
        <f t="shared" si="30"/>
        <v>7.9991199154579027</v>
      </c>
      <c r="V34" s="55">
        <f t="shared" si="31"/>
        <v>10.014999999999999</v>
      </c>
      <c r="W34" s="51">
        <f t="shared" si="32"/>
        <v>0.73398276025360432</v>
      </c>
      <c r="X34" s="54">
        <f t="shared" si="33"/>
        <v>7.3288343510095295</v>
      </c>
      <c r="Y34" s="113"/>
    </row>
    <row r="35" spans="2:25" x14ac:dyDescent="0.2">
      <c r="B35" s="232"/>
      <c r="C35" s="56">
        <v>10</v>
      </c>
      <c r="D35" s="57">
        <v>63.7</v>
      </c>
      <c r="E35" s="51">
        <f t="shared" si="19"/>
        <v>5.1850000000000005</v>
      </c>
      <c r="F35" s="51">
        <v>133.94999999999999</v>
      </c>
      <c r="G35" s="51">
        <f t="shared" si="20"/>
        <v>8.6974999999999998</v>
      </c>
      <c r="H35" s="51">
        <f t="shared" si="23"/>
        <v>32.941666666666663</v>
      </c>
      <c r="I35" s="51">
        <f t="shared" si="24"/>
        <v>1.6876243266958306</v>
      </c>
      <c r="J35" s="52">
        <f t="shared" si="25"/>
        <v>0.98824999999999985</v>
      </c>
      <c r="K35" s="51">
        <f t="shared" si="34"/>
        <v>8.5725111767206222E-2</v>
      </c>
      <c r="L35" s="53">
        <f t="shared" si="26"/>
        <v>8.6744357973393615</v>
      </c>
      <c r="M35" s="50">
        <v>639.22</v>
      </c>
      <c r="N35" s="51">
        <f t="shared" si="21"/>
        <v>33.960999999999999</v>
      </c>
      <c r="O35" s="51">
        <v>1275.19</v>
      </c>
      <c r="P35" s="51">
        <f t="shared" si="22"/>
        <v>65.759500000000003</v>
      </c>
      <c r="Q35" s="51">
        <f t="shared" si="27"/>
        <v>319.06833333333333</v>
      </c>
      <c r="R35" s="51">
        <f t="shared" si="28"/>
        <v>12.335204093760355</v>
      </c>
      <c r="S35" s="52">
        <f t="shared" si="29"/>
        <v>9.5720499999999991</v>
      </c>
      <c r="T35" s="51">
        <f t="shared" si="35"/>
        <v>0.76544093562044357</v>
      </c>
      <c r="U35" s="54">
        <f t="shared" si="30"/>
        <v>7.9966249196404497</v>
      </c>
      <c r="V35" s="55">
        <f t="shared" si="31"/>
        <v>10.560299999999998</v>
      </c>
      <c r="W35" s="51">
        <f t="shared" si="32"/>
        <v>0.77022634381784172</v>
      </c>
      <c r="X35" s="54">
        <f t="shared" si="33"/>
        <v>7.2936028694056212</v>
      </c>
      <c r="Y35" s="113"/>
    </row>
    <row r="36" spans="2:25" x14ac:dyDescent="0.2">
      <c r="B36" s="232"/>
      <c r="C36" s="56">
        <v>15</v>
      </c>
      <c r="D36" s="57">
        <v>57.63</v>
      </c>
      <c r="E36" s="51">
        <f t="shared" si="19"/>
        <v>4.8815000000000008</v>
      </c>
      <c r="F36" s="51">
        <v>131.32</v>
      </c>
      <c r="G36" s="51">
        <f t="shared" si="20"/>
        <v>8.5659999999999989</v>
      </c>
      <c r="H36" s="51">
        <f t="shared" si="23"/>
        <v>31.491666666666664</v>
      </c>
      <c r="I36" s="51">
        <f t="shared" si="24"/>
        <v>1.6432133006365575</v>
      </c>
      <c r="J36" s="52">
        <f t="shared" si="25"/>
        <v>0.94474999999999998</v>
      </c>
      <c r="K36" s="51">
        <f t="shared" si="34"/>
        <v>8.2484195531628959E-2</v>
      </c>
      <c r="L36" s="53">
        <f t="shared" si="26"/>
        <v>8.7307960340438164</v>
      </c>
      <c r="M36" s="50">
        <v>648.92999999999995</v>
      </c>
      <c r="N36" s="51">
        <f t="shared" si="21"/>
        <v>34.4465</v>
      </c>
      <c r="O36" s="51">
        <v>1298.31</v>
      </c>
      <c r="P36" s="51">
        <f t="shared" si="22"/>
        <v>66.915499999999994</v>
      </c>
      <c r="Q36" s="51">
        <f t="shared" si="27"/>
        <v>324.53999999999996</v>
      </c>
      <c r="R36" s="51">
        <f t="shared" si="28"/>
        <v>12.543530318344283</v>
      </c>
      <c r="S36" s="52">
        <f t="shared" si="29"/>
        <v>9.7361999999999984</v>
      </c>
      <c r="T36" s="51">
        <f t="shared" si="35"/>
        <v>0.77852086081138505</v>
      </c>
      <c r="U36" s="54">
        <f t="shared" si="30"/>
        <v>7.9961469650519215</v>
      </c>
      <c r="V36" s="55">
        <f t="shared" si="31"/>
        <v>10.680949999999999</v>
      </c>
      <c r="W36" s="51">
        <f t="shared" si="32"/>
        <v>0.78287826207591171</v>
      </c>
      <c r="X36" s="54">
        <f t="shared" si="33"/>
        <v>7.3296688223043054</v>
      </c>
      <c r="Y36" s="113"/>
    </row>
    <row r="37" spans="2:25" x14ac:dyDescent="0.2">
      <c r="B37" s="232"/>
      <c r="C37" s="56">
        <v>20</v>
      </c>
      <c r="D37" s="57">
        <v>62.92</v>
      </c>
      <c r="E37" s="51">
        <f t="shared" si="19"/>
        <v>5.1460000000000008</v>
      </c>
      <c r="F37" s="51">
        <v>148.66</v>
      </c>
      <c r="G37" s="51">
        <f t="shared" si="20"/>
        <v>9.4329999999999998</v>
      </c>
      <c r="H37" s="51">
        <f t="shared" si="23"/>
        <v>35.263333333333328</v>
      </c>
      <c r="I37" s="51">
        <f t="shared" si="24"/>
        <v>1.7908936704586591</v>
      </c>
      <c r="J37" s="52">
        <f t="shared" si="25"/>
        <v>1.0578999999999998</v>
      </c>
      <c r="K37" s="51">
        <f t="shared" si="34"/>
        <v>9.1489982697560937E-2</v>
      </c>
      <c r="L37" s="53">
        <f t="shared" si="26"/>
        <v>8.6482637959694628</v>
      </c>
      <c r="M37" s="50">
        <v>644.29999999999995</v>
      </c>
      <c r="N37" s="51">
        <f t="shared" si="21"/>
        <v>34.214999999999996</v>
      </c>
      <c r="O37" s="51">
        <v>1287.94</v>
      </c>
      <c r="P37" s="51">
        <f t="shared" si="22"/>
        <v>66.397000000000006</v>
      </c>
      <c r="Q37" s="51">
        <f t="shared" si="27"/>
        <v>322.04000000000002</v>
      </c>
      <c r="R37" s="51">
        <f t="shared" si="28"/>
        <v>12.449038153385365</v>
      </c>
      <c r="S37" s="52">
        <f t="shared" si="29"/>
        <v>9.6612000000000009</v>
      </c>
      <c r="T37" s="51">
        <f t="shared" si="35"/>
        <v>0.77255468706493535</v>
      </c>
      <c r="U37" s="54">
        <f t="shared" si="30"/>
        <v>7.9964671786624368</v>
      </c>
      <c r="V37" s="55">
        <f t="shared" si="31"/>
        <v>10.719100000000001</v>
      </c>
      <c r="W37" s="51">
        <f t="shared" si="32"/>
        <v>0.77795318717773776</v>
      </c>
      <c r="X37" s="54">
        <f t="shared" si="33"/>
        <v>7.257635316190143</v>
      </c>
      <c r="Y37" s="113"/>
    </row>
    <row r="38" spans="2:25" ht="17" thickBot="1" x14ac:dyDescent="0.25">
      <c r="B38" s="233"/>
      <c r="C38" s="65">
        <v>24</v>
      </c>
      <c r="D38" s="66">
        <v>57.85</v>
      </c>
      <c r="E38" s="60">
        <f t="shared" si="19"/>
        <v>4.8925000000000001</v>
      </c>
      <c r="F38" s="60">
        <v>136.02000000000001</v>
      </c>
      <c r="G38" s="60">
        <f t="shared" si="20"/>
        <v>8.8010000000000019</v>
      </c>
      <c r="H38" s="60">
        <f t="shared" si="23"/>
        <v>32.311666666666667</v>
      </c>
      <c r="I38" s="60">
        <f t="shared" si="24"/>
        <v>1.6782444303663147</v>
      </c>
      <c r="J38" s="61">
        <f t="shared" si="25"/>
        <v>0.96935000000000004</v>
      </c>
      <c r="K38" s="60">
        <f>0.03*H38*SQRT((I38/H38)^2+(0.07^2))</f>
        <v>8.449311866359295E-2</v>
      </c>
      <c r="L38" s="62">
        <f t="shared" si="26"/>
        <v>8.7164717247220249</v>
      </c>
      <c r="M38" s="59">
        <v>647.32000000000005</v>
      </c>
      <c r="N38" s="60">
        <f t="shared" si="21"/>
        <v>34.366000000000007</v>
      </c>
      <c r="O38" s="60">
        <v>1292.95</v>
      </c>
      <c r="P38" s="60">
        <f t="shared" si="22"/>
        <v>66.647500000000008</v>
      </c>
      <c r="Q38" s="60">
        <f t="shared" si="27"/>
        <v>323.37833333333333</v>
      </c>
      <c r="R38" s="60">
        <f t="shared" si="28"/>
        <v>12.49767890922373</v>
      </c>
      <c r="S38" s="61">
        <f t="shared" si="29"/>
        <v>9.7013499999999997</v>
      </c>
      <c r="T38" s="60">
        <f>0.03*Q38*SQRT((R38/Q38)^2+(0.07^2))</f>
        <v>0.77572038792112463</v>
      </c>
      <c r="U38" s="63">
        <f t="shared" si="30"/>
        <v>7.9960045552539052</v>
      </c>
      <c r="V38" s="64">
        <f t="shared" si="31"/>
        <v>10.6707</v>
      </c>
      <c r="W38" s="60">
        <f t="shared" si="32"/>
        <v>0.78030840527191558</v>
      </c>
      <c r="X38" s="63">
        <f t="shared" si="33"/>
        <v>7.3126262126375545</v>
      </c>
      <c r="Y38" s="113"/>
    </row>
    <row r="39" spans="2:25" x14ac:dyDescent="0.2">
      <c r="B39" s="234" t="s">
        <v>54</v>
      </c>
      <c r="C39" s="106">
        <v>27</v>
      </c>
      <c r="D39" s="91">
        <v>509.7</v>
      </c>
      <c r="E39" s="85">
        <f t="shared" si="19"/>
        <v>27.484999999999999</v>
      </c>
      <c r="F39" s="85">
        <v>1055.53</v>
      </c>
      <c r="G39" s="85">
        <f t="shared" si="20"/>
        <v>54.776499999999999</v>
      </c>
      <c r="H39" s="85">
        <f t="shared" si="23"/>
        <v>260.87166666666667</v>
      </c>
      <c r="I39" s="85">
        <f t="shared" si="24"/>
        <v>10.21421963252156</v>
      </c>
      <c r="J39" s="86">
        <f t="shared" si="25"/>
        <v>7.8261500000000002</v>
      </c>
      <c r="K39" s="85">
        <f>0.03*H39*SQRT((I39/H39)^2+(0.07^2))</f>
        <v>0.62770654860491937</v>
      </c>
      <c r="L39" s="87">
        <f t="shared" si="26"/>
        <v>8.0206301770975426</v>
      </c>
      <c r="M39" s="84">
        <v>61.87</v>
      </c>
      <c r="N39" s="85">
        <f t="shared" si="21"/>
        <v>5.0935000000000006</v>
      </c>
      <c r="O39" s="85">
        <v>106.5</v>
      </c>
      <c r="P39" s="85">
        <f t="shared" si="22"/>
        <v>7.3250000000000002</v>
      </c>
      <c r="Q39" s="85">
        <f t="shared" si="27"/>
        <v>28.061666666666667</v>
      </c>
      <c r="R39" s="85">
        <f t="shared" si="28"/>
        <v>1.4869746247741495</v>
      </c>
      <c r="S39" s="86">
        <f t="shared" si="29"/>
        <v>0.84184999999999999</v>
      </c>
      <c r="T39" s="85">
        <f>0.03*Q39*SQRT((R39/Q39)^2+(0.07^2))</f>
        <v>7.3909878578577032E-2</v>
      </c>
      <c r="U39" s="89">
        <f t="shared" si="30"/>
        <v>8.7794593548229543</v>
      </c>
      <c r="V39" s="107">
        <f t="shared" si="31"/>
        <v>8.6679999999999993</v>
      </c>
      <c r="W39" s="85">
        <f t="shared" si="32"/>
        <v>0.63204286350927186</v>
      </c>
      <c r="X39" s="89">
        <f t="shared" si="33"/>
        <v>7.2916804742647887</v>
      </c>
      <c r="Y39" s="113"/>
    </row>
    <row r="40" spans="2:25" x14ac:dyDescent="0.2">
      <c r="B40" s="235"/>
      <c r="C40" s="30">
        <v>30</v>
      </c>
      <c r="D40" s="28">
        <v>470.9</v>
      </c>
      <c r="E40" s="22">
        <f t="shared" si="19"/>
        <v>25.545000000000002</v>
      </c>
      <c r="F40" s="22">
        <v>1023.36</v>
      </c>
      <c r="G40" s="22">
        <f t="shared" si="20"/>
        <v>53.168000000000006</v>
      </c>
      <c r="H40" s="22">
        <f t="shared" si="23"/>
        <v>249.04333333333332</v>
      </c>
      <c r="I40" s="22">
        <f t="shared" si="24"/>
        <v>9.8310495215131759</v>
      </c>
      <c r="J40" s="23">
        <f t="shared" si="25"/>
        <v>7.4713000000000003</v>
      </c>
      <c r="K40" s="22">
        <f>0.03*H40*SQRT((I40/H40)^2+(0.07^2))</f>
        <v>0.60041999242696764</v>
      </c>
      <c r="L40" s="24">
        <f t="shared" si="26"/>
        <v>8.0363523406497883</v>
      </c>
      <c r="M40" s="21">
        <v>57.57</v>
      </c>
      <c r="N40" s="22">
        <f t="shared" si="21"/>
        <v>4.8785000000000007</v>
      </c>
      <c r="O40" s="22">
        <v>106.82</v>
      </c>
      <c r="P40" s="22">
        <f t="shared" si="22"/>
        <v>7.3410000000000002</v>
      </c>
      <c r="Q40" s="22">
        <f t="shared" si="27"/>
        <v>27.39833333333333</v>
      </c>
      <c r="R40" s="22">
        <f t="shared" si="28"/>
        <v>1.4690325921995211</v>
      </c>
      <c r="S40" s="23">
        <f t="shared" si="29"/>
        <v>0.82194999999999996</v>
      </c>
      <c r="T40" s="22">
        <f>0.03*Q40*SQRT((R40/Q40)^2+(0.07^2))</f>
        <v>7.247551250939864E-2</v>
      </c>
      <c r="U40" s="25">
        <f t="shared" si="30"/>
        <v>8.8175086695539449</v>
      </c>
      <c r="V40" s="26">
        <f t="shared" si="31"/>
        <v>8.2932500000000005</v>
      </c>
      <c r="W40" s="22">
        <f t="shared" si="32"/>
        <v>0.60477836206291302</v>
      </c>
      <c r="X40" s="25">
        <f t="shared" si="33"/>
        <v>7.2924168698991707</v>
      </c>
      <c r="Y40" s="113"/>
    </row>
    <row r="41" spans="2:25" x14ac:dyDescent="0.2">
      <c r="B41" s="235"/>
      <c r="C41" s="30">
        <v>33</v>
      </c>
      <c r="D41" s="28">
        <v>454.88</v>
      </c>
      <c r="E41" s="22">
        <f t="shared" si="19"/>
        <v>24.744</v>
      </c>
      <c r="F41" s="22">
        <v>960.18</v>
      </c>
      <c r="G41" s="22">
        <f t="shared" si="20"/>
        <v>50.009</v>
      </c>
      <c r="H41" s="22">
        <f t="shared" si="23"/>
        <v>235.84333333333333</v>
      </c>
      <c r="I41" s="22">
        <f t="shared" si="24"/>
        <v>9.2992915157255087</v>
      </c>
      <c r="J41" s="23">
        <f t="shared" si="25"/>
        <v>7.0752999999999995</v>
      </c>
      <c r="K41" s="22">
        <f t="shared" ref="K41:K43" si="36">0.03*H41*SQRT((I41/H41)^2+(0.07^2))</f>
        <v>0.5684386544439074</v>
      </c>
      <c r="L41" s="24">
        <f t="shared" si="26"/>
        <v>8.0341279443120062</v>
      </c>
      <c r="M41" s="21">
        <v>61.66</v>
      </c>
      <c r="N41" s="22">
        <f t="shared" si="21"/>
        <v>5.0830000000000002</v>
      </c>
      <c r="O41" s="22">
        <v>124.03</v>
      </c>
      <c r="P41" s="22">
        <f t="shared" si="22"/>
        <v>8.2014999999999993</v>
      </c>
      <c r="Q41" s="22">
        <f t="shared" si="27"/>
        <v>30.948333333333334</v>
      </c>
      <c r="R41" s="22">
        <f t="shared" si="28"/>
        <v>1.6081519003882132</v>
      </c>
      <c r="S41" s="23">
        <f t="shared" si="29"/>
        <v>0.92845</v>
      </c>
      <c r="T41" s="22">
        <f t="shared" ref="T41:T43" si="37">0.03*Q41*SQRT((R41/Q41)^2+(0.07^2))</f>
        <v>8.0940918906940995E-2</v>
      </c>
      <c r="U41" s="25">
        <f t="shared" si="30"/>
        <v>8.7178543709344609</v>
      </c>
      <c r="V41" s="26">
        <f t="shared" si="31"/>
        <v>8.0037500000000001</v>
      </c>
      <c r="W41" s="22">
        <f t="shared" si="32"/>
        <v>0.57417239242191009</v>
      </c>
      <c r="X41" s="25">
        <f t="shared" si="33"/>
        <v>7.1737921901847272</v>
      </c>
      <c r="Y41" s="113"/>
    </row>
    <row r="42" spans="2:25" x14ac:dyDescent="0.2">
      <c r="B42" s="235"/>
      <c r="C42" s="30">
        <v>36</v>
      </c>
      <c r="D42" s="28">
        <v>442.62</v>
      </c>
      <c r="E42" s="22">
        <f t="shared" si="19"/>
        <v>24.131</v>
      </c>
      <c r="F42" s="22">
        <v>934.92</v>
      </c>
      <c r="G42" s="22">
        <f t="shared" si="20"/>
        <v>48.746000000000002</v>
      </c>
      <c r="H42" s="22">
        <f t="shared" si="23"/>
        <v>229.59</v>
      </c>
      <c r="I42" s="22">
        <f t="shared" si="24"/>
        <v>9.0653149681752492</v>
      </c>
      <c r="J42" s="23">
        <f t="shared" si="25"/>
        <v>6.8876999999999997</v>
      </c>
      <c r="K42" s="22">
        <f t="shared" si="36"/>
        <v>0.55355212694560219</v>
      </c>
      <c r="L42" s="24">
        <f t="shared" si="26"/>
        <v>8.0368211005938441</v>
      </c>
      <c r="M42" s="21">
        <v>64.33</v>
      </c>
      <c r="N42" s="22">
        <f t="shared" si="21"/>
        <v>5.2164999999999999</v>
      </c>
      <c r="O42" s="22">
        <v>109.49</v>
      </c>
      <c r="P42" s="22">
        <f t="shared" si="22"/>
        <v>7.4744999999999999</v>
      </c>
      <c r="Q42" s="22">
        <f t="shared" si="27"/>
        <v>28.97</v>
      </c>
      <c r="R42" s="22">
        <f t="shared" si="28"/>
        <v>1.5191373877229728</v>
      </c>
      <c r="S42" s="23">
        <f t="shared" si="29"/>
        <v>0.86909999999999998</v>
      </c>
      <c r="T42" s="22">
        <f t="shared" si="37"/>
        <v>7.6014085086252278E-2</v>
      </c>
      <c r="U42" s="25">
        <f t="shared" si="30"/>
        <v>8.7462990549133917</v>
      </c>
      <c r="V42" s="26">
        <f t="shared" si="31"/>
        <v>7.7568000000000001</v>
      </c>
      <c r="W42" s="22">
        <f t="shared" si="32"/>
        <v>0.5587469001054951</v>
      </c>
      <c r="X42" s="25">
        <f t="shared" si="33"/>
        <v>7.2033170908814865</v>
      </c>
      <c r="Y42" s="113"/>
    </row>
    <row r="43" spans="2:25" x14ac:dyDescent="0.2">
      <c r="B43" s="235"/>
      <c r="C43" s="30">
        <v>39</v>
      </c>
      <c r="D43" s="28">
        <v>455.94</v>
      </c>
      <c r="E43" s="22">
        <f t="shared" si="19"/>
        <v>24.797000000000001</v>
      </c>
      <c r="F43" s="22">
        <v>935.83</v>
      </c>
      <c r="G43" s="22">
        <f t="shared" si="20"/>
        <v>48.791500000000006</v>
      </c>
      <c r="H43" s="22">
        <f t="shared" si="23"/>
        <v>231.96166666666667</v>
      </c>
      <c r="I43" s="22">
        <f t="shared" si="24"/>
        <v>9.1218627502677467</v>
      </c>
      <c r="J43" s="23">
        <f t="shared" si="25"/>
        <v>6.95885</v>
      </c>
      <c r="K43" s="22">
        <f t="shared" si="36"/>
        <v>0.55872439477035551</v>
      </c>
      <c r="L43" s="24">
        <f t="shared" si="26"/>
        <v>8.0289759769265832</v>
      </c>
      <c r="M43" s="21">
        <v>51.95</v>
      </c>
      <c r="N43" s="22">
        <f t="shared" si="21"/>
        <v>4.5975000000000001</v>
      </c>
      <c r="O43" s="22">
        <v>88.28</v>
      </c>
      <c r="P43" s="22">
        <f t="shared" si="22"/>
        <v>6.4140000000000006</v>
      </c>
      <c r="Q43" s="22">
        <f t="shared" si="27"/>
        <v>23.37166666666667</v>
      </c>
      <c r="R43" s="22">
        <f t="shared" si="28"/>
        <v>1.3152566527107932</v>
      </c>
      <c r="S43" s="23">
        <f t="shared" si="29"/>
        <v>0.70115000000000005</v>
      </c>
      <c r="T43" s="22">
        <f t="shared" si="37"/>
        <v>6.2974642011685941E-2</v>
      </c>
      <c r="U43" s="25">
        <f t="shared" si="30"/>
        <v>8.9816219085339704</v>
      </c>
      <c r="V43" s="26">
        <f t="shared" si="31"/>
        <v>7.66</v>
      </c>
      <c r="W43" s="22">
        <f t="shared" si="32"/>
        <v>0.5622621762558816</v>
      </c>
      <c r="X43" s="25">
        <f t="shared" si="33"/>
        <v>7.3402372879357909</v>
      </c>
      <c r="Y43" s="113"/>
    </row>
    <row r="44" spans="2:25" ht="17" thickBot="1" x14ac:dyDescent="0.25">
      <c r="B44" s="236"/>
      <c r="C44" s="38">
        <v>44</v>
      </c>
      <c r="D44" s="39">
        <v>455.79</v>
      </c>
      <c r="E44" s="33">
        <f t="shared" si="19"/>
        <v>24.789500000000004</v>
      </c>
      <c r="F44" s="33">
        <v>947.87</v>
      </c>
      <c r="G44" s="33">
        <f t="shared" si="20"/>
        <v>49.393500000000003</v>
      </c>
      <c r="H44" s="33">
        <f t="shared" si="23"/>
        <v>233.94333333333336</v>
      </c>
      <c r="I44" s="33">
        <f t="shared" si="24"/>
        <v>9.2108588580423802</v>
      </c>
      <c r="J44" s="34">
        <f t="shared" si="25"/>
        <v>7.0183</v>
      </c>
      <c r="K44" s="33">
        <f>0.03*H44*SQRT((I44/H44)^2+(0.07^2))</f>
        <v>0.56366031417290685</v>
      </c>
      <c r="L44" s="35">
        <f t="shared" si="26"/>
        <v>8.0312941050241058</v>
      </c>
      <c r="M44" s="32">
        <v>60.09</v>
      </c>
      <c r="N44" s="33">
        <f t="shared" si="21"/>
        <v>5.0045000000000002</v>
      </c>
      <c r="O44" s="33">
        <v>85.88</v>
      </c>
      <c r="P44" s="33">
        <f t="shared" si="22"/>
        <v>6.2939999999999996</v>
      </c>
      <c r="Q44" s="33">
        <f t="shared" si="27"/>
        <v>24.328333333333333</v>
      </c>
      <c r="R44" s="33">
        <f t="shared" si="28"/>
        <v>1.3401850644386561</v>
      </c>
      <c r="S44" s="34">
        <f t="shared" si="29"/>
        <v>0.72985</v>
      </c>
      <c r="T44" s="33">
        <f>0.03*Q44*SQRT((R44/Q44)^2+(0.07^2))</f>
        <v>6.501248661987942E-2</v>
      </c>
      <c r="U44" s="36">
        <f t="shared" si="30"/>
        <v>8.9076504240432168</v>
      </c>
      <c r="V44" s="37">
        <f t="shared" si="31"/>
        <v>7.7481499999999999</v>
      </c>
      <c r="W44" s="33">
        <f t="shared" si="32"/>
        <v>0.56739719173608893</v>
      </c>
      <c r="X44" s="36">
        <f t="shared" si="33"/>
        <v>7.3230021584002492</v>
      </c>
      <c r="Y44" s="113"/>
    </row>
    <row r="45" spans="2:25" s="113" customFormat="1" x14ac:dyDescent="0.2">
      <c r="J45" s="116"/>
      <c r="K45" s="116"/>
      <c r="T45" s="116"/>
    </row>
  </sheetData>
  <mergeCells count="26">
    <mergeCell ref="B31:B38"/>
    <mergeCell ref="B39:B44"/>
    <mergeCell ref="L2:X7"/>
    <mergeCell ref="G6:J6"/>
    <mergeCell ref="D7:F7"/>
    <mergeCell ref="G7:J7"/>
    <mergeCell ref="B9:B11"/>
    <mergeCell ref="B28:B30"/>
    <mergeCell ref="B12:B19"/>
    <mergeCell ref="B20:B25"/>
    <mergeCell ref="C10:C11"/>
    <mergeCell ref="C29:C30"/>
    <mergeCell ref="C2:C3"/>
    <mergeCell ref="D2:J3"/>
    <mergeCell ref="C4:C5"/>
    <mergeCell ref="D4:J5"/>
    <mergeCell ref="C28:X28"/>
    <mergeCell ref="D29:L29"/>
    <mergeCell ref="M29:U29"/>
    <mergeCell ref="V29:X29"/>
    <mergeCell ref="C6:C7"/>
    <mergeCell ref="D6:F6"/>
    <mergeCell ref="C9:X9"/>
    <mergeCell ref="D10:L10"/>
    <mergeCell ref="M10:U10"/>
    <mergeCell ref="V10:X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6275-FBA3-3F4B-A665-F02E739C2482}">
  <dimension ref="A1:AL98"/>
  <sheetViews>
    <sheetView zoomScale="75" zoomScaleNormal="67" workbookViewId="0">
      <selection activeCell="AJ49" sqref="AJ49"/>
    </sheetView>
  </sheetViews>
  <sheetFormatPr baseColWidth="10" defaultRowHeight="16" x14ac:dyDescent="0.2"/>
  <cols>
    <col min="1" max="18" width="10.83203125" style="96"/>
    <col min="19" max="19" width="10.83203125" style="97"/>
    <col min="20" max="21" width="10.83203125" style="96"/>
    <col min="22" max="22" width="10.83203125" style="97"/>
    <col min="23" max="23" width="10.83203125" style="96"/>
    <col min="24" max="24" width="10.6640625" style="96" bestFit="1" customWidth="1"/>
    <col min="25" max="25" width="10.83203125" style="97" customWidth="1"/>
    <col min="26" max="30" width="10.83203125" style="96" customWidth="1"/>
    <col min="31" max="31" width="11.1640625" style="96" customWidth="1"/>
    <col min="32" max="34" width="10.83203125" style="96" customWidth="1"/>
    <col min="35" max="35" width="11.5" style="96" customWidth="1"/>
    <col min="36" max="37" width="10.83203125" style="96"/>
    <col min="38" max="38" width="10.83203125" style="108"/>
    <col min="39" max="16384" width="10.83203125" style="96"/>
  </cols>
  <sheetData>
    <row r="1" spans="1:37" ht="17" thickBot="1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/>
      <c r="T1" s="108"/>
      <c r="U1" s="108"/>
      <c r="V1" s="110"/>
      <c r="W1" s="108"/>
      <c r="X1" s="108"/>
      <c r="Y1" s="110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</row>
    <row r="2" spans="1:37" ht="16" customHeight="1" x14ac:dyDescent="0.2">
      <c r="A2" s="113"/>
      <c r="B2" s="113"/>
      <c r="C2" s="223" t="s">
        <v>36</v>
      </c>
      <c r="D2" s="253" t="s">
        <v>34</v>
      </c>
      <c r="E2" s="254"/>
      <c r="F2" s="254"/>
      <c r="G2" s="254"/>
      <c r="H2" s="254"/>
      <c r="I2" s="254"/>
      <c r="J2" s="255"/>
      <c r="K2" s="113"/>
      <c r="L2" s="237" t="s">
        <v>37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114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08"/>
    </row>
    <row r="3" spans="1:37" ht="17" customHeight="1" thickBot="1" x14ac:dyDescent="0.25">
      <c r="A3" s="113"/>
      <c r="B3" s="113"/>
      <c r="C3" s="224"/>
      <c r="D3" s="256"/>
      <c r="E3" s="257"/>
      <c r="F3" s="257"/>
      <c r="G3" s="257"/>
      <c r="H3" s="257"/>
      <c r="I3" s="257"/>
      <c r="J3" s="258"/>
      <c r="K3" s="113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114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08"/>
    </row>
    <row r="4" spans="1:37" ht="16" customHeight="1" x14ac:dyDescent="0.2">
      <c r="A4" s="113"/>
      <c r="B4" s="113"/>
      <c r="C4" s="223" t="s">
        <v>50</v>
      </c>
      <c r="D4" s="253" t="s">
        <v>51</v>
      </c>
      <c r="E4" s="254"/>
      <c r="F4" s="254"/>
      <c r="G4" s="254"/>
      <c r="H4" s="254"/>
      <c r="I4" s="254"/>
      <c r="J4" s="255"/>
      <c r="K4" s="113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114"/>
      <c r="Z4" s="113"/>
      <c r="AA4" s="269" t="s">
        <v>56</v>
      </c>
      <c r="AB4" s="269"/>
      <c r="AC4" s="269"/>
      <c r="AD4" s="269"/>
      <c r="AE4" s="269"/>
      <c r="AF4" s="269"/>
      <c r="AG4" s="269"/>
      <c r="AH4" s="269"/>
      <c r="AI4" s="269"/>
      <c r="AJ4" s="269"/>
      <c r="AK4" s="269"/>
    </row>
    <row r="5" spans="1:37" ht="17" customHeight="1" thickBot="1" x14ac:dyDescent="0.25">
      <c r="A5" s="113"/>
      <c r="B5" s="113"/>
      <c r="C5" s="224"/>
      <c r="D5" s="259"/>
      <c r="E5" s="260"/>
      <c r="F5" s="260"/>
      <c r="G5" s="260"/>
      <c r="H5" s="260"/>
      <c r="I5" s="260"/>
      <c r="J5" s="261"/>
      <c r="K5" s="113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114"/>
      <c r="Z5" s="113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</row>
    <row r="6" spans="1:37" ht="16" customHeight="1" x14ac:dyDescent="0.2">
      <c r="A6" s="113"/>
      <c r="B6" s="113"/>
      <c r="C6" s="223" t="s">
        <v>29</v>
      </c>
      <c r="D6" s="225" t="s">
        <v>28</v>
      </c>
      <c r="E6" s="226"/>
      <c r="F6" s="226"/>
      <c r="G6" s="240">
        <v>0.05</v>
      </c>
      <c r="H6" s="240"/>
      <c r="I6" s="240"/>
      <c r="J6" s="241"/>
      <c r="K6" s="113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114"/>
      <c r="Z6" s="113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</row>
    <row r="7" spans="1:37" ht="17" customHeight="1" thickBot="1" x14ac:dyDescent="0.25">
      <c r="A7" s="113"/>
      <c r="B7" s="113"/>
      <c r="C7" s="224"/>
      <c r="D7" s="242" t="s">
        <v>30</v>
      </c>
      <c r="E7" s="243"/>
      <c r="F7" s="243"/>
      <c r="G7" s="243">
        <v>2</v>
      </c>
      <c r="H7" s="243"/>
      <c r="I7" s="243"/>
      <c r="J7" s="245"/>
      <c r="K7" s="113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114"/>
      <c r="Z7" s="113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</row>
    <row r="8" spans="1:37" ht="17" customHeight="1" thickBo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4"/>
      <c r="T8" s="113"/>
      <c r="U8" s="113"/>
      <c r="V8" s="114"/>
      <c r="W8" s="113"/>
      <c r="X8" s="113"/>
      <c r="Y8" s="114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08"/>
    </row>
    <row r="9" spans="1:37" ht="50" customHeight="1" thickBot="1" x14ac:dyDescent="0.25">
      <c r="A9" s="113"/>
      <c r="B9" s="246" t="s">
        <v>20</v>
      </c>
      <c r="C9" s="263" t="s">
        <v>20</v>
      </c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5"/>
      <c r="Y9" s="134"/>
      <c r="Z9" s="134"/>
      <c r="AA9" s="246" t="s">
        <v>20</v>
      </c>
      <c r="AB9" s="263" t="s">
        <v>20</v>
      </c>
      <c r="AC9" s="264"/>
      <c r="AD9" s="264"/>
      <c r="AE9" s="264"/>
      <c r="AF9" s="264"/>
      <c r="AG9" s="264"/>
      <c r="AH9" s="264"/>
      <c r="AI9" s="264"/>
      <c r="AJ9" s="264"/>
      <c r="AK9" s="265"/>
    </row>
    <row r="10" spans="1:37" ht="17" thickBot="1" x14ac:dyDescent="0.25">
      <c r="A10" s="113"/>
      <c r="B10" s="247"/>
      <c r="C10" s="249" t="s">
        <v>33</v>
      </c>
      <c r="D10" s="267" t="s">
        <v>21</v>
      </c>
      <c r="E10" s="229"/>
      <c r="F10" s="229"/>
      <c r="G10" s="229"/>
      <c r="H10" s="229"/>
      <c r="I10" s="229"/>
      <c r="J10" s="229"/>
      <c r="K10" s="229"/>
      <c r="L10" s="268"/>
      <c r="M10" s="228" t="s">
        <v>22</v>
      </c>
      <c r="N10" s="229"/>
      <c r="O10" s="229"/>
      <c r="P10" s="229"/>
      <c r="Q10" s="229"/>
      <c r="R10" s="229"/>
      <c r="S10" s="229"/>
      <c r="T10" s="229"/>
      <c r="U10" s="230"/>
      <c r="V10" s="228" t="s">
        <v>23</v>
      </c>
      <c r="W10" s="229"/>
      <c r="X10" s="230"/>
      <c r="Y10" s="135"/>
      <c r="Z10" s="114"/>
      <c r="AA10" s="247"/>
      <c r="AB10" s="251" t="s">
        <v>33</v>
      </c>
      <c r="AC10" s="228" t="s">
        <v>48</v>
      </c>
      <c r="AD10" s="229"/>
      <c r="AE10" s="229"/>
      <c r="AF10" s="229"/>
      <c r="AG10" s="229"/>
      <c r="AH10" s="229"/>
      <c r="AI10" s="229"/>
      <c r="AJ10" s="229"/>
      <c r="AK10" s="230"/>
    </row>
    <row r="11" spans="1:37" ht="17" thickBot="1" x14ac:dyDescent="0.25">
      <c r="A11" s="113"/>
      <c r="B11" s="248"/>
      <c r="C11" s="250"/>
      <c r="D11" s="99" t="s">
        <v>0</v>
      </c>
      <c r="E11" s="100" t="s">
        <v>1</v>
      </c>
      <c r="F11" s="101" t="s">
        <v>2</v>
      </c>
      <c r="G11" s="101" t="s">
        <v>3</v>
      </c>
      <c r="H11" s="100" t="s">
        <v>4</v>
      </c>
      <c r="I11" s="100" t="s">
        <v>5</v>
      </c>
      <c r="J11" s="102" t="s">
        <v>12</v>
      </c>
      <c r="K11" s="100" t="s">
        <v>14</v>
      </c>
      <c r="L11" s="117" t="s">
        <v>15</v>
      </c>
      <c r="M11" s="99" t="s">
        <v>6</v>
      </c>
      <c r="N11" s="100" t="s">
        <v>7</v>
      </c>
      <c r="O11" s="101" t="s">
        <v>8</v>
      </c>
      <c r="P11" s="101" t="s">
        <v>9</v>
      </c>
      <c r="Q11" s="100" t="s">
        <v>10</v>
      </c>
      <c r="R11" s="100" t="s">
        <v>11</v>
      </c>
      <c r="S11" s="102" t="s">
        <v>13</v>
      </c>
      <c r="T11" s="100" t="s">
        <v>16</v>
      </c>
      <c r="U11" s="103" t="s">
        <v>17</v>
      </c>
      <c r="V11" s="118" t="s">
        <v>18</v>
      </c>
      <c r="W11" s="100" t="s">
        <v>19</v>
      </c>
      <c r="X11" s="103" t="s">
        <v>27</v>
      </c>
      <c r="Y11" s="114"/>
      <c r="Z11" s="131"/>
      <c r="AA11" s="248"/>
      <c r="AB11" s="252"/>
      <c r="AC11" s="99" t="s">
        <v>39</v>
      </c>
      <c r="AD11" s="100" t="s">
        <v>40</v>
      </c>
      <c r="AE11" s="101" t="s">
        <v>41</v>
      </c>
      <c r="AF11" s="101" t="s">
        <v>42</v>
      </c>
      <c r="AG11" s="100" t="s">
        <v>43</v>
      </c>
      <c r="AH11" s="100" t="s">
        <v>44</v>
      </c>
      <c r="AI11" s="102" t="s">
        <v>45</v>
      </c>
      <c r="AJ11" s="100" t="s">
        <v>46</v>
      </c>
      <c r="AK11" s="103" t="s">
        <v>47</v>
      </c>
    </row>
    <row r="12" spans="1:37" x14ac:dyDescent="0.2">
      <c r="A12" s="113"/>
      <c r="B12" s="234" t="s">
        <v>52</v>
      </c>
      <c r="C12" s="18">
        <v>0</v>
      </c>
      <c r="D12" s="12">
        <v>68.45</v>
      </c>
      <c r="E12" s="13">
        <f t="shared" ref="E12:E27" si="0">($G$6*D12)+$G$7</f>
        <v>5.4225000000000003</v>
      </c>
      <c r="F12" s="13">
        <v>138.69999999999999</v>
      </c>
      <c r="G12" s="13">
        <f t="shared" ref="G12:G27" si="1">($G$6*F12)+$G$7</f>
        <v>8.9349999999999987</v>
      </c>
      <c r="H12" s="13">
        <f>(D12+F12)/6</f>
        <v>34.524999999999999</v>
      </c>
      <c r="I12" s="13">
        <f>SQRT((E12^2)+(G12^2))/6</f>
        <v>1.7419475949669412</v>
      </c>
      <c r="J12" s="14">
        <f>H12*0.25*12/100</f>
        <v>1.0357499999999999</v>
      </c>
      <c r="K12" s="13">
        <f>0.03*H12*SQRT((I12/H12)^2+(0.07^2))</f>
        <v>8.9373126763585942E-2</v>
      </c>
      <c r="L12" s="15">
        <f>K12/J12*100</f>
        <v>8.6288319346933076</v>
      </c>
      <c r="M12" s="12">
        <v>620.83000000000004</v>
      </c>
      <c r="N12" s="13">
        <f t="shared" ref="N12:N27" si="2">($G$6*M12)+$G$7</f>
        <v>33.041499999999999</v>
      </c>
      <c r="O12" s="13">
        <v>1238.1400000000001</v>
      </c>
      <c r="P12" s="13">
        <f t="shared" ref="P12:P27" si="3">($G$6*O12)+$G$7</f>
        <v>63.907000000000011</v>
      </c>
      <c r="Q12" s="13">
        <f>(M12+O12)/6</f>
        <v>309.82833333333338</v>
      </c>
      <c r="R12" s="13">
        <f>SQRT((N12^2)+(P12^2))/6</f>
        <v>11.990558057685314</v>
      </c>
      <c r="S12" s="14">
        <f>Q12*0.25*12/100</f>
        <v>9.2948500000000021</v>
      </c>
      <c r="T12" s="13">
        <f>0.03*Q12*SQRT((R12/Q12)^2+(0.07^2))</f>
        <v>0.74345671914476641</v>
      </c>
      <c r="U12" s="16">
        <f>T12/S12*100</f>
        <v>7.9985875957628823</v>
      </c>
      <c r="V12" s="119">
        <f>J12+S12</f>
        <v>10.330600000000002</v>
      </c>
      <c r="W12" s="13">
        <f>SQRT((K12^2)+(T12^2))</f>
        <v>0.7488093542611497</v>
      </c>
      <c r="X12" s="16">
        <f>W12/V12*100</f>
        <v>7.2484594724522244</v>
      </c>
      <c r="Y12" s="132"/>
      <c r="Z12" s="133"/>
      <c r="AA12" s="234" t="s">
        <v>52</v>
      </c>
      <c r="AB12" s="18">
        <v>0</v>
      </c>
      <c r="AC12" s="12">
        <v>0</v>
      </c>
      <c r="AD12" s="13">
        <f t="shared" ref="AD12:AD27" si="4">($G$6*AC12)+$G$7</f>
        <v>2</v>
      </c>
      <c r="AE12" s="13">
        <v>0</v>
      </c>
      <c r="AF12" s="13">
        <f t="shared" ref="AF12:AF27" si="5">($G$6*AE12)+$G$7</f>
        <v>2</v>
      </c>
      <c r="AG12" s="13">
        <f>(AC12+AE12)/2</f>
        <v>0</v>
      </c>
      <c r="AH12" s="13">
        <f>SQRT((AD12^2)+(AF12^2))/2</f>
        <v>1.4142135623730951</v>
      </c>
      <c r="AI12" s="14">
        <f>AG12*0.25*12/400</f>
        <v>0</v>
      </c>
      <c r="AJ12" s="13">
        <v>0</v>
      </c>
      <c r="AK12" s="16">
        <v>0</v>
      </c>
    </row>
    <row r="13" spans="1:37" x14ac:dyDescent="0.2">
      <c r="A13" s="113"/>
      <c r="B13" s="235"/>
      <c r="C13" s="30">
        <v>0.5</v>
      </c>
      <c r="D13" s="21">
        <v>486.73</v>
      </c>
      <c r="E13" s="22">
        <f t="shared" si="0"/>
        <v>26.336500000000001</v>
      </c>
      <c r="F13" s="22">
        <v>1014.63</v>
      </c>
      <c r="G13" s="22">
        <f t="shared" si="1"/>
        <v>52.731500000000004</v>
      </c>
      <c r="H13" s="22">
        <f t="shared" ref="H13:H25" si="6">(D13+F13)/6</f>
        <v>250.22666666666669</v>
      </c>
      <c r="I13" s="22">
        <f t="shared" ref="I13:I25" si="7">SQRT((E13^2)+(G13^2))/6</f>
        <v>9.8237556810293061</v>
      </c>
      <c r="J13" s="23">
        <f t="shared" ref="J13:J25" si="8">H13*0.25*12/100</f>
        <v>7.506800000000001</v>
      </c>
      <c r="K13" s="22">
        <f>0.03*H13*SQRT((I13/H13)^2+(0.07^2))</f>
        <v>0.60247870060982245</v>
      </c>
      <c r="L13" s="24">
        <f t="shared" ref="L13:L25" si="9">K13/J13*100</f>
        <v>8.0257726409365162</v>
      </c>
      <c r="M13" s="21">
        <v>57.67</v>
      </c>
      <c r="N13" s="22">
        <f t="shared" si="2"/>
        <v>4.8834999999999997</v>
      </c>
      <c r="O13" s="22">
        <v>137.77000000000001</v>
      </c>
      <c r="P13" s="22">
        <f t="shared" si="3"/>
        <v>8.8885000000000005</v>
      </c>
      <c r="Q13" s="22">
        <f t="shared" ref="Q13:Q25" si="10">(M13+O13)/6</f>
        <v>32.573333333333331</v>
      </c>
      <c r="R13" s="22">
        <f t="shared" ref="R13:R25" si="11">SQRT((N13^2)+(P13^2))/6</f>
        <v>1.6902827220780419</v>
      </c>
      <c r="S13" s="23">
        <f t="shared" ref="S13:S25" si="12">Q13*0.25*12/100</f>
        <v>0.97719999999999996</v>
      </c>
      <c r="T13" s="22">
        <f>0.03*Q13*SQRT((R13/Q13)^2+(0.07^2))</f>
        <v>8.5149617312704332E-2</v>
      </c>
      <c r="U13" s="25">
        <f t="shared" ref="U13:U25" si="13">T13/S13*100</f>
        <v>8.7136325534900063</v>
      </c>
      <c r="V13" s="92">
        <f t="shared" ref="V13:V25" si="14">J13+S13</f>
        <v>8.4840000000000018</v>
      </c>
      <c r="W13" s="22">
        <f t="shared" ref="W13:W25" si="15">SQRT((K13^2)+(T13^2))</f>
        <v>0.60846613875958622</v>
      </c>
      <c r="X13" s="25">
        <f t="shared" ref="X13:X25" si="16">W13/V13*100</f>
        <v>7.1719252564779126</v>
      </c>
      <c r="Y13" s="132"/>
      <c r="Z13" s="133"/>
      <c r="AA13" s="235"/>
      <c r="AB13" s="30">
        <v>0.5</v>
      </c>
      <c r="AC13" s="21">
        <v>84.25</v>
      </c>
      <c r="AD13" s="22">
        <f t="shared" si="4"/>
        <v>6.2125000000000004</v>
      </c>
      <c r="AE13" s="22">
        <v>92.21</v>
      </c>
      <c r="AF13" s="22">
        <f t="shared" si="5"/>
        <v>6.6105</v>
      </c>
      <c r="AG13" s="22">
        <f t="shared" ref="AG13:AG27" si="17">(AC13+AE13)/2</f>
        <v>88.22999999999999</v>
      </c>
      <c r="AH13" s="22">
        <f t="shared" ref="AH13:AH27" si="18">SQRT((AD13^2)+(AF13^2))/2</f>
        <v>4.5357983448341264</v>
      </c>
      <c r="AI13" s="23">
        <f t="shared" ref="AI13:AI27" si="19">AG13*0.25*12/400</f>
        <v>0.6617249999999999</v>
      </c>
      <c r="AJ13" s="22">
        <f t="shared" ref="AJ13:AJ27" si="20">AI13*SQRT((AH13/AG13)^2+(($G$6+($G$7/100))^2))</f>
        <v>5.7470595770522076E-2</v>
      </c>
      <c r="AK13" s="25">
        <f t="shared" ref="AK13:AK27" si="21">AJ13/AI13*100</f>
        <v>8.6849666811019812</v>
      </c>
    </row>
    <row r="14" spans="1:37" x14ac:dyDescent="0.2">
      <c r="A14" s="113"/>
      <c r="B14" s="235"/>
      <c r="C14" s="30">
        <v>3</v>
      </c>
      <c r="D14" s="21">
        <v>457.92</v>
      </c>
      <c r="E14" s="22">
        <f t="shared" si="0"/>
        <v>24.896000000000001</v>
      </c>
      <c r="F14" s="22">
        <v>926.7</v>
      </c>
      <c r="G14" s="22">
        <f t="shared" si="1"/>
        <v>48.335000000000008</v>
      </c>
      <c r="H14" s="22">
        <f t="shared" si="6"/>
        <v>230.77</v>
      </c>
      <c r="I14" s="22">
        <f t="shared" si="7"/>
        <v>9.0616454248417586</v>
      </c>
      <c r="J14" s="23">
        <f t="shared" si="8"/>
        <v>6.9231000000000007</v>
      </c>
      <c r="K14" s="22">
        <f t="shared" ref="K14:K18" si="22">0.03*H14*SQRT((I14/H14)^2+(0.07^2))</f>
        <v>0.5556579097916271</v>
      </c>
      <c r="L14" s="24">
        <f t="shared" si="9"/>
        <v>8.026143054291099</v>
      </c>
      <c r="M14" s="21">
        <v>49.16</v>
      </c>
      <c r="N14" s="22">
        <f t="shared" si="2"/>
        <v>4.4580000000000002</v>
      </c>
      <c r="O14" s="22">
        <v>97.7</v>
      </c>
      <c r="P14" s="22">
        <f t="shared" si="3"/>
        <v>6.8850000000000007</v>
      </c>
      <c r="Q14" s="22">
        <f t="shared" si="10"/>
        <v>24.47666666666667</v>
      </c>
      <c r="R14" s="22">
        <f t="shared" si="11"/>
        <v>1.3670425194557776</v>
      </c>
      <c r="S14" s="23">
        <f t="shared" si="12"/>
        <v>0.73430000000000006</v>
      </c>
      <c r="T14" s="22">
        <f t="shared" ref="T14:T18" si="23">0.03*Q14*SQRT((R14/Q14)^2+(0.07^2))</f>
        <v>6.5757034041994331E-2</v>
      </c>
      <c r="U14" s="25">
        <f t="shared" si="13"/>
        <v>8.9550638760716765</v>
      </c>
      <c r="V14" s="92">
        <f t="shared" si="14"/>
        <v>7.6574000000000009</v>
      </c>
      <c r="W14" s="22">
        <f t="shared" si="15"/>
        <v>0.55953525379550484</v>
      </c>
      <c r="X14" s="25">
        <f t="shared" si="16"/>
        <v>7.3071180008293251</v>
      </c>
      <c r="Y14" s="132"/>
      <c r="Z14" s="133"/>
      <c r="AA14" s="235"/>
      <c r="AB14" s="30">
        <v>3</v>
      </c>
      <c r="AC14" s="21">
        <v>345.8</v>
      </c>
      <c r="AD14" s="22">
        <f t="shared" si="4"/>
        <v>19.290000000000003</v>
      </c>
      <c r="AE14" s="22">
        <v>342.53</v>
      </c>
      <c r="AF14" s="22">
        <f t="shared" si="5"/>
        <v>19.1265</v>
      </c>
      <c r="AG14" s="22">
        <f t="shared" si="17"/>
        <v>344.16499999999996</v>
      </c>
      <c r="AH14" s="22">
        <f t="shared" si="18"/>
        <v>13.582406839824083</v>
      </c>
      <c r="AI14" s="23">
        <f t="shared" si="19"/>
        <v>2.5812374999999999</v>
      </c>
      <c r="AJ14" s="22">
        <f t="shared" si="20"/>
        <v>0.20742409775453105</v>
      </c>
      <c r="AK14" s="25">
        <f t="shared" si="21"/>
        <v>8.035839311746054</v>
      </c>
    </row>
    <row r="15" spans="1:37" x14ac:dyDescent="0.2">
      <c r="A15" s="113"/>
      <c r="B15" s="235"/>
      <c r="C15" s="30">
        <v>6</v>
      </c>
      <c r="D15" s="21">
        <v>452.81</v>
      </c>
      <c r="E15" s="22">
        <f t="shared" si="0"/>
        <v>24.640500000000003</v>
      </c>
      <c r="F15" s="22">
        <v>924.39</v>
      </c>
      <c r="G15" s="22">
        <f t="shared" si="1"/>
        <v>48.219500000000004</v>
      </c>
      <c r="H15" s="22">
        <f t="shared" si="6"/>
        <v>229.53333333333333</v>
      </c>
      <c r="I15" s="22">
        <f t="shared" si="7"/>
        <v>9.0250799019239238</v>
      </c>
      <c r="J15" s="23">
        <f t="shared" si="8"/>
        <v>6.8860000000000001</v>
      </c>
      <c r="K15" s="22">
        <f t="shared" si="22"/>
        <v>0.55285634744705614</v>
      </c>
      <c r="L15" s="24">
        <f t="shared" si="9"/>
        <v>8.0287009504364821</v>
      </c>
      <c r="M15" s="21">
        <v>51.74</v>
      </c>
      <c r="N15" s="22">
        <f t="shared" si="2"/>
        <v>4.5869999999999997</v>
      </c>
      <c r="O15" s="22">
        <v>100.31</v>
      </c>
      <c r="P15" s="22">
        <f t="shared" si="3"/>
        <v>7.0155000000000003</v>
      </c>
      <c r="Q15" s="22">
        <f t="shared" si="10"/>
        <v>25.341666666666669</v>
      </c>
      <c r="R15" s="22">
        <f t="shared" si="11"/>
        <v>1.3969988591620253</v>
      </c>
      <c r="S15" s="23">
        <f t="shared" si="12"/>
        <v>0.76025000000000009</v>
      </c>
      <c r="T15" s="22">
        <f t="shared" si="23"/>
        <v>6.7738818542250945E-2</v>
      </c>
      <c r="U15" s="25">
        <f t="shared" si="13"/>
        <v>8.9100714951990714</v>
      </c>
      <c r="V15" s="92">
        <f t="shared" si="14"/>
        <v>7.6462500000000002</v>
      </c>
      <c r="W15" s="22">
        <f t="shared" si="15"/>
        <v>0.55699074359454126</v>
      </c>
      <c r="X15" s="25">
        <f t="shared" si="16"/>
        <v>7.2844955840384671</v>
      </c>
      <c r="Y15" s="132"/>
      <c r="Z15" s="133"/>
      <c r="AA15" s="235"/>
      <c r="AB15" s="30">
        <v>6</v>
      </c>
      <c r="AC15" s="21">
        <v>505.12</v>
      </c>
      <c r="AD15" s="22">
        <f t="shared" si="4"/>
        <v>27.256</v>
      </c>
      <c r="AE15" s="22">
        <v>501.95</v>
      </c>
      <c r="AF15" s="22">
        <f t="shared" si="5"/>
        <v>27.0975</v>
      </c>
      <c r="AG15" s="22">
        <f t="shared" si="17"/>
        <v>503.53499999999997</v>
      </c>
      <c r="AH15" s="22">
        <f t="shared" si="18"/>
        <v>19.216945921828994</v>
      </c>
      <c r="AI15" s="23">
        <f t="shared" si="19"/>
        <v>3.7765124999999999</v>
      </c>
      <c r="AJ15" s="22">
        <f t="shared" si="20"/>
        <v>0.30109242433371891</v>
      </c>
      <c r="AK15" s="25">
        <f t="shared" si="21"/>
        <v>7.972763874969802</v>
      </c>
    </row>
    <row r="16" spans="1:37" x14ac:dyDescent="0.2">
      <c r="A16" s="113"/>
      <c r="B16" s="235"/>
      <c r="C16" s="30">
        <v>9</v>
      </c>
      <c r="D16" s="21">
        <v>454.26</v>
      </c>
      <c r="E16" s="22">
        <f t="shared" si="0"/>
        <v>24.713000000000001</v>
      </c>
      <c r="F16" s="22">
        <v>917.99</v>
      </c>
      <c r="G16" s="22">
        <f t="shared" si="1"/>
        <v>47.899500000000003</v>
      </c>
      <c r="H16" s="22">
        <f t="shared" si="6"/>
        <v>228.70833333333334</v>
      </c>
      <c r="I16" s="22">
        <f t="shared" si="7"/>
        <v>8.9831547125872095</v>
      </c>
      <c r="J16" s="23">
        <f t="shared" si="8"/>
        <v>6.8612500000000001</v>
      </c>
      <c r="K16" s="22">
        <f t="shared" si="22"/>
        <v>0.55072991964074369</v>
      </c>
      <c r="L16" s="24">
        <f t="shared" si="9"/>
        <v>8.026670353663599</v>
      </c>
      <c r="M16" s="21">
        <v>48.08</v>
      </c>
      <c r="N16" s="22">
        <f t="shared" si="2"/>
        <v>4.4039999999999999</v>
      </c>
      <c r="O16" s="22">
        <v>92.17</v>
      </c>
      <c r="P16" s="22">
        <f t="shared" si="3"/>
        <v>6.6085000000000003</v>
      </c>
      <c r="Q16" s="22">
        <f t="shared" si="10"/>
        <v>23.375</v>
      </c>
      <c r="R16" s="22">
        <f t="shared" si="11"/>
        <v>1.3235840258975291</v>
      </c>
      <c r="S16" s="23">
        <f t="shared" si="12"/>
        <v>0.70125000000000004</v>
      </c>
      <c r="T16" s="22">
        <f t="shared" si="23"/>
        <v>6.3136913628241281E-2</v>
      </c>
      <c r="U16" s="25">
        <f t="shared" si="13"/>
        <v>9.0034814443124827</v>
      </c>
      <c r="V16" s="92">
        <f t="shared" si="14"/>
        <v>7.5625</v>
      </c>
      <c r="W16" s="22">
        <f t="shared" si="15"/>
        <v>0.55433718461781001</v>
      </c>
      <c r="X16" s="25">
        <f t="shared" si="16"/>
        <v>7.3300784742850915</v>
      </c>
      <c r="Y16" s="132"/>
      <c r="Z16" s="133"/>
      <c r="AA16" s="235"/>
      <c r="AB16" s="30">
        <v>9</v>
      </c>
      <c r="AC16" s="21">
        <v>666.93</v>
      </c>
      <c r="AD16" s="22">
        <f t="shared" si="4"/>
        <v>35.346499999999999</v>
      </c>
      <c r="AE16" s="22">
        <v>662.96</v>
      </c>
      <c r="AF16" s="22">
        <f t="shared" si="5"/>
        <v>35.148000000000003</v>
      </c>
      <c r="AG16" s="22">
        <f t="shared" si="17"/>
        <v>664.94499999999994</v>
      </c>
      <c r="AH16" s="22">
        <f t="shared" si="18"/>
        <v>24.923668300683591</v>
      </c>
      <c r="AI16" s="23">
        <f t="shared" si="19"/>
        <v>4.9870874999999995</v>
      </c>
      <c r="AJ16" s="22">
        <f t="shared" si="20"/>
        <v>0.3959924233213386</v>
      </c>
      <c r="AK16" s="25">
        <f t="shared" si="21"/>
        <v>7.9403544317467585</v>
      </c>
    </row>
    <row r="17" spans="1:37" x14ac:dyDescent="0.2">
      <c r="A17" s="113"/>
      <c r="B17" s="235"/>
      <c r="C17" s="30">
        <v>12</v>
      </c>
      <c r="D17" s="21">
        <v>444</v>
      </c>
      <c r="E17" s="22">
        <f t="shared" si="0"/>
        <v>24.200000000000003</v>
      </c>
      <c r="F17" s="22">
        <v>902.37</v>
      </c>
      <c r="G17" s="22">
        <f t="shared" si="1"/>
        <v>47.118500000000004</v>
      </c>
      <c r="H17" s="22">
        <f t="shared" si="6"/>
        <v>224.39499999999998</v>
      </c>
      <c r="I17" s="22">
        <f t="shared" si="7"/>
        <v>8.8282895069234986</v>
      </c>
      <c r="J17" s="23">
        <f t="shared" si="8"/>
        <v>6.7318499999999997</v>
      </c>
      <c r="K17" s="22">
        <f t="shared" si="22"/>
        <v>0.54055718266109454</v>
      </c>
      <c r="L17" s="24">
        <f t="shared" si="9"/>
        <v>8.0298459214197369</v>
      </c>
      <c r="M17" s="21">
        <v>38.78</v>
      </c>
      <c r="N17" s="22">
        <f t="shared" si="2"/>
        <v>3.9390000000000001</v>
      </c>
      <c r="O17" s="22">
        <v>92.56</v>
      </c>
      <c r="P17" s="22">
        <f t="shared" si="3"/>
        <v>6.6280000000000001</v>
      </c>
      <c r="Q17" s="22">
        <f t="shared" si="10"/>
        <v>21.89</v>
      </c>
      <c r="R17" s="22">
        <f t="shared" si="11"/>
        <v>1.2850216708073232</v>
      </c>
      <c r="S17" s="23">
        <f t="shared" si="12"/>
        <v>0.65670000000000006</v>
      </c>
      <c r="T17" s="22">
        <f t="shared" si="23"/>
        <v>5.9994179601024634E-2</v>
      </c>
      <c r="U17" s="25">
        <f t="shared" si="13"/>
        <v>9.1357057409813667</v>
      </c>
      <c r="V17" s="92">
        <f t="shared" si="14"/>
        <v>7.3885499999999995</v>
      </c>
      <c r="W17" s="22">
        <f t="shared" si="15"/>
        <v>0.54387624448260286</v>
      </c>
      <c r="X17" s="25">
        <f t="shared" si="16"/>
        <v>7.3610687412632103</v>
      </c>
      <c r="Y17" s="132"/>
      <c r="Z17" s="133"/>
      <c r="AA17" s="235"/>
      <c r="AB17" s="30">
        <v>12</v>
      </c>
      <c r="AC17" s="21">
        <v>742.06</v>
      </c>
      <c r="AD17" s="22">
        <f t="shared" si="4"/>
        <v>39.103000000000002</v>
      </c>
      <c r="AE17" s="22">
        <v>725.39</v>
      </c>
      <c r="AF17" s="22">
        <f t="shared" si="5"/>
        <v>38.269500000000001</v>
      </c>
      <c r="AG17" s="22">
        <f t="shared" si="17"/>
        <v>733.72499999999991</v>
      </c>
      <c r="AH17" s="22">
        <f t="shared" si="18"/>
        <v>27.356896933177566</v>
      </c>
      <c r="AI17" s="23">
        <f t="shared" si="19"/>
        <v>5.5029374999999989</v>
      </c>
      <c r="AJ17" s="22">
        <f t="shared" si="20"/>
        <v>0.43644113329702749</v>
      </c>
      <c r="AK17" s="25">
        <f t="shared" si="21"/>
        <v>7.9310574270019893</v>
      </c>
    </row>
    <row r="18" spans="1:37" x14ac:dyDescent="0.2">
      <c r="A18" s="113"/>
      <c r="B18" s="235"/>
      <c r="C18" s="30">
        <v>15</v>
      </c>
      <c r="D18" s="21">
        <v>437.85</v>
      </c>
      <c r="E18" s="22">
        <f t="shared" si="0"/>
        <v>23.892500000000002</v>
      </c>
      <c r="F18" s="22">
        <v>894.59</v>
      </c>
      <c r="G18" s="22">
        <f t="shared" si="1"/>
        <v>46.729500000000002</v>
      </c>
      <c r="H18" s="22">
        <f t="shared" si="6"/>
        <v>222.07333333333335</v>
      </c>
      <c r="I18" s="22">
        <f t="shared" si="7"/>
        <v>8.7472181712880079</v>
      </c>
      <c r="J18" s="23">
        <f t="shared" si="8"/>
        <v>6.6622000000000003</v>
      </c>
      <c r="K18" s="22">
        <f t="shared" si="22"/>
        <v>0.53511540482264197</v>
      </c>
      <c r="L18" s="24">
        <f t="shared" si="9"/>
        <v>8.0321125877734385</v>
      </c>
      <c r="M18" s="21">
        <v>41.49</v>
      </c>
      <c r="N18" s="22">
        <f t="shared" si="2"/>
        <v>4.0745000000000005</v>
      </c>
      <c r="O18" s="22">
        <v>92</v>
      </c>
      <c r="P18" s="22">
        <f t="shared" si="3"/>
        <v>6.6000000000000005</v>
      </c>
      <c r="Q18" s="22">
        <f t="shared" si="10"/>
        <v>22.248333333333335</v>
      </c>
      <c r="R18" s="22">
        <f t="shared" si="11"/>
        <v>1.292731284378587</v>
      </c>
      <c r="S18" s="23">
        <f t="shared" si="12"/>
        <v>0.6674500000000001</v>
      </c>
      <c r="T18" s="22">
        <f t="shared" si="23"/>
        <v>6.0720155784549833E-2</v>
      </c>
      <c r="U18" s="25">
        <f t="shared" si="13"/>
        <v>9.0973340002322001</v>
      </c>
      <c r="V18" s="92">
        <f t="shared" si="14"/>
        <v>7.3296500000000009</v>
      </c>
      <c r="W18" s="22">
        <f t="shared" si="15"/>
        <v>0.53854937916313672</v>
      </c>
      <c r="X18" s="25">
        <f t="shared" si="16"/>
        <v>7.3475456421948753</v>
      </c>
      <c r="Y18" s="132"/>
      <c r="Z18" s="133"/>
      <c r="AA18" s="235"/>
      <c r="AB18" s="30">
        <v>15</v>
      </c>
      <c r="AC18" s="21">
        <v>729.49</v>
      </c>
      <c r="AD18" s="22">
        <f t="shared" si="4"/>
        <v>38.474499999999999</v>
      </c>
      <c r="AE18" s="22">
        <v>728.82</v>
      </c>
      <c r="AF18" s="22">
        <f t="shared" si="5"/>
        <v>38.441000000000003</v>
      </c>
      <c r="AG18" s="22">
        <f t="shared" si="17"/>
        <v>729.15499999999997</v>
      </c>
      <c r="AH18" s="22">
        <f t="shared" si="18"/>
        <v>27.193738393470291</v>
      </c>
      <c r="AI18" s="23">
        <f t="shared" si="19"/>
        <v>5.4686625000000006</v>
      </c>
      <c r="AJ18" s="22">
        <f t="shared" si="20"/>
        <v>0.43374827080934142</v>
      </c>
      <c r="AK18" s="25">
        <f t="shared" si="21"/>
        <v>7.9315238563239436</v>
      </c>
    </row>
    <row r="19" spans="1:37" ht="17" thickBot="1" x14ac:dyDescent="0.25">
      <c r="A19" s="113"/>
      <c r="B19" s="236"/>
      <c r="C19" s="38">
        <v>20</v>
      </c>
      <c r="D19" s="32">
        <v>427.63</v>
      </c>
      <c r="E19" s="33">
        <f t="shared" si="0"/>
        <v>23.381500000000003</v>
      </c>
      <c r="F19" s="33">
        <v>894.49</v>
      </c>
      <c r="G19" s="33">
        <f t="shared" si="1"/>
        <v>46.724500000000006</v>
      </c>
      <c r="H19" s="33">
        <f t="shared" si="6"/>
        <v>220.35333333333332</v>
      </c>
      <c r="I19" s="33">
        <f t="shared" si="7"/>
        <v>8.7080318009997093</v>
      </c>
      <c r="J19" s="34">
        <f t="shared" si="8"/>
        <v>6.6105999999999998</v>
      </c>
      <c r="K19" s="33">
        <f>0.03*H19*SQRT((I19/H19)^2+(0.07^2))</f>
        <v>0.5313915643162771</v>
      </c>
      <c r="L19" s="35">
        <f t="shared" si="9"/>
        <v>8.0384770567917752</v>
      </c>
      <c r="M19" s="32">
        <v>41.32</v>
      </c>
      <c r="N19" s="33">
        <f t="shared" si="2"/>
        <v>4.0660000000000007</v>
      </c>
      <c r="O19" s="33">
        <v>93.89</v>
      </c>
      <c r="P19" s="33">
        <f t="shared" si="3"/>
        <v>6.6945000000000006</v>
      </c>
      <c r="Q19" s="33">
        <f t="shared" si="10"/>
        <v>22.535</v>
      </c>
      <c r="R19" s="33">
        <f t="shared" si="11"/>
        <v>1.3054233694901864</v>
      </c>
      <c r="S19" s="34">
        <f t="shared" si="12"/>
        <v>0.67605000000000004</v>
      </c>
      <c r="T19" s="33">
        <f>0.03*Q19*SQRT((R19/Q19)^2+(0.07^2))</f>
        <v>6.1426629473706279E-2</v>
      </c>
      <c r="U19" s="36">
        <f t="shared" si="13"/>
        <v>9.0861074585764765</v>
      </c>
      <c r="V19" s="94">
        <f t="shared" si="14"/>
        <v>7.2866499999999998</v>
      </c>
      <c r="W19" s="33">
        <f t="shared" si="15"/>
        <v>0.53493011266426205</v>
      </c>
      <c r="X19" s="36">
        <f t="shared" si="16"/>
        <v>7.3412351720511086</v>
      </c>
      <c r="Y19" s="132"/>
      <c r="Z19" s="133"/>
      <c r="AA19" s="236"/>
      <c r="AB19" s="38">
        <v>20</v>
      </c>
      <c r="AC19" s="32">
        <v>727.2</v>
      </c>
      <c r="AD19" s="33">
        <f t="shared" si="4"/>
        <v>38.360000000000007</v>
      </c>
      <c r="AE19" s="33">
        <v>720.91</v>
      </c>
      <c r="AF19" s="33">
        <f t="shared" si="5"/>
        <v>38.045499999999997</v>
      </c>
      <c r="AG19" s="33">
        <f t="shared" si="17"/>
        <v>724.05500000000006</v>
      </c>
      <c r="AH19" s="33">
        <f t="shared" si="18"/>
        <v>27.013652429142194</v>
      </c>
      <c r="AI19" s="34">
        <f t="shared" si="19"/>
        <v>5.4304125000000001</v>
      </c>
      <c r="AJ19" s="33">
        <f t="shared" si="20"/>
        <v>0.43075014956080548</v>
      </c>
      <c r="AK19" s="36">
        <f t="shared" si="21"/>
        <v>7.9321810186759381</v>
      </c>
    </row>
    <row r="20" spans="1:37" x14ac:dyDescent="0.2">
      <c r="A20" s="113"/>
      <c r="B20" s="266" t="s">
        <v>53</v>
      </c>
      <c r="C20" s="47">
        <v>21</v>
      </c>
      <c r="D20" s="41">
        <v>72.709999999999994</v>
      </c>
      <c r="E20" s="42">
        <f t="shared" si="0"/>
        <v>5.6355000000000004</v>
      </c>
      <c r="F20" s="42">
        <v>158.55000000000001</v>
      </c>
      <c r="G20" s="42">
        <f t="shared" si="1"/>
        <v>9.927500000000002</v>
      </c>
      <c r="H20" s="42">
        <f t="shared" si="6"/>
        <v>38.543333333333329</v>
      </c>
      <c r="I20" s="42">
        <f t="shared" si="7"/>
        <v>1.9025868099628058</v>
      </c>
      <c r="J20" s="43">
        <f t="shared" si="8"/>
        <v>1.1562999999999999</v>
      </c>
      <c r="K20" s="42">
        <f>0.03*H20*SQRT((I20/H20)^2+(0.07^2))</f>
        <v>9.9041902210630028E-2</v>
      </c>
      <c r="L20" s="44">
        <f t="shared" si="9"/>
        <v>8.565415740779212</v>
      </c>
      <c r="M20" s="41">
        <v>447.61</v>
      </c>
      <c r="N20" s="42">
        <f t="shared" si="2"/>
        <v>24.380500000000001</v>
      </c>
      <c r="O20" s="42">
        <v>892.24</v>
      </c>
      <c r="P20" s="42">
        <f t="shared" si="3"/>
        <v>46.612000000000002</v>
      </c>
      <c r="Q20" s="42">
        <f t="shared" si="10"/>
        <v>223.30833333333331</v>
      </c>
      <c r="R20" s="42">
        <f t="shared" si="11"/>
        <v>8.7671852258705147</v>
      </c>
      <c r="S20" s="43">
        <f t="shared" si="12"/>
        <v>6.6992499999999993</v>
      </c>
      <c r="T20" s="42">
        <f>0.03*Q20*SQRT((R20/Q20)^2+(0.07^2))</f>
        <v>0.53766991813053844</v>
      </c>
      <c r="U20" s="45">
        <f t="shared" si="13"/>
        <v>8.0258225641756695</v>
      </c>
      <c r="V20" s="120">
        <f t="shared" si="14"/>
        <v>7.8555499999999991</v>
      </c>
      <c r="W20" s="42">
        <f t="shared" si="15"/>
        <v>0.54671586702417907</v>
      </c>
      <c r="X20" s="45">
        <f t="shared" si="16"/>
        <v>6.9596128472758645</v>
      </c>
      <c r="Y20" s="132"/>
      <c r="Z20" s="133"/>
      <c r="AA20" s="266" t="s">
        <v>53</v>
      </c>
      <c r="AB20" s="47">
        <v>21</v>
      </c>
      <c r="AC20" s="41">
        <v>677.01</v>
      </c>
      <c r="AD20" s="42">
        <f t="shared" si="4"/>
        <v>35.850500000000004</v>
      </c>
      <c r="AE20" s="42">
        <v>683.3</v>
      </c>
      <c r="AF20" s="42">
        <f t="shared" si="5"/>
        <v>36.164999999999999</v>
      </c>
      <c r="AG20" s="42">
        <f t="shared" si="17"/>
        <v>680.15499999999997</v>
      </c>
      <c r="AH20" s="42">
        <f t="shared" si="18"/>
        <v>25.461566994442819</v>
      </c>
      <c r="AI20" s="43">
        <f t="shared" si="19"/>
        <v>5.1011625</v>
      </c>
      <c r="AJ20" s="70">
        <f>AI20*SQRT((AH20/AG20)^2+(($G$6+($G$7/100))^2))</f>
        <v>0.40493641386499657</v>
      </c>
      <c r="AK20" s="45">
        <f t="shared" si="21"/>
        <v>7.9381202591565465</v>
      </c>
    </row>
    <row r="21" spans="1:37" x14ac:dyDescent="0.2">
      <c r="A21" s="113"/>
      <c r="B21" s="232"/>
      <c r="C21" s="56">
        <v>23</v>
      </c>
      <c r="D21" s="50">
        <v>52.27</v>
      </c>
      <c r="E21" s="51">
        <f t="shared" si="0"/>
        <v>4.6135000000000002</v>
      </c>
      <c r="F21" s="51">
        <v>121.59</v>
      </c>
      <c r="G21" s="51">
        <f t="shared" si="1"/>
        <v>8.0794999999999995</v>
      </c>
      <c r="H21" s="51">
        <f t="shared" si="6"/>
        <v>28.97666666666667</v>
      </c>
      <c r="I21" s="51">
        <f t="shared" si="7"/>
        <v>1.5506513192490725</v>
      </c>
      <c r="J21" s="52">
        <f t="shared" si="8"/>
        <v>0.86930000000000007</v>
      </c>
      <c r="K21" s="51">
        <f>0.03*H21*SQRT((I21/H21)^2+(0.07^2))</f>
        <v>7.6595768574380149E-2</v>
      </c>
      <c r="L21" s="53">
        <f t="shared" si="9"/>
        <v>8.8112008022984174</v>
      </c>
      <c r="M21" s="50">
        <v>503.07</v>
      </c>
      <c r="N21" s="51">
        <f t="shared" si="2"/>
        <v>27.153500000000001</v>
      </c>
      <c r="O21" s="51">
        <v>1008.77</v>
      </c>
      <c r="P21" s="51">
        <f t="shared" si="3"/>
        <v>52.438500000000005</v>
      </c>
      <c r="Q21" s="51">
        <f t="shared" si="10"/>
        <v>251.97333333333333</v>
      </c>
      <c r="R21" s="51">
        <f t="shared" si="11"/>
        <v>9.8419578626127251</v>
      </c>
      <c r="S21" s="52">
        <f t="shared" si="12"/>
        <v>7.5591999999999997</v>
      </c>
      <c r="T21" s="51">
        <f>0.03*Q21*SQRT((R21/Q21)^2+(0.07^2))</f>
        <v>0.60594644470324266</v>
      </c>
      <c r="U21" s="54">
        <f t="shared" si="13"/>
        <v>8.0160128678066815</v>
      </c>
      <c r="V21" s="78">
        <f t="shared" si="14"/>
        <v>8.4284999999999997</v>
      </c>
      <c r="W21" s="51">
        <f t="shared" si="15"/>
        <v>0.61076837312683441</v>
      </c>
      <c r="X21" s="54">
        <f t="shared" si="16"/>
        <v>7.2464658376559816</v>
      </c>
      <c r="Y21" s="132"/>
      <c r="Z21" s="133"/>
      <c r="AA21" s="232"/>
      <c r="AB21" s="56">
        <v>23</v>
      </c>
      <c r="AC21" s="50">
        <v>662.96</v>
      </c>
      <c r="AD21" s="51">
        <f t="shared" si="4"/>
        <v>35.148000000000003</v>
      </c>
      <c r="AE21" s="51">
        <v>665.07</v>
      </c>
      <c r="AF21" s="51">
        <f t="shared" si="5"/>
        <v>35.253500000000003</v>
      </c>
      <c r="AG21" s="51">
        <f t="shared" si="17"/>
        <v>664.0150000000001</v>
      </c>
      <c r="AH21" s="51">
        <f t="shared" si="18"/>
        <v>24.890716975661832</v>
      </c>
      <c r="AI21" s="52">
        <f t="shared" si="19"/>
        <v>4.9801125000000006</v>
      </c>
      <c r="AJ21" s="51">
        <f t="shared" si="20"/>
        <v>0.39544533602940157</v>
      </c>
      <c r="AK21" s="54">
        <f t="shared" si="21"/>
        <v>7.9404900196411523</v>
      </c>
    </row>
    <row r="22" spans="1:37" x14ac:dyDescent="0.2">
      <c r="A22" s="113"/>
      <c r="B22" s="232"/>
      <c r="C22" s="56">
        <v>26</v>
      </c>
      <c r="D22" s="50">
        <v>48.74</v>
      </c>
      <c r="E22" s="51">
        <f t="shared" si="0"/>
        <v>4.4370000000000003</v>
      </c>
      <c r="F22" s="51">
        <v>134.38</v>
      </c>
      <c r="G22" s="51">
        <f t="shared" si="1"/>
        <v>8.7190000000000012</v>
      </c>
      <c r="H22" s="51">
        <f t="shared" si="6"/>
        <v>30.52</v>
      </c>
      <c r="I22" s="51">
        <f t="shared" si="7"/>
        <v>1.6305071637717854</v>
      </c>
      <c r="J22" s="52">
        <f t="shared" si="8"/>
        <v>0.91559999999999997</v>
      </c>
      <c r="K22" s="51">
        <f t="shared" ref="K22:K26" si="24">0.03*H22*SQRT((I22/H22)^2+(0.07^2))</f>
        <v>8.0625571092551029E-2</v>
      </c>
      <c r="L22" s="53">
        <f t="shared" si="9"/>
        <v>8.8057635531401299</v>
      </c>
      <c r="M22" s="50">
        <v>543.1</v>
      </c>
      <c r="N22" s="51">
        <f t="shared" si="2"/>
        <v>29.155000000000001</v>
      </c>
      <c r="O22" s="51">
        <v>1086.8399999999999</v>
      </c>
      <c r="P22" s="51">
        <f t="shared" si="3"/>
        <v>56.341999999999999</v>
      </c>
      <c r="Q22" s="51">
        <f t="shared" si="10"/>
        <v>271.65666666666669</v>
      </c>
      <c r="R22" s="51">
        <f t="shared" si="11"/>
        <v>10.573072439246577</v>
      </c>
      <c r="S22" s="52">
        <f t="shared" si="12"/>
        <v>8.1497000000000011</v>
      </c>
      <c r="T22" s="51">
        <f t="shared" ref="T22:T26" si="25">0.03*Q22*SQRT((R22/Q22)^2+(0.07^2))</f>
        <v>0.65273054483913973</v>
      </c>
      <c r="U22" s="54">
        <f t="shared" si="13"/>
        <v>8.0092585596910268</v>
      </c>
      <c r="V22" s="78">
        <f t="shared" si="14"/>
        <v>9.0653000000000006</v>
      </c>
      <c r="W22" s="51">
        <f t="shared" si="15"/>
        <v>0.65769114854922606</v>
      </c>
      <c r="X22" s="54">
        <f t="shared" si="16"/>
        <v>7.2550400819523464</v>
      </c>
      <c r="Y22" s="132"/>
      <c r="Z22" s="133"/>
      <c r="AA22" s="232"/>
      <c r="AB22" s="56">
        <v>26</v>
      </c>
      <c r="AC22" s="50">
        <v>640.85</v>
      </c>
      <c r="AD22" s="51">
        <f t="shared" si="4"/>
        <v>34.042500000000004</v>
      </c>
      <c r="AE22" s="51">
        <v>640.57000000000005</v>
      </c>
      <c r="AF22" s="51">
        <f t="shared" si="5"/>
        <v>34.028500000000001</v>
      </c>
      <c r="AG22" s="51">
        <f t="shared" si="17"/>
        <v>640.71</v>
      </c>
      <c r="AH22" s="51">
        <f t="shared" si="18"/>
        <v>24.066733360076103</v>
      </c>
      <c r="AI22" s="52">
        <f t="shared" si="19"/>
        <v>4.8053249999999998</v>
      </c>
      <c r="AJ22" s="51">
        <f t="shared" si="20"/>
        <v>0.38174213484395297</v>
      </c>
      <c r="AK22" s="54">
        <f t="shared" si="21"/>
        <v>7.944148103280277</v>
      </c>
    </row>
    <row r="23" spans="1:37" x14ac:dyDescent="0.2">
      <c r="A23" s="113"/>
      <c r="B23" s="232"/>
      <c r="C23" s="56">
        <v>29</v>
      </c>
      <c r="D23" s="50">
        <v>56.05</v>
      </c>
      <c r="E23" s="51">
        <f t="shared" si="0"/>
        <v>4.8025000000000002</v>
      </c>
      <c r="F23" s="51">
        <v>133.09</v>
      </c>
      <c r="G23" s="51">
        <f t="shared" si="1"/>
        <v>8.6545000000000005</v>
      </c>
      <c r="H23" s="51">
        <f t="shared" si="6"/>
        <v>31.52333333333333</v>
      </c>
      <c r="I23" s="51">
        <f t="shared" si="7"/>
        <v>1.6496159191022484</v>
      </c>
      <c r="J23" s="52">
        <f t="shared" si="8"/>
        <v>0.94569999999999999</v>
      </c>
      <c r="K23" s="51">
        <f t="shared" si="24"/>
        <v>8.2652386617084447E-2</v>
      </c>
      <c r="L23" s="53">
        <f t="shared" si="9"/>
        <v>8.7398103645008405</v>
      </c>
      <c r="M23" s="50">
        <v>576.27</v>
      </c>
      <c r="N23" s="51">
        <f t="shared" si="2"/>
        <v>30.813500000000001</v>
      </c>
      <c r="O23" s="51">
        <v>1163.51</v>
      </c>
      <c r="P23" s="51">
        <f t="shared" si="3"/>
        <v>60.1755</v>
      </c>
      <c r="Q23" s="51">
        <f t="shared" si="10"/>
        <v>289.96333333333331</v>
      </c>
      <c r="R23" s="51">
        <f t="shared" si="11"/>
        <v>11.267656000078771</v>
      </c>
      <c r="S23" s="52">
        <f t="shared" si="12"/>
        <v>8.6988999999999983</v>
      </c>
      <c r="T23" s="51">
        <f t="shared" si="25"/>
        <v>0.69645623300498916</v>
      </c>
      <c r="U23" s="54">
        <f t="shared" si="13"/>
        <v>8.0062563428133373</v>
      </c>
      <c r="V23" s="78">
        <f t="shared" si="14"/>
        <v>9.6445999999999987</v>
      </c>
      <c r="W23" s="51">
        <f t="shared" si="15"/>
        <v>0.70134349751387848</v>
      </c>
      <c r="X23" s="54">
        <f t="shared" si="16"/>
        <v>7.2718775015436474</v>
      </c>
      <c r="Y23" s="132"/>
      <c r="Z23" s="133"/>
      <c r="AA23" s="232"/>
      <c r="AB23" s="56">
        <v>29</v>
      </c>
      <c r="AC23" s="50">
        <v>621.19000000000005</v>
      </c>
      <c r="AD23" s="51">
        <f t="shared" si="4"/>
        <v>33.0595</v>
      </c>
      <c r="AE23" s="51">
        <v>638.76</v>
      </c>
      <c r="AF23" s="51">
        <f t="shared" si="5"/>
        <v>33.938000000000002</v>
      </c>
      <c r="AG23" s="51">
        <f t="shared" si="17"/>
        <v>629.97500000000002</v>
      </c>
      <c r="AH23" s="51">
        <f t="shared" si="18"/>
        <v>23.689229537122984</v>
      </c>
      <c r="AI23" s="52">
        <f t="shared" si="19"/>
        <v>4.7248125000000005</v>
      </c>
      <c r="AJ23" s="51">
        <f t="shared" si="20"/>
        <v>0.37543738860598486</v>
      </c>
      <c r="AK23" s="54">
        <f t="shared" si="21"/>
        <v>7.9460801588631256</v>
      </c>
    </row>
    <row r="24" spans="1:37" x14ac:dyDescent="0.2">
      <c r="A24" s="113"/>
      <c r="B24" s="232"/>
      <c r="C24" s="56">
        <v>32</v>
      </c>
      <c r="D24" s="50">
        <v>62.58</v>
      </c>
      <c r="E24" s="51">
        <f t="shared" si="0"/>
        <v>5.1289999999999996</v>
      </c>
      <c r="F24" s="51">
        <v>139.41</v>
      </c>
      <c r="G24" s="51">
        <f t="shared" si="1"/>
        <v>8.9705000000000013</v>
      </c>
      <c r="H24" s="51">
        <f t="shared" si="6"/>
        <v>33.664999999999999</v>
      </c>
      <c r="I24" s="51">
        <f t="shared" si="7"/>
        <v>1.7222120082582428</v>
      </c>
      <c r="J24" s="52">
        <f t="shared" si="8"/>
        <v>1.0099500000000001</v>
      </c>
      <c r="K24" s="51">
        <f t="shared" si="24"/>
        <v>8.7563736178283308E-2</v>
      </c>
      <c r="L24" s="53">
        <f t="shared" si="9"/>
        <v>8.6701060625063917</v>
      </c>
      <c r="M24" s="50">
        <v>613.58000000000004</v>
      </c>
      <c r="N24" s="51">
        <f t="shared" si="2"/>
        <v>32.679000000000002</v>
      </c>
      <c r="O24" s="51">
        <v>1232.9100000000001</v>
      </c>
      <c r="P24" s="51">
        <f t="shared" si="3"/>
        <v>63.645500000000006</v>
      </c>
      <c r="Q24" s="51">
        <f t="shared" si="10"/>
        <v>307.74833333333339</v>
      </c>
      <c r="R24" s="51">
        <f t="shared" si="11"/>
        <v>11.92414300583531</v>
      </c>
      <c r="S24" s="52">
        <f t="shared" si="12"/>
        <v>9.2324500000000018</v>
      </c>
      <c r="T24" s="51">
        <f t="shared" si="25"/>
        <v>0.73867010193556659</v>
      </c>
      <c r="U24" s="54">
        <f t="shared" si="13"/>
        <v>8.0008026248240327</v>
      </c>
      <c r="V24" s="78">
        <f t="shared" si="14"/>
        <v>10.242400000000002</v>
      </c>
      <c r="W24" s="51">
        <f t="shared" si="15"/>
        <v>0.74384200431744929</v>
      </c>
      <c r="X24" s="54">
        <f t="shared" si="16"/>
        <v>7.26237995311108</v>
      </c>
      <c r="Y24" s="132"/>
      <c r="Z24" s="133"/>
      <c r="AA24" s="232"/>
      <c r="AB24" s="56">
        <v>32</v>
      </c>
      <c r="AC24" s="50">
        <v>593.4</v>
      </c>
      <c r="AD24" s="51">
        <f t="shared" si="4"/>
        <v>31.67</v>
      </c>
      <c r="AE24" s="51">
        <v>614.51</v>
      </c>
      <c r="AF24" s="51">
        <f t="shared" si="5"/>
        <v>32.725499999999997</v>
      </c>
      <c r="AG24" s="51">
        <f t="shared" si="17"/>
        <v>603.95499999999993</v>
      </c>
      <c r="AH24" s="51">
        <f t="shared" si="18"/>
        <v>22.770305499981767</v>
      </c>
      <c r="AI24" s="52">
        <f t="shared" si="19"/>
        <v>4.5296624999999997</v>
      </c>
      <c r="AJ24" s="51">
        <f t="shared" si="20"/>
        <v>0.36014207028585432</v>
      </c>
      <c r="AK24" s="54">
        <f t="shared" si="21"/>
        <v>7.9507484340357442</v>
      </c>
    </row>
    <row r="25" spans="1:37" x14ac:dyDescent="0.2">
      <c r="A25" s="113"/>
      <c r="B25" s="232"/>
      <c r="C25" s="56">
        <v>35</v>
      </c>
      <c r="D25" s="50">
        <v>52.48</v>
      </c>
      <c r="E25" s="51">
        <f t="shared" si="0"/>
        <v>4.6240000000000006</v>
      </c>
      <c r="F25" s="51">
        <v>153.65</v>
      </c>
      <c r="G25" s="51">
        <f t="shared" si="1"/>
        <v>9.682500000000001</v>
      </c>
      <c r="H25" s="51">
        <f t="shared" si="6"/>
        <v>34.354999999999997</v>
      </c>
      <c r="I25" s="51">
        <f t="shared" si="7"/>
        <v>1.7883277590003213</v>
      </c>
      <c r="J25" s="52">
        <f t="shared" si="8"/>
        <v>1.0306500000000001</v>
      </c>
      <c r="K25" s="51">
        <f t="shared" si="24"/>
        <v>8.9907050482706849E-2</v>
      </c>
      <c r="L25" s="53">
        <f t="shared" si="9"/>
        <v>8.7233348355607472</v>
      </c>
      <c r="M25" s="50">
        <v>621.66999999999996</v>
      </c>
      <c r="N25" s="51">
        <f t="shared" si="2"/>
        <v>33.083500000000001</v>
      </c>
      <c r="O25" s="51">
        <v>1232.8499999999999</v>
      </c>
      <c r="P25" s="51">
        <f t="shared" si="3"/>
        <v>63.642499999999998</v>
      </c>
      <c r="Q25" s="51">
        <f t="shared" si="10"/>
        <v>309.08666666666664</v>
      </c>
      <c r="R25" s="51">
        <f t="shared" si="11"/>
        <v>11.954643191966134</v>
      </c>
      <c r="S25" s="52">
        <f t="shared" si="12"/>
        <v>9.2726000000000006</v>
      </c>
      <c r="T25" s="51">
        <f t="shared" si="25"/>
        <v>0.74157237488090133</v>
      </c>
      <c r="U25" s="54">
        <f t="shared" si="13"/>
        <v>7.9974589099163262</v>
      </c>
      <c r="V25" s="78">
        <f t="shared" si="14"/>
        <v>10.30325</v>
      </c>
      <c r="W25" s="51">
        <f t="shared" si="15"/>
        <v>0.74700258695201316</v>
      </c>
      <c r="X25" s="54">
        <f t="shared" si="16"/>
        <v>7.2501646272002827</v>
      </c>
      <c r="Y25" s="132"/>
      <c r="Z25" s="133"/>
      <c r="AA25" s="232"/>
      <c r="AB25" s="56">
        <v>35</v>
      </c>
      <c r="AC25" s="50">
        <v>555.37</v>
      </c>
      <c r="AD25" s="51">
        <f t="shared" si="4"/>
        <v>29.768500000000003</v>
      </c>
      <c r="AE25" s="51">
        <v>550.41</v>
      </c>
      <c r="AF25" s="51">
        <f t="shared" si="5"/>
        <v>29.520499999999998</v>
      </c>
      <c r="AG25" s="51">
        <f t="shared" si="17"/>
        <v>552.89</v>
      </c>
      <c r="AH25" s="51">
        <f t="shared" si="18"/>
        <v>20.962010355044672</v>
      </c>
      <c r="AI25" s="52">
        <f t="shared" si="19"/>
        <v>4.1466750000000001</v>
      </c>
      <c r="AJ25" s="51">
        <f t="shared" si="20"/>
        <v>0.33010855345945483</v>
      </c>
      <c r="AK25" s="54">
        <f t="shared" si="21"/>
        <v>7.9608012072191539</v>
      </c>
    </row>
    <row r="26" spans="1:37" x14ac:dyDescent="0.2">
      <c r="A26" s="113"/>
      <c r="B26" s="232"/>
      <c r="C26" s="56">
        <v>40</v>
      </c>
      <c r="D26" s="50">
        <v>50.67</v>
      </c>
      <c r="E26" s="51">
        <f t="shared" si="0"/>
        <v>4.5335000000000001</v>
      </c>
      <c r="F26" s="51">
        <v>147.47999999999999</v>
      </c>
      <c r="G26" s="51">
        <f t="shared" si="1"/>
        <v>9.3739999999999988</v>
      </c>
      <c r="H26" s="51">
        <f t="shared" ref="H26:H27" si="26">(D26+F26)/6</f>
        <v>33.024999999999999</v>
      </c>
      <c r="I26" s="51">
        <f t="shared" ref="I26:I27" si="27">SQRT((E26^2)+(G26^2))/6</f>
        <v>1.7354514162187182</v>
      </c>
      <c r="J26" s="52">
        <f t="shared" ref="J26:J27" si="28">H26*0.25*12/100</f>
        <v>0.99074999999999991</v>
      </c>
      <c r="K26" s="51">
        <f t="shared" si="24"/>
        <v>8.6720134412372751E-2</v>
      </c>
      <c r="L26" s="53">
        <f t="shared" ref="L26:L27" si="29">K26/J26*100</f>
        <v>8.7529784922909677</v>
      </c>
      <c r="M26" s="50">
        <v>623.39</v>
      </c>
      <c r="N26" s="51">
        <f t="shared" si="2"/>
        <v>33.169499999999999</v>
      </c>
      <c r="O26" s="51">
        <v>1251.0899999999999</v>
      </c>
      <c r="P26" s="51">
        <f t="shared" si="3"/>
        <v>64.55449999999999</v>
      </c>
      <c r="Q26" s="51">
        <f t="shared" ref="Q26:Q27" si="30">(M26+O26)/6</f>
        <v>312.41333333333336</v>
      </c>
      <c r="R26" s="51">
        <f t="shared" ref="R26:R27" si="31">SQRT((N26^2)+(P26^2))/6</f>
        <v>12.096256538124143</v>
      </c>
      <c r="S26" s="52">
        <f t="shared" ref="S26:S27" si="32">Q26*0.25*12/100</f>
        <v>9.3724000000000007</v>
      </c>
      <c r="T26" s="51">
        <f t="shared" si="25"/>
        <v>0.74974175596434545</v>
      </c>
      <c r="U26" s="54">
        <f t="shared" ref="U26:U27" si="33">T26/S26*100</f>
        <v>7.9994639149454292</v>
      </c>
      <c r="V26" s="78">
        <f t="shared" ref="V26:V27" si="34">J26+S26</f>
        <v>10.363150000000001</v>
      </c>
      <c r="W26" s="51">
        <f t="shared" ref="W26:W27" si="35">SQRT((K26^2)+(T26^2))</f>
        <v>0.7547404072586813</v>
      </c>
      <c r="X26" s="54">
        <f t="shared" ref="X26:X27" si="36">W26/V26*100</f>
        <v>7.2829246634341995</v>
      </c>
      <c r="Y26" s="132"/>
      <c r="Z26" s="133"/>
      <c r="AA26" s="232"/>
      <c r="AB26" s="56">
        <v>40</v>
      </c>
      <c r="AC26" s="50">
        <v>509.79</v>
      </c>
      <c r="AD26" s="51">
        <f t="shared" si="4"/>
        <v>27.489500000000003</v>
      </c>
      <c r="AE26" s="51">
        <v>512.62</v>
      </c>
      <c r="AF26" s="51">
        <f t="shared" si="5"/>
        <v>27.631</v>
      </c>
      <c r="AG26" s="51">
        <f t="shared" si="17"/>
        <v>511.20500000000004</v>
      </c>
      <c r="AH26" s="51">
        <f t="shared" si="18"/>
        <v>19.488103879354195</v>
      </c>
      <c r="AI26" s="52">
        <f t="shared" si="19"/>
        <v>3.8340375000000004</v>
      </c>
      <c r="AJ26" s="51">
        <f t="shared" si="20"/>
        <v>0.30560138538232084</v>
      </c>
      <c r="AK26" s="54">
        <f t="shared" si="21"/>
        <v>7.9707458620923974</v>
      </c>
    </row>
    <row r="27" spans="1:37" ht="17" thickBot="1" x14ac:dyDescent="0.25">
      <c r="A27" s="113"/>
      <c r="B27" s="233"/>
      <c r="C27" s="65">
        <v>45</v>
      </c>
      <c r="D27" s="59">
        <v>57.36</v>
      </c>
      <c r="E27" s="60">
        <f t="shared" si="0"/>
        <v>4.8680000000000003</v>
      </c>
      <c r="F27" s="60">
        <v>149.85</v>
      </c>
      <c r="G27" s="60">
        <f t="shared" si="1"/>
        <v>9.4924999999999997</v>
      </c>
      <c r="H27" s="60">
        <f t="shared" si="26"/>
        <v>34.534999999999997</v>
      </c>
      <c r="I27" s="60">
        <f t="shared" si="27"/>
        <v>1.777990284391028</v>
      </c>
      <c r="J27" s="61">
        <f t="shared" si="28"/>
        <v>1.0360499999999999</v>
      </c>
      <c r="K27" s="60">
        <f>0.03*H27*SQRT((I27/H27)^2+(0.07^2))</f>
        <v>9.0026565848642701E-2</v>
      </c>
      <c r="L27" s="62">
        <f t="shared" si="29"/>
        <v>8.689403585603273</v>
      </c>
      <c r="M27" s="59">
        <v>626.02</v>
      </c>
      <c r="N27" s="60">
        <f t="shared" si="2"/>
        <v>33.301000000000002</v>
      </c>
      <c r="O27" s="60">
        <v>1246.1600000000001</v>
      </c>
      <c r="P27" s="60">
        <f t="shared" si="3"/>
        <v>64.308000000000007</v>
      </c>
      <c r="Q27" s="60">
        <f t="shared" si="30"/>
        <v>312.03000000000003</v>
      </c>
      <c r="R27" s="60">
        <f t="shared" si="31"/>
        <v>12.069791797200885</v>
      </c>
      <c r="S27" s="61">
        <f t="shared" si="32"/>
        <v>9.3609000000000009</v>
      </c>
      <c r="T27" s="60">
        <f>0.03*Q27*SQRT((R27/Q27)^2+(0.07^2))</f>
        <v>0.74865311446223215</v>
      </c>
      <c r="U27" s="63">
        <f t="shared" si="33"/>
        <v>7.9976617041334919</v>
      </c>
      <c r="V27" s="81">
        <f t="shared" si="34"/>
        <v>10.39695</v>
      </c>
      <c r="W27" s="60">
        <f t="shared" si="35"/>
        <v>0.7540465956109742</v>
      </c>
      <c r="X27" s="63">
        <f t="shared" si="36"/>
        <v>7.2525749918098503</v>
      </c>
      <c r="Y27" s="132"/>
      <c r="Z27" s="133"/>
      <c r="AA27" s="233"/>
      <c r="AB27" s="65">
        <v>45</v>
      </c>
      <c r="AC27" s="59">
        <v>470.96</v>
      </c>
      <c r="AD27" s="60">
        <f t="shared" si="4"/>
        <v>25.548000000000002</v>
      </c>
      <c r="AE27" s="60">
        <v>485.52</v>
      </c>
      <c r="AF27" s="60">
        <f t="shared" si="5"/>
        <v>26.276</v>
      </c>
      <c r="AG27" s="60">
        <f t="shared" si="17"/>
        <v>478.24</v>
      </c>
      <c r="AH27" s="60">
        <f t="shared" si="18"/>
        <v>18.324358651805525</v>
      </c>
      <c r="AI27" s="61">
        <f t="shared" si="19"/>
        <v>3.5868000000000002</v>
      </c>
      <c r="AJ27" s="160">
        <f t="shared" si="20"/>
        <v>0.28622875820923377</v>
      </c>
      <c r="AK27" s="63">
        <f t="shared" si="21"/>
        <v>7.9800590556828865</v>
      </c>
    </row>
    <row r="28" spans="1:37" x14ac:dyDescent="0.2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6"/>
      <c r="L28" s="113"/>
      <c r="M28" s="113"/>
      <c r="N28" s="113"/>
      <c r="O28" s="113"/>
      <c r="P28" s="113"/>
      <c r="Q28" s="113"/>
      <c r="R28" s="113"/>
      <c r="S28" s="114"/>
      <c r="T28" s="116"/>
      <c r="U28" s="113"/>
      <c r="V28" s="114"/>
      <c r="W28" s="113"/>
      <c r="X28" s="113"/>
      <c r="Y28" s="114"/>
      <c r="Z28" s="115"/>
      <c r="AA28" s="113"/>
      <c r="AB28" s="114"/>
      <c r="AC28" s="115"/>
      <c r="AD28" s="115"/>
      <c r="AE28" s="115"/>
      <c r="AF28" s="115"/>
      <c r="AG28" s="115"/>
      <c r="AH28" s="115"/>
      <c r="AI28" s="115"/>
      <c r="AJ28" s="116"/>
      <c r="AK28" s="115"/>
    </row>
    <row r="29" spans="1:37" ht="17" thickBot="1" x14ac:dyDescent="0.25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4"/>
      <c r="T29" s="113"/>
      <c r="U29" s="113"/>
      <c r="V29" s="114"/>
      <c r="W29" s="113"/>
      <c r="X29" s="113"/>
      <c r="Y29" s="114"/>
      <c r="Z29" s="113"/>
      <c r="AA29" s="113"/>
      <c r="AB29" s="114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ht="49" customHeight="1" thickBot="1" x14ac:dyDescent="0.25">
      <c r="A30" s="113"/>
      <c r="B30" s="246" t="s">
        <v>24</v>
      </c>
      <c r="C30" s="263" t="s">
        <v>24</v>
      </c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5"/>
      <c r="Y30" s="134"/>
      <c r="Z30" s="134"/>
      <c r="AA30" s="246" t="s">
        <v>24</v>
      </c>
      <c r="AB30" s="263" t="s">
        <v>24</v>
      </c>
      <c r="AC30" s="264"/>
      <c r="AD30" s="264"/>
      <c r="AE30" s="264"/>
      <c r="AF30" s="264"/>
      <c r="AG30" s="264"/>
      <c r="AH30" s="264"/>
      <c r="AI30" s="264"/>
      <c r="AJ30" s="264"/>
      <c r="AK30" s="265"/>
    </row>
    <row r="31" spans="1:37" ht="17" thickBot="1" x14ac:dyDescent="0.25">
      <c r="A31" s="113"/>
      <c r="B31" s="247"/>
      <c r="C31" s="251" t="s">
        <v>33</v>
      </c>
      <c r="D31" s="218" t="s">
        <v>21</v>
      </c>
      <c r="E31" s="219"/>
      <c r="F31" s="219"/>
      <c r="G31" s="219"/>
      <c r="H31" s="219"/>
      <c r="I31" s="219"/>
      <c r="J31" s="219"/>
      <c r="K31" s="219"/>
      <c r="L31" s="221"/>
      <c r="M31" s="218" t="s">
        <v>22</v>
      </c>
      <c r="N31" s="219"/>
      <c r="O31" s="219"/>
      <c r="P31" s="219"/>
      <c r="Q31" s="219"/>
      <c r="R31" s="219"/>
      <c r="S31" s="219"/>
      <c r="T31" s="219"/>
      <c r="U31" s="220"/>
      <c r="V31" s="218" t="s">
        <v>23</v>
      </c>
      <c r="W31" s="219"/>
      <c r="X31" s="221"/>
      <c r="Y31" s="135"/>
      <c r="Z31" s="114"/>
      <c r="AA31" s="247"/>
      <c r="AB31" s="251" t="s">
        <v>33</v>
      </c>
      <c r="AC31" s="218" t="s">
        <v>49</v>
      </c>
      <c r="AD31" s="219"/>
      <c r="AE31" s="219"/>
      <c r="AF31" s="219"/>
      <c r="AG31" s="219"/>
      <c r="AH31" s="219"/>
      <c r="AI31" s="219"/>
      <c r="AJ31" s="219"/>
      <c r="AK31" s="221"/>
    </row>
    <row r="32" spans="1:37" ht="17" thickBot="1" x14ac:dyDescent="0.25">
      <c r="A32" s="113"/>
      <c r="B32" s="248"/>
      <c r="C32" s="252"/>
      <c r="D32" s="3" t="s">
        <v>0</v>
      </c>
      <c r="E32" s="4" t="s">
        <v>1</v>
      </c>
      <c r="F32" s="5" t="s">
        <v>2</v>
      </c>
      <c r="G32" s="5" t="s">
        <v>3</v>
      </c>
      <c r="H32" s="4" t="s">
        <v>4</v>
      </c>
      <c r="I32" s="4" t="s">
        <v>5</v>
      </c>
      <c r="J32" s="6" t="s">
        <v>12</v>
      </c>
      <c r="K32" s="4" t="s">
        <v>14</v>
      </c>
      <c r="L32" s="7" t="s">
        <v>15</v>
      </c>
      <c r="M32" s="3" t="s">
        <v>6</v>
      </c>
      <c r="N32" s="4" t="s">
        <v>7</v>
      </c>
      <c r="O32" s="5" t="s">
        <v>8</v>
      </c>
      <c r="P32" s="5" t="s">
        <v>9</v>
      </c>
      <c r="Q32" s="4" t="s">
        <v>10</v>
      </c>
      <c r="R32" s="4" t="s">
        <v>11</v>
      </c>
      <c r="S32" s="6" t="s">
        <v>13</v>
      </c>
      <c r="T32" s="4" t="s">
        <v>16</v>
      </c>
      <c r="U32" s="7" t="s">
        <v>17</v>
      </c>
      <c r="V32" s="67" t="s">
        <v>25</v>
      </c>
      <c r="W32" s="4" t="s">
        <v>26</v>
      </c>
      <c r="X32" s="8" t="s">
        <v>38</v>
      </c>
      <c r="Y32" s="114"/>
      <c r="Z32" s="131"/>
      <c r="AA32" s="248"/>
      <c r="AB32" s="252"/>
      <c r="AC32" s="10" t="s">
        <v>39</v>
      </c>
      <c r="AD32" s="4" t="s">
        <v>40</v>
      </c>
      <c r="AE32" s="5" t="s">
        <v>41</v>
      </c>
      <c r="AF32" s="5" t="s">
        <v>42</v>
      </c>
      <c r="AG32" s="4" t="s">
        <v>43</v>
      </c>
      <c r="AH32" s="4" t="s">
        <v>44</v>
      </c>
      <c r="AI32" s="6" t="s">
        <v>45</v>
      </c>
      <c r="AJ32" s="4" t="s">
        <v>46</v>
      </c>
      <c r="AK32" s="8" t="s">
        <v>47</v>
      </c>
    </row>
    <row r="33" spans="1:37" x14ac:dyDescent="0.2">
      <c r="A33" s="113"/>
      <c r="B33" s="231" t="s">
        <v>55</v>
      </c>
      <c r="C33" s="104">
        <v>0</v>
      </c>
      <c r="D33" s="76">
        <v>72.97</v>
      </c>
      <c r="E33" s="70">
        <f t="shared" ref="E33:E48" si="37">($G$6*D33)+$G$7</f>
        <v>5.6485000000000003</v>
      </c>
      <c r="F33" s="70">
        <v>237.54</v>
      </c>
      <c r="G33" s="70">
        <f t="shared" ref="G33:G48" si="38">($G$6*F33)+$G$7</f>
        <v>13.877000000000001</v>
      </c>
      <c r="H33" s="70">
        <f>(D33+F33)/6</f>
        <v>51.751666666666665</v>
      </c>
      <c r="I33" s="70">
        <f>SQRT((E33^2)+(G33^2))/6</f>
        <v>2.4970909811329576</v>
      </c>
      <c r="J33" s="71">
        <f>H33*0.25*12/100</f>
        <v>1.5525499999999999</v>
      </c>
      <c r="K33" s="70">
        <f>0.03*H33*SQRT((I33/H33)^2+(0.07^2))</f>
        <v>0.1319959597620321</v>
      </c>
      <c r="L33" s="72">
        <f>K33/J33*100</f>
        <v>8.5018814055606651</v>
      </c>
      <c r="M33" s="69">
        <v>628.98</v>
      </c>
      <c r="N33" s="70">
        <f t="shared" ref="N33:N48" si="39">($G$6*M33)+$G$7</f>
        <v>33.448999999999998</v>
      </c>
      <c r="O33" s="70">
        <v>1222.75</v>
      </c>
      <c r="P33" s="70">
        <f t="shared" ref="P33:P48" si="40">($G$6*O33)+$G$7</f>
        <v>63.137500000000003</v>
      </c>
      <c r="Q33" s="70">
        <f>(M33+O33)/6</f>
        <v>308.62166666666667</v>
      </c>
      <c r="R33" s="70">
        <f>SQRT((N33^2)+(P33^2))/6</f>
        <v>11.90842314784185</v>
      </c>
      <c r="S33" s="71">
        <f>Q33*0.25*12/100</f>
        <v>9.2586499999999994</v>
      </c>
      <c r="T33" s="70">
        <f>0.03*Q33*SQRT((R33/Q33)^2+(0.07^2))</f>
        <v>0.74004744902708763</v>
      </c>
      <c r="U33" s="72">
        <f>T33/S33*100</f>
        <v>7.9930383914187022</v>
      </c>
      <c r="V33" s="73">
        <f>J33+S33</f>
        <v>10.811199999999999</v>
      </c>
      <c r="W33" s="70">
        <f>SQRT((K33^2)+(T33^2))</f>
        <v>0.75172678561096906</v>
      </c>
      <c r="X33" s="74">
        <f>W33/V33*100</f>
        <v>6.9532224508932314</v>
      </c>
      <c r="Y33" s="132"/>
      <c r="Z33" s="133"/>
      <c r="AA33" s="231" t="s">
        <v>55</v>
      </c>
      <c r="AB33" s="104">
        <v>0</v>
      </c>
      <c r="AC33" s="76">
        <v>1515.94</v>
      </c>
      <c r="AD33" s="70">
        <f t="shared" ref="AD33:AD48" si="41">($G$6*AC33)+$G$7</f>
        <v>77.797000000000011</v>
      </c>
      <c r="AE33" s="70">
        <v>1507.8</v>
      </c>
      <c r="AF33" s="70">
        <f t="shared" ref="AF33:AF48" si="42">($G$6*AE33)+$G$7</f>
        <v>77.39</v>
      </c>
      <c r="AG33" s="70">
        <f>(AC33+AE33)/2</f>
        <v>1511.87</v>
      </c>
      <c r="AH33" s="70">
        <f>SQRT((AD33^2)+(AF33^2))/2</f>
        <v>54.867078719848031</v>
      </c>
      <c r="AI33" s="71">
        <f>AG33*0.25*12/400</f>
        <v>11.339024999999999</v>
      </c>
      <c r="AJ33" s="70">
        <f>AI33*SQRT((AH33/AG33)^2+(0.07^2))</f>
        <v>0.89406089522239762</v>
      </c>
      <c r="AK33" s="74">
        <f>AJ33/AI33*100</f>
        <v>7.8848128055313191</v>
      </c>
    </row>
    <row r="34" spans="1:37" x14ac:dyDescent="0.2">
      <c r="A34" s="113"/>
      <c r="B34" s="232"/>
      <c r="C34" s="56">
        <v>0.5</v>
      </c>
      <c r="D34" s="57">
        <v>65.09</v>
      </c>
      <c r="E34" s="51">
        <f t="shared" si="37"/>
        <v>5.2545000000000002</v>
      </c>
      <c r="F34" s="51">
        <v>162.5</v>
      </c>
      <c r="G34" s="51">
        <f t="shared" si="38"/>
        <v>10.125</v>
      </c>
      <c r="H34" s="51">
        <f t="shared" ref="H34:H46" si="43">(D34+F34)/6</f>
        <v>37.931666666666665</v>
      </c>
      <c r="I34" s="51">
        <f t="shared" ref="I34:I46" si="44">SQRT((E34^2)+(G34^2))/6</f>
        <v>1.9012086451781141</v>
      </c>
      <c r="J34" s="52">
        <f t="shared" ref="J34:J46" si="45">H34*0.25*12/100</f>
        <v>1.1379499999999998</v>
      </c>
      <c r="K34" s="51">
        <f>0.03*H34*SQRT((I34/H34)^2+(0.07^2))</f>
        <v>9.7970877680563825E-2</v>
      </c>
      <c r="L34" s="53">
        <f t="shared" ref="L34:L46" si="46">K34/J34*100</f>
        <v>8.6094184876808164</v>
      </c>
      <c r="M34" s="50">
        <v>669.33</v>
      </c>
      <c r="N34" s="51">
        <f t="shared" si="39"/>
        <v>35.466500000000003</v>
      </c>
      <c r="O34" s="51">
        <v>1326.42</v>
      </c>
      <c r="P34" s="51">
        <f t="shared" si="40"/>
        <v>68.321000000000012</v>
      </c>
      <c r="Q34" s="51">
        <f t="shared" ref="Q34:Q46" si="47">(M34+O34)/6</f>
        <v>332.625</v>
      </c>
      <c r="R34" s="51">
        <f t="shared" ref="R34:R46" si="48">SQRT((N34^2)+(P34^2))/6</f>
        <v>12.829687429346137</v>
      </c>
      <c r="S34" s="52">
        <f t="shared" ref="S34:S46" si="49">Q34*0.25*12/100</f>
        <v>9.9787499999999998</v>
      </c>
      <c r="T34" s="51">
        <f>0.03*Q34*SQRT((R34/Q34)^2+(0.07^2))</f>
        <v>0.79753401447054284</v>
      </c>
      <c r="U34" s="53">
        <f t="shared" ref="U34:U46" si="50">T34/S34*100</f>
        <v>7.9923238328502357</v>
      </c>
      <c r="V34" s="78">
        <f t="shared" ref="V34:V46" si="51">J34+S34</f>
        <v>11.1167</v>
      </c>
      <c r="W34" s="51">
        <f t="shared" ref="W34:W46" si="52">SQRT((K34^2)+(T34^2))</f>
        <v>0.80352896469946877</v>
      </c>
      <c r="X34" s="54">
        <f t="shared" ref="X34:X46" si="53">W34/V34*100</f>
        <v>7.2281249354526862</v>
      </c>
      <c r="Y34" s="132"/>
      <c r="Z34" s="133"/>
      <c r="AA34" s="232"/>
      <c r="AB34" s="56">
        <v>0.5</v>
      </c>
      <c r="AC34" s="57">
        <v>1393.57</v>
      </c>
      <c r="AD34" s="51">
        <f t="shared" si="41"/>
        <v>71.6785</v>
      </c>
      <c r="AE34" s="51">
        <v>1378.82</v>
      </c>
      <c r="AF34" s="51">
        <f t="shared" si="42"/>
        <v>70.941000000000003</v>
      </c>
      <c r="AG34" s="51">
        <f t="shared" ref="AG34:AG48" si="54">(AC34+AE34)/2</f>
        <v>1386.1949999999999</v>
      </c>
      <c r="AH34" s="51">
        <f t="shared" ref="AH34:AH48" si="55">SQRT((AD34^2)+(AF34^2))/2</f>
        <v>50.424281956340245</v>
      </c>
      <c r="AI34" s="52">
        <f t="shared" ref="AI34:AI48" si="56">AG34*0.25*12/400</f>
        <v>10.3964625</v>
      </c>
      <c r="AJ34" s="51">
        <f>AI34*SQRT((AH34/AG34)^2+(0.07^2))</f>
        <v>0.82014951757368226</v>
      </c>
      <c r="AK34" s="54">
        <f t="shared" ref="AK34:AK48" si="57">AJ34/AI34*100</f>
        <v>7.8887363617546082</v>
      </c>
    </row>
    <row r="35" spans="1:37" x14ac:dyDescent="0.2">
      <c r="A35" s="113"/>
      <c r="B35" s="232"/>
      <c r="C35" s="56">
        <v>3</v>
      </c>
      <c r="D35" s="57">
        <v>55.63</v>
      </c>
      <c r="E35" s="51">
        <f t="shared" si="37"/>
        <v>4.7815000000000003</v>
      </c>
      <c r="F35" s="51">
        <v>161.37</v>
      </c>
      <c r="G35" s="51">
        <f t="shared" si="38"/>
        <v>10.0685</v>
      </c>
      <c r="H35" s="51">
        <f t="shared" si="43"/>
        <v>36.166666666666664</v>
      </c>
      <c r="I35" s="51">
        <f t="shared" si="44"/>
        <v>1.8576974584743937</v>
      </c>
      <c r="J35" s="52">
        <f t="shared" si="45"/>
        <v>1.085</v>
      </c>
      <c r="K35" s="51">
        <f t="shared" ref="K35:K39" si="58">0.03*H35*SQRT((I35/H35)^2+(0.07^2))</f>
        <v>9.4203706734395543E-2</v>
      </c>
      <c r="L35" s="53">
        <f t="shared" si="46"/>
        <v>8.6823692842760867</v>
      </c>
      <c r="M35" s="50">
        <v>683.33</v>
      </c>
      <c r="N35" s="51">
        <f t="shared" si="39"/>
        <v>36.166500000000006</v>
      </c>
      <c r="O35" s="51">
        <v>1344.61</v>
      </c>
      <c r="P35" s="51">
        <f t="shared" si="40"/>
        <v>69.230499999999992</v>
      </c>
      <c r="Q35" s="51">
        <f t="shared" si="47"/>
        <v>337.99</v>
      </c>
      <c r="R35" s="51">
        <f t="shared" si="48"/>
        <v>13.018019405274792</v>
      </c>
      <c r="S35" s="52">
        <f t="shared" si="49"/>
        <v>10.139699999999999</v>
      </c>
      <c r="T35" s="51">
        <f t="shared" ref="T35:T39" si="59">0.03*Q35*SQRT((R35/Q35)^2+(0.07^2))</f>
        <v>0.81012849298953815</v>
      </c>
      <c r="U35" s="53">
        <f t="shared" si="50"/>
        <v>7.989669250466366</v>
      </c>
      <c r="V35" s="78">
        <f t="shared" si="51"/>
        <v>11.224699999999999</v>
      </c>
      <c r="W35" s="51">
        <f t="shared" si="52"/>
        <v>0.81558722005436068</v>
      </c>
      <c r="X35" s="54">
        <f t="shared" si="53"/>
        <v>7.2660046153069651</v>
      </c>
      <c r="Y35" s="132"/>
      <c r="Z35" s="133"/>
      <c r="AA35" s="232"/>
      <c r="AB35" s="56">
        <v>3</v>
      </c>
      <c r="AC35" s="57">
        <v>1056.76</v>
      </c>
      <c r="AD35" s="51">
        <f t="shared" si="41"/>
        <v>54.838000000000001</v>
      </c>
      <c r="AE35" s="51">
        <v>1048.08</v>
      </c>
      <c r="AF35" s="51">
        <f t="shared" si="42"/>
        <v>54.403999999999996</v>
      </c>
      <c r="AG35" s="51">
        <f t="shared" si="54"/>
        <v>1052.42</v>
      </c>
      <c r="AH35" s="51">
        <f t="shared" si="55"/>
        <v>38.623184293892699</v>
      </c>
      <c r="AI35" s="52">
        <f t="shared" si="56"/>
        <v>7.8931500000000003</v>
      </c>
      <c r="AJ35" s="51">
        <f t="shared" ref="AJ35:AJ39" si="60">AI35*SQRT((AH35/AG35)^2+(0.07^2))</f>
        <v>0.62385083229206328</v>
      </c>
      <c r="AK35" s="54">
        <f t="shared" si="57"/>
        <v>7.9036991859025001</v>
      </c>
    </row>
    <row r="36" spans="1:37" x14ac:dyDescent="0.2">
      <c r="A36" s="113"/>
      <c r="B36" s="232"/>
      <c r="C36" s="56">
        <v>6</v>
      </c>
      <c r="D36" s="57">
        <v>66.42</v>
      </c>
      <c r="E36" s="51">
        <f t="shared" si="37"/>
        <v>5.3209999999999997</v>
      </c>
      <c r="F36" s="51">
        <v>160.97999999999999</v>
      </c>
      <c r="G36" s="51">
        <f t="shared" si="38"/>
        <v>10.048999999999999</v>
      </c>
      <c r="H36" s="51">
        <f t="shared" si="43"/>
        <v>37.9</v>
      </c>
      <c r="I36" s="51">
        <f t="shared" si="44"/>
        <v>1.8951358936908864</v>
      </c>
      <c r="J36" s="52">
        <f t="shared" si="45"/>
        <v>1.1369999999999998</v>
      </c>
      <c r="K36" s="51">
        <f t="shared" si="58"/>
        <v>9.7810807940636096E-2</v>
      </c>
      <c r="L36" s="53">
        <f t="shared" si="46"/>
        <v>8.6025336799152257</v>
      </c>
      <c r="M36" s="50">
        <v>697.92</v>
      </c>
      <c r="N36" s="51">
        <f t="shared" si="39"/>
        <v>36.896000000000001</v>
      </c>
      <c r="O36" s="51">
        <v>1384.23</v>
      </c>
      <c r="P36" s="51">
        <f t="shared" si="40"/>
        <v>71.211500000000001</v>
      </c>
      <c r="Q36" s="51">
        <f t="shared" si="47"/>
        <v>347.02500000000003</v>
      </c>
      <c r="R36" s="51">
        <f t="shared" si="48"/>
        <v>13.367032983602689</v>
      </c>
      <c r="S36" s="52">
        <f t="shared" si="49"/>
        <v>10.41075</v>
      </c>
      <c r="T36" s="51">
        <f t="shared" si="59"/>
        <v>0.83179926662777237</v>
      </c>
      <c r="U36" s="53">
        <f t="shared" si="50"/>
        <v>7.9898111723725229</v>
      </c>
      <c r="V36" s="78">
        <f t="shared" si="51"/>
        <v>11.547750000000001</v>
      </c>
      <c r="W36" s="51">
        <f t="shared" si="52"/>
        <v>0.83753028250475814</v>
      </c>
      <c r="X36" s="54">
        <f t="shared" si="53"/>
        <v>7.2527573120716848</v>
      </c>
      <c r="Y36" s="132"/>
      <c r="Z36" s="133"/>
      <c r="AA36" s="232"/>
      <c r="AB36" s="56">
        <v>6</v>
      </c>
      <c r="AC36" s="57">
        <v>889.89</v>
      </c>
      <c r="AD36" s="51">
        <f t="shared" si="41"/>
        <v>46.494500000000002</v>
      </c>
      <c r="AE36" s="51">
        <v>881.49</v>
      </c>
      <c r="AF36" s="51">
        <f t="shared" si="42"/>
        <v>46.0745</v>
      </c>
      <c r="AG36" s="51">
        <f t="shared" si="54"/>
        <v>885.69</v>
      </c>
      <c r="AH36" s="51">
        <f t="shared" si="55"/>
        <v>32.728420678746474</v>
      </c>
      <c r="AI36" s="52">
        <f t="shared" si="56"/>
        <v>6.6426750000000006</v>
      </c>
      <c r="AJ36" s="51">
        <f t="shared" si="60"/>
        <v>0.52579967969711983</v>
      </c>
      <c r="AK36" s="54">
        <f t="shared" si="57"/>
        <v>7.9154810328236707</v>
      </c>
    </row>
    <row r="37" spans="1:37" x14ac:dyDescent="0.2">
      <c r="A37" s="113"/>
      <c r="B37" s="232"/>
      <c r="C37" s="56">
        <v>9</v>
      </c>
      <c r="D37" s="57">
        <v>69.83</v>
      </c>
      <c r="E37" s="51">
        <f t="shared" si="37"/>
        <v>5.4915000000000003</v>
      </c>
      <c r="F37" s="51">
        <v>174.8</v>
      </c>
      <c r="G37" s="51">
        <f t="shared" si="38"/>
        <v>10.74</v>
      </c>
      <c r="H37" s="51">
        <f t="shared" si="43"/>
        <v>40.771666666666668</v>
      </c>
      <c r="I37" s="51">
        <f t="shared" si="44"/>
        <v>2.0104185043169496</v>
      </c>
      <c r="J37" s="52">
        <f t="shared" si="45"/>
        <v>1.22315</v>
      </c>
      <c r="K37" s="51">
        <f t="shared" si="58"/>
        <v>0.10473048422737288</v>
      </c>
      <c r="L37" s="53">
        <f t="shared" si="46"/>
        <v>8.5623581921573706</v>
      </c>
      <c r="M37" s="50">
        <v>747.11</v>
      </c>
      <c r="N37" s="51">
        <f t="shared" si="39"/>
        <v>39.355499999999999</v>
      </c>
      <c r="O37" s="51">
        <v>1470.14</v>
      </c>
      <c r="P37" s="51">
        <f t="shared" si="40"/>
        <v>75.507000000000005</v>
      </c>
      <c r="Q37" s="51">
        <f t="shared" si="47"/>
        <v>369.54166666666669</v>
      </c>
      <c r="R37" s="51">
        <f t="shared" si="48"/>
        <v>14.191314273614688</v>
      </c>
      <c r="S37" s="52">
        <f t="shared" si="49"/>
        <v>11.08625</v>
      </c>
      <c r="T37" s="51">
        <f t="shared" si="59"/>
        <v>0.88514872317452964</v>
      </c>
      <c r="U37" s="53">
        <f t="shared" si="50"/>
        <v>7.9842031631483108</v>
      </c>
      <c r="V37" s="78">
        <f t="shared" si="51"/>
        <v>12.3094</v>
      </c>
      <c r="W37" s="51">
        <f t="shared" si="52"/>
        <v>0.89132302588006784</v>
      </c>
      <c r="X37" s="54">
        <f t="shared" si="53"/>
        <v>7.24099489723356</v>
      </c>
      <c r="Y37" s="132"/>
      <c r="Z37" s="133"/>
      <c r="AA37" s="232"/>
      <c r="AB37" s="56">
        <v>9</v>
      </c>
      <c r="AC37" s="57">
        <v>707.51</v>
      </c>
      <c r="AD37" s="51">
        <f t="shared" si="41"/>
        <v>37.375500000000002</v>
      </c>
      <c r="AE37" s="51">
        <v>711.36</v>
      </c>
      <c r="AF37" s="51">
        <f t="shared" si="42"/>
        <v>37.568000000000005</v>
      </c>
      <c r="AG37" s="51">
        <f t="shared" si="54"/>
        <v>709.43499999999995</v>
      </c>
      <c r="AH37" s="51">
        <f t="shared" si="55"/>
        <v>26.49661593604927</v>
      </c>
      <c r="AI37" s="52">
        <f t="shared" si="56"/>
        <v>5.3207624999999998</v>
      </c>
      <c r="AJ37" s="51">
        <f t="shared" si="60"/>
        <v>0.42215280521679144</v>
      </c>
      <c r="AK37" s="54">
        <f t="shared" si="57"/>
        <v>7.9340659391730313</v>
      </c>
    </row>
    <row r="38" spans="1:37" x14ac:dyDescent="0.2">
      <c r="A38" s="113"/>
      <c r="B38" s="232"/>
      <c r="C38" s="56">
        <v>12</v>
      </c>
      <c r="D38" s="57">
        <v>61.68</v>
      </c>
      <c r="E38" s="51">
        <f t="shared" si="37"/>
        <v>5.0839999999999996</v>
      </c>
      <c r="F38" s="51">
        <v>166.26</v>
      </c>
      <c r="G38" s="51">
        <f t="shared" si="38"/>
        <v>10.313000000000001</v>
      </c>
      <c r="H38" s="51">
        <f t="shared" si="43"/>
        <v>37.99</v>
      </c>
      <c r="I38" s="51">
        <f t="shared" si="44"/>
        <v>1.9163407331566995</v>
      </c>
      <c r="J38" s="52">
        <f t="shared" si="45"/>
        <v>1.1396999999999999</v>
      </c>
      <c r="K38" s="51">
        <f t="shared" si="58"/>
        <v>9.8335214780870844E-2</v>
      </c>
      <c r="L38" s="53">
        <f t="shared" si="46"/>
        <v>8.6281666035685571</v>
      </c>
      <c r="M38" s="50">
        <v>757.75</v>
      </c>
      <c r="N38" s="51">
        <f t="shared" si="39"/>
        <v>39.887500000000003</v>
      </c>
      <c r="O38" s="51">
        <v>1510.01</v>
      </c>
      <c r="P38" s="51">
        <f t="shared" si="40"/>
        <v>77.500500000000002</v>
      </c>
      <c r="Q38" s="51">
        <f t="shared" si="47"/>
        <v>377.96000000000004</v>
      </c>
      <c r="R38" s="51">
        <f t="shared" si="48"/>
        <v>14.527120381185133</v>
      </c>
      <c r="S38" s="52">
        <f t="shared" si="49"/>
        <v>11.338800000000001</v>
      </c>
      <c r="T38" s="51">
        <f t="shared" si="59"/>
        <v>0.90549356296359185</v>
      </c>
      <c r="U38" s="53">
        <f t="shared" si="50"/>
        <v>7.9857971122481368</v>
      </c>
      <c r="V38" s="78">
        <f t="shared" si="51"/>
        <v>12.4785</v>
      </c>
      <c r="W38" s="51">
        <f t="shared" si="52"/>
        <v>0.91081743891654832</v>
      </c>
      <c r="X38" s="54">
        <f t="shared" si="53"/>
        <v>7.299093952931428</v>
      </c>
      <c r="Y38" s="132"/>
      <c r="Z38" s="133"/>
      <c r="AA38" s="232"/>
      <c r="AB38" s="56">
        <v>12</v>
      </c>
      <c r="AC38" s="57">
        <v>655.04999999999995</v>
      </c>
      <c r="AD38" s="51">
        <f t="shared" si="41"/>
        <v>34.752499999999998</v>
      </c>
      <c r="AE38" s="51">
        <v>659.57</v>
      </c>
      <c r="AF38" s="51">
        <f t="shared" si="42"/>
        <v>34.978500000000004</v>
      </c>
      <c r="AG38" s="51">
        <f t="shared" si="54"/>
        <v>657.31</v>
      </c>
      <c r="AH38" s="51">
        <f t="shared" si="55"/>
        <v>24.653760963086341</v>
      </c>
      <c r="AI38" s="52">
        <f t="shared" si="56"/>
        <v>4.9298249999999992</v>
      </c>
      <c r="AJ38" s="51">
        <f t="shared" si="60"/>
        <v>0.39150319442051645</v>
      </c>
      <c r="AK38" s="54">
        <f t="shared" si="57"/>
        <v>7.9415231660457835</v>
      </c>
    </row>
    <row r="39" spans="1:37" x14ac:dyDescent="0.2">
      <c r="A39" s="113"/>
      <c r="B39" s="232"/>
      <c r="C39" s="56">
        <v>15</v>
      </c>
      <c r="D39" s="57">
        <v>51.1</v>
      </c>
      <c r="E39" s="51">
        <f t="shared" si="37"/>
        <v>4.5549999999999997</v>
      </c>
      <c r="F39" s="51">
        <v>175.39</v>
      </c>
      <c r="G39" s="51">
        <f t="shared" si="38"/>
        <v>10.769499999999999</v>
      </c>
      <c r="H39" s="51">
        <f t="shared" si="43"/>
        <v>37.748333333333328</v>
      </c>
      <c r="I39" s="51">
        <f t="shared" si="44"/>
        <v>1.9488611720837261</v>
      </c>
      <c r="J39" s="52">
        <f t="shared" si="45"/>
        <v>1.1324499999999997</v>
      </c>
      <c r="K39" s="51">
        <f t="shared" si="58"/>
        <v>9.8499871032910469E-2</v>
      </c>
      <c r="L39" s="53">
        <f t="shared" si="46"/>
        <v>8.6979443713109195</v>
      </c>
      <c r="M39" s="50">
        <v>780.14</v>
      </c>
      <c r="N39" s="51">
        <f t="shared" si="39"/>
        <v>41.007000000000005</v>
      </c>
      <c r="O39" s="51">
        <v>1570.84</v>
      </c>
      <c r="P39" s="51">
        <f t="shared" si="40"/>
        <v>80.542000000000002</v>
      </c>
      <c r="Q39" s="51">
        <f t="shared" si="47"/>
        <v>391.83</v>
      </c>
      <c r="R39" s="51">
        <f t="shared" si="48"/>
        <v>15.063373361494357</v>
      </c>
      <c r="S39" s="52">
        <f t="shared" si="49"/>
        <v>11.754899999999999</v>
      </c>
      <c r="T39" s="51">
        <f t="shared" si="59"/>
        <v>0.93876796812311403</v>
      </c>
      <c r="U39" s="53">
        <f t="shared" si="50"/>
        <v>7.986184213588496</v>
      </c>
      <c r="V39" s="78">
        <f t="shared" si="51"/>
        <v>12.88735</v>
      </c>
      <c r="W39" s="51">
        <f t="shared" si="52"/>
        <v>0.94392135401605359</v>
      </c>
      <c r="X39" s="54">
        <f t="shared" si="53"/>
        <v>7.3244022550489714</v>
      </c>
      <c r="Y39" s="132"/>
      <c r="Z39" s="133"/>
      <c r="AA39" s="232"/>
      <c r="AB39" s="56">
        <v>15</v>
      </c>
      <c r="AC39" s="57">
        <v>645.77</v>
      </c>
      <c r="AD39" s="51">
        <f t="shared" si="41"/>
        <v>34.288499999999999</v>
      </c>
      <c r="AE39" s="51">
        <v>629.39</v>
      </c>
      <c r="AF39" s="51">
        <f t="shared" si="42"/>
        <v>33.469499999999996</v>
      </c>
      <c r="AG39" s="51">
        <f t="shared" si="54"/>
        <v>637.57999999999993</v>
      </c>
      <c r="AH39" s="51">
        <f t="shared" si="55"/>
        <v>23.957820552483483</v>
      </c>
      <c r="AI39" s="52">
        <f t="shared" si="56"/>
        <v>4.7818499999999995</v>
      </c>
      <c r="AJ39" s="51">
        <f t="shared" si="60"/>
        <v>0.37990795429505847</v>
      </c>
      <c r="AK39" s="54">
        <f t="shared" si="57"/>
        <v>7.94479028608297</v>
      </c>
    </row>
    <row r="40" spans="1:37" ht="17" thickBot="1" x14ac:dyDescent="0.25">
      <c r="A40" s="113"/>
      <c r="B40" s="233"/>
      <c r="C40" s="65">
        <v>20</v>
      </c>
      <c r="D40" s="66">
        <v>72.62</v>
      </c>
      <c r="E40" s="60">
        <f t="shared" si="37"/>
        <v>5.6310000000000002</v>
      </c>
      <c r="F40" s="60">
        <v>164.92</v>
      </c>
      <c r="G40" s="60">
        <f t="shared" si="38"/>
        <v>10.246</v>
      </c>
      <c r="H40" s="60">
        <f t="shared" si="43"/>
        <v>39.589999999999996</v>
      </c>
      <c r="I40" s="60">
        <f t="shared" si="44"/>
        <v>1.948565547895283</v>
      </c>
      <c r="J40" s="61">
        <f t="shared" si="45"/>
        <v>1.1876999999999998</v>
      </c>
      <c r="K40" s="60">
        <f>0.03*H40*SQRT((I40/H40)^2+(0.07^2))</f>
        <v>0.10163321428548837</v>
      </c>
      <c r="L40" s="62">
        <f t="shared" si="46"/>
        <v>8.5571452627337194</v>
      </c>
      <c r="M40" s="59">
        <v>791.86</v>
      </c>
      <c r="N40" s="60">
        <f t="shared" si="39"/>
        <v>41.593000000000004</v>
      </c>
      <c r="O40" s="60">
        <v>1585.56</v>
      </c>
      <c r="P40" s="60">
        <f t="shared" si="40"/>
        <v>81.278000000000006</v>
      </c>
      <c r="Q40" s="60">
        <f t="shared" si="47"/>
        <v>396.23666666666668</v>
      </c>
      <c r="R40" s="60">
        <f t="shared" si="48"/>
        <v>15.217032610605203</v>
      </c>
      <c r="S40" s="61">
        <f t="shared" si="49"/>
        <v>11.8871</v>
      </c>
      <c r="T40" s="60">
        <f>0.03*Q40*SQRT((R40/Q40)^2+(0.07^2))</f>
        <v>0.9490983567228426</v>
      </c>
      <c r="U40" s="62">
        <f t="shared" si="50"/>
        <v>7.9842716619094869</v>
      </c>
      <c r="V40" s="81">
        <f t="shared" si="51"/>
        <v>13.0748</v>
      </c>
      <c r="W40" s="60">
        <f t="shared" si="52"/>
        <v>0.9545244894605901</v>
      </c>
      <c r="X40" s="63">
        <f t="shared" si="53"/>
        <v>7.3004901754565283</v>
      </c>
      <c r="Y40" s="132"/>
      <c r="Z40" s="133"/>
      <c r="AA40" s="233"/>
      <c r="AB40" s="65">
        <v>20</v>
      </c>
      <c r="AC40" s="66">
        <v>636.35</v>
      </c>
      <c r="AD40" s="60">
        <f t="shared" si="41"/>
        <v>33.817500000000003</v>
      </c>
      <c r="AE40" s="60">
        <v>622.49</v>
      </c>
      <c r="AF40" s="60">
        <f t="shared" si="42"/>
        <v>33.124499999999998</v>
      </c>
      <c r="AG40" s="60">
        <f t="shared" si="54"/>
        <v>629.42000000000007</v>
      </c>
      <c r="AH40" s="60">
        <f t="shared" si="55"/>
        <v>23.66883925385865</v>
      </c>
      <c r="AI40" s="61">
        <f t="shared" si="56"/>
        <v>4.7206500000000009</v>
      </c>
      <c r="AJ40" s="60">
        <f>AI40*SQRT((AH40/AG40)^2+(0.07^2))</f>
        <v>0.37510833535014426</v>
      </c>
      <c r="AK40" s="63">
        <f t="shared" si="57"/>
        <v>7.9461162202269646</v>
      </c>
    </row>
    <row r="41" spans="1:37" x14ac:dyDescent="0.2">
      <c r="A41" s="113"/>
      <c r="B41" s="262" t="s">
        <v>54</v>
      </c>
      <c r="C41" s="106">
        <v>21</v>
      </c>
      <c r="D41" s="91">
        <v>692.17</v>
      </c>
      <c r="E41" s="85">
        <f t="shared" si="37"/>
        <v>36.608499999999999</v>
      </c>
      <c r="F41" s="85">
        <v>1454.69</v>
      </c>
      <c r="G41" s="85">
        <f t="shared" si="38"/>
        <v>74.734500000000011</v>
      </c>
      <c r="H41" s="85">
        <f t="shared" si="43"/>
        <v>357.81</v>
      </c>
      <c r="I41" s="85">
        <f t="shared" si="44"/>
        <v>13.869859170257563</v>
      </c>
      <c r="J41" s="86">
        <f t="shared" si="45"/>
        <v>10.734300000000001</v>
      </c>
      <c r="K41" s="85">
        <f>0.03*H41*SQRT((I41/H41)^2+(0.07^2))</f>
        <v>0.85891743308859436</v>
      </c>
      <c r="L41" s="87">
        <f t="shared" si="46"/>
        <v>8.0016156907166209</v>
      </c>
      <c r="M41" s="84">
        <v>113.68</v>
      </c>
      <c r="N41" s="85">
        <f t="shared" si="39"/>
        <v>7.6840000000000011</v>
      </c>
      <c r="O41" s="85">
        <v>210.05</v>
      </c>
      <c r="P41" s="85">
        <f t="shared" si="40"/>
        <v>12.502500000000001</v>
      </c>
      <c r="Q41" s="85">
        <f t="shared" si="47"/>
        <v>53.955000000000005</v>
      </c>
      <c r="R41" s="85">
        <f t="shared" si="48"/>
        <v>2.4458375198714886</v>
      </c>
      <c r="S41" s="86">
        <f t="shared" si="49"/>
        <v>1.6186500000000001</v>
      </c>
      <c r="T41" s="85">
        <f>0.03*Q41*SQRT((R41/Q41)^2+(0.07^2))</f>
        <v>0.13498905654348431</v>
      </c>
      <c r="U41" s="87">
        <f t="shared" si="50"/>
        <v>8.3396074842297168</v>
      </c>
      <c r="V41" s="88">
        <f t="shared" si="51"/>
        <v>12.352950000000002</v>
      </c>
      <c r="W41" s="85">
        <f t="shared" si="52"/>
        <v>0.86946029365923316</v>
      </c>
      <c r="X41" s="89">
        <f t="shared" si="53"/>
        <v>7.0384830640392222</v>
      </c>
      <c r="Y41" s="132"/>
      <c r="Z41" s="133"/>
      <c r="AA41" s="262" t="s">
        <v>54</v>
      </c>
      <c r="AB41" s="106">
        <v>21</v>
      </c>
      <c r="AC41" s="91">
        <v>611.62</v>
      </c>
      <c r="AD41" s="85">
        <f t="shared" si="41"/>
        <v>32.581000000000003</v>
      </c>
      <c r="AE41" s="85">
        <v>607.01</v>
      </c>
      <c r="AF41" s="85">
        <f t="shared" si="42"/>
        <v>32.350499999999997</v>
      </c>
      <c r="AG41" s="85">
        <f t="shared" si="54"/>
        <v>609.31500000000005</v>
      </c>
      <c r="AH41" s="85">
        <f t="shared" si="55"/>
        <v>22.956896628518848</v>
      </c>
      <c r="AI41" s="86">
        <f t="shared" si="56"/>
        <v>4.5698625000000002</v>
      </c>
      <c r="AJ41" s="85">
        <f>AI41*SQRT((AH41/AG41)^2+(0.07^2))</f>
        <v>0.36328319057017178</v>
      </c>
      <c r="AK41" s="89">
        <f t="shared" si="57"/>
        <v>7.9495431333037212</v>
      </c>
    </row>
    <row r="42" spans="1:37" x14ac:dyDescent="0.2">
      <c r="A42" s="113"/>
      <c r="B42" s="235"/>
      <c r="C42" s="30">
        <v>23</v>
      </c>
      <c r="D42" s="28">
        <v>671.92</v>
      </c>
      <c r="E42" s="22">
        <f t="shared" si="37"/>
        <v>35.595999999999997</v>
      </c>
      <c r="F42" s="22">
        <v>1408.78</v>
      </c>
      <c r="G42" s="22">
        <f t="shared" si="38"/>
        <v>72.439000000000007</v>
      </c>
      <c r="H42" s="22">
        <f t="shared" si="43"/>
        <v>346.7833333333333</v>
      </c>
      <c r="I42" s="22">
        <f t="shared" si="44"/>
        <v>13.452058843868061</v>
      </c>
      <c r="J42" s="23">
        <f t="shared" si="45"/>
        <v>10.403499999999999</v>
      </c>
      <c r="K42" s="22">
        <f>0.03*H42*SQRT((I42/H42)^2+(0.07^2))</f>
        <v>0.83258806047768907</v>
      </c>
      <c r="L42" s="24">
        <f t="shared" si="46"/>
        <v>8.00296112344585</v>
      </c>
      <c r="M42" s="21">
        <v>78.05</v>
      </c>
      <c r="N42" s="22">
        <f t="shared" si="39"/>
        <v>5.9024999999999999</v>
      </c>
      <c r="O42" s="22">
        <v>128.16999999999999</v>
      </c>
      <c r="P42" s="22">
        <f t="shared" si="40"/>
        <v>8.4085000000000001</v>
      </c>
      <c r="Q42" s="22">
        <f t="shared" si="47"/>
        <v>34.369999999999997</v>
      </c>
      <c r="R42" s="22">
        <f t="shared" si="48"/>
        <v>1.7122303396772034</v>
      </c>
      <c r="S42" s="23">
        <f t="shared" si="49"/>
        <v>1.0310999999999999</v>
      </c>
      <c r="T42" s="22">
        <f>0.03*Q42*SQRT((R42/Q42)^2+(0.07^2))</f>
        <v>8.858938306309623E-2</v>
      </c>
      <c r="U42" s="24">
        <f t="shared" si="50"/>
        <v>8.5917353373190029</v>
      </c>
      <c r="V42" s="92">
        <f t="shared" si="51"/>
        <v>11.4346</v>
      </c>
      <c r="W42" s="22">
        <f t="shared" si="52"/>
        <v>0.83728785805211581</v>
      </c>
      <c r="X42" s="25">
        <f t="shared" si="53"/>
        <v>7.3224061886914784</v>
      </c>
      <c r="Y42" s="132"/>
      <c r="Z42" s="133"/>
      <c r="AA42" s="235"/>
      <c r="AB42" s="30">
        <v>23</v>
      </c>
      <c r="AC42" s="28">
        <v>597.34</v>
      </c>
      <c r="AD42" s="22">
        <f t="shared" si="41"/>
        <v>31.867000000000004</v>
      </c>
      <c r="AE42" s="22">
        <v>584.72</v>
      </c>
      <c r="AF42" s="22">
        <f t="shared" si="42"/>
        <v>31.236000000000004</v>
      </c>
      <c r="AG42" s="22">
        <f t="shared" si="54"/>
        <v>591.03</v>
      </c>
      <c r="AH42" s="22">
        <f t="shared" si="55"/>
        <v>22.311394986643037</v>
      </c>
      <c r="AI42" s="23">
        <f t="shared" si="56"/>
        <v>4.4327249999999996</v>
      </c>
      <c r="AJ42" s="22">
        <f>AI42*SQRT((AH42/AG42)^2+(0.07^2))</f>
        <v>0.35253582301962588</v>
      </c>
      <c r="AK42" s="25">
        <f t="shared" si="57"/>
        <v>7.9530271564246799</v>
      </c>
    </row>
    <row r="43" spans="1:37" x14ac:dyDescent="0.2">
      <c r="A43" s="113"/>
      <c r="B43" s="235"/>
      <c r="C43" s="30">
        <v>26</v>
      </c>
      <c r="D43" s="28">
        <v>625.69000000000005</v>
      </c>
      <c r="E43" s="22">
        <f t="shared" si="37"/>
        <v>33.284500000000008</v>
      </c>
      <c r="F43" s="22">
        <v>1396.09</v>
      </c>
      <c r="G43" s="22">
        <f t="shared" si="38"/>
        <v>71.804500000000004</v>
      </c>
      <c r="H43" s="22">
        <f t="shared" si="43"/>
        <v>336.96333333333331</v>
      </c>
      <c r="I43" s="22">
        <f t="shared" si="44"/>
        <v>13.190636578543973</v>
      </c>
      <c r="J43" s="23">
        <f t="shared" si="45"/>
        <v>10.108899999999998</v>
      </c>
      <c r="K43" s="22">
        <f t="shared" ref="K43:K47" si="61">0.03*H43*SQRT((I43/H43)^2+(0.07^2))</f>
        <v>0.81075515054885716</v>
      </c>
      <c r="L43" s="24">
        <f t="shared" si="46"/>
        <v>8.020211403306563</v>
      </c>
      <c r="M43" s="21">
        <v>70.19</v>
      </c>
      <c r="N43" s="22">
        <f t="shared" si="39"/>
        <v>5.5095000000000001</v>
      </c>
      <c r="O43" s="22">
        <v>120.26</v>
      </c>
      <c r="P43" s="22">
        <f t="shared" si="40"/>
        <v>8.0130000000000017</v>
      </c>
      <c r="Q43" s="22">
        <f t="shared" si="47"/>
        <v>31.741666666666664</v>
      </c>
      <c r="R43" s="22">
        <f t="shared" si="48"/>
        <v>1.6207230832255091</v>
      </c>
      <c r="S43" s="23">
        <f t="shared" si="49"/>
        <v>0.95224999999999993</v>
      </c>
      <c r="T43" s="22">
        <f t="shared" ref="T43:T47" si="62">0.03*Q43*SQRT((R43/Q43)^2+(0.07^2))</f>
        <v>8.2506310591978355E-2</v>
      </c>
      <c r="U43" s="24">
        <f t="shared" si="50"/>
        <v>8.6643539608273414</v>
      </c>
      <c r="V43" s="92">
        <f t="shared" si="51"/>
        <v>11.061149999999998</v>
      </c>
      <c r="W43" s="22">
        <f t="shared" si="52"/>
        <v>0.81494245528687492</v>
      </c>
      <c r="X43" s="25">
        <f t="shared" si="53"/>
        <v>7.3676105584579821</v>
      </c>
      <c r="Y43" s="132"/>
      <c r="Z43" s="133"/>
      <c r="AA43" s="235"/>
      <c r="AB43" s="30">
        <v>26</v>
      </c>
      <c r="AC43" s="28">
        <v>633.45000000000005</v>
      </c>
      <c r="AD43" s="22">
        <f t="shared" si="41"/>
        <v>33.672499999999999</v>
      </c>
      <c r="AE43" s="22">
        <v>630.23</v>
      </c>
      <c r="AF43" s="22">
        <f t="shared" si="42"/>
        <v>33.511499999999998</v>
      </c>
      <c r="AG43" s="22">
        <f t="shared" si="54"/>
        <v>631.84</v>
      </c>
      <c r="AH43" s="22">
        <f t="shared" si="55"/>
        <v>23.753199197687035</v>
      </c>
      <c r="AI43" s="23">
        <f t="shared" si="56"/>
        <v>4.7388000000000003</v>
      </c>
      <c r="AJ43" s="22">
        <f t="shared" ref="AJ43:AJ47" si="63">AI43*SQRT((AH43/AG43)^2+(0.07^2))</f>
        <v>0.37652698271575608</v>
      </c>
      <c r="AK43" s="25">
        <f t="shared" si="57"/>
        <v>7.9456187793482753</v>
      </c>
    </row>
    <row r="44" spans="1:37" x14ac:dyDescent="0.2">
      <c r="A44" s="113"/>
      <c r="B44" s="235"/>
      <c r="C44" s="30">
        <v>29</v>
      </c>
      <c r="D44" s="28">
        <v>611.54</v>
      </c>
      <c r="E44" s="22">
        <f t="shared" si="37"/>
        <v>32.576999999999998</v>
      </c>
      <c r="F44" s="22">
        <v>1334.67</v>
      </c>
      <c r="G44" s="22">
        <f t="shared" si="38"/>
        <v>68.733500000000006</v>
      </c>
      <c r="H44" s="22">
        <f t="shared" si="43"/>
        <v>324.36833333333334</v>
      </c>
      <c r="I44" s="22">
        <f t="shared" si="44"/>
        <v>12.677139257614252</v>
      </c>
      <c r="J44" s="23">
        <f t="shared" si="45"/>
        <v>9.7310499999999998</v>
      </c>
      <c r="K44" s="22">
        <f t="shared" si="61"/>
        <v>0.78015140253895587</v>
      </c>
      <c r="L44" s="24">
        <f t="shared" si="46"/>
        <v>8.0171348676551446</v>
      </c>
      <c r="M44" s="21">
        <v>63.74</v>
      </c>
      <c r="N44" s="22">
        <f t="shared" si="39"/>
        <v>5.1870000000000003</v>
      </c>
      <c r="O44" s="22">
        <v>116.71</v>
      </c>
      <c r="P44" s="22">
        <f t="shared" si="40"/>
        <v>7.8354999999999997</v>
      </c>
      <c r="Q44" s="22">
        <f t="shared" si="47"/>
        <v>30.074999999999999</v>
      </c>
      <c r="R44" s="22">
        <f t="shared" si="48"/>
        <v>1.5661349208410422</v>
      </c>
      <c r="S44" s="23">
        <f t="shared" si="49"/>
        <v>0.90225</v>
      </c>
      <c r="T44" s="22">
        <f t="shared" si="62"/>
        <v>7.8717028256280103E-2</v>
      </c>
      <c r="U44" s="24">
        <f t="shared" si="50"/>
        <v>8.7245251600199616</v>
      </c>
      <c r="V44" s="92">
        <f t="shared" si="51"/>
        <v>10.6333</v>
      </c>
      <c r="W44" s="22">
        <f t="shared" si="52"/>
        <v>0.78411260761513069</v>
      </c>
      <c r="X44" s="25">
        <f t="shared" si="53"/>
        <v>7.3741228745086724</v>
      </c>
      <c r="Y44" s="132"/>
      <c r="Z44" s="133"/>
      <c r="AA44" s="235"/>
      <c r="AB44" s="30">
        <v>29</v>
      </c>
      <c r="AC44" s="28">
        <v>571.52</v>
      </c>
      <c r="AD44" s="22">
        <f t="shared" si="41"/>
        <v>30.576000000000001</v>
      </c>
      <c r="AE44" s="22">
        <v>582.27</v>
      </c>
      <c r="AF44" s="22">
        <f t="shared" si="42"/>
        <v>31.113500000000002</v>
      </c>
      <c r="AG44" s="22">
        <f t="shared" si="54"/>
        <v>576.89499999999998</v>
      </c>
      <c r="AH44" s="22">
        <f t="shared" si="55"/>
        <v>21.811359759595458</v>
      </c>
      <c r="AI44" s="23">
        <f t="shared" si="56"/>
        <v>4.3267125000000002</v>
      </c>
      <c r="AJ44" s="22">
        <f t="shared" si="63"/>
        <v>0.34422416860478622</v>
      </c>
      <c r="AK44" s="25">
        <f t="shared" si="57"/>
        <v>7.9557901895442829</v>
      </c>
    </row>
    <row r="45" spans="1:37" x14ac:dyDescent="0.2">
      <c r="A45" s="113"/>
      <c r="B45" s="235"/>
      <c r="C45" s="30">
        <v>32</v>
      </c>
      <c r="D45" s="28">
        <v>603.11</v>
      </c>
      <c r="E45" s="22">
        <f t="shared" si="37"/>
        <v>32.155500000000004</v>
      </c>
      <c r="F45" s="22">
        <v>1249.6300000000001</v>
      </c>
      <c r="G45" s="22">
        <f t="shared" si="38"/>
        <v>64.481500000000011</v>
      </c>
      <c r="H45" s="22">
        <f t="shared" si="43"/>
        <v>308.79000000000002</v>
      </c>
      <c r="I45" s="22">
        <f t="shared" si="44"/>
        <v>12.009070671903709</v>
      </c>
      <c r="J45" s="23">
        <f t="shared" si="45"/>
        <v>9.2637000000000018</v>
      </c>
      <c r="K45" s="22">
        <f t="shared" si="61"/>
        <v>0.74181876172249783</v>
      </c>
      <c r="L45" s="24">
        <f t="shared" si="46"/>
        <v>8.0078020847231421</v>
      </c>
      <c r="M45" s="21">
        <v>60.41</v>
      </c>
      <c r="N45" s="22">
        <f t="shared" si="39"/>
        <v>5.0205000000000002</v>
      </c>
      <c r="O45" s="22">
        <v>114.38</v>
      </c>
      <c r="P45" s="22">
        <f t="shared" si="40"/>
        <v>7.7190000000000003</v>
      </c>
      <c r="Q45" s="22">
        <f t="shared" si="47"/>
        <v>29.131666666666664</v>
      </c>
      <c r="R45" s="22">
        <f t="shared" si="48"/>
        <v>1.5346767778591035</v>
      </c>
      <c r="S45" s="23">
        <f t="shared" si="49"/>
        <v>0.87395</v>
      </c>
      <c r="T45" s="22">
        <f t="shared" si="62"/>
        <v>7.6565486242170494E-2</v>
      </c>
      <c r="U45" s="24">
        <f t="shared" si="50"/>
        <v>8.7608543099914762</v>
      </c>
      <c r="V45" s="92">
        <f t="shared" si="51"/>
        <v>10.137650000000002</v>
      </c>
      <c r="W45" s="22">
        <f t="shared" si="52"/>
        <v>0.74575957850167773</v>
      </c>
      <c r="X45" s="25">
        <f t="shared" si="53"/>
        <v>7.3563358224211477</v>
      </c>
      <c r="Y45" s="132"/>
      <c r="Z45" s="133"/>
      <c r="AA45" s="235"/>
      <c r="AB45" s="30">
        <v>32</v>
      </c>
      <c r="AC45" s="28">
        <v>578.72</v>
      </c>
      <c r="AD45" s="22">
        <f t="shared" si="41"/>
        <v>30.936000000000003</v>
      </c>
      <c r="AE45" s="22">
        <v>567.71</v>
      </c>
      <c r="AF45" s="22">
        <f t="shared" si="42"/>
        <v>30.385500000000004</v>
      </c>
      <c r="AG45" s="22">
        <f t="shared" si="54"/>
        <v>573.21500000000003</v>
      </c>
      <c r="AH45" s="22">
        <f t="shared" si="55"/>
        <v>21.681297852354231</v>
      </c>
      <c r="AI45" s="23">
        <f t="shared" si="56"/>
        <v>4.2991124999999997</v>
      </c>
      <c r="AJ45" s="22">
        <f t="shared" si="63"/>
        <v>0.34206071122851311</v>
      </c>
      <c r="AK45" s="25">
        <f t="shared" si="57"/>
        <v>7.9565424544836434</v>
      </c>
    </row>
    <row r="46" spans="1:37" x14ac:dyDescent="0.2">
      <c r="A46" s="113"/>
      <c r="B46" s="235"/>
      <c r="C46" s="30">
        <v>35</v>
      </c>
      <c r="D46" s="28">
        <v>564.28</v>
      </c>
      <c r="E46" s="22">
        <f t="shared" si="37"/>
        <v>30.213999999999999</v>
      </c>
      <c r="F46" s="22">
        <v>1175.97</v>
      </c>
      <c r="G46" s="22">
        <f t="shared" si="38"/>
        <v>60.798500000000004</v>
      </c>
      <c r="H46" s="22">
        <f t="shared" si="43"/>
        <v>290.04166666666669</v>
      </c>
      <c r="I46" s="22">
        <f t="shared" si="44"/>
        <v>11.315357555908498</v>
      </c>
      <c r="J46" s="23">
        <f t="shared" si="45"/>
        <v>8.7012499999999999</v>
      </c>
      <c r="K46" s="22">
        <f t="shared" si="61"/>
        <v>0.69729560991913608</v>
      </c>
      <c r="L46" s="24">
        <f t="shared" si="46"/>
        <v>8.0137406685147088</v>
      </c>
      <c r="M46" s="21">
        <v>61.34</v>
      </c>
      <c r="N46" s="22">
        <f t="shared" si="39"/>
        <v>5.0670000000000002</v>
      </c>
      <c r="O46" s="22">
        <v>118.26</v>
      </c>
      <c r="P46" s="22">
        <f t="shared" si="40"/>
        <v>7.9130000000000003</v>
      </c>
      <c r="Q46" s="22">
        <f t="shared" si="47"/>
        <v>29.933333333333337</v>
      </c>
      <c r="R46" s="22">
        <f t="shared" si="48"/>
        <v>1.5660464907246883</v>
      </c>
      <c r="S46" s="23">
        <f t="shared" si="49"/>
        <v>0.89800000000000013</v>
      </c>
      <c r="T46" s="22">
        <f t="shared" si="62"/>
        <v>7.8476945977783832E-2</v>
      </c>
      <c r="U46" s="24">
        <f t="shared" si="50"/>
        <v>8.7390808438512053</v>
      </c>
      <c r="V46" s="92">
        <f t="shared" si="51"/>
        <v>9.5992499999999996</v>
      </c>
      <c r="W46" s="22">
        <f t="shared" si="52"/>
        <v>0.70169779724786085</v>
      </c>
      <c r="X46" s="25">
        <f t="shared" si="53"/>
        <v>7.3099231424107183</v>
      </c>
      <c r="Y46" s="132"/>
      <c r="Z46" s="133"/>
      <c r="AA46" s="235"/>
      <c r="AB46" s="30">
        <v>35</v>
      </c>
      <c r="AC46" s="28">
        <v>575.78</v>
      </c>
      <c r="AD46" s="22">
        <f t="shared" si="41"/>
        <v>30.789000000000001</v>
      </c>
      <c r="AE46" s="22">
        <v>577.9</v>
      </c>
      <c r="AF46" s="22">
        <f t="shared" si="42"/>
        <v>30.895</v>
      </c>
      <c r="AG46" s="22">
        <f t="shared" si="54"/>
        <v>576.83999999999992</v>
      </c>
      <c r="AH46" s="22">
        <f t="shared" si="55"/>
        <v>21.808619545950176</v>
      </c>
      <c r="AI46" s="23">
        <f t="shared" si="56"/>
        <v>4.3262999999999998</v>
      </c>
      <c r="AJ46" s="22">
        <f t="shared" si="63"/>
        <v>0.34418899589705804</v>
      </c>
      <c r="AK46" s="25">
        <f t="shared" si="57"/>
        <v>7.9557357533471569</v>
      </c>
    </row>
    <row r="47" spans="1:37" x14ac:dyDescent="0.2">
      <c r="A47" s="113"/>
      <c r="B47" s="235"/>
      <c r="C47" s="30">
        <v>40</v>
      </c>
      <c r="D47" s="28">
        <v>556.07000000000005</v>
      </c>
      <c r="E47" s="22">
        <f t="shared" si="37"/>
        <v>29.803500000000003</v>
      </c>
      <c r="F47" s="22">
        <v>1131.53</v>
      </c>
      <c r="G47" s="22">
        <f t="shared" si="38"/>
        <v>58.576500000000003</v>
      </c>
      <c r="H47" s="22">
        <f t="shared" ref="H47:H48" si="64">(D47+F47)/6</f>
        <v>281.26666666666665</v>
      </c>
      <c r="I47" s="22">
        <f t="shared" ref="I47:I48" si="65">SQRT((E47^2)+(G47^2))/6</f>
        <v>10.953760090717708</v>
      </c>
      <c r="J47" s="23">
        <f t="shared" ref="J47:J48" si="66">H47*0.25*12/100</f>
        <v>8.4379999999999988</v>
      </c>
      <c r="K47" s="22">
        <f t="shared" si="61"/>
        <v>0.67591834544751039</v>
      </c>
      <c r="L47" s="24">
        <f t="shared" ref="L47:L48" si="67">K47/J47*100</f>
        <v>8.0104094032651165</v>
      </c>
      <c r="M47" s="21">
        <v>60.98</v>
      </c>
      <c r="N47" s="22">
        <f t="shared" si="39"/>
        <v>5.0489999999999995</v>
      </c>
      <c r="O47" s="22">
        <v>98.48</v>
      </c>
      <c r="P47" s="22">
        <f t="shared" si="40"/>
        <v>6.9240000000000004</v>
      </c>
      <c r="Q47" s="22">
        <f t="shared" ref="Q47:Q48" si="68">(M47+O47)/6</f>
        <v>26.576666666666668</v>
      </c>
      <c r="R47" s="22">
        <f t="shared" ref="R47:R48" si="69">SQRT((N47^2)+(P47^2))/6</f>
        <v>1.4282290607602131</v>
      </c>
      <c r="S47" s="23">
        <f t="shared" ref="S47:S48" si="70">Q47*0.25*12/100</f>
        <v>0.79730000000000001</v>
      </c>
      <c r="T47" s="22">
        <f t="shared" si="62"/>
        <v>7.0361368278338651E-2</v>
      </c>
      <c r="U47" s="24">
        <f t="shared" ref="U47:U48" si="71">T47/S47*100</f>
        <v>8.8249552587907498</v>
      </c>
      <c r="V47" s="92">
        <f t="shared" ref="V47:V48" si="72">J47+S47</f>
        <v>9.2352999999999987</v>
      </c>
      <c r="W47" s="22">
        <f t="shared" ref="W47:W48" si="73">SQRT((K47^2)+(T47^2))</f>
        <v>0.67957069673323911</v>
      </c>
      <c r="X47" s="25">
        <f t="shared" ref="X47:X48" si="74">W47/V47*100</f>
        <v>7.3584041312490038</v>
      </c>
      <c r="Y47" s="132"/>
      <c r="Z47" s="133"/>
      <c r="AA47" s="235"/>
      <c r="AB47" s="30">
        <v>40</v>
      </c>
      <c r="AC47" s="28">
        <v>594.99</v>
      </c>
      <c r="AD47" s="22">
        <f t="shared" si="41"/>
        <v>31.749500000000001</v>
      </c>
      <c r="AE47" s="22">
        <v>585.67999999999995</v>
      </c>
      <c r="AF47" s="22">
        <f t="shared" si="42"/>
        <v>31.283999999999999</v>
      </c>
      <c r="AG47" s="22">
        <f t="shared" si="54"/>
        <v>590.33500000000004</v>
      </c>
      <c r="AH47" s="22">
        <f t="shared" si="55"/>
        <v>22.286315342884745</v>
      </c>
      <c r="AI47" s="23">
        <f t="shared" si="56"/>
        <v>4.4275125000000006</v>
      </c>
      <c r="AJ47" s="22">
        <f t="shared" si="63"/>
        <v>0.35212538909443364</v>
      </c>
      <c r="AK47" s="25">
        <f t="shared" si="57"/>
        <v>7.9531201570731556</v>
      </c>
    </row>
    <row r="48" spans="1:37" ht="17" thickBot="1" x14ac:dyDescent="0.25">
      <c r="A48" s="113"/>
      <c r="B48" s="236"/>
      <c r="C48" s="38">
        <v>45</v>
      </c>
      <c r="D48" s="39">
        <v>543.79999999999995</v>
      </c>
      <c r="E48" s="33">
        <f t="shared" si="37"/>
        <v>29.189999999999998</v>
      </c>
      <c r="F48" s="33">
        <v>1117.58</v>
      </c>
      <c r="G48" s="33">
        <f t="shared" si="38"/>
        <v>57.878999999999998</v>
      </c>
      <c r="H48" s="33">
        <f t="shared" si="64"/>
        <v>276.89666666666665</v>
      </c>
      <c r="I48" s="33">
        <f t="shared" si="65"/>
        <v>10.803850575142178</v>
      </c>
      <c r="J48" s="34">
        <f t="shared" si="66"/>
        <v>8.3068999999999988</v>
      </c>
      <c r="K48" s="33">
        <f>0.03*H48*SQRT((I48/H48)^2+(0.07^2))</f>
        <v>0.6657126615995822</v>
      </c>
      <c r="L48" s="35">
        <f t="shared" si="67"/>
        <v>8.0139722592011751</v>
      </c>
      <c r="M48" s="32">
        <v>67.45</v>
      </c>
      <c r="N48" s="33">
        <f t="shared" si="39"/>
        <v>5.3725000000000005</v>
      </c>
      <c r="O48" s="33">
        <v>103.05</v>
      </c>
      <c r="P48" s="33">
        <f t="shared" si="40"/>
        <v>7.1524999999999999</v>
      </c>
      <c r="Q48" s="33">
        <f t="shared" si="68"/>
        <v>28.416666666666668</v>
      </c>
      <c r="R48" s="33">
        <f t="shared" si="69"/>
        <v>1.4909170602537067</v>
      </c>
      <c r="S48" s="34">
        <f t="shared" si="70"/>
        <v>0.85250000000000004</v>
      </c>
      <c r="T48" s="33">
        <f>0.03*Q48*SQRT((R48/Q48)^2+(0.07^2))</f>
        <v>7.4576510628347317E-2</v>
      </c>
      <c r="U48" s="35">
        <f t="shared" si="71"/>
        <v>8.747977786316401</v>
      </c>
      <c r="V48" s="94">
        <f t="shared" si="72"/>
        <v>9.159399999999998</v>
      </c>
      <c r="W48" s="33">
        <f t="shared" si="73"/>
        <v>0.669876857154731</v>
      </c>
      <c r="X48" s="36">
        <f t="shared" si="74"/>
        <v>7.3135451793210375</v>
      </c>
      <c r="Y48" s="132"/>
      <c r="Z48" s="133"/>
      <c r="AA48" s="236"/>
      <c r="AB48" s="38">
        <v>45</v>
      </c>
      <c r="AC48" s="39">
        <v>602.69000000000005</v>
      </c>
      <c r="AD48" s="33">
        <f t="shared" si="41"/>
        <v>32.134500000000003</v>
      </c>
      <c r="AE48" s="33">
        <v>591.87</v>
      </c>
      <c r="AF48" s="33">
        <f t="shared" si="42"/>
        <v>31.593500000000002</v>
      </c>
      <c r="AG48" s="33">
        <f t="shared" si="54"/>
        <v>597.28</v>
      </c>
      <c r="AH48" s="33">
        <f t="shared" si="55"/>
        <v>22.532062336257638</v>
      </c>
      <c r="AI48" s="34">
        <f t="shared" si="56"/>
        <v>4.4795999999999996</v>
      </c>
      <c r="AJ48" s="33">
        <f>AI48*SQRT((AH48/AG48)^2+(0.07^2))</f>
        <v>0.35620945705761553</v>
      </c>
      <c r="AK48" s="36">
        <f t="shared" si="57"/>
        <v>7.9518139355660225</v>
      </c>
    </row>
    <row r="49" spans="1:36" ht="16" customHeight="1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16"/>
      <c r="L49" s="108"/>
      <c r="M49" s="108"/>
      <c r="N49" s="108"/>
      <c r="O49" s="108"/>
      <c r="P49" s="108"/>
      <c r="Q49" s="108"/>
      <c r="R49" s="108"/>
      <c r="S49" s="110"/>
      <c r="T49" s="116"/>
      <c r="U49" s="108"/>
      <c r="V49" s="110"/>
      <c r="W49" s="108"/>
      <c r="X49" s="108"/>
      <c r="Y49" s="110"/>
      <c r="Z49" s="111"/>
      <c r="AA49" s="111"/>
      <c r="AB49" s="111"/>
      <c r="AC49" s="111"/>
      <c r="AD49" s="111"/>
      <c r="AE49" s="111"/>
      <c r="AF49" s="111"/>
      <c r="AG49" s="112"/>
      <c r="AH49" s="109"/>
      <c r="AI49" s="111"/>
      <c r="AJ49" s="116"/>
    </row>
    <row r="50" spans="1:36" ht="17" customHeight="1" x14ac:dyDescent="0.2">
      <c r="Z50" s="98"/>
      <c r="AA50" s="98"/>
      <c r="AB50" s="98"/>
      <c r="AC50" s="98"/>
      <c r="AD50" s="98"/>
      <c r="AE50" s="98"/>
      <c r="AF50" s="98"/>
      <c r="AG50" s="98"/>
      <c r="AH50" s="98"/>
      <c r="AI50" s="98"/>
    </row>
    <row r="51" spans="1:36" ht="16" customHeight="1" x14ac:dyDescent="0.2">
      <c r="Z51" s="98"/>
      <c r="AA51" s="98"/>
      <c r="AB51" s="98"/>
      <c r="AC51" s="98"/>
      <c r="AD51" s="98"/>
      <c r="AE51" s="98"/>
      <c r="AF51" s="98"/>
      <c r="AG51" s="98"/>
      <c r="AH51" s="98"/>
      <c r="AI51" s="98"/>
    </row>
    <row r="52" spans="1:36" x14ac:dyDescent="0.2">
      <c r="X52" s="1"/>
      <c r="Y52" s="2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6" customHeight="1" x14ac:dyDescent="0.25">
      <c r="X53" s="1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"/>
    </row>
    <row r="54" spans="1:36" ht="16" customHeight="1" x14ac:dyDescent="0.25">
      <c r="X54" s="1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"/>
    </row>
    <row r="55" spans="1:36" ht="16" customHeight="1" x14ac:dyDescent="0.25">
      <c r="X55" s="1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"/>
    </row>
    <row r="56" spans="1:36" ht="16" customHeight="1" x14ac:dyDescent="0.25">
      <c r="X56" s="1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"/>
    </row>
    <row r="57" spans="1:36" x14ac:dyDescent="0.2">
      <c r="X57" s="1"/>
      <c r="Y57" s="2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2">
      <c r="X58" s="1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"/>
    </row>
    <row r="59" spans="1:36" x14ac:dyDescent="0.2">
      <c r="X59" s="1"/>
      <c r="Y59" s="143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1"/>
    </row>
    <row r="60" spans="1:36" x14ac:dyDescent="0.2">
      <c r="X60" s="1"/>
      <c r="Y60" s="2"/>
      <c r="Z60" s="136"/>
      <c r="AA60" s="136"/>
      <c r="AB60" s="136"/>
      <c r="AC60" s="137"/>
      <c r="AD60" s="137"/>
      <c r="AE60" s="136"/>
      <c r="AF60" s="136"/>
      <c r="AG60" s="138"/>
      <c r="AH60" s="136"/>
      <c r="AI60" s="136"/>
      <c r="AJ60" s="1"/>
    </row>
    <row r="61" spans="1:36" x14ac:dyDescent="0.2">
      <c r="X61" s="1"/>
      <c r="Y61" s="2"/>
      <c r="Z61" s="145"/>
      <c r="AA61" s="145"/>
      <c r="AB61" s="145"/>
      <c r="AC61" s="145"/>
      <c r="AD61" s="145"/>
      <c r="AE61" s="145"/>
      <c r="AF61" s="145"/>
      <c r="AG61" s="147"/>
      <c r="AH61" s="145"/>
      <c r="AI61" s="140"/>
      <c r="AJ61" s="1"/>
    </row>
    <row r="62" spans="1:36" x14ac:dyDescent="0.2">
      <c r="X62" s="1"/>
      <c r="Y62" s="139"/>
      <c r="Z62" s="140"/>
      <c r="AA62" s="140"/>
      <c r="AB62" s="140"/>
      <c r="AC62" s="140"/>
      <c r="AD62" s="140"/>
      <c r="AE62" s="140"/>
      <c r="AF62" s="140"/>
      <c r="AG62" s="141"/>
      <c r="AH62" s="140"/>
      <c r="AI62" s="140"/>
      <c r="AJ62" s="1"/>
    </row>
    <row r="63" spans="1:36" x14ac:dyDescent="0.2">
      <c r="X63" s="1"/>
      <c r="Y63" s="139"/>
      <c r="Z63" s="140"/>
      <c r="AA63" s="140"/>
      <c r="AB63" s="140"/>
      <c r="AC63" s="140"/>
      <c r="AD63" s="140"/>
      <c r="AE63" s="140"/>
      <c r="AF63" s="140"/>
      <c r="AG63" s="141"/>
      <c r="AH63" s="140"/>
      <c r="AI63" s="140"/>
      <c r="AJ63" s="1"/>
    </row>
    <row r="64" spans="1:36" x14ac:dyDescent="0.2">
      <c r="X64" s="1"/>
      <c r="Y64" s="139"/>
      <c r="Z64" s="140"/>
      <c r="AA64" s="140"/>
      <c r="AB64" s="140"/>
      <c r="AC64" s="140"/>
      <c r="AD64" s="140"/>
      <c r="AE64" s="140"/>
      <c r="AF64" s="140"/>
      <c r="AG64" s="141"/>
      <c r="AH64" s="140"/>
      <c r="AI64" s="140"/>
      <c r="AJ64" s="1"/>
    </row>
    <row r="65" spans="24:36" x14ac:dyDescent="0.2">
      <c r="X65" s="1"/>
      <c r="Y65" s="139"/>
      <c r="Z65" s="140"/>
      <c r="AA65" s="140"/>
      <c r="AB65" s="140"/>
      <c r="AC65" s="140"/>
      <c r="AD65" s="140"/>
      <c r="AE65" s="140"/>
      <c r="AF65" s="140"/>
      <c r="AG65" s="141"/>
      <c r="AH65" s="140"/>
      <c r="AI65" s="140"/>
      <c r="AJ65" s="1"/>
    </row>
    <row r="66" spans="24:36" x14ac:dyDescent="0.2">
      <c r="X66" s="1"/>
      <c r="Y66" s="139"/>
      <c r="Z66" s="140"/>
      <c r="AA66" s="140"/>
      <c r="AB66" s="140"/>
      <c r="AC66" s="140"/>
      <c r="AD66" s="140"/>
      <c r="AE66" s="140"/>
      <c r="AF66" s="140"/>
      <c r="AG66" s="141"/>
      <c r="AH66" s="140"/>
      <c r="AI66" s="140"/>
      <c r="AJ66" s="1"/>
    </row>
    <row r="67" spans="24:36" x14ac:dyDescent="0.2">
      <c r="X67" s="1"/>
      <c r="Y67" s="139"/>
      <c r="Z67" s="140"/>
      <c r="AA67" s="140"/>
      <c r="AB67" s="140"/>
      <c r="AC67" s="140"/>
      <c r="AD67" s="140"/>
      <c r="AE67" s="140"/>
      <c r="AF67" s="140"/>
      <c r="AG67" s="141"/>
      <c r="AH67" s="140"/>
      <c r="AI67" s="140"/>
      <c r="AJ67" s="1"/>
    </row>
    <row r="68" spans="24:36" x14ac:dyDescent="0.2">
      <c r="X68" s="1"/>
      <c r="Y68" s="139"/>
      <c r="Z68" s="140"/>
      <c r="AA68" s="140"/>
      <c r="AB68" s="140"/>
      <c r="AC68" s="140"/>
      <c r="AD68" s="140"/>
      <c r="AE68" s="140"/>
      <c r="AF68" s="140"/>
      <c r="AG68" s="141"/>
      <c r="AH68" s="140"/>
      <c r="AI68" s="140"/>
      <c r="AJ68" s="1"/>
    </row>
    <row r="69" spans="24:36" x14ac:dyDescent="0.2">
      <c r="X69" s="1"/>
      <c r="Y69" s="139"/>
      <c r="Z69" s="140"/>
      <c r="AA69" s="140"/>
      <c r="AB69" s="140"/>
      <c r="AC69" s="140"/>
      <c r="AD69" s="140"/>
      <c r="AE69" s="140"/>
      <c r="AF69" s="140"/>
      <c r="AG69" s="141"/>
      <c r="AH69" s="140"/>
      <c r="AI69" s="140"/>
      <c r="AJ69" s="1"/>
    </row>
    <row r="70" spans="24:36" x14ac:dyDescent="0.2">
      <c r="X70" s="1"/>
      <c r="Y70" s="139"/>
      <c r="Z70" s="140"/>
      <c r="AA70" s="140"/>
      <c r="AB70" s="140"/>
      <c r="AC70" s="140"/>
      <c r="AD70" s="140"/>
      <c r="AE70" s="140"/>
      <c r="AF70" s="140"/>
      <c r="AG70" s="141"/>
      <c r="AH70" s="140"/>
      <c r="AI70" s="140"/>
      <c r="AJ70" s="1"/>
    </row>
    <row r="71" spans="24:36" x14ac:dyDescent="0.2">
      <c r="X71" s="1"/>
      <c r="Y71" s="139"/>
      <c r="Z71" s="140"/>
      <c r="AA71" s="140"/>
      <c r="AB71" s="140"/>
      <c r="AC71" s="140"/>
      <c r="AD71" s="140"/>
      <c r="AE71" s="140"/>
      <c r="AF71" s="140"/>
      <c r="AG71" s="141"/>
      <c r="AH71" s="140"/>
      <c r="AI71" s="140"/>
      <c r="AJ71" s="1"/>
    </row>
    <row r="72" spans="24:36" x14ac:dyDescent="0.2">
      <c r="X72" s="1"/>
      <c r="Y72" s="139"/>
      <c r="Z72" s="140"/>
      <c r="AA72" s="140"/>
      <c r="AB72" s="140"/>
      <c r="AC72" s="140"/>
      <c r="AD72" s="140"/>
      <c r="AE72" s="140"/>
      <c r="AF72" s="140"/>
      <c r="AG72" s="141"/>
      <c r="AH72" s="140"/>
      <c r="AI72" s="140"/>
      <c r="AJ72" s="1"/>
    </row>
    <row r="73" spans="24:36" x14ac:dyDescent="0.2">
      <c r="X73" s="1"/>
      <c r="Y73" s="139"/>
      <c r="Z73" s="140"/>
      <c r="AA73" s="140"/>
      <c r="AB73" s="140"/>
      <c r="AC73" s="140"/>
      <c r="AD73" s="140"/>
      <c r="AE73" s="140"/>
      <c r="AF73" s="140"/>
      <c r="AG73" s="141"/>
      <c r="AH73" s="140"/>
      <c r="AI73" s="140"/>
      <c r="AJ73" s="1"/>
    </row>
    <row r="74" spans="24:36" x14ac:dyDescent="0.2">
      <c r="X74" s="1"/>
      <c r="Y74" s="139"/>
      <c r="Z74" s="140"/>
      <c r="AA74" s="140"/>
      <c r="AB74" s="140"/>
      <c r="AC74" s="140"/>
      <c r="AD74" s="140"/>
      <c r="AE74" s="140"/>
      <c r="AF74" s="140"/>
      <c r="AG74" s="141"/>
      <c r="AH74" s="140"/>
      <c r="AI74" s="140"/>
      <c r="AJ74" s="1"/>
    </row>
    <row r="75" spans="24:36" x14ac:dyDescent="0.2">
      <c r="X75" s="1"/>
      <c r="Y75" s="139"/>
      <c r="Z75" s="140"/>
      <c r="AA75" s="140"/>
      <c r="AB75" s="140"/>
      <c r="AC75" s="140"/>
      <c r="AD75" s="140"/>
      <c r="AE75" s="140"/>
      <c r="AF75" s="140"/>
      <c r="AG75" s="141"/>
      <c r="AH75" s="140"/>
      <c r="AI75" s="140"/>
      <c r="AJ75" s="1"/>
    </row>
    <row r="76" spans="24:36" x14ac:dyDescent="0.2">
      <c r="X76" s="1"/>
      <c r="Y76" s="2"/>
      <c r="Z76" s="145"/>
      <c r="AA76" s="145"/>
      <c r="AB76" s="145"/>
      <c r="AC76" s="145"/>
      <c r="AD76" s="145"/>
      <c r="AE76" s="145"/>
      <c r="AF76" s="145"/>
      <c r="AG76" s="147"/>
      <c r="AH76" s="145"/>
      <c r="AI76" s="145"/>
      <c r="AJ76" s="1"/>
    </row>
    <row r="77" spans="24:36" x14ac:dyDescent="0.2">
      <c r="X77" s="1"/>
      <c r="Y77" s="2"/>
      <c r="Z77" s="145"/>
      <c r="AA77" s="145"/>
      <c r="AB77" s="145"/>
      <c r="AC77" s="145"/>
      <c r="AD77" s="145"/>
      <c r="AE77" s="145"/>
      <c r="AF77" s="145"/>
      <c r="AG77" s="145"/>
      <c r="AH77" s="146"/>
      <c r="AI77" s="145"/>
      <c r="AJ77" s="1"/>
    </row>
    <row r="78" spans="24:36" x14ac:dyDescent="0.2">
      <c r="X78" s="1"/>
      <c r="Y78" s="2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24:36" x14ac:dyDescent="0.2">
      <c r="X79" s="1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"/>
    </row>
    <row r="80" spans="24:36" x14ac:dyDescent="0.2">
      <c r="X80" s="1"/>
      <c r="Y80" s="143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1"/>
    </row>
    <row r="81" spans="24:36" x14ac:dyDescent="0.2">
      <c r="X81" s="1"/>
      <c r="Y81" s="2"/>
      <c r="Z81" s="136"/>
      <c r="AA81" s="136"/>
      <c r="AB81" s="136"/>
      <c r="AC81" s="137"/>
      <c r="AD81" s="137"/>
      <c r="AE81" s="136"/>
      <c r="AF81" s="136"/>
      <c r="AG81" s="138"/>
      <c r="AH81" s="136"/>
      <c r="AI81" s="136"/>
      <c r="AJ81" s="1"/>
    </row>
    <row r="82" spans="24:36" x14ac:dyDescent="0.2">
      <c r="X82" s="1"/>
      <c r="Y82" s="2"/>
      <c r="Z82" s="145"/>
      <c r="AA82" s="145"/>
      <c r="AB82" s="145"/>
      <c r="AC82" s="145"/>
      <c r="AD82" s="145"/>
      <c r="AE82" s="145"/>
      <c r="AF82" s="145"/>
      <c r="AG82" s="147"/>
      <c r="AH82" s="145"/>
      <c r="AI82" s="140"/>
      <c r="AJ82" s="1"/>
    </row>
    <row r="83" spans="24:36" x14ac:dyDescent="0.2">
      <c r="X83" s="1"/>
      <c r="Y83" s="139"/>
      <c r="Z83" s="140"/>
      <c r="AA83" s="140"/>
      <c r="AB83" s="140"/>
      <c r="AC83" s="140"/>
      <c r="AD83" s="140"/>
      <c r="AE83" s="140"/>
      <c r="AF83" s="140"/>
      <c r="AG83" s="141"/>
      <c r="AH83" s="140"/>
      <c r="AI83" s="140"/>
      <c r="AJ83" s="1"/>
    </row>
    <row r="84" spans="24:36" x14ac:dyDescent="0.2">
      <c r="X84" s="1"/>
      <c r="Y84" s="139"/>
      <c r="Z84" s="140"/>
      <c r="AA84" s="140"/>
      <c r="AB84" s="140"/>
      <c r="AC84" s="140"/>
      <c r="AD84" s="140"/>
      <c r="AE84" s="140"/>
      <c r="AF84" s="140"/>
      <c r="AG84" s="141"/>
      <c r="AH84" s="140"/>
      <c r="AI84" s="140"/>
      <c r="AJ84" s="1"/>
    </row>
    <row r="85" spans="24:36" x14ac:dyDescent="0.2">
      <c r="X85" s="1"/>
      <c r="Y85" s="139"/>
      <c r="Z85" s="140"/>
      <c r="AA85" s="140"/>
      <c r="AB85" s="140"/>
      <c r="AC85" s="140"/>
      <c r="AD85" s="140"/>
      <c r="AE85" s="140"/>
      <c r="AF85" s="140"/>
      <c r="AG85" s="141"/>
      <c r="AH85" s="140"/>
      <c r="AI85" s="140"/>
      <c r="AJ85" s="1"/>
    </row>
    <row r="86" spans="24:36" x14ac:dyDescent="0.2">
      <c r="X86" s="1"/>
      <c r="Y86" s="139"/>
      <c r="Z86" s="140"/>
      <c r="AA86" s="140"/>
      <c r="AB86" s="140"/>
      <c r="AC86" s="140"/>
      <c r="AD86" s="140"/>
      <c r="AE86" s="140"/>
      <c r="AF86" s="140"/>
      <c r="AG86" s="141"/>
      <c r="AH86" s="140"/>
      <c r="AI86" s="140"/>
      <c r="AJ86" s="1"/>
    </row>
    <row r="87" spans="24:36" x14ac:dyDescent="0.2">
      <c r="X87" s="1"/>
      <c r="Y87" s="139"/>
      <c r="Z87" s="140"/>
      <c r="AA87" s="140"/>
      <c r="AB87" s="140"/>
      <c r="AC87" s="140"/>
      <c r="AD87" s="140"/>
      <c r="AE87" s="140"/>
      <c r="AF87" s="140"/>
      <c r="AG87" s="141"/>
      <c r="AH87" s="140"/>
      <c r="AI87" s="140"/>
      <c r="AJ87" s="1"/>
    </row>
    <row r="88" spans="24:36" x14ac:dyDescent="0.2">
      <c r="X88" s="1"/>
      <c r="Y88" s="139"/>
      <c r="Z88" s="140"/>
      <c r="AA88" s="140"/>
      <c r="AB88" s="140"/>
      <c r="AC88" s="140"/>
      <c r="AD88" s="140"/>
      <c r="AE88" s="140"/>
      <c r="AF88" s="140"/>
      <c r="AG88" s="141"/>
      <c r="AH88" s="140"/>
      <c r="AI88" s="140"/>
      <c r="AJ88" s="1"/>
    </row>
    <row r="89" spans="24:36" x14ac:dyDescent="0.2">
      <c r="X89" s="1"/>
      <c r="Y89" s="139"/>
      <c r="Z89" s="140"/>
      <c r="AA89" s="140"/>
      <c r="AB89" s="140"/>
      <c r="AC89" s="140"/>
      <c r="AD89" s="140"/>
      <c r="AE89" s="140"/>
      <c r="AF89" s="140"/>
      <c r="AG89" s="141"/>
      <c r="AH89" s="140"/>
      <c r="AI89" s="140"/>
      <c r="AJ89" s="1"/>
    </row>
    <row r="90" spans="24:36" x14ac:dyDescent="0.2">
      <c r="X90" s="1"/>
      <c r="Y90" s="139"/>
      <c r="Z90" s="140"/>
      <c r="AA90" s="140"/>
      <c r="AB90" s="140"/>
      <c r="AC90" s="140"/>
      <c r="AD90" s="140"/>
      <c r="AE90" s="140"/>
      <c r="AF90" s="140"/>
      <c r="AG90" s="141"/>
      <c r="AH90" s="140"/>
      <c r="AI90" s="140"/>
      <c r="AJ90" s="1"/>
    </row>
    <row r="91" spans="24:36" x14ac:dyDescent="0.2">
      <c r="X91" s="1"/>
      <c r="Y91" s="139"/>
      <c r="Z91" s="140"/>
      <c r="AA91" s="140"/>
      <c r="AB91" s="140"/>
      <c r="AC91" s="140"/>
      <c r="AD91" s="140"/>
      <c r="AE91" s="140"/>
      <c r="AF91" s="140"/>
      <c r="AG91" s="141"/>
      <c r="AH91" s="140"/>
      <c r="AI91" s="140"/>
      <c r="AJ91" s="1"/>
    </row>
    <row r="92" spans="24:36" x14ac:dyDescent="0.2">
      <c r="X92" s="1"/>
      <c r="Y92" s="139"/>
      <c r="Z92" s="140"/>
      <c r="AA92" s="140"/>
      <c r="AB92" s="140"/>
      <c r="AC92" s="140"/>
      <c r="AD92" s="140"/>
      <c r="AE92" s="140"/>
      <c r="AF92" s="140"/>
      <c r="AG92" s="141"/>
      <c r="AH92" s="140"/>
      <c r="AI92" s="140"/>
      <c r="AJ92" s="1"/>
    </row>
    <row r="93" spans="24:36" x14ac:dyDescent="0.2">
      <c r="X93" s="1"/>
      <c r="Y93" s="139"/>
      <c r="Z93" s="140"/>
      <c r="AA93" s="140"/>
      <c r="AB93" s="140"/>
      <c r="AC93" s="140"/>
      <c r="AD93" s="140"/>
      <c r="AE93" s="140"/>
      <c r="AF93" s="140"/>
      <c r="AG93" s="141"/>
      <c r="AH93" s="140"/>
      <c r="AI93" s="140"/>
      <c r="AJ93" s="1"/>
    </row>
    <row r="94" spans="24:36" x14ac:dyDescent="0.2">
      <c r="X94" s="1"/>
      <c r="Y94" s="139"/>
      <c r="Z94" s="140"/>
      <c r="AA94" s="140"/>
      <c r="AB94" s="140"/>
      <c r="AC94" s="140"/>
      <c r="AD94" s="140"/>
      <c r="AE94" s="140"/>
      <c r="AF94" s="140"/>
      <c r="AG94" s="141"/>
      <c r="AH94" s="140"/>
      <c r="AI94" s="140"/>
      <c r="AJ94" s="1"/>
    </row>
    <row r="95" spans="24:36" x14ac:dyDescent="0.2">
      <c r="X95" s="1"/>
      <c r="Y95" s="139"/>
      <c r="Z95" s="140"/>
      <c r="AA95" s="140"/>
      <c r="AB95" s="140"/>
      <c r="AC95" s="140"/>
      <c r="AD95" s="140"/>
      <c r="AE95" s="140"/>
      <c r="AF95" s="140"/>
      <c r="AG95" s="141"/>
      <c r="AH95" s="140"/>
      <c r="AI95" s="140"/>
      <c r="AJ95" s="1"/>
    </row>
    <row r="96" spans="24:36" x14ac:dyDescent="0.2">
      <c r="X96" s="1"/>
      <c r="Y96" s="139"/>
      <c r="Z96" s="140"/>
      <c r="AA96" s="140"/>
      <c r="AB96" s="140"/>
      <c r="AC96" s="140"/>
      <c r="AD96" s="140"/>
      <c r="AE96" s="140"/>
      <c r="AF96" s="140"/>
      <c r="AG96" s="141"/>
      <c r="AH96" s="140"/>
      <c r="AI96" s="140"/>
      <c r="AJ96" s="1"/>
    </row>
    <row r="97" spans="24:36" x14ac:dyDescent="0.2">
      <c r="X97" s="1"/>
      <c r="Y97" s="139"/>
      <c r="Z97" s="140"/>
      <c r="AA97" s="140"/>
      <c r="AB97" s="140"/>
      <c r="AC97" s="140"/>
      <c r="AD97" s="140"/>
      <c r="AE97" s="140"/>
      <c r="AF97" s="140"/>
      <c r="AG97" s="141"/>
      <c r="AH97" s="140"/>
      <c r="AI97" s="140"/>
      <c r="AJ97" s="1"/>
    </row>
    <row r="98" spans="24:36" x14ac:dyDescent="0.2">
      <c r="X98" s="1"/>
      <c r="Y98" s="2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</sheetData>
  <mergeCells count="39">
    <mergeCell ref="AA41:AA48"/>
    <mergeCell ref="AA4:AK7"/>
    <mergeCell ref="AC31:AK31"/>
    <mergeCell ref="AA9:AA11"/>
    <mergeCell ref="AA12:AA19"/>
    <mergeCell ref="AA20:AA27"/>
    <mergeCell ref="AA30:AA32"/>
    <mergeCell ref="AB9:AK9"/>
    <mergeCell ref="AB10:AB11"/>
    <mergeCell ref="AC10:AK10"/>
    <mergeCell ref="AB30:AK30"/>
    <mergeCell ref="AB31:AB32"/>
    <mergeCell ref="B12:B19"/>
    <mergeCell ref="B20:B27"/>
    <mergeCell ref="C2:C3"/>
    <mergeCell ref="D2:J3"/>
    <mergeCell ref="AA33:AA40"/>
    <mergeCell ref="B33:B40"/>
    <mergeCell ref="V31:X31"/>
    <mergeCell ref="C10:C11"/>
    <mergeCell ref="D10:L10"/>
    <mergeCell ref="M10:U10"/>
    <mergeCell ref="V10:X10"/>
    <mergeCell ref="B41:B48"/>
    <mergeCell ref="B9:B11"/>
    <mergeCell ref="B30:B32"/>
    <mergeCell ref="D4:J5"/>
    <mergeCell ref="C6:C7"/>
    <mergeCell ref="D6:F6"/>
    <mergeCell ref="G6:J6"/>
    <mergeCell ref="D7:F7"/>
    <mergeCell ref="C31:C32"/>
    <mergeCell ref="D31:L31"/>
    <mergeCell ref="G7:J7"/>
    <mergeCell ref="C4:C5"/>
    <mergeCell ref="C9:X9"/>
    <mergeCell ref="C30:X30"/>
    <mergeCell ref="L2:X7"/>
    <mergeCell ref="M31:U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D2D9-01E7-FF4E-91E2-CD91145A0273}">
  <dimension ref="A1:AM57"/>
  <sheetViews>
    <sheetView zoomScale="64" zoomScaleNormal="125" workbookViewId="0">
      <selection activeCell="AJ51" sqref="AJ51"/>
    </sheetView>
  </sheetViews>
  <sheetFormatPr baseColWidth="10" defaultRowHeight="16" x14ac:dyDescent="0.2"/>
  <cols>
    <col min="1" max="1" width="10.83203125" style="113"/>
    <col min="2" max="18" width="10.83203125" style="1"/>
    <col min="19" max="19" width="10.83203125" style="2"/>
    <col min="20" max="21" width="10.83203125" style="1"/>
    <col min="22" max="22" width="10.83203125" style="2"/>
    <col min="23" max="24" width="10.83203125" style="1"/>
    <col min="25" max="25" width="10.83203125" style="114"/>
    <col min="26" max="26" width="10.83203125" style="113"/>
    <col min="27" max="37" width="10.83203125" style="1"/>
    <col min="38" max="39" width="10.83203125" style="113"/>
    <col min="40" max="16384" width="10.83203125" style="1"/>
  </cols>
  <sheetData>
    <row r="1" spans="2:37" s="113" customFormat="1" ht="17" customHeight="1" thickBot="1" x14ac:dyDescent="0.25">
      <c r="S1" s="114"/>
      <c r="V1" s="114"/>
      <c r="Y1" s="114"/>
    </row>
    <row r="2" spans="2:37" s="113" customFormat="1" ht="16" customHeight="1" x14ac:dyDescent="0.2">
      <c r="C2" s="223" t="s">
        <v>36</v>
      </c>
      <c r="D2" s="253" t="s">
        <v>35</v>
      </c>
      <c r="E2" s="254"/>
      <c r="F2" s="254"/>
      <c r="G2" s="254"/>
      <c r="H2" s="254"/>
      <c r="I2" s="254"/>
      <c r="J2" s="255"/>
      <c r="L2" s="237" t="s">
        <v>36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114"/>
    </row>
    <row r="3" spans="2:37" s="113" customFormat="1" ht="17" customHeight="1" thickBot="1" x14ac:dyDescent="0.25">
      <c r="C3" s="224"/>
      <c r="D3" s="256"/>
      <c r="E3" s="257"/>
      <c r="F3" s="257"/>
      <c r="G3" s="257"/>
      <c r="H3" s="257"/>
      <c r="I3" s="257"/>
      <c r="J3" s="25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114"/>
    </row>
    <row r="4" spans="2:37" s="113" customFormat="1" ht="16" customHeight="1" x14ac:dyDescent="0.2">
      <c r="C4" s="223" t="s">
        <v>50</v>
      </c>
      <c r="D4" s="253" t="s">
        <v>51</v>
      </c>
      <c r="E4" s="254"/>
      <c r="F4" s="254"/>
      <c r="G4" s="254"/>
      <c r="H4" s="254"/>
      <c r="I4" s="254"/>
      <c r="J4" s="255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114"/>
      <c r="Z4" s="114"/>
      <c r="AA4" s="269" t="s">
        <v>57</v>
      </c>
      <c r="AB4" s="269"/>
      <c r="AC4" s="269"/>
      <c r="AD4" s="269"/>
      <c r="AE4" s="269"/>
      <c r="AF4" s="269"/>
      <c r="AG4" s="269"/>
      <c r="AH4" s="269"/>
      <c r="AI4" s="269"/>
      <c r="AJ4" s="269"/>
      <c r="AK4" s="269"/>
    </row>
    <row r="5" spans="2:37" s="113" customFormat="1" ht="17" customHeight="1" thickBot="1" x14ac:dyDescent="0.25">
      <c r="C5" s="224"/>
      <c r="D5" s="259"/>
      <c r="E5" s="260"/>
      <c r="F5" s="260"/>
      <c r="G5" s="260"/>
      <c r="H5" s="260"/>
      <c r="I5" s="260"/>
      <c r="J5" s="261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114"/>
      <c r="Z5" s="114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</row>
    <row r="6" spans="2:37" s="113" customFormat="1" ht="16" customHeight="1" x14ac:dyDescent="0.2">
      <c r="C6" s="223" t="s">
        <v>29</v>
      </c>
      <c r="D6" s="225" t="s">
        <v>28</v>
      </c>
      <c r="E6" s="226"/>
      <c r="F6" s="226"/>
      <c r="G6" s="240">
        <v>0.05</v>
      </c>
      <c r="H6" s="240"/>
      <c r="I6" s="240"/>
      <c r="J6" s="241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114"/>
      <c r="Z6" s="114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</row>
    <row r="7" spans="2:37" s="113" customFormat="1" ht="17" customHeight="1" thickBot="1" x14ac:dyDescent="0.25">
      <c r="C7" s="224"/>
      <c r="D7" s="242" t="s">
        <v>30</v>
      </c>
      <c r="E7" s="243"/>
      <c r="F7" s="243"/>
      <c r="G7" s="243">
        <v>2</v>
      </c>
      <c r="H7" s="243"/>
      <c r="I7" s="243"/>
      <c r="J7" s="245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114"/>
      <c r="Z7" s="114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</row>
    <row r="8" spans="2:37" s="113" customFormat="1" ht="17" thickBot="1" x14ac:dyDescent="0.25">
      <c r="S8" s="114"/>
      <c r="V8" s="114"/>
      <c r="Y8" s="114"/>
      <c r="Z8" s="114"/>
    </row>
    <row r="9" spans="2:37" s="113" customFormat="1" ht="52" customHeight="1" thickBot="1" x14ac:dyDescent="0.25">
      <c r="B9" s="281" t="s">
        <v>20</v>
      </c>
      <c r="C9" s="278" t="s">
        <v>20</v>
      </c>
      <c r="D9" s="279"/>
      <c r="E9" s="279"/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80"/>
      <c r="Y9" s="114"/>
      <c r="Z9" s="114"/>
      <c r="AA9" s="281" t="s">
        <v>20</v>
      </c>
      <c r="AB9" s="278" t="s">
        <v>20</v>
      </c>
      <c r="AC9" s="279"/>
      <c r="AD9" s="279"/>
      <c r="AE9" s="279"/>
      <c r="AF9" s="279"/>
      <c r="AG9" s="279"/>
      <c r="AH9" s="279"/>
      <c r="AI9" s="279"/>
      <c r="AJ9" s="279"/>
      <c r="AK9" s="280"/>
    </row>
    <row r="10" spans="2:37" s="113" customFormat="1" ht="17" customHeight="1" thickBot="1" x14ac:dyDescent="0.25">
      <c r="B10" s="282"/>
      <c r="C10" s="272" t="s">
        <v>33</v>
      </c>
      <c r="D10" s="274" t="s">
        <v>21</v>
      </c>
      <c r="E10" s="275"/>
      <c r="F10" s="275"/>
      <c r="G10" s="275"/>
      <c r="H10" s="275"/>
      <c r="I10" s="275"/>
      <c r="J10" s="275"/>
      <c r="K10" s="275"/>
      <c r="L10" s="276"/>
      <c r="M10" s="277" t="s">
        <v>22</v>
      </c>
      <c r="N10" s="275"/>
      <c r="O10" s="275"/>
      <c r="P10" s="275"/>
      <c r="Q10" s="275"/>
      <c r="R10" s="275"/>
      <c r="S10" s="275"/>
      <c r="T10" s="275"/>
      <c r="U10" s="276"/>
      <c r="V10" s="277" t="s">
        <v>23</v>
      </c>
      <c r="W10" s="275"/>
      <c r="X10" s="276"/>
      <c r="Y10" s="114"/>
      <c r="Z10" s="114"/>
      <c r="AA10" s="282"/>
      <c r="AB10" s="285" t="s">
        <v>33</v>
      </c>
      <c r="AC10" s="274" t="s">
        <v>48</v>
      </c>
      <c r="AD10" s="275"/>
      <c r="AE10" s="275"/>
      <c r="AF10" s="275"/>
      <c r="AG10" s="275"/>
      <c r="AH10" s="275"/>
      <c r="AI10" s="275"/>
      <c r="AJ10" s="275"/>
      <c r="AK10" s="276"/>
    </row>
    <row r="11" spans="2:37" s="113" customFormat="1" ht="17" customHeight="1" thickBot="1" x14ac:dyDescent="0.25">
      <c r="B11" s="283"/>
      <c r="C11" s="273"/>
      <c r="D11" s="121" t="s">
        <v>0</v>
      </c>
      <c r="E11" s="122" t="s">
        <v>1</v>
      </c>
      <c r="F11" s="123" t="s">
        <v>2</v>
      </c>
      <c r="G11" s="123" t="s">
        <v>3</v>
      </c>
      <c r="H11" s="122" t="s">
        <v>4</v>
      </c>
      <c r="I11" s="122" t="s">
        <v>5</v>
      </c>
      <c r="J11" s="124" t="s">
        <v>12</v>
      </c>
      <c r="K11" s="122" t="s">
        <v>14</v>
      </c>
      <c r="L11" s="125" t="s">
        <v>15</v>
      </c>
      <c r="M11" s="126" t="s">
        <v>6</v>
      </c>
      <c r="N11" s="127" t="s">
        <v>7</v>
      </c>
      <c r="O11" s="128" t="s">
        <v>8</v>
      </c>
      <c r="P11" s="128" t="s">
        <v>9</v>
      </c>
      <c r="Q11" s="127" t="s">
        <v>10</v>
      </c>
      <c r="R11" s="127" t="s">
        <v>11</v>
      </c>
      <c r="S11" s="129" t="s">
        <v>13</v>
      </c>
      <c r="T11" s="127" t="s">
        <v>16</v>
      </c>
      <c r="U11" s="130" t="s">
        <v>17</v>
      </c>
      <c r="V11" s="148" t="s">
        <v>18</v>
      </c>
      <c r="W11" s="127" t="s">
        <v>19</v>
      </c>
      <c r="X11" s="130" t="s">
        <v>27</v>
      </c>
      <c r="Y11" s="114"/>
      <c r="Z11" s="114"/>
      <c r="AA11" s="283"/>
      <c r="AB11" s="286"/>
      <c r="AC11" s="126" t="s">
        <v>39</v>
      </c>
      <c r="AD11" s="127" t="s">
        <v>40</v>
      </c>
      <c r="AE11" s="128" t="s">
        <v>41</v>
      </c>
      <c r="AF11" s="128" t="s">
        <v>42</v>
      </c>
      <c r="AG11" s="127" t="s">
        <v>43</v>
      </c>
      <c r="AH11" s="127" t="s">
        <v>44</v>
      </c>
      <c r="AI11" s="129" t="s">
        <v>45</v>
      </c>
      <c r="AJ11" s="127" t="s">
        <v>46</v>
      </c>
      <c r="AK11" s="130" t="s">
        <v>47</v>
      </c>
    </row>
    <row r="12" spans="2:37" ht="16" customHeight="1" x14ac:dyDescent="0.2">
      <c r="B12" s="234" t="s">
        <v>52</v>
      </c>
      <c r="C12" s="11">
        <v>0</v>
      </c>
      <c r="D12" s="84">
        <v>600.92999999999995</v>
      </c>
      <c r="E12" s="85">
        <f t="shared" ref="E12:E28" si="0">($G$6*D12)+$G$7</f>
        <v>32.046499999999995</v>
      </c>
      <c r="F12" s="85">
        <v>1329.2</v>
      </c>
      <c r="G12" s="85">
        <f t="shared" ref="G12:G28" si="1">($G$6*F12)+$G$7</f>
        <v>68.460000000000008</v>
      </c>
      <c r="H12" s="85">
        <f>(D12+F12)/6</f>
        <v>321.68833333333333</v>
      </c>
      <c r="I12" s="85">
        <f>SQRT((E12^2)+(G12^2))/6</f>
        <v>12.598224921536016</v>
      </c>
      <c r="J12" s="86">
        <f>H12*0.25*12/100</f>
        <v>9.6506500000000006</v>
      </c>
      <c r="K12" s="85">
        <f>0.03*H12*SQRT((I12/H12)^2+(($G$6+($G$7/100))^2))</f>
        <v>0.77408363025354043</v>
      </c>
      <c r="L12" s="89">
        <f>K12/J12*100</f>
        <v>8.0210517452559191</v>
      </c>
      <c r="M12" s="19">
        <v>74.55</v>
      </c>
      <c r="N12" s="13">
        <f t="shared" ref="N12:N28" si="2">($G$6*M12)+$G$7</f>
        <v>5.7275</v>
      </c>
      <c r="O12" s="13">
        <v>110.44</v>
      </c>
      <c r="P12" s="13">
        <f t="shared" ref="P12:P28" si="3">($G$6*O12)+$G$7</f>
        <v>7.5220000000000002</v>
      </c>
      <c r="Q12" s="13">
        <f>(M12+O12)/6</f>
        <v>30.831666666666667</v>
      </c>
      <c r="R12" s="13">
        <f>SQRT((N12^2)+(P12^2))/6</f>
        <v>1.5757250557723861</v>
      </c>
      <c r="S12" s="14">
        <f>Q12*0.25*12/100</f>
        <v>0.92495000000000005</v>
      </c>
      <c r="T12" s="85">
        <f>0.03*Q12*SQRT((R12/Q12)^2+(($G$6+($G$7/100))^2))</f>
        <v>8.0166874508739577E-2</v>
      </c>
      <c r="U12" s="16">
        <f>T12/S12*100</f>
        <v>8.66715763108704</v>
      </c>
      <c r="V12" s="17">
        <f>J12+S12</f>
        <v>10.575600000000001</v>
      </c>
      <c r="W12" s="13">
        <f>SQRT((K12^2)+(T12^2))</f>
        <v>0.77822374314524734</v>
      </c>
      <c r="X12" s="16">
        <f>W12/V12*100</f>
        <v>7.358672256375498</v>
      </c>
      <c r="Z12" s="114"/>
      <c r="AA12" s="234" t="s">
        <v>52</v>
      </c>
      <c r="AB12" s="18">
        <v>0</v>
      </c>
      <c r="AC12" s="19">
        <v>916.39</v>
      </c>
      <c r="AD12" s="13">
        <f t="shared" ref="AD12:AD28" si="4">($G$6*AC12)+$G$7</f>
        <v>47.819500000000005</v>
      </c>
      <c r="AE12" s="13">
        <v>920.16</v>
      </c>
      <c r="AF12" s="13">
        <f t="shared" ref="AF12:AF28" si="5">($G$6*AE12)+$G$7</f>
        <v>48.008000000000003</v>
      </c>
      <c r="AG12" s="13">
        <f>(AC12+AE12)/2</f>
        <v>918.27499999999998</v>
      </c>
      <c r="AH12" s="13">
        <f>SQRT((AD12^2)+(AF12^2))/2</f>
        <v>33.880203084729295</v>
      </c>
      <c r="AI12" s="14">
        <f>AG12*0.25*12/400</f>
        <v>6.8870624999999999</v>
      </c>
      <c r="AJ12" s="13">
        <f>AI12*SQRT((AH12/AG12)^2+(($G$6+($G$7/100))^2))</f>
        <v>0.54496107243215663</v>
      </c>
      <c r="AK12" s="25">
        <f t="shared" ref="AK12:AK28" si="6">AJ12/AI12*100</f>
        <v>7.9128231003008418</v>
      </c>
    </row>
    <row r="13" spans="2:37" x14ac:dyDescent="0.2">
      <c r="B13" s="235"/>
      <c r="C13" s="20">
        <v>0.375</v>
      </c>
      <c r="D13" s="21">
        <v>444.9</v>
      </c>
      <c r="E13" s="22">
        <f t="shared" si="0"/>
        <v>24.245000000000001</v>
      </c>
      <c r="F13" s="22">
        <v>889.18</v>
      </c>
      <c r="G13" s="22">
        <f t="shared" si="1"/>
        <v>46.459000000000003</v>
      </c>
      <c r="H13" s="22">
        <f t="shared" ref="H13:H27" si="7">(D13+F13)/6</f>
        <v>222.34666666666666</v>
      </c>
      <c r="I13" s="22">
        <f t="shared" ref="I13:I27" si="8">SQRT((E13^2)+(G13^2))/6</f>
        <v>8.7341264048303966</v>
      </c>
      <c r="J13" s="23">
        <f t="shared" ref="J13:J27" si="9">H13*0.25*12/100</f>
        <v>6.6703999999999999</v>
      </c>
      <c r="K13" s="22">
        <f t="shared" ref="K13:K28" si="10">0.03*H13*SQRT((I13/H13)^2+(($G$6+($G$7/100))^2))</f>
        <v>0.53542340706584735</v>
      </c>
      <c r="L13" s="25">
        <f t="shared" ref="L13:L27" si="11">K13/J13*100</f>
        <v>8.0268560665904189</v>
      </c>
      <c r="M13" s="28">
        <v>66.37</v>
      </c>
      <c r="N13" s="22">
        <f t="shared" si="2"/>
        <v>5.3185000000000002</v>
      </c>
      <c r="O13" s="22">
        <v>103.34</v>
      </c>
      <c r="P13" s="22">
        <f t="shared" si="3"/>
        <v>7.1670000000000007</v>
      </c>
      <c r="Q13" s="22">
        <f t="shared" ref="Q13:Q27" si="12">(M13+O13)/6</f>
        <v>28.285</v>
      </c>
      <c r="R13" s="22">
        <f t="shared" ref="R13:R27" si="13">SQRT((N13^2)+(P13^2))/6</f>
        <v>1.4874692457138214</v>
      </c>
      <c r="S13" s="23">
        <f t="shared" ref="S13:S27" si="14">Q13*0.25*12/100</f>
        <v>0.84855000000000003</v>
      </c>
      <c r="T13" s="22">
        <f t="shared" ref="T13:T28" si="15">0.03*Q13*SQRT((R13/Q13)^2+(($G$6+($G$7/100))^2))</f>
        <v>7.4293270782083629E-2</v>
      </c>
      <c r="U13" s="25">
        <f t="shared" ref="U13:U27" si="16">T13/S13*100</f>
        <v>8.7553203443619854</v>
      </c>
      <c r="V13" s="26">
        <f t="shared" ref="V13:V27" si="17">J13+S13</f>
        <v>7.5189500000000002</v>
      </c>
      <c r="W13" s="22">
        <f t="shared" ref="W13:W27" si="18">SQRT((K13^2)+(T13^2))</f>
        <v>0.5405531564217344</v>
      </c>
      <c r="X13" s="25">
        <f t="shared" ref="X13:X27" si="19">W13/V13*100</f>
        <v>7.1892106799717306</v>
      </c>
      <c r="Z13" s="114"/>
      <c r="AA13" s="262"/>
      <c r="AB13" s="27">
        <v>0.375</v>
      </c>
      <c r="AC13" s="28">
        <v>844.28</v>
      </c>
      <c r="AD13" s="22">
        <f t="shared" si="4"/>
        <v>44.213999999999999</v>
      </c>
      <c r="AE13" s="22">
        <v>844.78</v>
      </c>
      <c r="AF13" s="22">
        <f t="shared" si="5"/>
        <v>44.239000000000004</v>
      </c>
      <c r="AG13" s="22">
        <f t="shared" ref="AG13:AG28" si="20">(AC13+AE13)/2</f>
        <v>844.53</v>
      </c>
      <c r="AH13" s="22">
        <f t="shared" ref="AH13:AH28" si="21">SQRT((AD13^2)+(AF13^2))/2</f>
        <v>31.272859307233169</v>
      </c>
      <c r="AI13" s="23">
        <f t="shared" ref="AI13:AI28" si="22">AG13*0.25*12/400</f>
        <v>6.3339750000000006</v>
      </c>
      <c r="AJ13" s="22">
        <f t="shared" ref="AJ13:AJ28" si="23">AI13*SQRT((AH13/AG13)^2+(($G$6+($G$7/100))^2))</f>
        <v>0.50159376724933002</v>
      </c>
      <c r="AK13" s="25">
        <f t="shared" si="6"/>
        <v>7.9190992583540343</v>
      </c>
    </row>
    <row r="14" spans="2:37" x14ac:dyDescent="0.2">
      <c r="B14" s="235"/>
      <c r="C14" s="20">
        <v>0.91666666666666663</v>
      </c>
      <c r="D14" s="21">
        <v>406.62</v>
      </c>
      <c r="E14" s="22">
        <f t="shared" si="0"/>
        <v>22.331000000000003</v>
      </c>
      <c r="F14" s="22">
        <v>842.46</v>
      </c>
      <c r="G14" s="22">
        <f t="shared" si="1"/>
        <v>44.123000000000005</v>
      </c>
      <c r="H14" s="22">
        <f t="shared" si="7"/>
        <v>208.17999999999998</v>
      </c>
      <c r="I14" s="22">
        <f t="shared" si="8"/>
        <v>8.2420208720650283</v>
      </c>
      <c r="J14" s="23">
        <f t="shared" si="9"/>
        <v>6.2454000000000001</v>
      </c>
      <c r="K14" s="22">
        <f t="shared" si="10"/>
        <v>0.50225732541596646</v>
      </c>
      <c r="L14" s="25">
        <f t="shared" si="11"/>
        <v>8.0420361452583737</v>
      </c>
      <c r="M14" s="28">
        <v>63.15</v>
      </c>
      <c r="N14" s="22">
        <f t="shared" si="2"/>
        <v>5.1575000000000006</v>
      </c>
      <c r="O14" s="22">
        <v>107.55</v>
      </c>
      <c r="P14" s="22">
        <f t="shared" si="3"/>
        <v>7.3775000000000004</v>
      </c>
      <c r="Q14" s="22">
        <f t="shared" si="12"/>
        <v>28.45</v>
      </c>
      <c r="R14" s="22">
        <f t="shared" si="13"/>
        <v>1.5002528722037349</v>
      </c>
      <c r="S14" s="23">
        <f t="shared" si="14"/>
        <v>0.85349999999999993</v>
      </c>
      <c r="T14" s="22">
        <f t="shared" si="15"/>
        <v>7.4800720835430462E-2</v>
      </c>
      <c r="U14" s="25">
        <f t="shared" si="16"/>
        <v>8.7639977545905641</v>
      </c>
      <c r="V14" s="26">
        <f t="shared" si="17"/>
        <v>7.0989000000000004</v>
      </c>
      <c r="W14" s="22">
        <f t="shared" si="18"/>
        <v>0.50779677900859121</v>
      </c>
      <c r="X14" s="25">
        <f t="shared" si="19"/>
        <v>7.1531755484454091</v>
      </c>
      <c r="Z14" s="114"/>
      <c r="AA14" s="262"/>
      <c r="AB14" s="27">
        <v>0.91666666666666663</v>
      </c>
      <c r="AC14" s="28">
        <v>915.94</v>
      </c>
      <c r="AD14" s="22">
        <f t="shared" si="4"/>
        <v>47.797000000000004</v>
      </c>
      <c r="AE14" s="22">
        <v>916.19</v>
      </c>
      <c r="AF14" s="22">
        <f t="shared" si="5"/>
        <v>47.809500000000007</v>
      </c>
      <c r="AG14" s="22">
        <f t="shared" si="20"/>
        <v>916.06500000000005</v>
      </c>
      <c r="AH14" s="22">
        <f t="shared" si="21"/>
        <v>33.802002526662534</v>
      </c>
      <c r="AI14" s="23">
        <f t="shared" si="22"/>
        <v>6.8704875000000003</v>
      </c>
      <c r="AJ14" s="22">
        <f t="shared" si="23"/>
        <v>0.54366119727521367</v>
      </c>
      <c r="AK14" s="25">
        <f t="shared" si="6"/>
        <v>7.9129930339763179</v>
      </c>
    </row>
    <row r="15" spans="2:37" x14ac:dyDescent="0.2">
      <c r="B15" s="235"/>
      <c r="C15" s="29">
        <v>2</v>
      </c>
      <c r="D15" s="21">
        <v>394.14</v>
      </c>
      <c r="E15" s="22">
        <f t="shared" si="0"/>
        <v>21.707000000000001</v>
      </c>
      <c r="F15" s="22">
        <v>814.1</v>
      </c>
      <c r="G15" s="22">
        <f t="shared" si="1"/>
        <v>42.705000000000005</v>
      </c>
      <c r="H15" s="22">
        <f t="shared" si="7"/>
        <v>201.37333333333333</v>
      </c>
      <c r="I15" s="22">
        <f t="shared" si="8"/>
        <v>7.9842046740910773</v>
      </c>
      <c r="J15" s="23">
        <f t="shared" si="9"/>
        <v>6.0411999999999999</v>
      </c>
      <c r="K15" s="22">
        <f t="shared" si="10"/>
        <v>0.48600786959266418</v>
      </c>
      <c r="L15" s="25">
        <f t="shared" si="11"/>
        <v>8.0448895847292619</v>
      </c>
      <c r="M15" s="28">
        <v>58.89</v>
      </c>
      <c r="N15" s="22">
        <f t="shared" si="2"/>
        <v>4.9444999999999997</v>
      </c>
      <c r="O15" s="22">
        <v>94.31</v>
      </c>
      <c r="P15" s="22">
        <f t="shared" si="3"/>
        <v>6.7155000000000005</v>
      </c>
      <c r="Q15" s="22">
        <f t="shared" si="12"/>
        <v>25.533333333333331</v>
      </c>
      <c r="R15" s="22">
        <f t="shared" si="13"/>
        <v>1.3899042782788236</v>
      </c>
      <c r="S15" s="23">
        <f t="shared" si="14"/>
        <v>0.7659999999999999</v>
      </c>
      <c r="T15" s="22">
        <f t="shared" si="15"/>
        <v>6.7924626701219348E-2</v>
      </c>
      <c r="U15" s="25">
        <f t="shared" si="16"/>
        <v>8.8674447390625808</v>
      </c>
      <c r="V15" s="26">
        <f t="shared" si="17"/>
        <v>6.8071999999999999</v>
      </c>
      <c r="W15" s="22">
        <f t="shared" si="18"/>
        <v>0.49073149910974745</v>
      </c>
      <c r="X15" s="25">
        <f t="shared" si="19"/>
        <v>7.2090066269501039</v>
      </c>
      <c r="Z15" s="114"/>
      <c r="AA15" s="262"/>
      <c r="AB15" s="30">
        <v>2</v>
      </c>
      <c r="AC15" s="28">
        <v>901.37</v>
      </c>
      <c r="AD15" s="22">
        <f t="shared" si="4"/>
        <v>47.0685</v>
      </c>
      <c r="AE15" s="22">
        <v>906.6</v>
      </c>
      <c r="AF15" s="22">
        <f t="shared" si="5"/>
        <v>47.330000000000005</v>
      </c>
      <c r="AG15" s="22">
        <f t="shared" si="20"/>
        <v>903.98500000000001</v>
      </c>
      <c r="AH15" s="22">
        <f t="shared" si="21"/>
        <v>33.375037798667734</v>
      </c>
      <c r="AI15" s="23">
        <f t="shared" si="22"/>
        <v>6.7798875000000001</v>
      </c>
      <c r="AJ15" s="22">
        <f t="shared" si="23"/>
        <v>0.53655770863023788</v>
      </c>
      <c r="AK15" s="25">
        <f t="shared" si="6"/>
        <v>7.9139618265087419</v>
      </c>
    </row>
    <row r="16" spans="2:37" x14ac:dyDescent="0.2">
      <c r="B16" s="235"/>
      <c r="C16" s="29">
        <v>3</v>
      </c>
      <c r="D16" s="21">
        <v>399.32</v>
      </c>
      <c r="E16" s="22">
        <f t="shared" si="0"/>
        <v>21.966000000000001</v>
      </c>
      <c r="F16" s="22">
        <v>820.08</v>
      </c>
      <c r="G16" s="22">
        <f t="shared" si="1"/>
        <v>43.004000000000005</v>
      </c>
      <c r="H16" s="22">
        <f t="shared" si="7"/>
        <v>203.23333333333335</v>
      </c>
      <c r="I16" s="22">
        <f t="shared" si="8"/>
        <v>8.0482040301617062</v>
      </c>
      <c r="J16" s="23">
        <f t="shared" si="9"/>
        <v>6.0970000000000004</v>
      </c>
      <c r="K16" s="22">
        <f t="shared" si="10"/>
        <v>0.49035286620963081</v>
      </c>
      <c r="L16" s="25">
        <f t="shared" si="11"/>
        <v>8.0425269183144295</v>
      </c>
      <c r="M16" s="28">
        <v>56.88</v>
      </c>
      <c r="N16" s="22">
        <f t="shared" si="2"/>
        <v>4.8440000000000003</v>
      </c>
      <c r="O16" s="22">
        <v>89.1</v>
      </c>
      <c r="P16" s="22">
        <f t="shared" si="3"/>
        <v>6.4550000000000001</v>
      </c>
      <c r="Q16" s="22">
        <f t="shared" si="12"/>
        <v>24.33</v>
      </c>
      <c r="R16" s="22">
        <f t="shared" si="13"/>
        <v>1.3450667166435359</v>
      </c>
      <c r="S16" s="23">
        <f t="shared" si="14"/>
        <v>0.72989999999999999</v>
      </c>
      <c r="T16" s="22">
        <f t="shared" si="15"/>
        <v>6.5105903526485209E-2</v>
      </c>
      <c r="U16" s="25">
        <f t="shared" si="16"/>
        <v>8.9198388171647096</v>
      </c>
      <c r="V16" s="26">
        <f t="shared" si="17"/>
        <v>6.8269000000000002</v>
      </c>
      <c r="W16" s="22">
        <f t="shared" si="18"/>
        <v>0.49465615539887914</v>
      </c>
      <c r="X16" s="25">
        <f t="shared" si="19"/>
        <v>7.2456921208583562</v>
      </c>
      <c r="Z16" s="114"/>
      <c r="AA16" s="262"/>
      <c r="AB16" s="30">
        <v>3</v>
      </c>
      <c r="AC16" s="28">
        <v>922.07</v>
      </c>
      <c r="AD16" s="22">
        <f t="shared" si="4"/>
        <v>48.103500000000004</v>
      </c>
      <c r="AE16" s="22">
        <v>920.61</v>
      </c>
      <c r="AF16" s="22">
        <f t="shared" si="5"/>
        <v>48.030500000000004</v>
      </c>
      <c r="AG16" s="22">
        <f t="shared" si="20"/>
        <v>921.34</v>
      </c>
      <c r="AH16" s="22">
        <f t="shared" si="21"/>
        <v>33.988511450562235</v>
      </c>
      <c r="AI16" s="23">
        <f t="shared" si="22"/>
        <v>6.91005</v>
      </c>
      <c r="AJ16" s="22">
        <f t="shared" si="23"/>
        <v>0.54676333055071125</v>
      </c>
      <c r="AK16" s="25">
        <f t="shared" si="6"/>
        <v>7.9125813930537578</v>
      </c>
    </row>
    <row r="17" spans="2:37" x14ac:dyDescent="0.2">
      <c r="B17" s="235"/>
      <c r="C17" s="29">
        <v>5</v>
      </c>
      <c r="D17" s="21">
        <v>400.6</v>
      </c>
      <c r="E17" s="22">
        <f t="shared" si="0"/>
        <v>22.03</v>
      </c>
      <c r="F17" s="22">
        <v>834.56</v>
      </c>
      <c r="G17" s="22">
        <f t="shared" si="1"/>
        <v>43.728000000000002</v>
      </c>
      <c r="H17" s="22">
        <f t="shared" si="7"/>
        <v>205.85999999999999</v>
      </c>
      <c r="I17" s="22">
        <f t="shared" si="8"/>
        <v>8.1606421384049863</v>
      </c>
      <c r="J17" s="23">
        <f t="shared" si="9"/>
        <v>6.1757999999999988</v>
      </c>
      <c r="K17" s="22">
        <f t="shared" si="10"/>
        <v>0.49681480426412417</v>
      </c>
      <c r="L17" s="25">
        <f t="shared" si="11"/>
        <v>8.0445416668953698</v>
      </c>
      <c r="M17" s="28">
        <v>55.02</v>
      </c>
      <c r="N17" s="22">
        <f t="shared" si="2"/>
        <v>4.7510000000000003</v>
      </c>
      <c r="O17" s="22">
        <v>90.68</v>
      </c>
      <c r="P17" s="22">
        <f t="shared" si="3"/>
        <v>6.5340000000000007</v>
      </c>
      <c r="Q17" s="22">
        <f t="shared" si="12"/>
        <v>24.283333333333335</v>
      </c>
      <c r="R17" s="22">
        <f t="shared" si="13"/>
        <v>1.3464475584952347</v>
      </c>
      <c r="S17" s="23">
        <f t="shared" si="14"/>
        <v>0.72850000000000004</v>
      </c>
      <c r="T17" s="22">
        <f t="shared" si="15"/>
        <v>6.5054738105690665E-2</v>
      </c>
      <c r="U17" s="25">
        <f t="shared" si="16"/>
        <v>8.9299571867797756</v>
      </c>
      <c r="V17" s="26">
        <f t="shared" si="17"/>
        <v>6.9042999999999992</v>
      </c>
      <c r="W17" s="22">
        <f t="shared" si="18"/>
        <v>0.50105595364789346</v>
      </c>
      <c r="X17" s="25">
        <f t="shared" si="19"/>
        <v>7.2571579109814683</v>
      </c>
      <c r="Z17" s="114"/>
      <c r="AA17" s="262"/>
      <c r="AB17" s="30">
        <v>5</v>
      </c>
      <c r="AC17" s="28">
        <v>967.53</v>
      </c>
      <c r="AD17" s="22">
        <f t="shared" si="4"/>
        <v>50.3765</v>
      </c>
      <c r="AE17" s="22">
        <v>969.92</v>
      </c>
      <c r="AF17" s="22">
        <f t="shared" si="5"/>
        <v>50.496000000000002</v>
      </c>
      <c r="AG17" s="22">
        <f t="shared" si="20"/>
        <v>968.72499999999991</v>
      </c>
      <c r="AH17" s="22">
        <f t="shared" si="21"/>
        <v>35.663839418415122</v>
      </c>
      <c r="AI17" s="23">
        <f t="shared" si="22"/>
        <v>7.2654374999999991</v>
      </c>
      <c r="AJ17" s="22">
        <f t="shared" si="23"/>
        <v>0.57462958350698079</v>
      </c>
      <c r="AK17" s="25">
        <f t="shared" si="6"/>
        <v>7.9090843945320692</v>
      </c>
    </row>
    <row r="18" spans="2:37" x14ac:dyDescent="0.2">
      <c r="B18" s="235"/>
      <c r="C18" s="29">
        <v>7</v>
      </c>
      <c r="D18" s="21">
        <v>427.27</v>
      </c>
      <c r="E18" s="22">
        <f t="shared" si="0"/>
        <v>23.363500000000002</v>
      </c>
      <c r="F18" s="22">
        <v>877.13</v>
      </c>
      <c r="G18" s="22">
        <f t="shared" si="1"/>
        <v>45.856500000000004</v>
      </c>
      <c r="H18" s="22">
        <f t="shared" si="7"/>
        <v>217.4</v>
      </c>
      <c r="I18" s="22">
        <f t="shared" si="8"/>
        <v>8.5775412892882326</v>
      </c>
      <c r="J18" s="23">
        <f t="shared" si="9"/>
        <v>6.5220000000000002</v>
      </c>
      <c r="K18" s="22">
        <f t="shared" si="10"/>
        <v>0.52406637433869008</v>
      </c>
      <c r="L18" s="25">
        <f t="shared" si="11"/>
        <v>8.0353629920069007</v>
      </c>
      <c r="M18" s="28">
        <v>58.67</v>
      </c>
      <c r="N18" s="22">
        <f t="shared" si="2"/>
        <v>4.9335000000000004</v>
      </c>
      <c r="O18" s="22">
        <v>96.06</v>
      </c>
      <c r="P18" s="22">
        <f t="shared" si="3"/>
        <v>6.8030000000000008</v>
      </c>
      <c r="Q18" s="22">
        <f t="shared" si="12"/>
        <v>25.788333333333338</v>
      </c>
      <c r="R18" s="22">
        <f t="shared" si="13"/>
        <v>1.4005974047804666</v>
      </c>
      <c r="S18" s="23">
        <f t="shared" si="14"/>
        <v>0.77365000000000006</v>
      </c>
      <c r="T18" s="22">
        <f t="shared" si="15"/>
        <v>6.8544321146977602E-2</v>
      </c>
      <c r="U18" s="25">
        <f t="shared" si="16"/>
        <v>8.8598618428200862</v>
      </c>
      <c r="V18" s="26">
        <f t="shared" si="17"/>
        <v>7.2956500000000002</v>
      </c>
      <c r="W18" s="22">
        <f t="shared" si="18"/>
        <v>0.52852993167274831</v>
      </c>
      <c r="X18" s="25">
        <f t="shared" si="19"/>
        <v>7.2444529503573811</v>
      </c>
      <c r="Z18" s="114"/>
      <c r="AA18" s="262"/>
      <c r="AB18" s="30">
        <v>7</v>
      </c>
      <c r="AC18" s="28">
        <v>978.75</v>
      </c>
      <c r="AD18" s="22">
        <f t="shared" si="4"/>
        <v>50.9375</v>
      </c>
      <c r="AE18" s="22">
        <v>991.84</v>
      </c>
      <c r="AF18" s="22">
        <f t="shared" si="5"/>
        <v>51.592000000000006</v>
      </c>
      <c r="AG18" s="22">
        <f t="shared" si="20"/>
        <v>985.29500000000007</v>
      </c>
      <c r="AH18" s="22">
        <f t="shared" si="21"/>
        <v>36.250390929788608</v>
      </c>
      <c r="AI18" s="23">
        <f t="shared" si="22"/>
        <v>7.3897125000000008</v>
      </c>
      <c r="AJ18" s="22">
        <f t="shared" si="23"/>
        <v>0.58437665847820819</v>
      </c>
      <c r="AK18" s="25">
        <f t="shared" si="6"/>
        <v>7.9079755603240054</v>
      </c>
    </row>
    <row r="19" spans="2:37" x14ac:dyDescent="0.2">
      <c r="B19" s="235"/>
      <c r="C19" s="29">
        <v>10</v>
      </c>
      <c r="D19" s="21">
        <v>402.89</v>
      </c>
      <c r="E19" s="22">
        <f t="shared" si="0"/>
        <v>22.144500000000001</v>
      </c>
      <c r="F19" s="22">
        <v>836.2</v>
      </c>
      <c r="G19" s="22">
        <f t="shared" si="1"/>
        <v>43.81</v>
      </c>
      <c r="H19" s="22">
        <f t="shared" si="7"/>
        <v>206.51500000000001</v>
      </c>
      <c r="I19" s="22">
        <f t="shared" si="8"/>
        <v>8.1814406844767333</v>
      </c>
      <c r="J19" s="23">
        <f t="shared" si="9"/>
        <v>6.195450000000001</v>
      </c>
      <c r="K19" s="22">
        <f t="shared" si="10"/>
        <v>0.49831919283577669</v>
      </c>
      <c r="L19" s="25">
        <f t="shared" si="11"/>
        <v>8.0433090870844985</v>
      </c>
      <c r="M19" s="28">
        <v>62.12</v>
      </c>
      <c r="N19" s="22">
        <f t="shared" si="2"/>
        <v>5.1059999999999999</v>
      </c>
      <c r="O19" s="22">
        <v>91.23</v>
      </c>
      <c r="P19" s="22">
        <f t="shared" si="3"/>
        <v>6.5615000000000006</v>
      </c>
      <c r="Q19" s="22">
        <f t="shared" si="12"/>
        <v>25.558333333333334</v>
      </c>
      <c r="R19" s="22">
        <f t="shared" si="13"/>
        <v>1.3856859337326206</v>
      </c>
      <c r="S19" s="23">
        <f t="shared" si="14"/>
        <v>0.76674999999999993</v>
      </c>
      <c r="T19" s="22">
        <f t="shared" si="15"/>
        <v>6.7888513111571389E-2</v>
      </c>
      <c r="U19" s="25">
        <f t="shared" si="16"/>
        <v>8.8540610513950302</v>
      </c>
      <c r="V19" s="26">
        <f t="shared" si="17"/>
        <v>6.9622000000000011</v>
      </c>
      <c r="W19" s="22">
        <f t="shared" si="18"/>
        <v>0.50292232815913041</v>
      </c>
      <c r="X19" s="25">
        <f t="shared" si="19"/>
        <v>7.2236121938342803</v>
      </c>
      <c r="Z19" s="114"/>
      <c r="AA19" s="262"/>
      <c r="AB19" s="30">
        <v>10</v>
      </c>
      <c r="AC19" s="28">
        <v>914.5</v>
      </c>
      <c r="AD19" s="22">
        <f t="shared" si="4"/>
        <v>47.725000000000001</v>
      </c>
      <c r="AE19" s="22">
        <v>904.63</v>
      </c>
      <c r="AF19" s="22">
        <f t="shared" si="5"/>
        <v>47.231500000000004</v>
      </c>
      <c r="AG19" s="22">
        <f t="shared" si="20"/>
        <v>909.56500000000005</v>
      </c>
      <c r="AH19" s="22">
        <f t="shared" si="21"/>
        <v>33.57264592361615</v>
      </c>
      <c r="AI19" s="23">
        <f t="shared" si="22"/>
        <v>6.8217375000000002</v>
      </c>
      <c r="AJ19" s="22">
        <f t="shared" si="23"/>
        <v>0.53984029677555456</v>
      </c>
      <c r="AK19" s="25">
        <f t="shared" si="6"/>
        <v>7.9135307797398333</v>
      </c>
    </row>
    <row r="20" spans="2:37" x14ac:dyDescent="0.2">
      <c r="B20" s="235"/>
      <c r="C20" s="29">
        <v>15</v>
      </c>
      <c r="D20" s="21">
        <v>387.87</v>
      </c>
      <c r="E20" s="22">
        <f t="shared" si="0"/>
        <v>21.393500000000003</v>
      </c>
      <c r="F20" s="22">
        <v>830.58</v>
      </c>
      <c r="G20" s="22">
        <f t="shared" si="1"/>
        <v>43.529000000000003</v>
      </c>
      <c r="H20" s="22">
        <f t="shared" si="7"/>
        <v>203.07500000000002</v>
      </c>
      <c r="I20" s="22">
        <f t="shared" si="8"/>
        <v>8.0836867332541349</v>
      </c>
      <c r="J20" s="23">
        <f t="shared" si="9"/>
        <v>6.0922499999999999</v>
      </c>
      <c r="K20" s="22">
        <f t="shared" si="10"/>
        <v>0.4905888210991971</v>
      </c>
      <c r="L20" s="25">
        <f t="shared" si="11"/>
        <v>8.0526705420689755</v>
      </c>
      <c r="M20" s="28">
        <v>57.89</v>
      </c>
      <c r="N20" s="22">
        <f t="shared" si="2"/>
        <v>4.8945000000000007</v>
      </c>
      <c r="O20" s="22">
        <v>91.46</v>
      </c>
      <c r="P20" s="22">
        <f t="shared" si="3"/>
        <v>6.5729999999999995</v>
      </c>
      <c r="Q20" s="22">
        <f t="shared" si="12"/>
        <v>24.891666666666666</v>
      </c>
      <c r="R20" s="22">
        <f t="shared" si="13"/>
        <v>1.3658580865155796</v>
      </c>
      <c r="S20" s="23">
        <f t="shared" si="14"/>
        <v>0.74675000000000002</v>
      </c>
      <c r="T20" s="22">
        <f t="shared" si="15"/>
        <v>6.6418564705208738E-2</v>
      </c>
      <c r="U20" s="25">
        <f t="shared" si="16"/>
        <v>8.8943508142227969</v>
      </c>
      <c r="V20" s="26">
        <f t="shared" si="17"/>
        <v>6.8390000000000004</v>
      </c>
      <c r="W20" s="22">
        <f t="shared" si="18"/>
        <v>0.49506445754568162</v>
      </c>
      <c r="X20" s="25">
        <f t="shared" si="19"/>
        <v>7.2388427773897011</v>
      </c>
      <c r="Z20" s="114"/>
      <c r="AA20" s="262"/>
      <c r="AB20" s="30">
        <v>15</v>
      </c>
      <c r="AC20" s="28">
        <v>854.34</v>
      </c>
      <c r="AD20" s="22">
        <f t="shared" si="4"/>
        <v>44.717000000000006</v>
      </c>
      <c r="AE20" s="22">
        <v>847.87</v>
      </c>
      <c r="AF20" s="22">
        <f t="shared" si="5"/>
        <v>44.393500000000003</v>
      </c>
      <c r="AG20" s="22">
        <f t="shared" si="20"/>
        <v>851.10500000000002</v>
      </c>
      <c r="AH20" s="22">
        <f t="shared" si="21"/>
        <v>31.505527020072211</v>
      </c>
      <c r="AI20" s="23">
        <f t="shared" si="22"/>
        <v>6.3832874999999998</v>
      </c>
      <c r="AJ20" s="22">
        <f t="shared" si="23"/>
        <v>0.50546098880449597</v>
      </c>
      <c r="AK20" s="25">
        <f t="shared" si="6"/>
        <v>7.9185057668872973</v>
      </c>
    </row>
    <row r="21" spans="2:37" ht="17" thickBot="1" x14ac:dyDescent="0.25">
      <c r="B21" s="236"/>
      <c r="C21" s="31">
        <v>20</v>
      </c>
      <c r="D21" s="150">
        <v>382.83</v>
      </c>
      <c r="E21" s="151">
        <f t="shared" si="0"/>
        <v>21.141500000000001</v>
      </c>
      <c r="F21" s="151">
        <v>812.91</v>
      </c>
      <c r="G21" s="151">
        <f t="shared" si="1"/>
        <v>42.645499999999998</v>
      </c>
      <c r="H21" s="151">
        <f t="shared" si="7"/>
        <v>199.29</v>
      </c>
      <c r="I21" s="151">
        <f t="shared" si="8"/>
        <v>7.9330561795075054</v>
      </c>
      <c r="J21" s="152">
        <f t="shared" si="9"/>
        <v>5.9786999999999999</v>
      </c>
      <c r="K21" s="151">
        <f t="shared" si="10"/>
        <v>0.48144555807848105</v>
      </c>
      <c r="L21" s="153">
        <f t="shared" si="11"/>
        <v>8.0526796473895832</v>
      </c>
      <c r="M21" s="39">
        <v>53.97</v>
      </c>
      <c r="N21" s="33">
        <f t="shared" si="2"/>
        <v>4.6985000000000001</v>
      </c>
      <c r="O21" s="33">
        <v>88.21</v>
      </c>
      <c r="P21" s="33">
        <f t="shared" si="3"/>
        <v>6.4104999999999999</v>
      </c>
      <c r="Q21" s="33">
        <f t="shared" si="12"/>
        <v>23.696666666666669</v>
      </c>
      <c r="R21" s="33">
        <f t="shared" si="13"/>
        <v>1.3246636103386986</v>
      </c>
      <c r="S21" s="34">
        <f t="shared" si="14"/>
        <v>0.71090000000000009</v>
      </c>
      <c r="T21" s="151">
        <f t="shared" si="15"/>
        <v>6.368372226479857E-2</v>
      </c>
      <c r="U21" s="36">
        <f t="shared" si="16"/>
        <v>8.9581829040369332</v>
      </c>
      <c r="V21" s="37">
        <f t="shared" si="17"/>
        <v>6.6896000000000004</v>
      </c>
      <c r="W21" s="33">
        <f t="shared" si="18"/>
        <v>0.48563920957332107</v>
      </c>
      <c r="X21" s="36">
        <f t="shared" si="19"/>
        <v>7.2596150677666973</v>
      </c>
      <c r="Z21" s="114"/>
      <c r="AA21" s="284"/>
      <c r="AB21" s="38">
        <v>20</v>
      </c>
      <c r="AC21" s="39">
        <v>844.63</v>
      </c>
      <c r="AD21" s="33">
        <f t="shared" si="4"/>
        <v>44.231500000000004</v>
      </c>
      <c r="AE21" s="33">
        <v>832.44</v>
      </c>
      <c r="AF21" s="33">
        <f t="shared" si="5"/>
        <v>43.622000000000007</v>
      </c>
      <c r="AG21" s="33">
        <f t="shared" si="20"/>
        <v>838.53500000000008</v>
      </c>
      <c r="AH21" s="33">
        <f t="shared" si="21"/>
        <v>31.061650295219351</v>
      </c>
      <c r="AI21" s="34">
        <f t="shared" si="22"/>
        <v>6.289012500000001</v>
      </c>
      <c r="AJ21" s="33">
        <f t="shared" si="23"/>
        <v>0.49807097134899497</v>
      </c>
      <c r="AK21" s="36">
        <f t="shared" si="6"/>
        <v>7.9197007693814392</v>
      </c>
    </row>
    <row r="22" spans="2:37" ht="16" customHeight="1" x14ac:dyDescent="0.2">
      <c r="B22" s="231" t="s">
        <v>53</v>
      </c>
      <c r="C22" s="40">
        <v>21</v>
      </c>
      <c r="D22" s="69">
        <v>54.18</v>
      </c>
      <c r="E22" s="70">
        <f t="shared" si="0"/>
        <v>4.7089999999999996</v>
      </c>
      <c r="F22" s="70">
        <v>98.44</v>
      </c>
      <c r="G22" s="70">
        <f t="shared" si="1"/>
        <v>6.9220000000000006</v>
      </c>
      <c r="H22" s="70">
        <f t="shared" si="7"/>
        <v>25.436666666666667</v>
      </c>
      <c r="I22" s="70">
        <f t="shared" si="8"/>
        <v>1.3953172180149176</v>
      </c>
      <c r="J22" s="71">
        <f t="shared" si="9"/>
        <v>0.7631</v>
      </c>
      <c r="K22" s="70">
        <f t="shared" si="10"/>
        <v>6.7864534287063377E-2</v>
      </c>
      <c r="L22" s="74">
        <f t="shared" si="11"/>
        <v>8.8932688097318007</v>
      </c>
      <c r="M22" s="48">
        <v>465.27</v>
      </c>
      <c r="N22" s="42">
        <f t="shared" si="2"/>
        <v>25.263500000000001</v>
      </c>
      <c r="O22" s="42">
        <v>872.09</v>
      </c>
      <c r="P22" s="42">
        <f t="shared" si="3"/>
        <v>45.604500000000002</v>
      </c>
      <c r="Q22" s="42">
        <f t="shared" si="12"/>
        <v>222.89333333333335</v>
      </c>
      <c r="R22" s="42">
        <f t="shared" si="13"/>
        <v>8.6890973391627089</v>
      </c>
      <c r="S22" s="43">
        <f t="shared" si="14"/>
        <v>6.6868000000000007</v>
      </c>
      <c r="T22" s="70">
        <f t="shared" si="15"/>
        <v>0.53576628588265984</v>
      </c>
      <c r="U22" s="45">
        <f t="shared" si="16"/>
        <v>8.012297150844347</v>
      </c>
      <c r="V22" s="46">
        <f t="shared" si="17"/>
        <v>7.4499000000000004</v>
      </c>
      <c r="W22" s="42">
        <f t="shared" si="18"/>
        <v>0.54004732024379121</v>
      </c>
      <c r="X22" s="45">
        <f t="shared" si="19"/>
        <v>7.249054621455203</v>
      </c>
      <c r="Z22" s="114"/>
      <c r="AA22" s="231" t="s">
        <v>53</v>
      </c>
      <c r="AB22" s="47">
        <v>21</v>
      </c>
      <c r="AC22" s="48">
        <v>903.16</v>
      </c>
      <c r="AD22" s="42">
        <f t="shared" si="4"/>
        <v>47.158000000000001</v>
      </c>
      <c r="AE22" s="42">
        <v>793.23</v>
      </c>
      <c r="AF22" s="42">
        <f t="shared" si="5"/>
        <v>41.661500000000004</v>
      </c>
      <c r="AG22" s="42">
        <f t="shared" si="20"/>
        <v>848.19499999999994</v>
      </c>
      <c r="AH22" s="42">
        <f t="shared" si="21"/>
        <v>31.462507633094027</v>
      </c>
      <c r="AI22" s="43">
        <f t="shared" si="22"/>
        <v>6.3614625</v>
      </c>
      <c r="AJ22" s="70">
        <f>AI22*SQRT((AH22/AG22)^2+(($G$6+($G$7/100))^2))</f>
        <v>0.50395980313392186</v>
      </c>
      <c r="AK22" s="45">
        <f t="shared" si="6"/>
        <v>7.9220745722217476</v>
      </c>
    </row>
    <row r="23" spans="2:37" x14ac:dyDescent="0.2">
      <c r="B23" s="232"/>
      <c r="C23" s="49">
        <v>23</v>
      </c>
      <c r="D23" s="50">
        <v>48.63</v>
      </c>
      <c r="E23" s="51">
        <f t="shared" si="0"/>
        <v>4.4314999999999998</v>
      </c>
      <c r="F23" s="51">
        <v>112.31</v>
      </c>
      <c r="G23" s="51">
        <f t="shared" si="1"/>
        <v>7.6155000000000008</v>
      </c>
      <c r="H23" s="51">
        <f t="shared" si="7"/>
        <v>26.823333333333334</v>
      </c>
      <c r="I23" s="51">
        <f t="shared" si="8"/>
        <v>1.468502946124991</v>
      </c>
      <c r="J23" s="52">
        <f t="shared" si="9"/>
        <v>0.80469999999999997</v>
      </c>
      <c r="K23" s="51">
        <f t="shared" si="10"/>
        <v>7.1510887657055419E-2</v>
      </c>
      <c r="L23" s="54">
        <f t="shared" si="11"/>
        <v>8.8866518773524827</v>
      </c>
      <c r="M23" s="57">
        <v>494.9</v>
      </c>
      <c r="N23" s="51">
        <f t="shared" si="2"/>
        <v>26.745000000000001</v>
      </c>
      <c r="O23" s="51">
        <v>938.5</v>
      </c>
      <c r="P23" s="51">
        <f t="shared" si="3"/>
        <v>48.925000000000004</v>
      </c>
      <c r="Q23" s="51">
        <f t="shared" si="12"/>
        <v>238.9</v>
      </c>
      <c r="R23" s="51">
        <f t="shared" si="13"/>
        <v>9.2929941503144065</v>
      </c>
      <c r="S23" s="52">
        <f t="shared" si="14"/>
        <v>7.1670000000000007</v>
      </c>
      <c r="T23" s="51">
        <f t="shared" si="15"/>
        <v>0.57394827497780665</v>
      </c>
      <c r="U23" s="54">
        <f t="shared" si="16"/>
        <v>8.0082081062900325</v>
      </c>
      <c r="V23" s="55">
        <f t="shared" si="17"/>
        <v>7.9717000000000002</v>
      </c>
      <c r="W23" s="51">
        <f t="shared" si="18"/>
        <v>0.57838605567864443</v>
      </c>
      <c r="X23" s="54">
        <f t="shared" si="19"/>
        <v>7.2554919989292674</v>
      </c>
      <c r="Z23" s="114"/>
      <c r="AA23" s="266"/>
      <c r="AB23" s="56">
        <v>23</v>
      </c>
      <c r="AC23" s="57">
        <v>675.93</v>
      </c>
      <c r="AD23" s="51">
        <f t="shared" si="4"/>
        <v>35.796500000000002</v>
      </c>
      <c r="AE23" s="51">
        <v>662.41</v>
      </c>
      <c r="AF23" s="51">
        <f t="shared" si="5"/>
        <v>35.1205</v>
      </c>
      <c r="AG23" s="51">
        <f t="shared" si="20"/>
        <v>669.17</v>
      </c>
      <c r="AH23" s="51">
        <f t="shared" si="21"/>
        <v>25.074084891078279</v>
      </c>
      <c r="AI23" s="52">
        <f t="shared" si="22"/>
        <v>5.0187749999999998</v>
      </c>
      <c r="AJ23" s="51">
        <f t="shared" si="23"/>
        <v>0.39848039442530137</v>
      </c>
      <c r="AK23" s="54">
        <f t="shared" si="6"/>
        <v>7.9397939621780491</v>
      </c>
    </row>
    <row r="24" spans="2:37" x14ac:dyDescent="0.2">
      <c r="B24" s="232"/>
      <c r="C24" s="49">
        <v>26</v>
      </c>
      <c r="D24" s="50">
        <v>51.2</v>
      </c>
      <c r="E24" s="51">
        <f t="shared" si="0"/>
        <v>4.5600000000000005</v>
      </c>
      <c r="F24" s="51">
        <v>136.35</v>
      </c>
      <c r="G24" s="51">
        <f t="shared" si="1"/>
        <v>8.817499999999999</v>
      </c>
      <c r="H24" s="51">
        <f t="shared" si="7"/>
        <v>31.258333333333336</v>
      </c>
      <c r="I24" s="51">
        <f t="shared" si="8"/>
        <v>1.6544712670853823</v>
      </c>
      <c r="J24" s="52">
        <f t="shared" si="9"/>
        <v>0.93775000000000008</v>
      </c>
      <c r="K24" s="51">
        <f t="shared" si="10"/>
        <v>8.2295112020702665E-2</v>
      </c>
      <c r="L24" s="54">
        <f t="shared" si="11"/>
        <v>8.7758050675236099</v>
      </c>
      <c r="M24" s="57">
        <v>535.03</v>
      </c>
      <c r="N24" s="51">
        <f t="shared" si="2"/>
        <v>28.7515</v>
      </c>
      <c r="O24" s="51">
        <v>1085.83</v>
      </c>
      <c r="P24" s="51">
        <f t="shared" si="3"/>
        <v>56.291499999999999</v>
      </c>
      <c r="Q24" s="51">
        <f t="shared" si="12"/>
        <v>270.14333333333332</v>
      </c>
      <c r="R24" s="51">
        <f t="shared" si="13"/>
        <v>10.534838664192042</v>
      </c>
      <c r="S24" s="52">
        <f t="shared" si="14"/>
        <v>8.1043000000000003</v>
      </c>
      <c r="T24" s="51">
        <f t="shared" si="15"/>
        <v>0.64939584824165608</v>
      </c>
      <c r="U24" s="54">
        <f t="shared" si="16"/>
        <v>8.0129788907327715</v>
      </c>
      <c r="V24" s="55">
        <f t="shared" si="17"/>
        <v>9.0420499999999997</v>
      </c>
      <c r="W24" s="51">
        <f t="shared" si="18"/>
        <v>0.65458953029818623</v>
      </c>
      <c r="X24" s="54">
        <f t="shared" si="19"/>
        <v>7.2393929506935519</v>
      </c>
      <c r="Z24" s="114"/>
      <c r="AA24" s="266"/>
      <c r="AB24" s="56">
        <v>26</v>
      </c>
      <c r="AC24" s="57">
        <v>645.79</v>
      </c>
      <c r="AD24" s="51">
        <f t="shared" si="4"/>
        <v>34.289499999999997</v>
      </c>
      <c r="AE24" s="51">
        <v>606.29</v>
      </c>
      <c r="AF24" s="51">
        <f t="shared" si="5"/>
        <v>32.314499999999995</v>
      </c>
      <c r="AG24" s="51">
        <f t="shared" si="20"/>
        <v>626.04</v>
      </c>
      <c r="AH24" s="51">
        <f t="shared" si="21"/>
        <v>23.55842057789528</v>
      </c>
      <c r="AI24" s="52">
        <f t="shared" si="22"/>
        <v>4.6952999999999996</v>
      </c>
      <c r="AJ24" s="51">
        <f t="shared" si="23"/>
        <v>0.37315322606542106</v>
      </c>
      <c r="AK24" s="54">
        <f t="shared" si="6"/>
        <v>7.9473777195370072</v>
      </c>
    </row>
    <row r="25" spans="2:37" x14ac:dyDescent="0.2">
      <c r="B25" s="232"/>
      <c r="C25" s="49">
        <v>30</v>
      </c>
      <c r="D25" s="50">
        <v>47.44</v>
      </c>
      <c r="E25" s="51">
        <f t="shared" si="0"/>
        <v>4.3719999999999999</v>
      </c>
      <c r="F25" s="51">
        <v>153.54</v>
      </c>
      <c r="G25" s="51">
        <f t="shared" si="1"/>
        <v>9.6769999999999996</v>
      </c>
      <c r="H25" s="51">
        <f t="shared" si="7"/>
        <v>33.496666666666663</v>
      </c>
      <c r="I25" s="51">
        <f t="shared" si="8"/>
        <v>1.7697984270029801</v>
      </c>
      <c r="J25" s="52">
        <f t="shared" si="9"/>
        <v>1.0048999999999999</v>
      </c>
      <c r="K25" s="51">
        <f t="shared" si="10"/>
        <v>8.8131183323497939E-2</v>
      </c>
      <c r="L25" s="54">
        <f t="shared" si="11"/>
        <v>8.770144623693696</v>
      </c>
      <c r="M25" s="57">
        <v>603.83000000000004</v>
      </c>
      <c r="N25" s="51">
        <f t="shared" si="2"/>
        <v>32.191500000000005</v>
      </c>
      <c r="O25" s="51">
        <v>1200.0899999999999</v>
      </c>
      <c r="P25" s="51">
        <f t="shared" si="3"/>
        <v>62.0045</v>
      </c>
      <c r="Q25" s="51">
        <f t="shared" si="12"/>
        <v>300.65333333333336</v>
      </c>
      <c r="R25" s="51">
        <f t="shared" si="13"/>
        <v>11.643847555802926</v>
      </c>
      <c r="S25" s="52">
        <f t="shared" si="14"/>
        <v>9.0196000000000005</v>
      </c>
      <c r="T25" s="51">
        <f t="shared" si="15"/>
        <v>0.7215621038389558</v>
      </c>
      <c r="U25" s="54">
        <f t="shared" si="16"/>
        <v>7.9999346294620128</v>
      </c>
      <c r="V25" s="55">
        <f t="shared" si="17"/>
        <v>10.0245</v>
      </c>
      <c r="W25" s="51">
        <f t="shared" si="18"/>
        <v>0.72692432561477816</v>
      </c>
      <c r="X25" s="54">
        <f t="shared" si="19"/>
        <v>7.2514771371617357</v>
      </c>
      <c r="Z25" s="114"/>
      <c r="AA25" s="266"/>
      <c r="AB25" s="56">
        <v>30</v>
      </c>
      <c r="AC25" s="57">
        <v>682</v>
      </c>
      <c r="AD25" s="51">
        <f t="shared" si="4"/>
        <v>36.1</v>
      </c>
      <c r="AE25" s="51">
        <v>643.77</v>
      </c>
      <c r="AF25" s="51">
        <f t="shared" si="5"/>
        <v>34.188499999999998</v>
      </c>
      <c r="AG25" s="51">
        <f t="shared" si="20"/>
        <v>662.88499999999999</v>
      </c>
      <c r="AH25" s="51">
        <f t="shared" si="21"/>
        <v>24.859925242496207</v>
      </c>
      <c r="AI25" s="52">
        <f t="shared" si="22"/>
        <v>4.9716374999999999</v>
      </c>
      <c r="AJ25" s="51">
        <f t="shared" si="23"/>
        <v>0.39481333897951859</v>
      </c>
      <c r="AK25" s="54">
        <f t="shared" si="6"/>
        <v>7.9413138825893599</v>
      </c>
    </row>
    <row r="26" spans="2:37" x14ac:dyDescent="0.2">
      <c r="B26" s="232"/>
      <c r="C26" s="49">
        <v>36</v>
      </c>
      <c r="D26" s="50">
        <v>50.33</v>
      </c>
      <c r="E26" s="51">
        <f t="shared" si="0"/>
        <v>4.5165000000000006</v>
      </c>
      <c r="F26" s="51">
        <v>162.91</v>
      </c>
      <c r="G26" s="51">
        <f t="shared" si="1"/>
        <v>10.1455</v>
      </c>
      <c r="H26" s="51">
        <f t="shared" si="7"/>
        <v>35.54</v>
      </c>
      <c r="I26" s="51">
        <f t="shared" si="8"/>
        <v>1.850900250178575</v>
      </c>
      <c r="J26" s="52">
        <f t="shared" si="9"/>
        <v>1.0662</v>
      </c>
      <c r="K26" s="51">
        <f t="shared" si="10"/>
        <v>9.3024096440116E-2</v>
      </c>
      <c r="L26" s="54">
        <f t="shared" si="11"/>
        <v>8.7248261527026827</v>
      </c>
      <c r="M26" s="57">
        <v>615.61</v>
      </c>
      <c r="N26" s="51">
        <f t="shared" si="2"/>
        <v>32.780500000000004</v>
      </c>
      <c r="O26" s="51">
        <v>1196.01</v>
      </c>
      <c r="P26" s="51">
        <f t="shared" si="3"/>
        <v>61.8005</v>
      </c>
      <c r="Q26" s="51">
        <f t="shared" si="12"/>
        <v>301.93666666666667</v>
      </c>
      <c r="R26" s="51">
        <f t="shared" si="13"/>
        <v>11.659358402040063</v>
      </c>
      <c r="S26" s="52">
        <f t="shared" si="14"/>
        <v>9.0580999999999996</v>
      </c>
      <c r="T26" s="51">
        <f t="shared" si="15"/>
        <v>0.72414607297250455</v>
      </c>
      <c r="U26" s="54">
        <f t="shared" si="16"/>
        <v>7.9944588045230747</v>
      </c>
      <c r="V26" s="55">
        <f t="shared" si="17"/>
        <v>10.1243</v>
      </c>
      <c r="W26" s="51">
        <f t="shared" si="18"/>
        <v>0.73009658095350638</v>
      </c>
      <c r="X26" s="54">
        <f t="shared" si="19"/>
        <v>7.2113289901870399</v>
      </c>
      <c r="Z26" s="114"/>
      <c r="AA26" s="266"/>
      <c r="AB26" s="56">
        <v>36</v>
      </c>
      <c r="AC26" s="57">
        <v>596.78</v>
      </c>
      <c r="AD26" s="51">
        <f t="shared" si="4"/>
        <v>31.838999999999999</v>
      </c>
      <c r="AE26" s="51">
        <v>600.1</v>
      </c>
      <c r="AF26" s="51">
        <f t="shared" si="5"/>
        <v>32.005000000000003</v>
      </c>
      <c r="AG26" s="51">
        <f t="shared" si="20"/>
        <v>598.44000000000005</v>
      </c>
      <c r="AH26" s="51">
        <f t="shared" si="21"/>
        <v>22.572338968303661</v>
      </c>
      <c r="AI26" s="52">
        <f t="shared" si="22"/>
        <v>4.4883000000000006</v>
      </c>
      <c r="AJ26" s="51">
        <f t="shared" si="23"/>
        <v>0.35688887013554382</v>
      </c>
      <c r="AK26" s="54">
        <f t="shared" si="6"/>
        <v>7.9515377790153012</v>
      </c>
    </row>
    <row r="27" spans="2:37" x14ac:dyDescent="0.2">
      <c r="B27" s="232"/>
      <c r="C27" s="49">
        <v>40</v>
      </c>
      <c r="D27" s="50">
        <v>74.67</v>
      </c>
      <c r="E27" s="51">
        <f t="shared" si="0"/>
        <v>5.7335000000000003</v>
      </c>
      <c r="F27" s="51">
        <v>158.33000000000001</v>
      </c>
      <c r="G27" s="51">
        <f t="shared" si="1"/>
        <v>9.916500000000001</v>
      </c>
      <c r="H27" s="51">
        <f t="shared" si="7"/>
        <v>38.833333333333336</v>
      </c>
      <c r="I27" s="51">
        <f t="shared" si="8"/>
        <v>1.9091155201936958</v>
      </c>
      <c r="J27" s="52">
        <f t="shared" si="9"/>
        <v>1.165</v>
      </c>
      <c r="K27" s="51">
        <f t="shared" si="10"/>
        <v>9.9652658582197406E-2</v>
      </c>
      <c r="L27" s="54">
        <f t="shared" si="11"/>
        <v>8.5538762731499922</v>
      </c>
      <c r="M27" s="57">
        <v>615.66</v>
      </c>
      <c r="N27" s="51">
        <f t="shared" si="2"/>
        <v>32.783000000000001</v>
      </c>
      <c r="O27" s="51">
        <v>1189.96</v>
      </c>
      <c r="P27" s="51">
        <f t="shared" si="3"/>
        <v>61.498000000000005</v>
      </c>
      <c r="Q27" s="51">
        <f t="shared" si="12"/>
        <v>300.93666666666667</v>
      </c>
      <c r="R27" s="51">
        <f t="shared" si="13"/>
        <v>11.615039452030381</v>
      </c>
      <c r="S27" s="52">
        <f t="shared" si="14"/>
        <v>9.0281000000000002</v>
      </c>
      <c r="T27" s="51">
        <f t="shared" si="15"/>
        <v>0.72166509990022376</v>
      </c>
      <c r="U27" s="54">
        <f t="shared" si="16"/>
        <v>7.9935434908809579</v>
      </c>
      <c r="V27" s="55">
        <f t="shared" si="17"/>
        <v>10.193100000000001</v>
      </c>
      <c r="W27" s="51">
        <f t="shared" si="18"/>
        <v>0.72851298463136538</v>
      </c>
      <c r="X27" s="54">
        <f t="shared" si="19"/>
        <v>7.147118978832399</v>
      </c>
      <c r="Z27" s="114"/>
      <c r="AA27" s="266"/>
      <c r="AB27" s="56">
        <v>40</v>
      </c>
      <c r="AC27" s="57">
        <v>644.51</v>
      </c>
      <c r="AD27" s="51">
        <f t="shared" si="4"/>
        <v>34.225500000000004</v>
      </c>
      <c r="AE27" s="51">
        <v>600.12</v>
      </c>
      <c r="AF27" s="51">
        <f t="shared" si="5"/>
        <v>32.006</v>
      </c>
      <c r="AG27" s="51">
        <f t="shared" si="20"/>
        <v>622.31500000000005</v>
      </c>
      <c r="AH27" s="51">
        <f t="shared" si="21"/>
        <v>23.429516033467273</v>
      </c>
      <c r="AI27" s="52">
        <f t="shared" si="22"/>
        <v>4.6673625000000003</v>
      </c>
      <c r="AJ27" s="51">
        <f t="shared" si="23"/>
        <v>0.37097295888552478</v>
      </c>
      <c r="AK27" s="54">
        <f t="shared" si="6"/>
        <v>7.9482354088743863</v>
      </c>
    </row>
    <row r="28" spans="2:37" ht="17" thickBot="1" x14ac:dyDescent="0.25">
      <c r="B28" s="233"/>
      <c r="C28" s="58">
        <v>45</v>
      </c>
      <c r="D28" s="59">
        <v>70.98</v>
      </c>
      <c r="E28" s="60">
        <f t="shared" si="0"/>
        <v>5.5490000000000004</v>
      </c>
      <c r="F28" s="60">
        <v>172.79</v>
      </c>
      <c r="G28" s="60">
        <f t="shared" si="1"/>
        <v>10.6395</v>
      </c>
      <c r="H28" s="60">
        <f t="shared" ref="H28" si="24">(D28+F28)/6</f>
        <v>40.62833333333333</v>
      </c>
      <c r="I28" s="60">
        <f t="shared" ref="I28" si="25">SQRT((E28^2)+(G28^2))/6</f>
        <v>1.9999330631159744</v>
      </c>
      <c r="J28" s="61">
        <f t="shared" ref="J28" si="26">H28*0.25*12/100</f>
        <v>1.21885</v>
      </c>
      <c r="K28" s="60">
        <f t="shared" si="10"/>
        <v>0.10430328907325979</v>
      </c>
      <c r="L28" s="63">
        <f t="shared" ref="L28" si="27">K28/J28*100</f>
        <v>8.5575164354317437</v>
      </c>
      <c r="M28" s="66">
        <v>647</v>
      </c>
      <c r="N28" s="60">
        <f t="shared" si="2"/>
        <v>34.35</v>
      </c>
      <c r="O28" s="60">
        <v>1327.58</v>
      </c>
      <c r="P28" s="60">
        <f t="shared" si="3"/>
        <v>68.379000000000005</v>
      </c>
      <c r="Q28" s="60">
        <f t="shared" ref="Q28" si="28">(M28+O28)/6</f>
        <v>329.09666666666664</v>
      </c>
      <c r="R28" s="60">
        <f t="shared" ref="R28" si="29">SQRT((N28^2)+(P28^2))/6</f>
        <v>12.753659759065238</v>
      </c>
      <c r="S28" s="61">
        <f t="shared" ref="S28" si="30">Q28*0.25*12/100</f>
        <v>9.8728999999999996</v>
      </c>
      <c r="T28" s="60">
        <f t="shared" si="15"/>
        <v>0.78994532097734471</v>
      </c>
      <c r="U28" s="63">
        <f t="shared" ref="U28" si="31">T28/S28*100</f>
        <v>8.0011477982897095</v>
      </c>
      <c r="V28" s="64">
        <f t="shared" ref="V28" si="32">J28+S28</f>
        <v>11.091749999999999</v>
      </c>
      <c r="W28" s="60">
        <f t="shared" ref="W28" si="33">SQRT((K28^2)+(T28^2))</f>
        <v>0.79680159779301407</v>
      </c>
      <c r="X28" s="63">
        <f t="shared" ref="X28" si="34">W28/V28*100</f>
        <v>7.1837320332049872</v>
      </c>
      <c r="Z28" s="114"/>
      <c r="AA28" s="289"/>
      <c r="AB28" s="65">
        <v>45</v>
      </c>
      <c r="AC28" s="66">
        <v>667.34</v>
      </c>
      <c r="AD28" s="60">
        <f t="shared" si="4"/>
        <v>35.367000000000004</v>
      </c>
      <c r="AE28" s="60">
        <v>617.09</v>
      </c>
      <c r="AF28" s="60">
        <f t="shared" si="5"/>
        <v>32.854500000000002</v>
      </c>
      <c r="AG28" s="60">
        <f t="shared" si="20"/>
        <v>642.21500000000003</v>
      </c>
      <c r="AH28" s="60">
        <f t="shared" si="21"/>
        <v>24.136294554311771</v>
      </c>
      <c r="AI28" s="61">
        <f t="shared" si="22"/>
        <v>4.8166124999999997</v>
      </c>
      <c r="AJ28" s="60">
        <f t="shared" si="23"/>
        <v>0.38268504607113762</v>
      </c>
      <c r="AK28" s="63">
        <f t="shared" si="6"/>
        <v>7.9451076056281806</v>
      </c>
    </row>
    <row r="29" spans="2:37" s="113" customFormat="1" x14ac:dyDescent="0.2">
      <c r="K29" s="116"/>
      <c r="S29" s="149"/>
      <c r="T29" s="116"/>
      <c r="V29" s="114"/>
      <c r="Y29" s="114"/>
      <c r="Z29" s="114"/>
      <c r="AJ29" s="116"/>
    </row>
    <row r="30" spans="2:37" s="113" customFormat="1" ht="17" thickBot="1" x14ac:dyDescent="0.25">
      <c r="S30" s="114"/>
      <c r="V30" s="114"/>
      <c r="Y30" s="114"/>
      <c r="Z30" s="114"/>
    </row>
    <row r="31" spans="2:37" ht="49" customHeight="1" thickBot="1" x14ac:dyDescent="0.25">
      <c r="B31" s="246" t="s">
        <v>24</v>
      </c>
      <c r="C31" s="263" t="s">
        <v>24</v>
      </c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5"/>
      <c r="Z31" s="114"/>
      <c r="AA31" s="246" t="s">
        <v>24</v>
      </c>
      <c r="AB31" s="263" t="s">
        <v>24</v>
      </c>
      <c r="AC31" s="264"/>
      <c r="AD31" s="264"/>
      <c r="AE31" s="264"/>
      <c r="AF31" s="264"/>
      <c r="AG31" s="264"/>
      <c r="AH31" s="264"/>
      <c r="AI31" s="264"/>
      <c r="AJ31" s="264"/>
      <c r="AK31" s="265"/>
    </row>
    <row r="32" spans="2:37" ht="17" customHeight="1" thickBot="1" x14ac:dyDescent="0.25">
      <c r="B32" s="247"/>
      <c r="C32" s="270" t="s">
        <v>33</v>
      </c>
      <c r="D32" s="218" t="s">
        <v>21</v>
      </c>
      <c r="E32" s="219"/>
      <c r="F32" s="219"/>
      <c r="G32" s="219"/>
      <c r="H32" s="219"/>
      <c r="I32" s="219"/>
      <c r="J32" s="219"/>
      <c r="K32" s="219"/>
      <c r="L32" s="220"/>
      <c r="M32" s="218" t="s">
        <v>22</v>
      </c>
      <c r="N32" s="219"/>
      <c r="O32" s="219"/>
      <c r="P32" s="219"/>
      <c r="Q32" s="219"/>
      <c r="R32" s="219"/>
      <c r="S32" s="219"/>
      <c r="T32" s="219"/>
      <c r="U32" s="220"/>
      <c r="V32" s="218" t="s">
        <v>23</v>
      </c>
      <c r="W32" s="219"/>
      <c r="X32" s="221"/>
      <c r="Z32" s="114"/>
      <c r="AA32" s="290"/>
      <c r="AB32" s="287" t="s">
        <v>33</v>
      </c>
      <c r="AC32" s="218" t="s">
        <v>49</v>
      </c>
      <c r="AD32" s="219"/>
      <c r="AE32" s="219"/>
      <c r="AF32" s="219"/>
      <c r="AG32" s="219"/>
      <c r="AH32" s="219"/>
      <c r="AI32" s="219"/>
      <c r="AJ32" s="219"/>
      <c r="AK32" s="221"/>
    </row>
    <row r="33" spans="2:37" ht="17" customHeight="1" thickBot="1" x14ac:dyDescent="0.25">
      <c r="B33" s="248"/>
      <c r="C33" s="271"/>
      <c r="D33" s="3" t="s">
        <v>0</v>
      </c>
      <c r="E33" s="4" t="s">
        <v>1</v>
      </c>
      <c r="F33" s="5" t="s">
        <v>2</v>
      </c>
      <c r="G33" s="5" t="s">
        <v>3</v>
      </c>
      <c r="H33" s="4" t="s">
        <v>4</v>
      </c>
      <c r="I33" s="4" t="s">
        <v>5</v>
      </c>
      <c r="J33" s="6" t="s">
        <v>12</v>
      </c>
      <c r="K33" s="4" t="s">
        <v>14</v>
      </c>
      <c r="L33" s="7" t="s">
        <v>15</v>
      </c>
      <c r="M33" s="3" t="s">
        <v>6</v>
      </c>
      <c r="N33" s="4" t="s">
        <v>7</v>
      </c>
      <c r="O33" s="5" t="s">
        <v>8</v>
      </c>
      <c r="P33" s="5" t="s">
        <v>9</v>
      </c>
      <c r="Q33" s="4" t="s">
        <v>10</v>
      </c>
      <c r="R33" s="4" t="s">
        <v>11</v>
      </c>
      <c r="S33" s="6" t="s">
        <v>13</v>
      </c>
      <c r="T33" s="4" t="s">
        <v>16</v>
      </c>
      <c r="U33" s="7" t="s">
        <v>17</v>
      </c>
      <c r="V33" s="67" t="s">
        <v>25</v>
      </c>
      <c r="W33" s="4" t="s">
        <v>26</v>
      </c>
      <c r="X33" s="8" t="s">
        <v>38</v>
      </c>
      <c r="Z33" s="114"/>
      <c r="AA33" s="291"/>
      <c r="AB33" s="288"/>
      <c r="AC33" s="156" t="s">
        <v>39</v>
      </c>
      <c r="AD33" s="155" t="s">
        <v>40</v>
      </c>
      <c r="AE33" s="157" t="s">
        <v>41</v>
      </c>
      <c r="AF33" s="157" t="s">
        <v>42</v>
      </c>
      <c r="AG33" s="155" t="s">
        <v>43</v>
      </c>
      <c r="AH33" s="155" t="s">
        <v>44</v>
      </c>
      <c r="AI33" s="158" t="s">
        <v>45</v>
      </c>
      <c r="AJ33" s="155" t="s">
        <v>46</v>
      </c>
      <c r="AK33" s="159" t="s">
        <v>47</v>
      </c>
    </row>
    <row r="34" spans="2:37" ht="16" customHeight="1" x14ac:dyDescent="0.2">
      <c r="B34" s="231" t="s">
        <v>55</v>
      </c>
      <c r="C34" s="68">
        <v>0</v>
      </c>
      <c r="D34" s="69">
        <v>76</v>
      </c>
      <c r="E34" s="70">
        <f t="shared" ref="E34:E50" si="35">($G$6*D34)+$G$7</f>
        <v>5.8000000000000007</v>
      </c>
      <c r="F34" s="70">
        <v>158.57</v>
      </c>
      <c r="G34" s="70">
        <f t="shared" ref="G34:G50" si="36">($G$6*F34)+$G$7</f>
        <v>9.9284999999999997</v>
      </c>
      <c r="H34" s="70">
        <f>(D34+F34)/6</f>
        <v>39.094999999999999</v>
      </c>
      <c r="I34" s="70">
        <f>SQRT((E34^2)+(G34^2))/6</f>
        <v>1.9164138402089577</v>
      </c>
      <c r="J34" s="71">
        <f>H34*0.25*12/100</f>
        <v>1.1728499999999999</v>
      </c>
      <c r="K34" s="42">
        <f>0.03*H34*SQRT((I34/H34)^2+(($G$6+($G$7/100))^2))</f>
        <v>0.10022826800109837</v>
      </c>
      <c r="L34" s="72">
        <f>K34/J34*100</f>
        <v>8.5457021785478418</v>
      </c>
      <c r="M34" s="69">
        <v>602.70000000000005</v>
      </c>
      <c r="N34" s="70">
        <f t="shared" ref="N34:N50" si="37">($G$6*M34)+$G$7</f>
        <v>32.135000000000005</v>
      </c>
      <c r="O34" s="70">
        <v>1120.5999999999999</v>
      </c>
      <c r="P34" s="70">
        <f t="shared" ref="P34:P50" si="38">($G$6*O34)+$G$7</f>
        <v>58.03</v>
      </c>
      <c r="Q34" s="70">
        <f>(M34+O34)/6</f>
        <v>287.21666666666664</v>
      </c>
      <c r="R34" s="70">
        <f>SQRT((N34^2)+(P34^2))/6</f>
        <v>11.05559074882729</v>
      </c>
      <c r="S34" s="71">
        <f>Q34*0.25*12/100</f>
        <v>8.6164999999999985</v>
      </c>
      <c r="T34" s="42">
        <f>0.03*Q34*SQRT((R34/Q34)^2+(($G$6+($G$7/100))^2))</f>
        <v>0.6883309030909478</v>
      </c>
      <c r="U34" s="72">
        <f>T34/S34*100</f>
        <v>7.988520897010944</v>
      </c>
      <c r="V34" s="73">
        <f>J34+S34</f>
        <v>9.7893499999999989</v>
      </c>
      <c r="W34" s="70">
        <f>SQRT((K34^2)+(T34^2))</f>
        <v>0.69558977699251712</v>
      </c>
      <c r="X34" s="74">
        <f>W34/V34*100</f>
        <v>7.1055767440383404</v>
      </c>
      <c r="Z34" s="114"/>
      <c r="AA34" s="231" t="s">
        <v>55</v>
      </c>
      <c r="AB34" s="75">
        <v>0</v>
      </c>
      <c r="AC34" s="69">
        <v>888.77</v>
      </c>
      <c r="AD34" s="70">
        <f t="shared" ref="AD34:AD50" si="39">($G$6*AC34)+$G$7</f>
        <v>46.438500000000005</v>
      </c>
      <c r="AE34" s="70">
        <v>881.09</v>
      </c>
      <c r="AF34" s="70">
        <f t="shared" ref="AF34:AF50" si="40">($G$6*AE34)+$G$7</f>
        <v>46.054500000000004</v>
      </c>
      <c r="AG34" s="70">
        <f>(AC34+AE34)/2</f>
        <v>884.93000000000006</v>
      </c>
      <c r="AH34" s="70">
        <f>SQRT((AD34^2)+(AF34^2))/2</f>
        <v>32.701495579330931</v>
      </c>
      <c r="AI34" s="71">
        <f>AG34*0.25*12/400</f>
        <v>6.6369749999999996</v>
      </c>
      <c r="AJ34" s="70">
        <f>AI34*SQRT((AH34/AG34)^2+(($G$6+($G$7/100))^2))</f>
        <v>0.52535255450634644</v>
      </c>
      <c r="AK34" s="74">
        <f>AJ34/AI34*100</f>
        <v>7.9155421635059122</v>
      </c>
    </row>
    <row r="35" spans="2:37" x14ac:dyDescent="0.2">
      <c r="B35" s="232"/>
      <c r="C35" s="77">
        <v>0.375</v>
      </c>
      <c r="D35" s="50">
        <v>82.3</v>
      </c>
      <c r="E35" s="51">
        <f t="shared" si="35"/>
        <v>6.1150000000000002</v>
      </c>
      <c r="F35" s="51">
        <v>137.04</v>
      </c>
      <c r="G35" s="51">
        <f t="shared" si="36"/>
        <v>8.8520000000000003</v>
      </c>
      <c r="H35" s="51">
        <f t="shared" ref="H35:H49" si="41">(D35+F35)/6</f>
        <v>36.556666666666665</v>
      </c>
      <c r="I35" s="51">
        <f t="shared" ref="I35:I49" si="42">SQRT((E35^2)+(G35^2))/6</f>
        <v>1.7931283107711196</v>
      </c>
      <c r="J35" s="52">
        <f t="shared" ref="J35:J49" si="43">H35*0.25*12/100</f>
        <v>1.0966999999999998</v>
      </c>
      <c r="K35" s="51">
        <f t="shared" ref="K35:K50" si="44">0.03*H35*SQRT((I35/H35)^2+(($G$6+($G$7/100))^2))</f>
        <v>9.3740373297741889E-2</v>
      </c>
      <c r="L35" s="53">
        <f t="shared" ref="L35:L49" si="45">K35/J35*100</f>
        <v>8.5474946017818834</v>
      </c>
      <c r="M35" s="50">
        <v>579.33000000000004</v>
      </c>
      <c r="N35" s="51">
        <f t="shared" si="37"/>
        <v>30.966500000000003</v>
      </c>
      <c r="O35" s="51">
        <v>1112.71</v>
      </c>
      <c r="P35" s="51">
        <f t="shared" si="38"/>
        <v>57.635500000000008</v>
      </c>
      <c r="Q35" s="51">
        <f t="shared" ref="Q35:Q49" si="46">(M35+O35)/6</f>
        <v>282.00666666666666</v>
      </c>
      <c r="R35" s="51">
        <f t="shared" ref="R35:R49" si="47">SQRT((N35^2)+(P35^2))/6</f>
        <v>10.904605273945299</v>
      </c>
      <c r="S35" s="52">
        <f t="shared" ref="S35:S49" si="48">Q35*0.25*12/100</f>
        <v>8.4602000000000004</v>
      </c>
      <c r="T35" s="51">
        <f t="shared" ref="T35:T50" si="49">0.03*Q35*SQRT((R35/Q35)^2+(($G$6+($G$7/100))^2))</f>
        <v>0.67656248518411077</v>
      </c>
      <c r="U35" s="53">
        <f t="shared" ref="U35:U49" si="50">T35/S35*100</f>
        <v>7.9970034418111959</v>
      </c>
      <c r="V35" s="78">
        <f t="shared" ref="V35:V49" si="51">J35+S35</f>
        <v>9.5569000000000006</v>
      </c>
      <c r="W35" s="51">
        <f t="shared" ref="W35:W49" si="52">SQRT((K35^2)+(T35^2))</f>
        <v>0.68302566126354292</v>
      </c>
      <c r="X35" s="54">
        <f t="shared" ref="X35:X49" si="53">W35/V35*100</f>
        <v>7.1469374092388005</v>
      </c>
      <c r="Z35" s="114"/>
      <c r="AA35" s="266"/>
      <c r="AB35" s="79">
        <v>0.375</v>
      </c>
      <c r="AC35" s="50">
        <v>815.38</v>
      </c>
      <c r="AD35" s="51">
        <f t="shared" si="39"/>
        <v>42.769000000000005</v>
      </c>
      <c r="AE35" s="51">
        <v>811.18</v>
      </c>
      <c r="AF35" s="51">
        <f t="shared" si="40"/>
        <v>42.558999999999997</v>
      </c>
      <c r="AG35" s="51">
        <f t="shared" ref="AG35:AG50" si="54">(AC35+AE35)/2</f>
        <v>813.28</v>
      </c>
      <c r="AH35" s="51">
        <f t="shared" ref="AH35:AH50" si="55">SQRT((AD35^2)+(AF35^2))/2</f>
        <v>30.16809507575843</v>
      </c>
      <c r="AI35" s="52">
        <f t="shared" ref="AI35:AI50" si="56">AG35*0.25*12/400</f>
        <v>6.0996000000000006</v>
      </c>
      <c r="AJ35" s="51">
        <f t="shared" ref="AJ35:AJ50" si="57">AI35*SQRT((AH35/AG35)^2+(($G$6+($G$7/100))^2))</f>
        <v>0.48321734143356765</v>
      </c>
      <c r="AK35" s="54">
        <f t="shared" ref="AK35:AK50" si="58">AJ35/AI35*100</f>
        <v>7.9221152441728577</v>
      </c>
    </row>
    <row r="36" spans="2:37" x14ac:dyDescent="0.2">
      <c r="B36" s="232"/>
      <c r="C36" s="77">
        <v>0.91666666666666663</v>
      </c>
      <c r="D36" s="50">
        <v>72.650000000000006</v>
      </c>
      <c r="E36" s="51">
        <f t="shared" si="35"/>
        <v>5.6325000000000003</v>
      </c>
      <c r="F36" s="51">
        <v>137.46</v>
      </c>
      <c r="G36" s="51">
        <f t="shared" si="36"/>
        <v>8.8730000000000011</v>
      </c>
      <c r="H36" s="51">
        <f t="shared" si="41"/>
        <v>35.018333333333338</v>
      </c>
      <c r="I36" s="51">
        <f t="shared" si="42"/>
        <v>1.7516276973939922</v>
      </c>
      <c r="J36" s="52">
        <f t="shared" si="43"/>
        <v>1.0505500000000001</v>
      </c>
      <c r="K36" s="51">
        <f t="shared" si="44"/>
        <v>9.0384128106100595E-2</v>
      </c>
      <c r="L36" s="53">
        <f t="shared" si="45"/>
        <v>8.6035056024083172</v>
      </c>
      <c r="M36" s="50">
        <v>584.14</v>
      </c>
      <c r="N36" s="51">
        <f t="shared" si="37"/>
        <v>31.207000000000001</v>
      </c>
      <c r="O36" s="51">
        <v>1119.3</v>
      </c>
      <c r="P36" s="51">
        <f t="shared" si="38"/>
        <v>57.965000000000003</v>
      </c>
      <c r="Q36" s="51">
        <f t="shared" si="46"/>
        <v>283.90666666666669</v>
      </c>
      <c r="R36" s="51">
        <f t="shared" si="47"/>
        <v>10.971956771191222</v>
      </c>
      <c r="S36" s="52">
        <f t="shared" si="48"/>
        <v>8.5172000000000008</v>
      </c>
      <c r="T36" s="51">
        <f t="shared" si="49"/>
        <v>0.68103205612217699</v>
      </c>
      <c r="U36" s="53">
        <f t="shared" si="50"/>
        <v>7.9959617729086663</v>
      </c>
      <c r="V36" s="78">
        <f t="shared" si="51"/>
        <v>9.5677500000000002</v>
      </c>
      <c r="W36" s="51">
        <f t="shared" si="52"/>
        <v>0.68700360412409778</v>
      </c>
      <c r="X36" s="54">
        <f t="shared" si="53"/>
        <v>7.1804092302171121</v>
      </c>
      <c r="Z36" s="114"/>
      <c r="AA36" s="266"/>
      <c r="AB36" s="79">
        <v>0.91666666666666663</v>
      </c>
      <c r="AC36" s="50">
        <v>764.64</v>
      </c>
      <c r="AD36" s="51">
        <f t="shared" si="39"/>
        <v>40.231999999999999</v>
      </c>
      <c r="AE36" s="51">
        <v>769.28</v>
      </c>
      <c r="AF36" s="51">
        <f t="shared" si="40"/>
        <v>40.463999999999999</v>
      </c>
      <c r="AG36" s="51">
        <f t="shared" si="54"/>
        <v>766.96</v>
      </c>
      <c r="AH36" s="51">
        <f t="shared" si="55"/>
        <v>28.530462316618706</v>
      </c>
      <c r="AI36" s="52">
        <f t="shared" si="56"/>
        <v>5.7522000000000002</v>
      </c>
      <c r="AJ36" s="51">
        <f t="shared" si="57"/>
        <v>0.45597919713074636</v>
      </c>
      <c r="AK36" s="54">
        <f t="shared" si="58"/>
        <v>7.9270400391284443</v>
      </c>
    </row>
    <row r="37" spans="2:37" x14ac:dyDescent="0.2">
      <c r="B37" s="232"/>
      <c r="C37" s="49">
        <v>2</v>
      </c>
      <c r="D37" s="50">
        <v>80.38</v>
      </c>
      <c r="E37" s="51">
        <f t="shared" si="35"/>
        <v>6.0190000000000001</v>
      </c>
      <c r="F37" s="51">
        <v>149.96</v>
      </c>
      <c r="G37" s="51">
        <f t="shared" si="36"/>
        <v>9.4980000000000011</v>
      </c>
      <c r="H37" s="51">
        <f t="shared" si="41"/>
        <v>38.39</v>
      </c>
      <c r="I37" s="51">
        <f t="shared" si="42"/>
        <v>1.8740950779272409</v>
      </c>
      <c r="J37" s="52">
        <f t="shared" si="43"/>
        <v>1.1516999999999999</v>
      </c>
      <c r="K37" s="51">
        <f t="shared" si="44"/>
        <v>9.8287498116494953E-2</v>
      </c>
      <c r="L37" s="53">
        <f t="shared" si="45"/>
        <v>8.5341233061122654</v>
      </c>
      <c r="M37" s="50">
        <v>577.1</v>
      </c>
      <c r="N37" s="51">
        <f t="shared" si="37"/>
        <v>30.855000000000004</v>
      </c>
      <c r="O37" s="51">
        <v>1106.0899999999999</v>
      </c>
      <c r="P37" s="51">
        <f t="shared" si="38"/>
        <v>57.304499999999997</v>
      </c>
      <c r="Q37" s="51">
        <f t="shared" si="46"/>
        <v>280.53166666666669</v>
      </c>
      <c r="R37" s="51">
        <f t="shared" si="47"/>
        <v>10.847217699138335</v>
      </c>
      <c r="S37" s="52">
        <f t="shared" si="48"/>
        <v>8.4159500000000005</v>
      </c>
      <c r="T37" s="51">
        <f t="shared" si="49"/>
        <v>0.67301869899988664</v>
      </c>
      <c r="U37" s="53">
        <f t="shared" si="50"/>
        <v>7.9969426980897778</v>
      </c>
      <c r="V37" s="78">
        <f t="shared" si="51"/>
        <v>9.5676500000000004</v>
      </c>
      <c r="W37" s="51">
        <f t="shared" si="52"/>
        <v>0.68015777690878465</v>
      </c>
      <c r="X37" s="54">
        <f t="shared" si="53"/>
        <v>7.1089324641765179</v>
      </c>
      <c r="Z37" s="114"/>
      <c r="AA37" s="266"/>
      <c r="AB37" s="80">
        <v>2</v>
      </c>
      <c r="AC37" s="50">
        <v>707.02</v>
      </c>
      <c r="AD37" s="51">
        <f t="shared" si="39"/>
        <v>37.350999999999999</v>
      </c>
      <c r="AE37" s="51">
        <v>713.92</v>
      </c>
      <c r="AF37" s="51">
        <f t="shared" si="40"/>
        <v>37.695999999999998</v>
      </c>
      <c r="AG37" s="51">
        <f t="shared" si="54"/>
        <v>710.47</v>
      </c>
      <c r="AH37" s="51">
        <f t="shared" si="55"/>
        <v>26.533401671289717</v>
      </c>
      <c r="AI37" s="52">
        <f t="shared" si="56"/>
        <v>5.328525</v>
      </c>
      <c r="AJ37" s="51">
        <f t="shared" si="57"/>
        <v>0.42276208380083591</v>
      </c>
      <c r="AK37" s="54">
        <f t="shared" si="58"/>
        <v>7.9339420158643508</v>
      </c>
    </row>
    <row r="38" spans="2:37" x14ac:dyDescent="0.2">
      <c r="B38" s="232"/>
      <c r="C38" s="49">
        <v>3</v>
      </c>
      <c r="D38" s="50">
        <v>69.17</v>
      </c>
      <c r="E38" s="51">
        <f t="shared" si="35"/>
        <v>5.4585000000000008</v>
      </c>
      <c r="F38" s="51">
        <v>113.1</v>
      </c>
      <c r="G38" s="51">
        <f t="shared" si="36"/>
        <v>7.6550000000000002</v>
      </c>
      <c r="H38" s="51">
        <f t="shared" si="41"/>
        <v>30.37833333333333</v>
      </c>
      <c r="I38" s="51">
        <f t="shared" si="42"/>
        <v>1.5669702476257947</v>
      </c>
      <c r="J38" s="52">
        <f t="shared" si="43"/>
        <v>0.91134999999999988</v>
      </c>
      <c r="K38" s="51">
        <f t="shared" si="44"/>
        <v>7.9243891950736486E-2</v>
      </c>
      <c r="L38" s="53">
        <f t="shared" si="45"/>
        <v>8.6952204916592422</v>
      </c>
      <c r="M38" s="50">
        <v>559.03</v>
      </c>
      <c r="N38" s="51">
        <f t="shared" si="37"/>
        <v>29.951499999999999</v>
      </c>
      <c r="O38" s="51">
        <v>1104.55</v>
      </c>
      <c r="P38" s="51">
        <f t="shared" si="38"/>
        <v>57.227499999999999</v>
      </c>
      <c r="Q38" s="51">
        <f t="shared" si="46"/>
        <v>277.26333333333332</v>
      </c>
      <c r="R38" s="51">
        <f t="shared" si="47"/>
        <v>10.765272237487643</v>
      </c>
      <c r="S38" s="52">
        <f t="shared" si="48"/>
        <v>8.3178999999999998</v>
      </c>
      <c r="T38" s="51">
        <f t="shared" si="49"/>
        <v>0.66582320004750517</v>
      </c>
      <c r="U38" s="53">
        <f t="shared" si="50"/>
        <v>8.0047031107311355</v>
      </c>
      <c r="V38" s="78">
        <f t="shared" si="51"/>
        <v>9.2292500000000004</v>
      </c>
      <c r="W38" s="51">
        <f t="shared" si="52"/>
        <v>0.67052228011677595</v>
      </c>
      <c r="X38" s="54">
        <f t="shared" si="53"/>
        <v>7.2651870966413945</v>
      </c>
      <c r="Z38" s="114"/>
      <c r="AA38" s="266"/>
      <c r="AB38" s="80">
        <v>3</v>
      </c>
      <c r="AC38" s="50">
        <v>651.57000000000005</v>
      </c>
      <c r="AD38" s="51">
        <f t="shared" si="39"/>
        <v>34.578500000000005</v>
      </c>
      <c r="AE38" s="51">
        <v>636.17999999999995</v>
      </c>
      <c r="AF38" s="51">
        <f t="shared" si="40"/>
        <v>33.808999999999997</v>
      </c>
      <c r="AG38" s="51">
        <f t="shared" si="54"/>
        <v>643.875</v>
      </c>
      <c r="AH38" s="51">
        <f t="shared" si="55"/>
        <v>24.180163064224772</v>
      </c>
      <c r="AI38" s="52">
        <f t="shared" si="56"/>
        <v>4.8290625</v>
      </c>
      <c r="AJ38" s="51">
        <f t="shared" si="57"/>
        <v>0.38360853061238587</v>
      </c>
      <c r="AK38" s="54">
        <f t="shared" si="58"/>
        <v>7.9437474791926146</v>
      </c>
    </row>
    <row r="39" spans="2:37" x14ac:dyDescent="0.2">
      <c r="B39" s="232"/>
      <c r="C39" s="49">
        <v>5</v>
      </c>
      <c r="D39" s="50">
        <v>83.46</v>
      </c>
      <c r="E39" s="51">
        <f t="shared" si="35"/>
        <v>6.173</v>
      </c>
      <c r="F39" s="51">
        <v>166.61</v>
      </c>
      <c r="G39" s="51">
        <f t="shared" si="36"/>
        <v>10.330500000000001</v>
      </c>
      <c r="H39" s="51">
        <f t="shared" si="41"/>
        <v>41.678333333333335</v>
      </c>
      <c r="I39" s="51">
        <f t="shared" si="42"/>
        <v>2.0057220869995369</v>
      </c>
      <c r="J39" s="52">
        <f t="shared" si="43"/>
        <v>1.2503500000000001</v>
      </c>
      <c r="K39" s="51">
        <f t="shared" si="44"/>
        <v>0.10621283859072782</v>
      </c>
      <c r="L39" s="53">
        <f t="shared" si="45"/>
        <v>8.4946485856542431</v>
      </c>
      <c r="M39" s="50">
        <v>619.95000000000005</v>
      </c>
      <c r="N39" s="51">
        <f t="shared" si="37"/>
        <v>32.997500000000002</v>
      </c>
      <c r="O39" s="51">
        <v>1130.4100000000001</v>
      </c>
      <c r="P39" s="51">
        <f t="shared" si="38"/>
        <v>58.520500000000006</v>
      </c>
      <c r="Q39" s="51">
        <f t="shared" si="46"/>
        <v>291.72666666666669</v>
      </c>
      <c r="R39" s="51">
        <f t="shared" si="47"/>
        <v>11.197077900679664</v>
      </c>
      <c r="S39" s="52">
        <f t="shared" si="48"/>
        <v>8.7518000000000011</v>
      </c>
      <c r="T39" s="51">
        <f t="shared" si="49"/>
        <v>0.69867568587900652</v>
      </c>
      <c r="U39" s="53">
        <f t="shared" si="50"/>
        <v>7.9832227185151217</v>
      </c>
      <c r="V39" s="78">
        <f t="shared" si="51"/>
        <v>10.00215</v>
      </c>
      <c r="W39" s="51">
        <f t="shared" si="52"/>
        <v>0.70670282376682225</v>
      </c>
      <c r="X39" s="54">
        <f t="shared" si="53"/>
        <v>7.0655091532002849</v>
      </c>
      <c r="Z39" s="114"/>
      <c r="AA39" s="266"/>
      <c r="AB39" s="80">
        <v>5</v>
      </c>
      <c r="AC39" s="50">
        <v>681</v>
      </c>
      <c r="AD39" s="51">
        <f t="shared" si="39"/>
        <v>36.050000000000004</v>
      </c>
      <c r="AE39" s="51">
        <v>669.68</v>
      </c>
      <c r="AF39" s="51">
        <f t="shared" si="40"/>
        <v>35.484000000000002</v>
      </c>
      <c r="AG39" s="51">
        <f t="shared" si="54"/>
        <v>675.33999999999992</v>
      </c>
      <c r="AH39" s="51">
        <f t="shared" si="55"/>
        <v>25.291879902450908</v>
      </c>
      <c r="AI39" s="52">
        <f t="shared" si="56"/>
        <v>5.0650499999999994</v>
      </c>
      <c r="AJ39" s="51">
        <f t="shared" si="57"/>
        <v>0.40210712346773958</v>
      </c>
      <c r="AK39" s="54">
        <f t="shared" si="58"/>
        <v>7.938857927715218</v>
      </c>
    </row>
    <row r="40" spans="2:37" x14ac:dyDescent="0.2">
      <c r="B40" s="232"/>
      <c r="C40" s="49">
        <v>7</v>
      </c>
      <c r="D40" s="50">
        <v>75.709999999999994</v>
      </c>
      <c r="E40" s="51">
        <f t="shared" si="35"/>
        <v>5.7854999999999999</v>
      </c>
      <c r="F40" s="51">
        <v>166.29</v>
      </c>
      <c r="G40" s="51">
        <f t="shared" si="36"/>
        <v>10.314500000000001</v>
      </c>
      <c r="H40" s="51">
        <f t="shared" si="41"/>
        <v>40.333333333333336</v>
      </c>
      <c r="I40" s="51">
        <f t="shared" si="42"/>
        <v>1.9710468207134111</v>
      </c>
      <c r="J40" s="52">
        <f t="shared" si="43"/>
        <v>1.21</v>
      </c>
      <c r="K40" s="51">
        <f t="shared" si="44"/>
        <v>0.1032986592967208</v>
      </c>
      <c r="L40" s="53">
        <f t="shared" si="45"/>
        <v>8.537079280720727</v>
      </c>
      <c r="M40" s="50">
        <v>610.16</v>
      </c>
      <c r="N40" s="51">
        <f t="shared" si="37"/>
        <v>32.507999999999996</v>
      </c>
      <c r="O40" s="51">
        <v>1105.51</v>
      </c>
      <c r="P40" s="51">
        <f t="shared" si="38"/>
        <v>57.275500000000001</v>
      </c>
      <c r="Q40" s="51">
        <f t="shared" si="46"/>
        <v>285.94499999999999</v>
      </c>
      <c r="R40" s="51">
        <f t="shared" si="47"/>
        <v>10.97630397752105</v>
      </c>
      <c r="S40" s="52">
        <f t="shared" si="48"/>
        <v>8.5783500000000004</v>
      </c>
      <c r="T40" s="51">
        <f t="shared" si="49"/>
        <v>0.68484520794592707</v>
      </c>
      <c r="U40" s="53">
        <f t="shared" si="50"/>
        <v>7.9834141524410525</v>
      </c>
      <c r="V40" s="78">
        <f t="shared" si="51"/>
        <v>9.7883500000000012</v>
      </c>
      <c r="W40" s="51">
        <f t="shared" si="52"/>
        <v>0.692591923039101</v>
      </c>
      <c r="X40" s="54">
        <f t="shared" si="53"/>
        <v>7.0756759110483474</v>
      </c>
      <c r="Z40" s="114"/>
      <c r="AA40" s="266"/>
      <c r="AB40" s="80">
        <v>7</v>
      </c>
      <c r="AC40" s="50">
        <v>680.34</v>
      </c>
      <c r="AD40" s="51">
        <f t="shared" si="39"/>
        <v>36.017000000000003</v>
      </c>
      <c r="AE40" s="51">
        <v>671.22</v>
      </c>
      <c r="AF40" s="51">
        <f t="shared" si="40"/>
        <v>35.561</v>
      </c>
      <c r="AG40" s="51">
        <f t="shared" si="54"/>
        <v>675.78</v>
      </c>
      <c r="AH40" s="51">
        <f t="shared" si="55"/>
        <v>25.307158127691856</v>
      </c>
      <c r="AI40" s="52">
        <f t="shared" si="56"/>
        <v>5.0683499999999997</v>
      </c>
      <c r="AJ40" s="51">
        <f t="shared" si="57"/>
        <v>0.40236486010010242</v>
      </c>
      <c r="AK40" s="54">
        <f t="shared" si="58"/>
        <v>7.9387741592451668</v>
      </c>
    </row>
    <row r="41" spans="2:37" x14ac:dyDescent="0.2">
      <c r="B41" s="232"/>
      <c r="C41" s="49">
        <v>10</v>
      </c>
      <c r="D41" s="50">
        <v>79.06</v>
      </c>
      <c r="E41" s="51">
        <f t="shared" si="35"/>
        <v>5.9530000000000003</v>
      </c>
      <c r="F41" s="51">
        <v>152.54</v>
      </c>
      <c r="G41" s="51">
        <f t="shared" si="36"/>
        <v>9.6269999999999989</v>
      </c>
      <c r="H41" s="51">
        <f t="shared" si="41"/>
        <v>38.6</v>
      </c>
      <c r="I41" s="51">
        <f t="shared" si="42"/>
        <v>1.8864821611784308</v>
      </c>
      <c r="J41" s="52">
        <f t="shared" si="43"/>
        <v>1.1580000000000001</v>
      </c>
      <c r="K41" s="51">
        <f t="shared" si="44"/>
        <v>9.8861807843069499E-2</v>
      </c>
      <c r="L41" s="53">
        <f t="shared" si="45"/>
        <v>8.5372891056191271</v>
      </c>
      <c r="M41" s="50">
        <v>607.52</v>
      </c>
      <c r="N41" s="51">
        <f t="shared" si="37"/>
        <v>32.376000000000005</v>
      </c>
      <c r="O41" s="51">
        <v>1133.55</v>
      </c>
      <c r="P41" s="51">
        <f t="shared" si="38"/>
        <v>58.677500000000002</v>
      </c>
      <c r="Q41" s="51">
        <f t="shared" si="46"/>
        <v>290.17833333333334</v>
      </c>
      <c r="R41" s="51">
        <f t="shared" si="47"/>
        <v>11.169470272739488</v>
      </c>
      <c r="S41" s="52">
        <f t="shared" si="48"/>
        <v>8.705350000000001</v>
      </c>
      <c r="T41" s="51">
        <f t="shared" si="49"/>
        <v>0.69542694857655607</v>
      </c>
      <c r="U41" s="53">
        <f t="shared" si="50"/>
        <v>7.9885007331877063</v>
      </c>
      <c r="V41" s="78">
        <f t="shared" si="51"/>
        <v>9.8633500000000005</v>
      </c>
      <c r="W41" s="51">
        <f t="shared" si="52"/>
        <v>0.70241889058915552</v>
      </c>
      <c r="X41" s="54">
        <f t="shared" si="53"/>
        <v>7.1215042616266837</v>
      </c>
      <c r="Z41" s="114"/>
      <c r="AA41" s="266"/>
      <c r="AB41" s="80">
        <v>10</v>
      </c>
      <c r="AC41" s="50">
        <v>661.9</v>
      </c>
      <c r="AD41" s="51">
        <f t="shared" si="39"/>
        <v>35.094999999999999</v>
      </c>
      <c r="AE41" s="51">
        <v>654.11</v>
      </c>
      <c r="AF41" s="51">
        <f t="shared" si="40"/>
        <v>34.705500000000001</v>
      </c>
      <c r="AG41" s="51">
        <f t="shared" si="54"/>
        <v>658.005</v>
      </c>
      <c r="AH41" s="51">
        <f t="shared" si="55"/>
        <v>24.67858765838313</v>
      </c>
      <c r="AI41" s="52">
        <f t="shared" si="56"/>
        <v>4.9350375</v>
      </c>
      <c r="AJ41" s="51">
        <f t="shared" si="57"/>
        <v>0.39191275159797212</v>
      </c>
      <c r="AK41" s="54">
        <f t="shared" si="58"/>
        <v>7.9414341146946121</v>
      </c>
    </row>
    <row r="42" spans="2:37" x14ac:dyDescent="0.2">
      <c r="B42" s="232"/>
      <c r="C42" s="49">
        <v>15</v>
      </c>
      <c r="D42" s="50">
        <v>74.75</v>
      </c>
      <c r="E42" s="51">
        <f t="shared" si="35"/>
        <v>5.7375000000000007</v>
      </c>
      <c r="F42" s="51">
        <v>173.9</v>
      </c>
      <c r="G42" s="51">
        <f t="shared" si="36"/>
        <v>10.695</v>
      </c>
      <c r="H42" s="51">
        <f t="shared" si="41"/>
        <v>41.44166666666667</v>
      </c>
      <c r="I42" s="51">
        <f t="shared" si="42"/>
        <v>2.0228001167935501</v>
      </c>
      <c r="J42" s="52">
        <f t="shared" si="43"/>
        <v>1.2432500000000002</v>
      </c>
      <c r="K42" s="51">
        <f t="shared" si="44"/>
        <v>0.10609587191545201</v>
      </c>
      <c r="L42" s="53">
        <f t="shared" si="45"/>
        <v>8.5337520141123662</v>
      </c>
      <c r="M42" s="50">
        <v>608.75</v>
      </c>
      <c r="N42" s="51">
        <f t="shared" si="37"/>
        <v>32.4375</v>
      </c>
      <c r="O42" s="51">
        <v>1074.8399999999999</v>
      </c>
      <c r="P42" s="51">
        <f t="shared" si="38"/>
        <v>55.741999999999997</v>
      </c>
      <c r="Q42" s="51">
        <f t="shared" si="46"/>
        <v>280.5983333333333</v>
      </c>
      <c r="R42" s="51">
        <f t="shared" si="47"/>
        <v>10.748852613509241</v>
      </c>
      <c r="S42" s="52">
        <f t="shared" si="48"/>
        <v>8.4179499999999976</v>
      </c>
      <c r="T42" s="51">
        <f t="shared" si="49"/>
        <v>0.67171963798038548</v>
      </c>
      <c r="U42" s="53">
        <f t="shared" si="50"/>
        <v>7.9796106888302454</v>
      </c>
      <c r="V42" s="78">
        <f t="shared" si="51"/>
        <v>9.6611999999999973</v>
      </c>
      <c r="W42" s="51">
        <f t="shared" si="52"/>
        <v>0.68004676757264282</v>
      </c>
      <c r="X42" s="54">
        <f t="shared" si="53"/>
        <v>7.0389472071030825</v>
      </c>
      <c r="Z42" s="114"/>
      <c r="AA42" s="266"/>
      <c r="AB42" s="80">
        <v>15</v>
      </c>
      <c r="AC42" s="50">
        <v>608.24</v>
      </c>
      <c r="AD42" s="51">
        <f t="shared" si="39"/>
        <v>32.412000000000006</v>
      </c>
      <c r="AE42" s="51">
        <v>600.71</v>
      </c>
      <c r="AF42" s="51">
        <f t="shared" si="40"/>
        <v>32.035499999999999</v>
      </c>
      <c r="AG42" s="51">
        <f t="shared" si="54"/>
        <v>604.47500000000002</v>
      </c>
      <c r="AH42" s="51">
        <f t="shared" si="55"/>
        <v>22.786020957211903</v>
      </c>
      <c r="AI42" s="52">
        <f t="shared" si="56"/>
        <v>4.5335625000000004</v>
      </c>
      <c r="AJ42" s="51">
        <f t="shared" si="57"/>
        <v>0.36043831727517028</v>
      </c>
      <c r="AK42" s="54">
        <f t="shared" si="58"/>
        <v>7.9504433274090793</v>
      </c>
    </row>
    <row r="43" spans="2:37" ht="17" thickBot="1" x14ac:dyDescent="0.25">
      <c r="B43" s="233"/>
      <c r="C43" s="58">
        <v>20</v>
      </c>
      <c r="D43" s="59">
        <v>67.81</v>
      </c>
      <c r="E43" s="60">
        <f t="shared" si="35"/>
        <v>5.3905000000000003</v>
      </c>
      <c r="F43" s="60">
        <v>188.73</v>
      </c>
      <c r="G43" s="60">
        <f t="shared" si="36"/>
        <v>11.436500000000001</v>
      </c>
      <c r="H43" s="60">
        <f t="shared" si="41"/>
        <v>42.756666666666661</v>
      </c>
      <c r="I43" s="60">
        <f t="shared" si="42"/>
        <v>2.1072034027486661</v>
      </c>
      <c r="J43" s="61">
        <f t="shared" si="43"/>
        <v>1.2826999999999997</v>
      </c>
      <c r="K43" s="154">
        <f t="shared" si="44"/>
        <v>0.10981047346906396</v>
      </c>
      <c r="L43" s="62">
        <f t="shared" si="45"/>
        <v>8.5608851227148968</v>
      </c>
      <c r="M43" s="59">
        <v>652.66</v>
      </c>
      <c r="N43" s="60">
        <f t="shared" si="37"/>
        <v>34.633000000000003</v>
      </c>
      <c r="O43" s="60">
        <v>1195.26</v>
      </c>
      <c r="P43" s="60">
        <f t="shared" si="38"/>
        <v>61.763000000000005</v>
      </c>
      <c r="Q43" s="60">
        <f t="shared" si="46"/>
        <v>307.98666666666668</v>
      </c>
      <c r="R43" s="60">
        <f t="shared" si="47"/>
        <v>11.801733462598714</v>
      </c>
      <c r="S43" s="61">
        <f t="shared" si="48"/>
        <v>9.2396000000000011</v>
      </c>
      <c r="T43" s="154">
        <f t="shared" si="49"/>
        <v>0.7373376712429659</v>
      </c>
      <c r="U43" s="62">
        <f t="shared" si="50"/>
        <v>7.9801903896593558</v>
      </c>
      <c r="V43" s="81">
        <f t="shared" si="51"/>
        <v>10.522300000000001</v>
      </c>
      <c r="W43" s="60">
        <f t="shared" si="52"/>
        <v>0.74546977237008083</v>
      </c>
      <c r="X43" s="63">
        <f t="shared" si="53"/>
        <v>7.0846656374564567</v>
      </c>
      <c r="Z43" s="114"/>
      <c r="AA43" s="289"/>
      <c r="AB43" s="82">
        <v>20</v>
      </c>
      <c r="AC43" s="59">
        <v>671.79</v>
      </c>
      <c r="AD43" s="60">
        <f t="shared" si="39"/>
        <v>35.589500000000001</v>
      </c>
      <c r="AE43" s="60">
        <v>666.2</v>
      </c>
      <c r="AF43" s="60">
        <f t="shared" si="40"/>
        <v>35.31</v>
      </c>
      <c r="AG43" s="60">
        <f t="shared" si="54"/>
        <v>668.995</v>
      </c>
      <c r="AH43" s="60">
        <f t="shared" si="55"/>
        <v>25.066953396105003</v>
      </c>
      <c r="AI43" s="61">
        <f t="shared" si="56"/>
        <v>5.0174625000000006</v>
      </c>
      <c r="AJ43" s="60">
        <f t="shared" si="57"/>
        <v>0.39837415237723606</v>
      </c>
      <c r="AK43" s="63">
        <f t="shared" si="58"/>
        <v>7.9397534585905927</v>
      </c>
    </row>
    <row r="44" spans="2:37" ht="16" customHeight="1" x14ac:dyDescent="0.2">
      <c r="B44" s="234" t="s">
        <v>54</v>
      </c>
      <c r="C44" s="83">
        <v>21</v>
      </c>
      <c r="D44" s="84">
        <v>601.1</v>
      </c>
      <c r="E44" s="85">
        <f t="shared" si="35"/>
        <v>32.055000000000007</v>
      </c>
      <c r="F44" s="85">
        <v>1212.28</v>
      </c>
      <c r="G44" s="85">
        <f t="shared" si="36"/>
        <v>62.614000000000004</v>
      </c>
      <c r="H44" s="85">
        <f t="shared" si="41"/>
        <v>302.23</v>
      </c>
      <c r="I44" s="85">
        <f t="shared" si="42"/>
        <v>11.723712936940148</v>
      </c>
      <c r="J44" s="86">
        <f t="shared" si="43"/>
        <v>9.0669000000000004</v>
      </c>
      <c r="K44" s="13">
        <f t="shared" si="44"/>
        <v>0.72561932927258777</v>
      </c>
      <c r="L44" s="87">
        <f t="shared" si="45"/>
        <v>8.0029484087459632</v>
      </c>
      <c r="M44" s="84">
        <v>77.92</v>
      </c>
      <c r="N44" s="85">
        <f t="shared" si="37"/>
        <v>5.8960000000000008</v>
      </c>
      <c r="O44" s="85">
        <v>148.71</v>
      </c>
      <c r="P44" s="85">
        <f t="shared" si="38"/>
        <v>9.4355000000000011</v>
      </c>
      <c r="Q44" s="85">
        <f t="shared" si="46"/>
        <v>37.771666666666668</v>
      </c>
      <c r="R44" s="85">
        <f t="shared" si="47"/>
        <v>1.8543602988781753</v>
      </c>
      <c r="S44" s="86">
        <f t="shared" si="48"/>
        <v>1.1331499999999999</v>
      </c>
      <c r="T44" s="13">
        <f t="shared" si="49"/>
        <v>9.6884098935274221E-2</v>
      </c>
      <c r="U44" s="87">
        <f t="shared" si="50"/>
        <v>8.5499800498852068</v>
      </c>
      <c r="V44" s="88">
        <f t="shared" si="51"/>
        <v>10.200050000000001</v>
      </c>
      <c r="W44" s="85">
        <f t="shared" si="52"/>
        <v>0.73205869958665215</v>
      </c>
      <c r="X44" s="89">
        <f t="shared" si="53"/>
        <v>7.177010892952997</v>
      </c>
      <c r="Z44" s="114"/>
      <c r="AA44" s="234" t="s">
        <v>54</v>
      </c>
      <c r="AB44" s="90">
        <v>21</v>
      </c>
      <c r="AC44" s="12">
        <v>762.18</v>
      </c>
      <c r="AD44" s="13">
        <f t="shared" si="39"/>
        <v>40.109000000000002</v>
      </c>
      <c r="AE44" s="13">
        <v>774.84</v>
      </c>
      <c r="AF44" s="13">
        <f t="shared" si="40"/>
        <v>40.742000000000004</v>
      </c>
      <c r="AG44" s="13">
        <f t="shared" si="54"/>
        <v>768.51</v>
      </c>
      <c r="AH44" s="13">
        <f t="shared" si="55"/>
        <v>28.58602125602652</v>
      </c>
      <c r="AI44" s="14">
        <f t="shared" si="56"/>
        <v>5.7638249999999998</v>
      </c>
      <c r="AJ44" s="13">
        <f>AI44*SQRT((AH44/AG44)^2+(($G$6+($G$7/100))^2))</f>
        <v>0.45689332417192863</v>
      </c>
      <c r="AK44" s="16">
        <f t="shared" si="58"/>
        <v>7.9269118020052414</v>
      </c>
    </row>
    <row r="45" spans="2:37" x14ac:dyDescent="0.2">
      <c r="B45" s="235"/>
      <c r="C45" s="29">
        <v>23</v>
      </c>
      <c r="D45" s="21">
        <v>549.85</v>
      </c>
      <c r="E45" s="22">
        <f t="shared" si="35"/>
        <v>29.492500000000003</v>
      </c>
      <c r="F45" s="22">
        <v>1106.18</v>
      </c>
      <c r="G45" s="22">
        <f t="shared" si="36"/>
        <v>57.309000000000005</v>
      </c>
      <c r="H45" s="22">
        <f t="shared" si="41"/>
        <v>276.00500000000005</v>
      </c>
      <c r="I45" s="22">
        <f t="shared" si="42"/>
        <v>10.742088868415884</v>
      </c>
      <c r="J45" s="23">
        <f t="shared" si="43"/>
        <v>8.2801500000000008</v>
      </c>
      <c r="K45" s="22">
        <f t="shared" si="44"/>
        <v>0.66317535964592356</v>
      </c>
      <c r="L45" s="24">
        <f t="shared" si="45"/>
        <v>8.009219152381581</v>
      </c>
      <c r="M45" s="21">
        <v>65.819999999999993</v>
      </c>
      <c r="N45" s="22">
        <f t="shared" si="37"/>
        <v>5.2910000000000004</v>
      </c>
      <c r="O45" s="22">
        <v>125.25</v>
      </c>
      <c r="P45" s="22">
        <f t="shared" si="38"/>
        <v>8.2624999999999993</v>
      </c>
      <c r="Q45" s="22">
        <f t="shared" si="46"/>
        <v>31.844999999999999</v>
      </c>
      <c r="R45" s="22">
        <f t="shared" si="47"/>
        <v>1.6352334801863071</v>
      </c>
      <c r="S45" s="23">
        <f t="shared" si="48"/>
        <v>0.95534999999999992</v>
      </c>
      <c r="T45" s="22">
        <f t="shared" si="49"/>
        <v>8.2938461714092568E-2</v>
      </c>
      <c r="U45" s="24">
        <f t="shared" si="50"/>
        <v>8.6814739848320066</v>
      </c>
      <c r="V45" s="92">
        <f t="shared" si="51"/>
        <v>9.2355</v>
      </c>
      <c r="W45" s="22">
        <f t="shared" si="52"/>
        <v>0.66834148911540725</v>
      </c>
      <c r="X45" s="25">
        <f t="shared" si="53"/>
        <v>7.2366573451941667</v>
      </c>
      <c r="Z45" s="114"/>
      <c r="AA45" s="262"/>
      <c r="AB45" s="93">
        <v>23</v>
      </c>
      <c r="AC45" s="21">
        <v>811.03</v>
      </c>
      <c r="AD45" s="22">
        <f t="shared" si="39"/>
        <v>42.551500000000004</v>
      </c>
      <c r="AE45" s="22">
        <v>823.47</v>
      </c>
      <c r="AF45" s="22">
        <f t="shared" si="40"/>
        <v>43.173500000000004</v>
      </c>
      <c r="AG45" s="22">
        <f t="shared" si="54"/>
        <v>817.25</v>
      </c>
      <c r="AH45" s="22">
        <f t="shared" si="55"/>
        <v>30.309162205923808</v>
      </c>
      <c r="AI45" s="23">
        <f t="shared" si="56"/>
        <v>6.1293749999999996</v>
      </c>
      <c r="AJ45" s="22">
        <f t="shared" si="57"/>
        <v>0.48555438887468494</v>
      </c>
      <c r="AK45" s="25">
        <f t="shared" si="58"/>
        <v>7.9217601937340261</v>
      </c>
    </row>
    <row r="46" spans="2:37" x14ac:dyDescent="0.2">
      <c r="B46" s="235"/>
      <c r="C46" s="29">
        <v>26</v>
      </c>
      <c r="D46" s="21">
        <v>564.29</v>
      </c>
      <c r="E46" s="22">
        <f t="shared" si="35"/>
        <v>30.214500000000001</v>
      </c>
      <c r="F46" s="22">
        <v>1172.3699999999999</v>
      </c>
      <c r="G46" s="22">
        <f t="shared" si="36"/>
        <v>60.618499999999997</v>
      </c>
      <c r="H46" s="22">
        <f t="shared" si="41"/>
        <v>289.44333333333333</v>
      </c>
      <c r="I46" s="22">
        <f t="shared" si="42"/>
        <v>11.288537146272665</v>
      </c>
      <c r="J46" s="23">
        <f t="shared" si="43"/>
        <v>8.6832999999999991</v>
      </c>
      <c r="K46" s="22">
        <f t="shared" si="44"/>
        <v>0.69580635838823723</v>
      </c>
      <c r="L46" s="24">
        <f t="shared" si="45"/>
        <v>8.0131558092918276</v>
      </c>
      <c r="M46" s="21">
        <v>70.569999999999993</v>
      </c>
      <c r="N46" s="22">
        <f t="shared" si="37"/>
        <v>5.5284999999999993</v>
      </c>
      <c r="O46" s="22">
        <v>128.47999999999999</v>
      </c>
      <c r="P46" s="22">
        <f t="shared" si="38"/>
        <v>8.4239999999999995</v>
      </c>
      <c r="Q46" s="22">
        <f t="shared" si="46"/>
        <v>33.174999999999997</v>
      </c>
      <c r="R46" s="22">
        <f t="shared" si="47"/>
        <v>1.6793524566365188</v>
      </c>
      <c r="S46" s="23">
        <f t="shared" si="48"/>
        <v>0.99524999999999997</v>
      </c>
      <c r="T46" s="22">
        <f t="shared" si="49"/>
        <v>8.5975361368824721E-2</v>
      </c>
      <c r="U46" s="24">
        <f t="shared" si="50"/>
        <v>8.6385693412534259</v>
      </c>
      <c r="V46" s="92">
        <f t="shared" si="51"/>
        <v>9.6785499999999995</v>
      </c>
      <c r="W46" s="22">
        <f t="shared" si="52"/>
        <v>0.70109788983850185</v>
      </c>
      <c r="X46" s="25">
        <f t="shared" si="53"/>
        <v>7.2438318739739103</v>
      </c>
      <c r="Z46" s="114"/>
      <c r="AA46" s="262"/>
      <c r="AB46" s="93">
        <v>26</v>
      </c>
      <c r="AC46" s="21">
        <v>928.5</v>
      </c>
      <c r="AD46" s="22">
        <f t="shared" si="39"/>
        <v>48.425000000000004</v>
      </c>
      <c r="AE46" s="22">
        <v>942.67</v>
      </c>
      <c r="AF46" s="22">
        <f t="shared" si="40"/>
        <v>49.133499999999998</v>
      </c>
      <c r="AG46" s="22">
        <f t="shared" si="54"/>
        <v>935.58500000000004</v>
      </c>
      <c r="AH46" s="22">
        <f t="shared" si="55"/>
        <v>34.493048021485436</v>
      </c>
      <c r="AI46" s="23">
        <f t="shared" si="56"/>
        <v>7.0168875000000002</v>
      </c>
      <c r="AJ46" s="22">
        <f t="shared" si="57"/>
        <v>0.55514364156627871</v>
      </c>
      <c r="AK46" s="25">
        <f t="shared" si="58"/>
        <v>7.9115368682521812</v>
      </c>
    </row>
    <row r="47" spans="2:37" x14ac:dyDescent="0.2">
      <c r="B47" s="235"/>
      <c r="C47" s="29">
        <v>30</v>
      </c>
      <c r="D47" s="21">
        <v>537.28</v>
      </c>
      <c r="E47" s="22">
        <f t="shared" si="35"/>
        <v>28.864000000000001</v>
      </c>
      <c r="F47" s="22">
        <v>1174.47</v>
      </c>
      <c r="G47" s="22">
        <f t="shared" si="36"/>
        <v>60.723500000000001</v>
      </c>
      <c r="H47" s="22">
        <f t="shared" si="41"/>
        <v>285.29166666666669</v>
      </c>
      <c r="I47" s="22">
        <f t="shared" si="42"/>
        <v>11.205744990170096</v>
      </c>
      <c r="J47" s="23">
        <f t="shared" si="43"/>
        <v>8.5587499999999999</v>
      </c>
      <c r="K47" s="22">
        <f t="shared" si="44"/>
        <v>0.6869844513251373</v>
      </c>
      <c r="L47" s="24">
        <f t="shared" si="45"/>
        <v>8.0266914131752571</v>
      </c>
      <c r="M47" s="21">
        <v>62.13</v>
      </c>
      <c r="N47" s="22">
        <f t="shared" si="37"/>
        <v>5.1065000000000005</v>
      </c>
      <c r="O47" s="22">
        <v>104.09</v>
      </c>
      <c r="P47" s="22">
        <f t="shared" si="38"/>
        <v>7.2045000000000003</v>
      </c>
      <c r="Q47" s="22">
        <f t="shared" si="46"/>
        <v>27.703333333333333</v>
      </c>
      <c r="R47" s="22">
        <f t="shared" si="47"/>
        <v>1.4717823897498494</v>
      </c>
      <c r="S47" s="23">
        <f t="shared" si="48"/>
        <v>0.83109999999999995</v>
      </c>
      <c r="T47" s="22">
        <f t="shared" si="49"/>
        <v>7.3034871065128876E-2</v>
      </c>
      <c r="U47" s="24">
        <f t="shared" si="50"/>
        <v>8.7877356593826121</v>
      </c>
      <c r="V47" s="92">
        <f t="shared" si="51"/>
        <v>9.3898499999999991</v>
      </c>
      <c r="W47" s="22">
        <f t="shared" si="52"/>
        <v>0.69085579447088663</v>
      </c>
      <c r="X47" s="25">
        <f t="shared" si="53"/>
        <v>7.3574742351676186</v>
      </c>
      <c r="Z47" s="114"/>
      <c r="AA47" s="262"/>
      <c r="AB47" s="93">
        <v>30</v>
      </c>
      <c r="AC47" s="21">
        <v>892.46</v>
      </c>
      <c r="AD47" s="22">
        <f t="shared" si="39"/>
        <v>46.623000000000005</v>
      </c>
      <c r="AE47" s="22">
        <v>903.16</v>
      </c>
      <c r="AF47" s="22">
        <f t="shared" si="40"/>
        <v>47.158000000000001</v>
      </c>
      <c r="AG47" s="22">
        <f t="shared" si="54"/>
        <v>897.81</v>
      </c>
      <c r="AH47" s="22">
        <f t="shared" si="55"/>
        <v>33.15713005146857</v>
      </c>
      <c r="AI47" s="23">
        <f t="shared" si="56"/>
        <v>6.7335749999999992</v>
      </c>
      <c r="AJ47" s="22">
        <f t="shared" si="57"/>
        <v>0.53292780214150481</v>
      </c>
      <c r="AK47" s="25">
        <f t="shared" si="58"/>
        <v>7.9144852792388125</v>
      </c>
    </row>
    <row r="48" spans="2:37" x14ac:dyDescent="0.2">
      <c r="B48" s="235"/>
      <c r="C48" s="29">
        <v>36</v>
      </c>
      <c r="D48" s="21">
        <v>469.66</v>
      </c>
      <c r="E48" s="22">
        <f t="shared" si="35"/>
        <v>25.483000000000004</v>
      </c>
      <c r="F48" s="22">
        <v>1071.3499999999999</v>
      </c>
      <c r="G48" s="22">
        <f t="shared" si="36"/>
        <v>55.567499999999995</v>
      </c>
      <c r="H48" s="22">
        <f t="shared" si="41"/>
        <v>256.83499999999998</v>
      </c>
      <c r="I48" s="22">
        <f t="shared" si="42"/>
        <v>10.188678827843404</v>
      </c>
      <c r="J48" s="23">
        <f t="shared" si="43"/>
        <v>7.7050499999999991</v>
      </c>
      <c r="K48" s="22">
        <f t="shared" si="44"/>
        <v>0.61994391407086169</v>
      </c>
      <c r="L48" s="24">
        <f t="shared" si="45"/>
        <v>8.0459427787082731</v>
      </c>
      <c r="M48" s="21">
        <v>67.05</v>
      </c>
      <c r="N48" s="22">
        <f t="shared" si="37"/>
        <v>5.3525</v>
      </c>
      <c r="O48" s="22">
        <v>91.19</v>
      </c>
      <c r="P48" s="22">
        <f t="shared" si="38"/>
        <v>6.5594999999999999</v>
      </c>
      <c r="Q48" s="22">
        <f t="shared" si="46"/>
        <v>26.373333333333335</v>
      </c>
      <c r="R48" s="22">
        <f t="shared" si="47"/>
        <v>1.4110309125285354</v>
      </c>
      <c r="S48" s="23">
        <f t="shared" si="48"/>
        <v>0.79120000000000001</v>
      </c>
      <c r="T48" s="22">
        <f t="shared" si="49"/>
        <v>6.9708642710212057E-2</v>
      </c>
      <c r="U48" s="24">
        <f t="shared" si="50"/>
        <v>8.8104957924939402</v>
      </c>
      <c r="V48" s="92">
        <f t="shared" si="51"/>
        <v>8.4962499999999999</v>
      </c>
      <c r="W48" s="22">
        <f t="shared" si="52"/>
        <v>0.62385074453910849</v>
      </c>
      <c r="X48" s="25">
        <f t="shared" si="53"/>
        <v>7.3426599327833868</v>
      </c>
      <c r="Z48" s="114"/>
      <c r="AA48" s="262"/>
      <c r="AB48" s="93">
        <v>36</v>
      </c>
      <c r="AC48" s="21">
        <v>901.14</v>
      </c>
      <c r="AD48" s="22">
        <f t="shared" si="39"/>
        <v>47.057000000000002</v>
      </c>
      <c r="AE48" s="22">
        <v>880.74</v>
      </c>
      <c r="AF48" s="22">
        <f t="shared" si="40"/>
        <v>46.037000000000006</v>
      </c>
      <c r="AG48" s="22">
        <f t="shared" si="54"/>
        <v>890.94</v>
      </c>
      <c r="AH48" s="22">
        <f t="shared" si="55"/>
        <v>32.915674905734505</v>
      </c>
      <c r="AI48" s="23">
        <f t="shared" si="56"/>
        <v>6.6820500000000003</v>
      </c>
      <c r="AJ48" s="22">
        <f t="shared" si="57"/>
        <v>0.52889278200583822</v>
      </c>
      <c r="AK48" s="25">
        <f t="shared" si="58"/>
        <v>7.9151275732123851</v>
      </c>
    </row>
    <row r="49" spans="2:37" x14ac:dyDescent="0.2">
      <c r="B49" s="235"/>
      <c r="C49" s="29">
        <v>40</v>
      </c>
      <c r="D49" s="21">
        <v>501.98</v>
      </c>
      <c r="E49" s="22">
        <f t="shared" si="35"/>
        <v>27.099000000000004</v>
      </c>
      <c r="F49" s="22">
        <v>1068.1600000000001</v>
      </c>
      <c r="G49" s="22">
        <f t="shared" si="36"/>
        <v>55.408000000000008</v>
      </c>
      <c r="H49" s="22">
        <f t="shared" si="41"/>
        <v>261.69</v>
      </c>
      <c r="I49" s="22">
        <f t="shared" si="42"/>
        <v>10.279972796386403</v>
      </c>
      <c r="J49" s="23">
        <f t="shared" si="43"/>
        <v>7.8506999999999998</v>
      </c>
      <c r="K49" s="22">
        <f t="shared" si="44"/>
        <v>0.63016994535283899</v>
      </c>
      <c r="L49" s="24">
        <f t="shared" si="45"/>
        <v>8.0269268390441493</v>
      </c>
      <c r="M49" s="21">
        <v>60.48</v>
      </c>
      <c r="N49" s="22">
        <f t="shared" si="37"/>
        <v>5.024</v>
      </c>
      <c r="O49" s="22">
        <v>115.22</v>
      </c>
      <c r="P49" s="22">
        <f t="shared" si="38"/>
        <v>7.7610000000000001</v>
      </c>
      <c r="Q49" s="22">
        <f t="shared" si="46"/>
        <v>29.283333333333331</v>
      </c>
      <c r="R49" s="22">
        <f t="shared" si="47"/>
        <v>1.5408664319502554</v>
      </c>
      <c r="S49" s="23">
        <f t="shared" si="48"/>
        <v>0.87849999999999995</v>
      </c>
      <c r="T49" s="22">
        <f t="shared" si="49"/>
        <v>7.6931641409760651E-2</v>
      </c>
      <c r="U49" s="24">
        <f t="shared" si="50"/>
        <v>8.7571589538714463</v>
      </c>
      <c r="V49" s="92">
        <f t="shared" si="51"/>
        <v>8.7292000000000005</v>
      </c>
      <c r="W49" s="22">
        <f t="shared" si="52"/>
        <v>0.63484851537669995</v>
      </c>
      <c r="X49" s="25">
        <f t="shared" si="53"/>
        <v>7.2726998508076335</v>
      </c>
      <c r="Z49" s="114"/>
      <c r="AA49" s="262"/>
      <c r="AB49" s="93">
        <v>40</v>
      </c>
      <c r="AC49" s="21">
        <v>857.36</v>
      </c>
      <c r="AD49" s="22">
        <f t="shared" si="39"/>
        <v>44.868000000000002</v>
      </c>
      <c r="AE49" s="22">
        <v>877.33</v>
      </c>
      <c r="AF49" s="22">
        <f t="shared" si="40"/>
        <v>45.866500000000002</v>
      </c>
      <c r="AG49" s="22">
        <f t="shared" si="54"/>
        <v>867.34500000000003</v>
      </c>
      <c r="AH49" s="22">
        <f t="shared" si="55"/>
        <v>32.081432504838375</v>
      </c>
      <c r="AI49" s="23">
        <f t="shared" si="56"/>
        <v>6.5050874999999992</v>
      </c>
      <c r="AJ49" s="22">
        <f t="shared" si="57"/>
        <v>0.51501721388746435</v>
      </c>
      <c r="AK49" s="25">
        <f t="shared" si="58"/>
        <v>7.9171450635746936</v>
      </c>
    </row>
    <row r="50" spans="2:37" ht="17" thickBot="1" x14ac:dyDescent="0.25">
      <c r="B50" s="236"/>
      <c r="C50" s="31">
        <v>45</v>
      </c>
      <c r="D50" s="32">
        <v>470.82</v>
      </c>
      <c r="E50" s="33">
        <f t="shared" si="35"/>
        <v>25.541</v>
      </c>
      <c r="F50" s="33">
        <v>1008.54</v>
      </c>
      <c r="G50" s="33">
        <f t="shared" si="36"/>
        <v>52.427</v>
      </c>
      <c r="H50" s="33">
        <f t="shared" ref="H50" si="59">(D50+F50)/6</f>
        <v>246.55999999999997</v>
      </c>
      <c r="I50" s="33">
        <f t="shared" ref="I50" si="60">SQRT((E50^2)+(G50^2))/6</f>
        <v>9.7195864824018567</v>
      </c>
      <c r="J50" s="34">
        <f t="shared" ref="J50" si="61">H50*0.25*12/100</f>
        <v>7.3967999999999998</v>
      </c>
      <c r="K50" s="33">
        <f t="shared" si="44"/>
        <v>0.59423506411688631</v>
      </c>
      <c r="L50" s="35">
        <f t="shared" ref="L50" si="62">K50/J50*100</f>
        <v>8.0336775918895516</v>
      </c>
      <c r="M50" s="32">
        <v>57.73</v>
      </c>
      <c r="N50" s="33">
        <f t="shared" si="37"/>
        <v>4.8864999999999998</v>
      </c>
      <c r="O50" s="33">
        <v>81.95</v>
      </c>
      <c r="P50" s="33">
        <f t="shared" si="38"/>
        <v>6.0975000000000001</v>
      </c>
      <c r="Q50" s="33">
        <f t="shared" ref="Q50" si="63">(M50+O50)/6</f>
        <v>23.28</v>
      </c>
      <c r="R50" s="33">
        <f t="shared" ref="R50" si="64">SQRT((N50^2)+(P50^2))/6</f>
        <v>1.3023204557421513</v>
      </c>
      <c r="S50" s="34">
        <f t="shared" ref="S50" si="65">Q50*0.25*12/100</f>
        <v>0.69840000000000002</v>
      </c>
      <c r="T50" s="33">
        <f t="shared" si="49"/>
        <v>6.2581716631137568E-2</v>
      </c>
      <c r="U50" s="35">
        <f t="shared" ref="U50" si="66">T50/S50*100</f>
        <v>8.9607268944927796</v>
      </c>
      <c r="V50" s="94">
        <f t="shared" ref="V50" si="67">J50+S50</f>
        <v>8.0952000000000002</v>
      </c>
      <c r="W50" s="33">
        <f t="shared" ref="W50" si="68">SQRT((K50^2)+(T50^2))</f>
        <v>0.59752136587949722</v>
      </c>
      <c r="X50" s="36">
        <f t="shared" ref="X50" si="69">W50/V50*100</f>
        <v>7.3811810193632921</v>
      </c>
      <c r="Z50" s="114"/>
      <c r="AA50" s="284"/>
      <c r="AB50" s="95">
        <v>45</v>
      </c>
      <c r="AC50" s="32">
        <v>852.27</v>
      </c>
      <c r="AD50" s="33">
        <f t="shared" si="39"/>
        <v>44.613500000000002</v>
      </c>
      <c r="AE50" s="33">
        <v>882.33</v>
      </c>
      <c r="AF50" s="33">
        <f t="shared" si="40"/>
        <v>46.116500000000002</v>
      </c>
      <c r="AG50" s="33">
        <f t="shared" si="54"/>
        <v>867.3</v>
      </c>
      <c r="AH50" s="33">
        <f t="shared" si="55"/>
        <v>32.082300238994712</v>
      </c>
      <c r="AI50" s="34">
        <f t="shared" si="56"/>
        <v>6.5047499999999987</v>
      </c>
      <c r="AJ50" s="33">
        <f t="shared" si="57"/>
        <v>0.51499936642330557</v>
      </c>
      <c r="AK50" s="36">
        <f t="shared" si="58"/>
        <v>7.9172814700535099</v>
      </c>
    </row>
    <row r="51" spans="2:37" s="113" customFormat="1" x14ac:dyDescent="0.2">
      <c r="K51" s="116"/>
      <c r="S51" s="149"/>
      <c r="T51" s="116"/>
      <c r="V51" s="114"/>
      <c r="Y51" s="114"/>
      <c r="Z51" s="114"/>
      <c r="AJ51" s="116"/>
    </row>
    <row r="52" spans="2:37" s="113" customFormat="1" x14ac:dyDescent="0.2">
      <c r="S52" s="114"/>
      <c r="V52" s="114"/>
      <c r="Y52" s="114"/>
      <c r="Z52" s="114"/>
    </row>
    <row r="53" spans="2:37" s="113" customFormat="1" x14ac:dyDescent="0.2">
      <c r="S53" s="114"/>
      <c r="V53" s="114"/>
      <c r="Y53" s="114"/>
      <c r="Z53" s="114"/>
    </row>
    <row r="54" spans="2:37" x14ac:dyDescent="0.2">
      <c r="Z54" s="114"/>
    </row>
    <row r="55" spans="2:37" x14ac:dyDescent="0.2">
      <c r="Z55" s="114"/>
    </row>
    <row r="56" spans="2:37" x14ac:dyDescent="0.2">
      <c r="Z56" s="114"/>
    </row>
    <row r="57" spans="2:37" x14ac:dyDescent="0.2">
      <c r="Z57" s="114"/>
    </row>
  </sheetData>
  <mergeCells count="39">
    <mergeCell ref="AA4:AK7"/>
    <mergeCell ref="AA12:AA21"/>
    <mergeCell ref="AA22:AA28"/>
    <mergeCell ref="AA31:AA33"/>
    <mergeCell ref="AA34:AA43"/>
    <mergeCell ref="AA44:AA50"/>
    <mergeCell ref="AB9:AK9"/>
    <mergeCell ref="AB31:AK31"/>
    <mergeCell ref="AC10:AK10"/>
    <mergeCell ref="AC32:AK32"/>
    <mergeCell ref="AB10:AB11"/>
    <mergeCell ref="AB32:AB33"/>
    <mergeCell ref="AA9:AA11"/>
    <mergeCell ref="B44:B50"/>
    <mergeCell ref="L2:X7"/>
    <mergeCell ref="C9:X9"/>
    <mergeCell ref="C31:X31"/>
    <mergeCell ref="B31:B33"/>
    <mergeCell ref="B9:B11"/>
    <mergeCell ref="B12:B21"/>
    <mergeCell ref="B22:B28"/>
    <mergeCell ref="B34:B43"/>
    <mergeCell ref="C4:C5"/>
    <mergeCell ref="D4:J5"/>
    <mergeCell ref="D6:F6"/>
    <mergeCell ref="D7:F7"/>
    <mergeCell ref="G6:J6"/>
    <mergeCell ref="G7:J7"/>
    <mergeCell ref="C6:C7"/>
    <mergeCell ref="V32:X32"/>
    <mergeCell ref="C10:C11"/>
    <mergeCell ref="D10:L10"/>
    <mergeCell ref="M10:U10"/>
    <mergeCell ref="V10:X10"/>
    <mergeCell ref="C2:C3"/>
    <mergeCell ref="D2:J3"/>
    <mergeCell ref="C32:C33"/>
    <mergeCell ref="D32:L32"/>
    <mergeCell ref="M32:U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FA71-0AFE-4948-977B-B6C96DA5CF77}">
  <dimension ref="A4:K34"/>
  <sheetViews>
    <sheetView topLeftCell="A3" zoomScaleNormal="184" workbookViewId="0">
      <selection activeCell="A4" sqref="A4:K23"/>
    </sheetView>
  </sheetViews>
  <sheetFormatPr baseColWidth="10" defaultRowHeight="16" x14ac:dyDescent="0.2"/>
  <cols>
    <col min="1" max="1" width="10.83203125" style="113"/>
    <col min="2" max="2" width="10.83203125" style="1"/>
    <col min="3" max="3" width="11.1640625" style="1" customWidth="1"/>
    <col min="4" max="4" width="12.5" style="1" customWidth="1"/>
    <col min="5" max="5" width="18.6640625" style="1" customWidth="1"/>
    <col min="6" max="6" width="6.5" style="113" customWidth="1"/>
    <col min="7" max="7" width="10.83203125" style="1"/>
    <col min="8" max="8" width="11.1640625" style="1" customWidth="1"/>
    <col min="9" max="9" width="12.5" style="1" customWidth="1"/>
    <col min="10" max="10" width="18.6640625" style="1" customWidth="1"/>
    <col min="11" max="11" width="10.83203125" style="113"/>
    <col min="12" max="16384" width="10.83203125" style="1"/>
  </cols>
  <sheetData>
    <row r="4" spans="2:10" s="113" customFormat="1" ht="21" customHeight="1" thickBot="1" x14ac:dyDescent="0.25"/>
    <row r="5" spans="2:10" s="113" customFormat="1" ht="16" customHeight="1" x14ac:dyDescent="0.2">
      <c r="B5" s="292" t="s">
        <v>64</v>
      </c>
      <c r="C5" s="293"/>
      <c r="D5" s="293"/>
      <c r="E5" s="293"/>
      <c r="F5" s="293"/>
      <c r="G5" s="293"/>
      <c r="H5" s="293"/>
      <c r="I5" s="293"/>
      <c r="J5" s="294"/>
    </row>
    <row r="6" spans="2:10" s="113" customFormat="1" ht="30" customHeight="1" thickBot="1" x14ac:dyDescent="0.25">
      <c r="B6" s="295"/>
      <c r="C6" s="296"/>
      <c r="D6" s="296"/>
      <c r="E6" s="296"/>
      <c r="F6" s="296"/>
      <c r="G6" s="296"/>
      <c r="H6" s="296"/>
      <c r="I6" s="296"/>
      <c r="J6" s="297"/>
    </row>
    <row r="7" spans="2:10" s="113" customFormat="1" ht="35" customHeight="1" thickBot="1" x14ac:dyDescent="0.25">
      <c r="B7" s="298" t="s">
        <v>20</v>
      </c>
      <c r="C7" s="299"/>
      <c r="D7" s="299"/>
      <c r="E7" s="300"/>
      <c r="F7" s="301" t="s">
        <v>62</v>
      </c>
      <c r="G7" s="304" t="s">
        <v>24</v>
      </c>
      <c r="H7" s="299"/>
      <c r="I7" s="299"/>
      <c r="J7" s="305"/>
    </row>
    <row r="8" spans="2:10" s="113" customFormat="1" ht="21" customHeight="1" x14ac:dyDescent="0.2">
      <c r="B8" s="306" t="s">
        <v>20</v>
      </c>
      <c r="C8" s="308" t="s">
        <v>58</v>
      </c>
      <c r="D8" s="310" t="s">
        <v>59</v>
      </c>
      <c r="E8" s="312" t="s">
        <v>60</v>
      </c>
      <c r="F8" s="302"/>
      <c r="G8" s="314" t="s">
        <v>24</v>
      </c>
      <c r="H8" s="316" t="s">
        <v>58</v>
      </c>
      <c r="I8" s="310" t="s">
        <v>59</v>
      </c>
      <c r="J8" s="318" t="s">
        <v>60</v>
      </c>
    </row>
    <row r="9" spans="2:10" s="113" customFormat="1" ht="21" customHeight="1" thickBot="1" x14ac:dyDescent="0.25">
      <c r="B9" s="307"/>
      <c r="C9" s="309"/>
      <c r="D9" s="311"/>
      <c r="E9" s="313"/>
      <c r="F9" s="302"/>
      <c r="G9" s="315"/>
      <c r="H9" s="317"/>
      <c r="I9" s="311"/>
      <c r="J9" s="319"/>
    </row>
    <row r="10" spans="2:10" s="113" customFormat="1" ht="20" customHeight="1" x14ac:dyDescent="0.2">
      <c r="B10" s="320" t="s">
        <v>52</v>
      </c>
      <c r="C10" s="18">
        <v>0</v>
      </c>
      <c r="D10" s="196">
        <v>1.1524680632335511</v>
      </c>
      <c r="E10" s="207">
        <v>9.0857038753320705</v>
      </c>
      <c r="F10" s="302"/>
      <c r="G10" s="322" t="s">
        <v>55</v>
      </c>
      <c r="H10" s="104">
        <v>0</v>
      </c>
      <c r="I10" s="200">
        <v>0.68698532502999998</v>
      </c>
      <c r="J10" s="201">
        <v>9.0857038753320705</v>
      </c>
    </row>
    <row r="11" spans="2:10" s="113" customFormat="1" ht="20" customHeight="1" x14ac:dyDescent="0.2">
      <c r="B11" s="321"/>
      <c r="C11" s="30">
        <v>0.5</v>
      </c>
      <c r="D11" s="197">
        <v>1</v>
      </c>
      <c r="E11" s="208">
        <v>7.8903999999999996</v>
      </c>
      <c r="F11" s="302"/>
      <c r="G11" s="323"/>
      <c r="H11" s="56">
        <v>0.5</v>
      </c>
      <c r="I11" s="202">
        <v>0.68698532502999998</v>
      </c>
      <c r="J11" s="203">
        <v>9.0857038753320705</v>
      </c>
    </row>
    <row r="12" spans="2:10" s="113" customFormat="1" ht="20" customHeight="1" x14ac:dyDescent="0.2">
      <c r="B12" s="321"/>
      <c r="C12" s="30">
        <v>2</v>
      </c>
      <c r="D12" s="197">
        <v>0.98</v>
      </c>
      <c r="E12" s="208">
        <v>7.7336059999999991</v>
      </c>
      <c r="F12" s="302"/>
      <c r="G12" s="323"/>
      <c r="H12" s="56">
        <v>2</v>
      </c>
      <c r="I12" s="202">
        <v>0.70279999999999998</v>
      </c>
      <c r="J12" s="203">
        <v>9.3002932000000005</v>
      </c>
    </row>
    <row r="13" spans="2:10" s="113" customFormat="1" ht="20" customHeight="1" x14ac:dyDescent="0.2">
      <c r="B13" s="321"/>
      <c r="C13" s="30">
        <v>5</v>
      </c>
      <c r="D13" s="197">
        <v>0.95699999999999996</v>
      </c>
      <c r="E13" s="208">
        <v>7.5532928999999998</v>
      </c>
      <c r="F13" s="302"/>
      <c r="G13" s="323"/>
      <c r="H13" s="56">
        <v>5</v>
      </c>
      <c r="I13" s="202">
        <v>0.73499999999999999</v>
      </c>
      <c r="J13" s="203">
        <v>9.7372149999999991</v>
      </c>
    </row>
    <row r="14" spans="2:10" s="113" customFormat="1" ht="20" customHeight="1" x14ac:dyDescent="0.2">
      <c r="B14" s="321"/>
      <c r="C14" s="30">
        <v>10</v>
      </c>
      <c r="D14" s="197">
        <v>0.96099999999999997</v>
      </c>
      <c r="E14" s="208">
        <v>7.5846516999999993</v>
      </c>
      <c r="F14" s="302"/>
      <c r="G14" s="323"/>
      <c r="H14" s="56">
        <v>10</v>
      </c>
      <c r="I14" s="202">
        <v>0.76</v>
      </c>
      <c r="J14" s="203">
        <v>10.07644</v>
      </c>
    </row>
    <row r="15" spans="2:10" s="113" customFormat="1" ht="20" customHeight="1" x14ac:dyDescent="0.2">
      <c r="B15" s="321"/>
      <c r="C15" s="30">
        <v>15</v>
      </c>
      <c r="D15" s="197">
        <v>0.95367999999999997</v>
      </c>
      <c r="E15" s="208">
        <v>7.5272650959999998</v>
      </c>
      <c r="F15" s="302"/>
      <c r="G15" s="323"/>
      <c r="H15" s="56">
        <v>15</v>
      </c>
      <c r="I15" s="202">
        <v>0.752</v>
      </c>
      <c r="J15" s="203">
        <v>9.9678880000000003</v>
      </c>
    </row>
    <row r="16" spans="2:10" s="113" customFormat="1" ht="20" customHeight="1" thickBot="1" x14ac:dyDescent="0.25">
      <c r="B16" s="321"/>
      <c r="C16" s="30">
        <v>20</v>
      </c>
      <c r="D16" s="197">
        <v>0.96</v>
      </c>
      <c r="E16" s="208">
        <v>7.5768119999999994</v>
      </c>
      <c r="F16" s="302"/>
      <c r="G16" s="324"/>
      <c r="H16" s="191">
        <v>20</v>
      </c>
      <c r="I16" s="213">
        <v>0.755</v>
      </c>
      <c r="J16" s="214">
        <v>10.008595</v>
      </c>
    </row>
    <row r="17" spans="2:10" s="113" customFormat="1" ht="20" customHeight="1" x14ac:dyDescent="0.2">
      <c r="B17" s="325" t="s">
        <v>53</v>
      </c>
      <c r="C17" s="104">
        <v>23</v>
      </c>
      <c r="D17" s="200">
        <v>0.68431757348299993</v>
      </c>
      <c r="E17" s="210">
        <v>9.0495051545908254</v>
      </c>
      <c r="F17" s="302"/>
      <c r="G17" s="328" t="s">
        <v>54</v>
      </c>
      <c r="H17" s="18">
        <v>23</v>
      </c>
      <c r="I17" s="196">
        <v>1.102394256595</v>
      </c>
      <c r="J17" s="195">
        <v>8.6931402534278224</v>
      </c>
    </row>
    <row r="18" spans="2:10" s="113" customFormat="1" ht="20" customHeight="1" x14ac:dyDescent="0.2">
      <c r="B18" s="326"/>
      <c r="C18" s="56">
        <v>26</v>
      </c>
      <c r="D18" s="202">
        <v>0.75217593883600009</v>
      </c>
      <c r="E18" s="211">
        <v>9.9702753140656846</v>
      </c>
      <c r="F18" s="302"/>
      <c r="G18" s="329"/>
      <c r="H18" s="30">
        <v>26</v>
      </c>
      <c r="I18" s="197">
        <v>1.0360492137399999</v>
      </c>
      <c r="J18" s="198">
        <v>8.173015020957477</v>
      </c>
    </row>
    <row r="19" spans="2:10" s="113" customFormat="1" ht="20" customHeight="1" x14ac:dyDescent="0.2">
      <c r="B19" s="326"/>
      <c r="C19" s="56">
        <v>29</v>
      </c>
      <c r="D19" s="202">
        <v>0.77985347903400004</v>
      </c>
      <c r="E19" s="211">
        <v>10.345831857012346</v>
      </c>
      <c r="F19" s="302"/>
      <c r="G19" s="329"/>
      <c r="H19" s="30">
        <v>29</v>
      </c>
      <c r="I19" s="197">
        <v>0.99895826866799997</v>
      </c>
      <c r="J19" s="198">
        <v>7.8822331388765194</v>
      </c>
    </row>
    <row r="20" spans="2:10" s="113" customFormat="1" ht="20" customHeight="1" x14ac:dyDescent="0.2">
      <c r="B20" s="326"/>
      <c r="C20" s="56">
        <v>32</v>
      </c>
      <c r="D20" s="202">
        <v>0.81682347502000008</v>
      </c>
      <c r="E20" s="211">
        <v>10.84747773254638</v>
      </c>
      <c r="F20" s="302"/>
      <c r="G20" s="329"/>
      <c r="H20" s="30">
        <v>32</v>
      </c>
      <c r="I20" s="197">
        <v>0.97914053822000002</v>
      </c>
      <c r="J20" s="198">
        <v>7.726868077483334</v>
      </c>
    </row>
    <row r="21" spans="2:10" s="113" customFormat="1" ht="20" customHeight="1" x14ac:dyDescent="0.2">
      <c r="B21" s="326"/>
      <c r="C21" s="56">
        <v>35</v>
      </c>
      <c r="D21" s="202">
        <v>0.83095522599999994</v>
      </c>
      <c r="E21" s="211">
        <v>11.039231461593999</v>
      </c>
      <c r="F21" s="302"/>
      <c r="G21" s="329"/>
      <c r="H21" s="30">
        <v>35</v>
      </c>
      <c r="I21" s="197">
        <v>0.96247427347000003</v>
      </c>
      <c r="J21" s="198">
        <v>7.596209561722759</v>
      </c>
    </row>
    <row r="22" spans="2:10" s="113" customFormat="1" ht="20" customHeight="1" thickBot="1" x14ac:dyDescent="0.25">
      <c r="B22" s="327"/>
      <c r="C22" s="65">
        <v>40</v>
      </c>
      <c r="D22" s="204">
        <v>0.83781533544500009</v>
      </c>
      <c r="E22" s="212">
        <v>11.132316286653205</v>
      </c>
      <c r="F22" s="303"/>
      <c r="G22" s="330"/>
      <c r="H22" s="38">
        <v>40</v>
      </c>
      <c r="I22" s="39">
        <v>0.95062100470099997</v>
      </c>
      <c r="J22" s="205">
        <v>7.5032834905544288</v>
      </c>
    </row>
    <row r="23" spans="2:10" s="113" customFormat="1" ht="20" customHeight="1" x14ac:dyDescent="0.2">
      <c r="B23" s="194"/>
      <c r="C23" s="132"/>
      <c r="D23" s="192"/>
      <c r="E23" s="193"/>
      <c r="F23" s="206"/>
      <c r="G23" s="194"/>
      <c r="H23" s="132"/>
    </row>
    <row r="24" spans="2:10" s="113" customFormat="1" ht="20" customHeight="1" x14ac:dyDescent="0.2">
      <c r="B24" s="194"/>
      <c r="C24" s="132"/>
      <c r="D24" s="192"/>
      <c r="E24" s="193"/>
      <c r="F24" s="206"/>
      <c r="G24" s="194"/>
      <c r="H24" s="132"/>
    </row>
    <row r="25" spans="2:10" s="113" customFormat="1" ht="16" customHeight="1" x14ac:dyDescent="0.2"/>
    <row r="26" spans="2:10" s="113" customFormat="1" ht="16" customHeight="1" x14ac:dyDescent="0.2"/>
    <row r="27" spans="2:10" s="113" customFormat="1" x14ac:dyDescent="0.2"/>
    <row r="28" spans="2:10" s="113" customFormat="1" x14ac:dyDescent="0.2"/>
    <row r="29" spans="2:10" s="113" customFormat="1" x14ac:dyDescent="0.2"/>
    <row r="30" spans="2:10" s="113" customFormat="1" x14ac:dyDescent="0.2"/>
    <row r="31" spans="2:10" s="113" customFormat="1" x14ac:dyDescent="0.2"/>
    <row r="32" spans="2:10" s="113" customFormat="1" x14ac:dyDescent="0.2"/>
    <row r="33" s="113" customFormat="1" x14ac:dyDescent="0.2"/>
    <row r="34" s="113" customFormat="1" x14ac:dyDescent="0.2"/>
  </sheetData>
  <mergeCells count="16">
    <mergeCell ref="B5:J6"/>
    <mergeCell ref="B7:E7"/>
    <mergeCell ref="F7:F22"/>
    <mergeCell ref="G7:J7"/>
    <mergeCell ref="B8:B9"/>
    <mergeCell ref="C8:C9"/>
    <mergeCell ref="D8:D9"/>
    <mergeCell ref="E8:E9"/>
    <mergeCell ref="G8:G9"/>
    <mergeCell ref="H8:H9"/>
    <mergeCell ref="I8:I9"/>
    <mergeCell ref="J8:J9"/>
    <mergeCell ref="B10:B16"/>
    <mergeCell ref="G10:G16"/>
    <mergeCell ref="B17:B22"/>
    <mergeCell ref="G17:G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AD09-29CA-D849-9BCC-04EFB5C85135}">
  <dimension ref="A4:K35"/>
  <sheetViews>
    <sheetView topLeftCell="A3" zoomScaleNormal="184" workbookViewId="0">
      <selection activeCell="K29" sqref="K29"/>
    </sheetView>
  </sheetViews>
  <sheetFormatPr baseColWidth="10" defaultRowHeight="16" x14ac:dyDescent="0.2"/>
  <cols>
    <col min="1" max="1" width="10.83203125" style="113"/>
    <col min="2" max="2" width="10.83203125" style="1"/>
    <col min="3" max="3" width="11.1640625" style="1" customWidth="1"/>
    <col min="4" max="4" width="12.5" style="1" customWidth="1"/>
    <col min="5" max="5" width="18.6640625" style="1" customWidth="1"/>
    <col min="6" max="6" width="6.5" style="113" customWidth="1"/>
    <col min="7" max="7" width="10.83203125" style="1"/>
    <col min="8" max="8" width="11.1640625" style="1" customWidth="1"/>
    <col min="9" max="9" width="12.5" style="1" customWidth="1"/>
    <col min="10" max="10" width="18.6640625" style="1" customWidth="1"/>
    <col min="11" max="11" width="10.83203125" style="113"/>
    <col min="12" max="16384" width="10.83203125" style="1"/>
  </cols>
  <sheetData>
    <row r="4" spans="2:10" s="113" customFormat="1" ht="21" customHeight="1" thickBot="1" x14ac:dyDescent="0.25"/>
    <row r="5" spans="2:10" s="113" customFormat="1" ht="16" customHeight="1" x14ac:dyDescent="0.2">
      <c r="B5" s="292" t="s">
        <v>63</v>
      </c>
      <c r="C5" s="293"/>
      <c r="D5" s="293"/>
      <c r="E5" s="293"/>
      <c r="F5" s="293"/>
      <c r="G5" s="293"/>
      <c r="H5" s="293"/>
      <c r="I5" s="293"/>
      <c r="J5" s="294"/>
    </row>
    <row r="6" spans="2:10" s="113" customFormat="1" ht="30" customHeight="1" thickBot="1" x14ac:dyDescent="0.25">
      <c r="B6" s="295"/>
      <c r="C6" s="296"/>
      <c r="D6" s="296"/>
      <c r="E6" s="296"/>
      <c r="F6" s="296"/>
      <c r="G6" s="296"/>
      <c r="H6" s="296"/>
      <c r="I6" s="296"/>
      <c r="J6" s="297"/>
    </row>
    <row r="7" spans="2:10" s="113" customFormat="1" ht="35" customHeight="1" thickBot="1" x14ac:dyDescent="0.25">
      <c r="B7" s="298" t="s">
        <v>20</v>
      </c>
      <c r="C7" s="299"/>
      <c r="D7" s="299"/>
      <c r="E7" s="300"/>
      <c r="F7" s="301" t="s">
        <v>62</v>
      </c>
      <c r="G7" s="304" t="s">
        <v>24</v>
      </c>
      <c r="H7" s="299"/>
      <c r="I7" s="299"/>
      <c r="J7" s="305"/>
    </row>
    <row r="8" spans="2:10" s="113" customFormat="1" ht="21" customHeight="1" x14ac:dyDescent="0.2">
      <c r="B8" s="306" t="s">
        <v>20</v>
      </c>
      <c r="C8" s="308" t="s">
        <v>58</v>
      </c>
      <c r="D8" s="310" t="s">
        <v>59</v>
      </c>
      <c r="E8" s="312" t="s">
        <v>60</v>
      </c>
      <c r="F8" s="302"/>
      <c r="G8" s="314" t="s">
        <v>24</v>
      </c>
      <c r="H8" s="316" t="s">
        <v>58</v>
      </c>
      <c r="I8" s="310" t="s">
        <v>59</v>
      </c>
      <c r="J8" s="318" t="s">
        <v>60</v>
      </c>
    </row>
    <row r="9" spans="2:10" s="113" customFormat="1" ht="21" customHeight="1" thickBot="1" x14ac:dyDescent="0.25">
      <c r="B9" s="307"/>
      <c r="C9" s="309"/>
      <c r="D9" s="311"/>
      <c r="E9" s="313"/>
      <c r="F9" s="302"/>
      <c r="G9" s="315"/>
      <c r="H9" s="317"/>
      <c r="I9" s="311"/>
      <c r="J9" s="319"/>
    </row>
    <row r="10" spans="2:10" s="113" customFormat="1" ht="20" customHeight="1" x14ac:dyDescent="0.2">
      <c r="B10" s="320" t="s">
        <v>52</v>
      </c>
      <c r="C10" s="18">
        <v>0</v>
      </c>
      <c r="D10" s="196">
        <v>0.734020117252</v>
      </c>
      <c r="E10" s="207">
        <v>9.7239189709923881</v>
      </c>
      <c r="F10" s="302"/>
      <c r="G10" s="322" t="s">
        <v>55</v>
      </c>
      <c r="H10" s="104">
        <v>0</v>
      </c>
      <c r="I10" s="200">
        <v>0.734020117252</v>
      </c>
      <c r="J10" s="201">
        <v>9.7239189709923881</v>
      </c>
    </row>
    <row r="11" spans="2:10" s="113" customFormat="1" ht="20" customHeight="1" x14ac:dyDescent="0.2">
      <c r="B11" s="321"/>
      <c r="C11" s="30">
        <v>0.5</v>
      </c>
      <c r="D11" s="197">
        <v>0.97106787559999996</v>
      </c>
      <c r="E11" s="208">
        <v>7.6635808243413193</v>
      </c>
      <c r="F11" s="302"/>
      <c r="G11" s="323"/>
      <c r="H11" s="56">
        <v>0.5</v>
      </c>
      <c r="I11" s="202">
        <v>0.73399999999999999</v>
      </c>
      <c r="J11" s="203">
        <v>9.7236460000000005</v>
      </c>
    </row>
    <row r="12" spans="2:10" s="113" customFormat="1" ht="20" customHeight="1" x14ac:dyDescent="0.2">
      <c r="B12" s="321"/>
      <c r="C12" s="30">
        <v>3</v>
      </c>
      <c r="D12" s="197">
        <v>0.89193203744000005</v>
      </c>
      <c r="E12" s="208">
        <v>7.0431795939183681</v>
      </c>
      <c r="F12" s="302"/>
      <c r="G12" s="323"/>
      <c r="H12" s="56">
        <v>3</v>
      </c>
      <c r="I12" s="202">
        <v>0.74869493817800004</v>
      </c>
      <c r="J12" s="203">
        <v>9.923041616137283</v>
      </c>
    </row>
    <row r="13" spans="2:10" s="113" customFormat="1" ht="20" customHeight="1" x14ac:dyDescent="0.2">
      <c r="B13" s="321"/>
      <c r="C13" s="30">
        <v>6</v>
      </c>
      <c r="D13" s="197">
        <v>0.89770183947100002</v>
      </c>
      <c r="E13" s="208">
        <v>7.0884131109007988</v>
      </c>
      <c r="F13" s="302"/>
      <c r="G13" s="323"/>
      <c r="H13" s="56">
        <v>6</v>
      </c>
      <c r="I13" s="202">
        <v>0.76610081544899999</v>
      </c>
      <c r="J13" s="203">
        <v>10.159221964827481</v>
      </c>
    </row>
    <row r="14" spans="2:10" s="113" customFormat="1" ht="20" customHeight="1" x14ac:dyDescent="0.2">
      <c r="B14" s="321"/>
      <c r="C14" s="30">
        <v>9</v>
      </c>
      <c r="D14" s="197">
        <v>0.86956353862000002</v>
      </c>
      <c r="E14" s="208">
        <v>6.867817273719214</v>
      </c>
      <c r="F14" s="302"/>
      <c r="G14" s="323"/>
      <c r="H14" s="56">
        <v>9</v>
      </c>
      <c r="I14" s="202">
        <v>0.81223711370999996</v>
      </c>
      <c r="J14" s="203">
        <v>10.785245395930989</v>
      </c>
    </row>
    <row r="15" spans="2:10" s="113" customFormat="1" ht="20" customHeight="1" x14ac:dyDescent="0.2">
      <c r="B15" s="321"/>
      <c r="C15" s="30">
        <v>12</v>
      </c>
      <c r="D15" s="197">
        <v>0.85854326377000001</v>
      </c>
      <c r="E15" s="208">
        <v>6.7814216249776686</v>
      </c>
      <c r="F15" s="302"/>
      <c r="G15" s="323"/>
      <c r="H15" s="56">
        <v>12</v>
      </c>
      <c r="I15" s="202">
        <v>0.84219278769999995</v>
      </c>
      <c r="J15" s="203">
        <v>11.1917139363013</v>
      </c>
    </row>
    <row r="16" spans="2:10" s="113" customFormat="1" ht="20" customHeight="1" x14ac:dyDescent="0.2">
      <c r="B16" s="321"/>
      <c r="C16" s="30">
        <v>15</v>
      </c>
      <c r="D16" s="197">
        <v>0.86798701067700001</v>
      </c>
      <c r="E16" s="208">
        <v>6.8554577676044763</v>
      </c>
      <c r="F16" s="302"/>
      <c r="G16" s="323"/>
      <c r="H16" s="56">
        <v>15</v>
      </c>
      <c r="I16" s="202">
        <v>0.83381451662999995</v>
      </c>
      <c r="J16" s="203">
        <v>11.078029176152469</v>
      </c>
    </row>
    <row r="17" spans="2:10" s="113" customFormat="1" ht="20" customHeight="1" thickBot="1" x14ac:dyDescent="0.25">
      <c r="B17" s="331"/>
      <c r="C17" s="38">
        <v>20</v>
      </c>
      <c r="D17" s="199">
        <v>0.87913475229600002</v>
      </c>
      <c r="E17" s="209">
        <v>6.9428527175749508</v>
      </c>
      <c r="F17" s="302"/>
      <c r="G17" s="323"/>
      <c r="H17" s="191">
        <v>20</v>
      </c>
      <c r="I17" s="213">
        <v>0.82957555448499998</v>
      </c>
      <c r="J17" s="214">
        <v>11.020510698806964</v>
      </c>
    </row>
    <row r="18" spans="2:10" s="113" customFormat="1" ht="20" customHeight="1" x14ac:dyDescent="0.2">
      <c r="B18" s="325" t="s">
        <v>53</v>
      </c>
      <c r="C18" s="104">
        <v>21</v>
      </c>
      <c r="D18" s="200">
        <v>0.52349372397000005</v>
      </c>
      <c r="E18" s="210">
        <v>6.8672863405489313</v>
      </c>
      <c r="F18" s="302"/>
      <c r="G18" s="332" t="s">
        <v>54</v>
      </c>
      <c r="H18" s="18">
        <v>21</v>
      </c>
      <c r="I18" s="196">
        <v>1.42137374014</v>
      </c>
      <c r="J18" s="195">
        <v>11.193843710575559</v>
      </c>
    </row>
    <row r="19" spans="2:10" s="113" customFormat="1" ht="20" customHeight="1" x14ac:dyDescent="0.2">
      <c r="B19" s="326"/>
      <c r="C19" s="56">
        <v>23</v>
      </c>
      <c r="D19" s="202">
        <v>0.55420091751</v>
      </c>
      <c r="E19" s="211">
        <v>7.2839522496931908</v>
      </c>
      <c r="F19" s="302"/>
      <c r="G19" s="332"/>
      <c r="H19" s="30">
        <v>23</v>
      </c>
      <c r="I19" s="197">
        <v>1.4140456526599998</v>
      </c>
      <c r="J19" s="198">
        <v>11.136393703158602</v>
      </c>
    </row>
    <row r="20" spans="2:10" s="113" customFormat="1" ht="20" customHeight="1" x14ac:dyDescent="0.2">
      <c r="B20" s="326"/>
      <c r="C20" s="56">
        <v>26</v>
      </c>
      <c r="D20" s="202">
        <v>0.57563167248000002</v>
      </c>
      <c r="E20" s="211">
        <v>7.5747461638811213</v>
      </c>
      <c r="F20" s="302"/>
      <c r="G20" s="332"/>
      <c r="H20" s="30">
        <v>26</v>
      </c>
      <c r="I20" s="197">
        <v>1.3249907833200001</v>
      </c>
      <c r="J20" s="198">
        <v>10.438230243993806</v>
      </c>
    </row>
    <row r="21" spans="2:10" s="113" customFormat="1" ht="20" customHeight="1" x14ac:dyDescent="0.2">
      <c r="B21" s="326"/>
      <c r="C21" s="56">
        <v>29</v>
      </c>
      <c r="D21" s="202">
        <v>0.60100804225899995</v>
      </c>
      <c r="E21" s="211">
        <v>7.9190781254123719</v>
      </c>
      <c r="F21" s="302"/>
      <c r="G21" s="332"/>
      <c r="H21" s="30">
        <v>29</v>
      </c>
      <c r="I21" s="197">
        <v>1.2809571569109999</v>
      </c>
      <c r="J21" s="198">
        <v>10.093019823035165</v>
      </c>
    </row>
    <row r="22" spans="2:10" s="113" customFormat="1" ht="20" customHeight="1" x14ac:dyDescent="0.2">
      <c r="B22" s="326"/>
      <c r="C22" s="56">
        <v>35</v>
      </c>
      <c r="D22" s="202">
        <v>0.63928986059600001</v>
      </c>
      <c r="E22" s="211">
        <v>8.4385241184271234</v>
      </c>
      <c r="F22" s="302"/>
      <c r="G22" s="332"/>
      <c r="H22" s="30">
        <v>35</v>
      </c>
      <c r="I22" s="197">
        <v>1.201847351526</v>
      </c>
      <c r="J22" s="198">
        <v>9.472822681758382</v>
      </c>
    </row>
    <row r="23" spans="2:10" s="113" customFormat="1" ht="20" customHeight="1" thickBot="1" x14ac:dyDescent="0.25">
      <c r="B23" s="327"/>
      <c r="C23" s="65">
        <v>45</v>
      </c>
      <c r="D23" s="204">
        <v>0.68818329274000012</v>
      </c>
      <c r="E23" s="212">
        <v>9.1019590991890613</v>
      </c>
      <c r="F23" s="303"/>
      <c r="G23" s="333"/>
      <c r="H23" s="38">
        <v>45</v>
      </c>
      <c r="I23" s="39">
        <v>1.15029860294</v>
      </c>
      <c r="J23" s="205">
        <v>9.0686959574687176</v>
      </c>
    </row>
    <row r="24" spans="2:10" s="113" customFormat="1" ht="20" customHeight="1" x14ac:dyDescent="0.2">
      <c r="B24" s="194"/>
      <c r="C24" s="132"/>
      <c r="D24" s="192"/>
      <c r="E24" s="193"/>
      <c r="F24" s="206"/>
      <c r="G24" s="194"/>
      <c r="H24" s="132"/>
    </row>
    <row r="25" spans="2:10" s="113" customFormat="1" ht="20" customHeight="1" x14ac:dyDescent="0.2">
      <c r="B25" s="194"/>
      <c r="C25" s="132"/>
      <c r="D25" s="192"/>
      <c r="E25" s="193"/>
      <c r="F25" s="206"/>
      <c r="G25" s="194"/>
      <c r="H25" s="132"/>
    </row>
    <row r="26" spans="2:10" s="113" customFormat="1" ht="16" customHeight="1" x14ac:dyDescent="0.2"/>
    <row r="27" spans="2:10" s="113" customFormat="1" ht="16" customHeight="1" x14ac:dyDescent="0.2"/>
    <row r="28" spans="2:10" s="113" customFormat="1" x14ac:dyDescent="0.2"/>
    <row r="29" spans="2:10" s="113" customFormat="1" x14ac:dyDescent="0.2"/>
    <row r="30" spans="2:10" s="113" customFormat="1" x14ac:dyDescent="0.2"/>
    <row r="31" spans="2:10" s="113" customFormat="1" x14ac:dyDescent="0.2"/>
    <row r="32" spans="2:10" s="113" customFormat="1" x14ac:dyDescent="0.2"/>
    <row r="33" s="113" customFormat="1" x14ac:dyDescent="0.2"/>
    <row r="34" s="113" customFormat="1" x14ac:dyDescent="0.2"/>
    <row r="35" s="113" customFormat="1" x14ac:dyDescent="0.2"/>
  </sheetData>
  <mergeCells count="16">
    <mergeCell ref="I8:I9"/>
    <mergeCell ref="J8:J9"/>
    <mergeCell ref="B5:J6"/>
    <mergeCell ref="B7:E7"/>
    <mergeCell ref="G7:J7"/>
    <mergeCell ref="B8:B9"/>
    <mergeCell ref="C8:C9"/>
    <mergeCell ref="D8:D9"/>
    <mergeCell ref="E8:E9"/>
    <mergeCell ref="G8:G9"/>
    <mergeCell ref="H8:H9"/>
    <mergeCell ref="B10:B17"/>
    <mergeCell ref="G10:G17"/>
    <mergeCell ref="B18:B23"/>
    <mergeCell ref="G18:G23"/>
    <mergeCell ref="F7:F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7DE9-AC75-2140-B1DE-B3FC7D9BAE00}">
  <dimension ref="A4:K27"/>
  <sheetViews>
    <sheetView zoomScale="93" workbookViewId="0">
      <selection activeCell="A4" sqref="A4:K24"/>
    </sheetView>
  </sheetViews>
  <sheetFormatPr baseColWidth="10" defaultRowHeight="16" x14ac:dyDescent="0.2"/>
  <cols>
    <col min="1" max="1" width="10.83203125" style="161"/>
    <col min="3" max="3" width="11.1640625" customWidth="1"/>
    <col min="4" max="4" width="12.5" customWidth="1"/>
    <col min="5" max="5" width="18.6640625" customWidth="1"/>
    <col min="6" max="6" width="6.5" style="161" customWidth="1"/>
    <col min="8" max="8" width="11.1640625" customWidth="1"/>
    <col min="9" max="9" width="12.5" customWidth="1"/>
    <col min="10" max="10" width="18.6640625" customWidth="1"/>
    <col min="11" max="11" width="10.83203125" style="161"/>
  </cols>
  <sheetData>
    <row r="4" spans="2:10" s="161" customFormat="1" ht="21" customHeight="1" thickBot="1" x14ac:dyDescent="0.25"/>
    <row r="5" spans="2:10" ht="16" customHeight="1" x14ac:dyDescent="0.2">
      <c r="B5" s="292" t="s">
        <v>61</v>
      </c>
      <c r="C5" s="293"/>
      <c r="D5" s="293"/>
      <c r="E5" s="293"/>
      <c r="F5" s="293"/>
      <c r="G5" s="293"/>
      <c r="H5" s="293"/>
      <c r="I5" s="293"/>
      <c r="J5" s="294"/>
    </row>
    <row r="6" spans="2:10" ht="30" customHeight="1" thickBot="1" x14ac:dyDescent="0.25">
      <c r="B6" s="295"/>
      <c r="C6" s="296"/>
      <c r="D6" s="296"/>
      <c r="E6" s="296"/>
      <c r="F6" s="296"/>
      <c r="G6" s="296"/>
      <c r="H6" s="296"/>
      <c r="I6" s="296"/>
      <c r="J6" s="297"/>
    </row>
    <row r="7" spans="2:10" ht="35" customHeight="1" thickBot="1" x14ac:dyDescent="0.25">
      <c r="B7" s="298" t="s">
        <v>20</v>
      </c>
      <c r="C7" s="299"/>
      <c r="D7" s="299"/>
      <c r="E7" s="300"/>
      <c r="F7" s="301" t="s">
        <v>62</v>
      </c>
      <c r="G7" s="304" t="s">
        <v>24</v>
      </c>
      <c r="H7" s="299"/>
      <c r="I7" s="299"/>
      <c r="J7" s="305"/>
    </row>
    <row r="8" spans="2:10" ht="21" customHeight="1" x14ac:dyDescent="0.2">
      <c r="B8" s="306" t="s">
        <v>20</v>
      </c>
      <c r="C8" s="308" t="s">
        <v>58</v>
      </c>
      <c r="D8" s="310" t="s">
        <v>59</v>
      </c>
      <c r="E8" s="318" t="s">
        <v>60</v>
      </c>
      <c r="F8" s="302"/>
      <c r="G8" s="306" t="s">
        <v>24</v>
      </c>
      <c r="H8" s="316" t="s">
        <v>58</v>
      </c>
      <c r="I8" s="310" t="s">
        <v>59</v>
      </c>
      <c r="J8" s="318" t="s">
        <v>60</v>
      </c>
    </row>
    <row r="9" spans="2:10" ht="21" customHeight="1" thickBot="1" x14ac:dyDescent="0.25">
      <c r="B9" s="340"/>
      <c r="C9" s="338"/>
      <c r="D9" s="339"/>
      <c r="E9" s="334"/>
      <c r="F9" s="302"/>
      <c r="G9" s="340"/>
      <c r="H9" s="341"/>
      <c r="I9" s="339"/>
      <c r="J9" s="334"/>
    </row>
    <row r="10" spans="2:10" ht="21" customHeight="1" x14ac:dyDescent="0.2">
      <c r="B10" s="335" t="s">
        <v>52</v>
      </c>
      <c r="C10" s="176">
        <v>0.38</v>
      </c>
      <c r="D10" s="174">
        <v>0.9</v>
      </c>
      <c r="E10" s="175">
        <v>7.12</v>
      </c>
      <c r="F10" s="302"/>
      <c r="G10" s="325" t="s">
        <v>55</v>
      </c>
      <c r="H10" s="186">
        <v>0.38</v>
      </c>
      <c r="I10" s="187">
        <v>0.9</v>
      </c>
      <c r="J10" s="188">
        <v>7.12</v>
      </c>
    </row>
    <row r="11" spans="2:10" ht="21" customHeight="1" x14ac:dyDescent="0.2">
      <c r="B11" s="336"/>
      <c r="C11" s="177">
        <v>2</v>
      </c>
      <c r="D11" s="169">
        <v>0.83</v>
      </c>
      <c r="E11" s="164">
        <v>6.55</v>
      </c>
      <c r="F11" s="302"/>
      <c r="G11" s="326"/>
      <c r="H11" s="182">
        <v>2</v>
      </c>
      <c r="I11" s="172">
        <v>0.83</v>
      </c>
      <c r="J11" s="163">
        <v>6.55</v>
      </c>
    </row>
    <row r="12" spans="2:10" ht="21" customHeight="1" x14ac:dyDescent="0.2">
      <c r="B12" s="336"/>
      <c r="C12" s="177">
        <v>5</v>
      </c>
      <c r="D12" s="169">
        <v>0.84</v>
      </c>
      <c r="E12" s="164">
        <v>6.63</v>
      </c>
      <c r="F12" s="302"/>
      <c r="G12" s="326"/>
      <c r="H12" s="182">
        <v>5</v>
      </c>
      <c r="I12" s="172">
        <v>0.84</v>
      </c>
      <c r="J12" s="163">
        <v>6.63</v>
      </c>
    </row>
    <row r="13" spans="2:10" ht="21" customHeight="1" x14ac:dyDescent="0.2">
      <c r="B13" s="336"/>
      <c r="C13" s="177">
        <v>10</v>
      </c>
      <c r="D13" s="169">
        <v>0.87</v>
      </c>
      <c r="E13" s="164">
        <v>6.87</v>
      </c>
      <c r="F13" s="302"/>
      <c r="G13" s="326"/>
      <c r="H13" s="182">
        <v>10</v>
      </c>
      <c r="I13" s="172">
        <v>0.87</v>
      </c>
      <c r="J13" s="163">
        <v>6.87</v>
      </c>
    </row>
    <row r="14" spans="2:10" ht="21" customHeight="1" x14ac:dyDescent="0.2">
      <c r="B14" s="336"/>
      <c r="C14" s="177">
        <v>15</v>
      </c>
      <c r="D14" s="169">
        <v>0.88</v>
      </c>
      <c r="E14" s="164">
        <v>6.96</v>
      </c>
      <c r="F14" s="302"/>
      <c r="G14" s="326"/>
      <c r="H14" s="182">
        <v>15</v>
      </c>
      <c r="I14" s="172">
        <v>0.88</v>
      </c>
      <c r="J14" s="163">
        <v>6.96</v>
      </c>
    </row>
    <row r="15" spans="2:10" ht="21" customHeight="1" thickBot="1" x14ac:dyDescent="0.25">
      <c r="B15" s="337"/>
      <c r="C15" s="178">
        <v>20</v>
      </c>
      <c r="D15" s="170">
        <v>0.88</v>
      </c>
      <c r="E15" s="165">
        <v>6.92</v>
      </c>
      <c r="F15" s="302"/>
      <c r="G15" s="327"/>
      <c r="H15" s="189">
        <v>20</v>
      </c>
      <c r="I15" s="173">
        <v>0.88</v>
      </c>
      <c r="J15" s="190">
        <v>6.92</v>
      </c>
    </row>
    <row r="16" spans="2:10" ht="21" customHeight="1" x14ac:dyDescent="0.2">
      <c r="B16" s="342" t="s">
        <v>53</v>
      </c>
      <c r="C16" s="179">
        <v>21</v>
      </c>
      <c r="D16" s="171">
        <v>0.54</v>
      </c>
      <c r="E16" s="168">
        <v>7.11</v>
      </c>
      <c r="F16" s="302"/>
      <c r="G16" s="335" t="s">
        <v>54</v>
      </c>
      <c r="H16" s="185">
        <v>21</v>
      </c>
      <c r="I16" s="174">
        <v>0.54</v>
      </c>
      <c r="J16" s="175">
        <v>7.11</v>
      </c>
    </row>
    <row r="17" spans="2:10" ht="21" customHeight="1" x14ac:dyDescent="0.2">
      <c r="B17" s="326"/>
      <c r="C17" s="180">
        <v>23</v>
      </c>
      <c r="D17" s="172">
        <v>0.61</v>
      </c>
      <c r="E17" s="166">
        <v>8.02</v>
      </c>
      <c r="F17" s="302"/>
      <c r="G17" s="336"/>
      <c r="H17" s="183">
        <v>23</v>
      </c>
      <c r="I17" s="169">
        <v>0.61</v>
      </c>
      <c r="J17" s="164">
        <v>8.02</v>
      </c>
    </row>
    <row r="18" spans="2:10" ht="21" customHeight="1" x14ac:dyDescent="0.2">
      <c r="B18" s="326"/>
      <c r="C18" s="180">
        <v>26</v>
      </c>
      <c r="D18" s="172">
        <v>0.66</v>
      </c>
      <c r="E18" s="166">
        <v>8.7100000000000009</v>
      </c>
      <c r="F18" s="302"/>
      <c r="G18" s="336"/>
      <c r="H18" s="183">
        <v>26</v>
      </c>
      <c r="I18" s="169">
        <v>0.66</v>
      </c>
      <c r="J18" s="164">
        <v>8.7100000000000009</v>
      </c>
    </row>
    <row r="19" spans="2:10" ht="21" customHeight="1" x14ac:dyDescent="0.2">
      <c r="B19" s="326"/>
      <c r="C19" s="180">
        <v>30</v>
      </c>
      <c r="D19" s="172">
        <v>0.66</v>
      </c>
      <c r="E19" s="166">
        <v>8.67</v>
      </c>
      <c r="F19" s="302"/>
      <c r="G19" s="336"/>
      <c r="H19" s="183">
        <v>30</v>
      </c>
      <c r="I19" s="169">
        <v>0.66</v>
      </c>
      <c r="J19" s="164">
        <v>8.67</v>
      </c>
    </row>
    <row r="20" spans="2:10" ht="21" customHeight="1" x14ac:dyDescent="0.2">
      <c r="B20" s="326"/>
      <c r="C20" s="180">
        <v>36</v>
      </c>
      <c r="D20" s="172">
        <v>0.68</v>
      </c>
      <c r="E20" s="166">
        <v>9.02</v>
      </c>
      <c r="F20" s="302"/>
      <c r="G20" s="336"/>
      <c r="H20" s="183">
        <v>36</v>
      </c>
      <c r="I20" s="169">
        <v>0.68</v>
      </c>
      <c r="J20" s="164">
        <v>9.02</v>
      </c>
    </row>
    <row r="21" spans="2:10" ht="21" customHeight="1" x14ac:dyDescent="0.2">
      <c r="B21" s="326"/>
      <c r="C21" s="180">
        <v>40</v>
      </c>
      <c r="D21" s="172">
        <v>0.69</v>
      </c>
      <c r="E21" s="166">
        <v>9.08</v>
      </c>
      <c r="F21" s="302"/>
      <c r="G21" s="336"/>
      <c r="H21" s="183">
        <v>40</v>
      </c>
      <c r="I21" s="169">
        <v>0.69</v>
      </c>
      <c r="J21" s="164">
        <v>9.08</v>
      </c>
    </row>
    <row r="22" spans="2:10" ht="21" customHeight="1" thickBot="1" x14ac:dyDescent="0.25">
      <c r="B22" s="327"/>
      <c r="C22" s="181">
        <v>45</v>
      </c>
      <c r="D22" s="173">
        <v>0.71</v>
      </c>
      <c r="E22" s="167">
        <v>9.4600000000000009</v>
      </c>
      <c r="F22" s="303"/>
      <c r="G22" s="337"/>
      <c r="H22" s="184">
        <v>45</v>
      </c>
      <c r="I22" s="170">
        <v>0.71</v>
      </c>
      <c r="J22" s="165">
        <v>9.4600000000000009</v>
      </c>
    </row>
    <row r="23" spans="2:10" s="161" customFormat="1" x14ac:dyDescent="0.2">
      <c r="B23" s="162"/>
    </row>
    <row r="26" spans="2:10" ht="16" customHeight="1" x14ac:dyDescent="0.2"/>
    <row r="27" spans="2:10" ht="16" customHeight="1" x14ac:dyDescent="0.2"/>
  </sheetData>
  <mergeCells count="16">
    <mergeCell ref="B7:E7"/>
    <mergeCell ref="G7:J7"/>
    <mergeCell ref="B5:J6"/>
    <mergeCell ref="F7:F22"/>
    <mergeCell ref="J8:J9"/>
    <mergeCell ref="G10:G15"/>
    <mergeCell ref="G16:G22"/>
    <mergeCell ref="C8:C9"/>
    <mergeCell ref="D8:D9"/>
    <mergeCell ref="E8:E9"/>
    <mergeCell ref="G8:G9"/>
    <mergeCell ref="H8:H9"/>
    <mergeCell ref="I8:I9"/>
    <mergeCell ref="B8:B9"/>
    <mergeCell ref="B16:B22"/>
    <mergeCell ref="B10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System 1</vt:lpstr>
      <vt:lpstr>System 2</vt:lpstr>
      <vt:lpstr>System 3</vt:lpstr>
      <vt:lpstr>System 1 UV</vt:lpstr>
      <vt:lpstr>System 2 UV</vt:lpstr>
      <vt:lpstr>System 3 UV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Jiratheep Pruchyathamkorn</dc:creator>
  <cp:lastModifiedBy>Jiratheep Pruchyathamkorn</cp:lastModifiedBy>
  <dcterms:created xsi:type="dcterms:W3CDTF">2024-01-15T06:27:20Z</dcterms:created>
  <dcterms:modified xsi:type="dcterms:W3CDTF">2024-04-09T16:57:12Z</dcterms:modified>
</cp:coreProperties>
</file>