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Paris RE\model outputs 2\"/>
    </mc:Choice>
  </mc:AlternateContent>
  <xr:revisionPtr revIDLastSave="0" documentId="13_ncr:1_{AEF59D38-FD40-4A9C-8185-E466536B715D}" xr6:coauthVersionLast="47" xr6:coauthVersionMax="47" xr10:uidLastSave="{00000000-0000-0000-0000-000000000000}"/>
  <bookViews>
    <workbookView xWindow="-108" yWindow="-108" windowWidth="23256" windowHeight="12576" tabRatio="662" firstSheet="9" activeTab="9" xr2:uid="{1B339107-B2BF-4013-B03E-2EF80FD58D50}"/>
  </bookViews>
  <sheets>
    <sheet name="GEMINI" sheetId="1" r:id="rId1"/>
    <sheet name="TIAM" sheetId="2" r:id="rId2"/>
    <sheet name="MUSE" sheetId="3" r:id="rId3"/>
    <sheet name="GCAM" sheetId="14" r:id="rId4"/>
    <sheet name="CombinedDatabase" sheetId="12" r:id="rId5"/>
    <sheet name="Regions" sheetId="9" r:id="rId6"/>
    <sheet name="Geographical_Granularity" sheetId="5" r:id="rId7"/>
    <sheet name="Sectoral_Granularity" sheetId="13" r:id="rId8"/>
    <sheet name="PolicyMapping" sheetId="8" r:id="rId9"/>
    <sheet name="colours" sheetId="15" r:id="rId10"/>
  </sheets>
  <definedNames>
    <definedName name="_xlnm._FilterDatabase" localSheetId="4" hidden="1">CombinedDatabase!$A$3:$N$344</definedName>
    <definedName name="_xlnm._FilterDatabase" localSheetId="3" hidden="1">GCAM!$W$3:$AC$339</definedName>
    <definedName name="_xlnm._FilterDatabase" localSheetId="0" hidden="1">GEMINI!$A$1:$AB$100</definedName>
    <definedName name="_xlnm._FilterDatabase" localSheetId="2" hidden="1">MUSE!$M$3:$N$311</definedName>
    <definedName name="_xlnm._FilterDatabase" localSheetId="8" hidden="1">PolicyMapping!$A$1:$C$196</definedName>
    <definedName name="_xlnm._FilterDatabase" localSheetId="5" hidden="1">Regions!$E$24:$E$103</definedName>
    <definedName name="_xlnm._FilterDatabase" localSheetId="7" hidden="1">Sectoral_Granularity!$B$2:$I$41</definedName>
    <definedName name="_xlnm._FilterDatabase" localSheetId="1" hidden="1">TIAM!$A$3:$AB$311</definedName>
    <definedName name="diesel_LHV">36</definedName>
    <definedName name="electricity_conversion">0.0036</definedName>
    <definedName name="Mtoe_to_PJ">41.868</definedName>
    <definedName name="petrol_LHV">32</definedName>
    <definedName name="veh_to_pkm_cars">1.104</definedName>
    <definedName name="veh_to_tkm_heavylorry">0.175</definedName>
    <definedName name="veh_to_tkm_lightlorry">1.107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18" i="1" l="1"/>
  <c r="AC118" i="1"/>
  <c r="AD117" i="1"/>
  <c r="AC117" i="1"/>
  <c r="AD116" i="1"/>
  <c r="AC116" i="1"/>
  <c r="AD115" i="1"/>
  <c r="AC115" i="1"/>
  <c r="AD114" i="1"/>
  <c r="AC114" i="1"/>
  <c r="AD113" i="1"/>
  <c r="AC113" i="1"/>
  <c r="AD112" i="1"/>
  <c r="AC112" i="1"/>
  <c r="AD111" i="1"/>
  <c r="AC111" i="1"/>
  <c r="AD110" i="1"/>
  <c r="AC110" i="1"/>
  <c r="AD109" i="1"/>
  <c r="AC109" i="1"/>
  <c r="AD108" i="1"/>
  <c r="AC108" i="1"/>
  <c r="AD107" i="1"/>
  <c r="AC107" i="1"/>
  <c r="AD106" i="1"/>
  <c r="AC106" i="1"/>
  <c r="AD105" i="1"/>
  <c r="AC105" i="1"/>
  <c r="AD104" i="1"/>
  <c r="AC104" i="1"/>
  <c r="AD103" i="1"/>
  <c r="AC103" i="1"/>
  <c r="AD102" i="1"/>
  <c r="AC102" i="1"/>
  <c r="AD101" i="1"/>
  <c r="AC101" i="1"/>
  <c r="AD100" i="1"/>
  <c r="AC100" i="1"/>
  <c r="AD99" i="1"/>
  <c r="AC99" i="1"/>
  <c r="AD98" i="1"/>
  <c r="AC98" i="1"/>
  <c r="AD97" i="1"/>
  <c r="AC97" i="1"/>
  <c r="AD96" i="1"/>
  <c r="AC96" i="1"/>
  <c r="AD95" i="1"/>
  <c r="AC95" i="1"/>
  <c r="AD94" i="1"/>
  <c r="AC94" i="1"/>
  <c r="AD93" i="1"/>
  <c r="AC93" i="1"/>
  <c r="AD92" i="1"/>
  <c r="AC92" i="1"/>
  <c r="AD91" i="1"/>
  <c r="AC91" i="1"/>
  <c r="AD90" i="1"/>
  <c r="AC90" i="1"/>
  <c r="AD89" i="1"/>
  <c r="AC89" i="1"/>
  <c r="AD88" i="1"/>
  <c r="AC88" i="1"/>
  <c r="AD87" i="1"/>
  <c r="AC87" i="1"/>
  <c r="AD86" i="1"/>
  <c r="AC86" i="1"/>
  <c r="AD85" i="1"/>
  <c r="AC85" i="1"/>
  <c r="AD84" i="1"/>
  <c r="AC84" i="1"/>
  <c r="AD83" i="1"/>
  <c r="AC83" i="1"/>
  <c r="AD82" i="1"/>
  <c r="AC82" i="1"/>
  <c r="AD81" i="1"/>
  <c r="AC81" i="1"/>
  <c r="AD80" i="1"/>
  <c r="AC80" i="1"/>
  <c r="AD79" i="1"/>
  <c r="AC79" i="1"/>
  <c r="AD78" i="1"/>
  <c r="AC78" i="1"/>
  <c r="AD77" i="1"/>
  <c r="AC77" i="1"/>
  <c r="AD76" i="1"/>
  <c r="AC76" i="1"/>
  <c r="AD75" i="1"/>
  <c r="AC75" i="1"/>
  <c r="AD74" i="1"/>
  <c r="AC74" i="1"/>
  <c r="AD73" i="1"/>
  <c r="AC73" i="1"/>
  <c r="AD72" i="1"/>
  <c r="AC72" i="1"/>
  <c r="AD71" i="1"/>
  <c r="AC71" i="1"/>
  <c r="AD70" i="1"/>
  <c r="AC70" i="1"/>
  <c r="AD69" i="1"/>
  <c r="AC69" i="1"/>
  <c r="AD68" i="1"/>
  <c r="AC68" i="1"/>
  <c r="AD67" i="1"/>
  <c r="AC67" i="1"/>
  <c r="AD66" i="1"/>
  <c r="AC66" i="1"/>
  <c r="AD65" i="1"/>
  <c r="AC65" i="1"/>
  <c r="AD64" i="1"/>
  <c r="AC64" i="1"/>
  <c r="AD63" i="1"/>
  <c r="AC63" i="1"/>
  <c r="AD62" i="1"/>
  <c r="AC62" i="1"/>
  <c r="AD61" i="1"/>
  <c r="AC61" i="1"/>
  <c r="AD60" i="1"/>
  <c r="AC60" i="1"/>
  <c r="AD59" i="1"/>
  <c r="AC59" i="1"/>
  <c r="AD58" i="1"/>
  <c r="AC58" i="1"/>
  <c r="AD57" i="1"/>
  <c r="AC57" i="1"/>
  <c r="AD56" i="1"/>
  <c r="AC56" i="1"/>
  <c r="AD55" i="1"/>
  <c r="AC55" i="1"/>
  <c r="AD54" i="1"/>
  <c r="AC54" i="1"/>
  <c r="AD53" i="1"/>
  <c r="AC53" i="1"/>
  <c r="AD52" i="1"/>
  <c r="AC52" i="1"/>
  <c r="AD51" i="1"/>
  <c r="AC51" i="1"/>
  <c r="AD50" i="1"/>
  <c r="AC50" i="1"/>
  <c r="AD49" i="1"/>
  <c r="AC49" i="1"/>
  <c r="AD48" i="1"/>
  <c r="AC48" i="1"/>
  <c r="AD47" i="1"/>
  <c r="AC47" i="1"/>
  <c r="AD46" i="1"/>
  <c r="AC46" i="1"/>
  <c r="AD45" i="1"/>
  <c r="AC45" i="1"/>
  <c r="AD44" i="1"/>
  <c r="AC44" i="1"/>
  <c r="AD43" i="1"/>
  <c r="AC43" i="1"/>
  <c r="AD42" i="1"/>
  <c r="AC42" i="1"/>
  <c r="AD41" i="1"/>
  <c r="AC41" i="1"/>
  <c r="AD40" i="1"/>
  <c r="AC40" i="1"/>
  <c r="AD39" i="1"/>
  <c r="AC39" i="1"/>
  <c r="AD38" i="1"/>
  <c r="AC38" i="1"/>
  <c r="AD37" i="1"/>
  <c r="AC37" i="1"/>
  <c r="AD36" i="1"/>
  <c r="AC36" i="1"/>
  <c r="AD35" i="1"/>
  <c r="AC35" i="1"/>
  <c r="AD34" i="1"/>
  <c r="AC34" i="1"/>
  <c r="AD33" i="1"/>
  <c r="AC33" i="1"/>
  <c r="AD32" i="1"/>
  <c r="AC32" i="1"/>
  <c r="AD31" i="1"/>
  <c r="AC31" i="1"/>
  <c r="AD30" i="1"/>
  <c r="AC30" i="1"/>
  <c r="AD29" i="1"/>
  <c r="AC29" i="1"/>
  <c r="AD28" i="1"/>
  <c r="AC28" i="1"/>
  <c r="AD27" i="1"/>
  <c r="AC27" i="1"/>
  <c r="AD26" i="1"/>
  <c r="AC26" i="1"/>
  <c r="AD25" i="1"/>
  <c r="AC25" i="1"/>
  <c r="AD24" i="1"/>
  <c r="AC24" i="1"/>
  <c r="AD23" i="1"/>
  <c r="AC23" i="1"/>
  <c r="AD22" i="1"/>
  <c r="AC22" i="1"/>
  <c r="AD21" i="1"/>
  <c r="AC21" i="1"/>
  <c r="AD20" i="1"/>
  <c r="AC20" i="1"/>
  <c r="AD19" i="1"/>
  <c r="AC19" i="1"/>
  <c r="AD18" i="1"/>
  <c r="AC18" i="1"/>
  <c r="AD17" i="1"/>
  <c r="AC17" i="1"/>
  <c r="AD16" i="1"/>
  <c r="AC16" i="1"/>
  <c r="AD15" i="1"/>
  <c r="AC15" i="1"/>
  <c r="AD14" i="1"/>
  <c r="AC14" i="1"/>
  <c r="AD13" i="1"/>
  <c r="AC13" i="1"/>
  <c r="AD12" i="1"/>
  <c r="AC12" i="1"/>
  <c r="AD11" i="1"/>
  <c r="AC11" i="1"/>
  <c r="AD10" i="1"/>
  <c r="AC10" i="1"/>
  <c r="AD9" i="1"/>
  <c r="AC9" i="1"/>
  <c r="AD8" i="1"/>
  <c r="AC8" i="1"/>
  <c r="AD7" i="1"/>
  <c r="AC7" i="1"/>
  <c r="AD6" i="1"/>
  <c r="AC6" i="1"/>
  <c r="AD5" i="1"/>
  <c r="AC5" i="1"/>
  <c r="AD4" i="1"/>
  <c r="AC4" i="1"/>
  <c r="AD3" i="1"/>
  <c r="AC3" i="1"/>
  <c r="AD2" i="1"/>
  <c r="AB4" i="2"/>
  <c r="AC2" i="1"/>
  <c r="AA4" i="2"/>
  <c r="AB149" i="14"/>
  <c r="AA149" i="14"/>
  <c r="Y149" i="14"/>
  <c r="X149" i="14"/>
  <c r="AB6" i="14"/>
  <c r="AA6" i="14"/>
  <c r="X6" i="14"/>
  <c r="AB5" i="14"/>
  <c r="AA5" i="14"/>
  <c r="X5" i="14"/>
  <c r="AB236" i="14"/>
  <c r="AA236" i="14"/>
  <c r="X236" i="14"/>
  <c r="X237" i="14"/>
  <c r="AA237" i="14"/>
  <c r="AB237" i="14"/>
  <c r="AB94" i="3"/>
  <c r="AA94" i="3"/>
  <c r="X94" i="3"/>
  <c r="AB94" i="2"/>
  <c r="AA94" i="2"/>
  <c r="X94" i="2"/>
  <c r="E239" i="2"/>
  <c r="E237" i="2"/>
  <c r="E207" i="2"/>
  <c r="E46" i="2"/>
  <c r="AA118" i="1" l="1"/>
  <c r="AA117" i="1"/>
  <c r="AA116" i="1"/>
  <c r="AA115" i="1"/>
  <c r="AA114" i="1"/>
  <c r="AA113" i="1"/>
  <c r="AA112" i="1"/>
  <c r="AA111" i="1"/>
  <c r="AA110" i="1"/>
  <c r="AA109" i="1"/>
  <c r="AA108" i="1"/>
  <c r="AA107" i="1"/>
  <c r="AA106" i="1"/>
  <c r="AA105" i="1"/>
  <c r="AA104" i="1"/>
  <c r="AA103" i="1"/>
  <c r="AA102" i="1"/>
  <c r="AA101" i="1"/>
  <c r="AA89" i="1"/>
  <c r="A116" i="1"/>
  <c r="A117" i="1" s="1"/>
  <c r="A118" i="1" s="1"/>
  <c r="B40" i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39" i="1"/>
  <c r="A37" i="1"/>
  <c r="A36" i="1"/>
  <c r="A35" i="1"/>
  <c r="A29" i="1"/>
  <c r="A30" i="1" s="1"/>
  <c r="A31" i="1" s="1"/>
  <c r="A32" i="1" s="1"/>
  <c r="A28" i="1"/>
  <c r="A21" i="1"/>
  <c r="A22" i="1" s="1"/>
  <c r="A23" i="1" s="1"/>
  <c r="A24" i="1" s="1"/>
  <c r="A25" i="1" s="1"/>
  <c r="A26" i="1" s="1"/>
  <c r="A16" i="1"/>
  <c r="A17" i="1" s="1"/>
  <c r="A18" i="1" s="1"/>
  <c r="A19" i="1" s="1"/>
  <c r="A15" i="1"/>
  <c r="A3" i="1"/>
  <c r="A4" i="1" s="1"/>
  <c r="B72" i="1" l="1"/>
  <c r="B73" i="1"/>
  <c r="AB187" i="14" l="1"/>
  <c r="AA187" i="14"/>
  <c r="X187" i="14"/>
  <c r="AA94" i="1" l="1"/>
  <c r="AA93" i="1"/>
  <c r="AA98" i="1"/>
  <c r="AA97" i="1"/>
  <c r="AA96" i="1"/>
  <c r="AA95" i="1"/>
  <c r="AA92" i="1"/>
  <c r="AA91" i="1"/>
  <c r="AA90" i="1"/>
  <c r="AA88" i="1"/>
  <c r="AA87" i="1"/>
  <c r="AA86" i="1"/>
  <c r="AA85" i="1"/>
  <c r="AA84" i="1"/>
  <c r="AA83" i="1"/>
  <c r="AA82" i="1"/>
  <c r="AA81" i="1"/>
  <c r="AA80" i="1"/>
  <c r="AA79" i="1"/>
  <c r="AA78" i="1"/>
  <c r="AA70" i="1"/>
  <c r="AA71" i="1"/>
  <c r="AA72" i="1"/>
  <c r="AA73" i="1"/>
  <c r="AA74" i="1"/>
  <c r="AA75" i="1"/>
  <c r="AA76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K24" i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7" i="1" s="1"/>
  <c r="K56" i="1" l="1"/>
  <c r="D45" i="13" l="1"/>
  <c r="D46" i="13"/>
  <c r="D47" i="13"/>
  <c r="D48" i="13"/>
  <c r="D49" i="13"/>
  <c r="D50" i="13"/>
  <c r="D44" i="13"/>
  <c r="M4" i="3" l="1"/>
  <c r="M309" i="3" l="1"/>
  <c r="M303" i="3"/>
  <c r="M298" i="3"/>
  <c r="M297" i="3"/>
  <c r="M296" i="3"/>
  <c r="M295" i="3"/>
  <c r="M294" i="3"/>
  <c r="M293" i="3"/>
  <c r="M292" i="3"/>
  <c r="M290" i="3"/>
  <c r="M289" i="3"/>
  <c r="M288" i="3"/>
  <c r="M284" i="3"/>
  <c r="M283" i="3"/>
  <c r="M282" i="3"/>
  <c r="M280" i="3"/>
  <c r="M275" i="3"/>
  <c r="M272" i="3"/>
  <c r="M269" i="3"/>
  <c r="M268" i="3"/>
  <c r="M267" i="3"/>
  <c r="M265" i="3"/>
  <c r="M260" i="3"/>
  <c r="M258" i="3"/>
  <c r="M257" i="3"/>
  <c r="M256" i="3"/>
  <c r="M255" i="3"/>
  <c r="M254" i="3"/>
  <c r="M253" i="3"/>
  <c r="M252" i="3"/>
  <c r="M251" i="3"/>
  <c r="M250" i="3"/>
  <c r="M249" i="3"/>
  <c r="M244" i="3"/>
  <c r="M243" i="3"/>
  <c r="M242" i="3"/>
  <c r="M241" i="3"/>
  <c r="M240" i="3"/>
  <c r="M235" i="3"/>
  <c r="M234" i="3"/>
  <c r="M233" i="3"/>
  <c r="M232" i="3"/>
  <c r="M231" i="3"/>
  <c r="M228" i="3"/>
  <c r="M224" i="3"/>
  <c r="M223" i="3"/>
  <c r="M220" i="3"/>
  <c r="M217" i="3"/>
  <c r="M216" i="3"/>
  <c r="M215" i="3"/>
  <c r="M210" i="3"/>
  <c r="M209" i="3"/>
  <c r="M208" i="3"/>
  <c r="M206" i="3"/>
  <c r="M205" i="3"/>
  <c r="M204" i="3"/>
  <c r="M203" i="3"/>
  <c r="M202" i="3"/>
  <c r="M201" i="3"/>
  <c r="M199" i="3"/>
  <c r="M198" i="3"/>
  <c r="M195" i="3"/>
  <c r="M194" i="3"/>
  <c r="M193" i="3"/>
  <c r="M192" i="3"/>
  <c r="M191" i="3"/>
  <c r="M190" i="3"/>
  <c r="M189" i="3"/>
  <c r="M188" i="3"/>
  <c r="M187" i="3"/>
  <c r="M186" i="3"/>
  <c r="M185" i="3"/>
  <c r="M180" i="3"/>
  <c r="M179" i="3"/>
  <c r="M178" i="3"/>
  <c r="M177" i="3"/>
  <c r="M176" i="3"/>
  <c r="M175" i="3"/>
  <c r="M174" i="3"/>
  <c r="M173" i="3"/>
  <c r="M171" i="3"/>
  <c r="M151" i="3"/>
  <c r="M150" i="3"/>
  <c r="M148" i="3"/>
  <c r="M147" i="3"/>
  <c r="M146" i="3"/>
  <c r="M145" i="3"/>
  <c r="M144" i="3"/>
  <c r="M143" i="3"/>
  <c r="M142" i="3"/>
  <c r="M138" i="3"/>
  <c r="M137" i="3"/>
  <c r="M136" i="3"/>
  <c r="M135" i="3"/>
  <c r="M134" i="3"/>
  <c r="M131" i="3"/>
  <c r="M129" i="3"/>
  <c r="M127" i="3"/>
  <c r="M126" i="3"/>
  <c r="M125" i="3"/>
  <c r="M124" i="3"/>
  <c r="M120" i="3"/>
  <c r="M119" i="3"/>
  <c r="M118" i="3"/>
  <c r="M117" i="3"/>
  <c r="M116" i="3"/>
  <c r="M113" i="3"/>
  <c r="M112" i="3"/>
  <c r="M111" i="3"/>
  <c r="M110" i="3"/>
  <c r="M109" i="3"/>
  <c r="M108" i="3"/>
  <c r="M107" i="3"/>
  <c r="M106" i="3"/>
  <c r="M104" i="3"/>
  <c r="M102" i="3"/>
  <c r="M100" i="3"/>
  <c r="M96" i="3"/>
  <c r="M95" i="3"/>
  <c r="M93" i="3"/>
  <c r="M90" i="3"/>
  <c r="M89" i="3"/>
  <c r="M87" i="3"/>
  <c r="M86" i="3"/>
  <c r="M85" i="3"/>
  <c r="M84" i="3"/>
  <c r="M83" i="3"/>
  <c r="M79" i="3"/>
  <c r="M76" i="3"/>
  <c r="M73" i="3"/>
  <c r="M72" i="3"/>
  <c r="M71" i="3"/>
  <c r="M70" i="3"/>
  <c r="M69" i="3"/>
  <c r="M68" i="3"/>
  <c r="M66" i="3"/>
  <c r="M64" i="3"/>
  <c r="M63" i="3"/>
  <c r="M62" i="3"/>
  <c r="M61" i="3"/>
  <c r="M57" i="3"/>
  <c r="M56" i="3"/>
  <c r="M55" i="3"/>
  <c r="M51" i="3"/>
  <c r="M50" i="3"/>
  <c r="M49" i="3"/>
  <c r="M48" i="3"/>
  <c r="M46" i="3"/>
  <c r="M45" i="3"/>
  <c r="M44" i="3"/>
  <c r="M42" i="3"/>
  <c r="M40" i="3"/>
  <c r="M39" i="3"/>
  <c r="M38" i="3"/>
  <c r="M37" i="3"/>
  <c r="M35" i="3"/>
  <c r="M33" i="3"/>
  <c r="M32" i="3"/>
  <c r="M31" i="3"/>
  <c r="M30" i="3"/>
  <c r="M29" i="3"/>
  <c r="M28" i="3"/>
  <c r="M27" i="3"/>
  <c r="M25" i="3"/>
  <c r="M24" i="3"/>
  <c r="M23" i="3"/>
  <c r="M22" i="3"/>
  <c r="M21" i="3"/>
  <c r="M20" i="3"/>
  <c r="M16" i="3"/>
  <c r="M15" i="3"/>
  <c r="M14" i="3"/>
  <c r="M9" i="3"/>
  <c r="M8" i="3"/>
  <c r="M7" i="3"/>
  <c r="M6" i="3"/>
  <c r="M5" i="3"/>
  <c r="K152" i="12" l="1"/>
  <c r="K153" i="12" s="1"/>
  <c r="K154" i="12" s="1"/>
  <c r="K155" i="12" s="1"/>
  <c r="K156" i="12" s="1"/>
  <c r="K157" i="12" s="1"/>
  <c r="K158" i="12" s="1"/>
  <c r="K191" i="12" s="1"/>
  <c r="K192" i="12" s="1"/>
  <c r="K193" i="12" s="1"/>
  <c r="K194" i="12" s="1"/>
  <c r="K248" i="12" s="1"/>
  <c r="K286" i="12" s="1"/>
  <c r="K333" i="12" s="1"/>
  <c r="K334" i="12" s="1"/>
  <c r="K335" i="12" s="1"/>
  <c r="K336" i="12" s="1"/>
  <c r="K337" i="12" s="1"/>
  <c r="K338" i="12" s="1"/>
  <c r="K339" i="12" s="1"/>
  <c r="K139" i="12"/>
  <c r="L139" i="12"/>
  <c r="M139" i="12"/>
  <c r="N139" i="12"/>
  <c r="AA5" i="2"/>
  <c r="AB5" i="2"/>
  <c r="AA6" i="2"/>
  <c r="AB6" i="2"/>
  <c r="AA7" i="2"/>
  <c r="AB7" i="2"/>
  <c r="AA8" i="2"/>
  <c r="AB8" i="2"/>
  <c r="AA9" i="2"/>
  <c r="AB9" i="2"/>
  <c r="AA10" i="2"/>
  <c r="AB10" i="2"/>
  <c r="AA11" i="2"/>
  <c r="AB11" i="2"/>
  <c r="AA12" i="2"/>
  <c r="AB12" i="2"/>
  <c r="AA13" i="2"/>
  <c r="AB13" i="2"/>
  <c r="AA14" i="2"/>
  <c r="AB14" i="2"/>
  <c r="AA15" i="2"/>
  <c r="AB15" i="2"/>
  <c r="AA16" i="2"/>
  <c r="AB16" i="2"/>
  <c r="AA17" i="2"/>
  <c r="AB17" i="2"/>
  <c r="AA18" i="2"/>
  <c r="AB18" i="2"/>
  <c r="AA19" i="2"/>
  <c r="AB19" i="2"/>
  <c r="AA20" i="2"/>
  <c r="AB20" i="2"/>
  <c r="AA21" i="2"/>
  <c r="AB21" i="2"/>
  <c r="AA22" i="2"/>
  <c r="AB22" i="2"/>
  <c r="AA23" i="2"/>
  <c r="AB23" i="2"/>
  <c r="AA24" i="2"/>
  <c r="AB24" i="2"/>
  <c r="AA25" i="2"/>
  <c r="AB25" i="2"/>
  <c r="AA26" i="2"/>
  <c r="AB26" i="2"/>
  <c r="AA27" i="2"/>
  <c r="AB27" i="2"/>
  <c r="AA28" i="2"/>
  <c r="AB28" i="2"/>
  <c r="AA29" i="2"/>
  <c r="AB29" i="2"/>
  <c r="AA30" i="2"/>
  <c r="AB30" i="2"/>
  <c r="AA31" i="2"/>
  <c r="AB31" i="2"/>
  <c r="AA32" i="2"/>
  <c r="AB32" i="2"/>
  <c r="AA33" i="2"/>
  <c r="AB33" i="2"/>
  <c r="AA34" i="2"/>
  <c r="AB34" i="2"/>
  <c r="AA35" i="2"/>
  <c r="AB35" i="2"/>
  <c r="AA36" i="2"/>
  <c r="AB36" i="2"/>
  <c r="AA37" i="2"/>
  <c r="AB37" i="2"/>
  <c r="AA38" i="2"/>
  <c r="AB38" i="2"/>
  <c r="AA39" i="2"/>
  <c r="AB39" i="2"/>
  <c r="AA40" i="2"/>
  <c r="AB40" i="2"/>
  <c r="AA41" i="2"/>
  <c r="AB41" i="2"/>
  <c r="AA42" i="2"/>
  <c r="AB42" i="2"/>
  <c r="AA43" i="2"/>
  <c r="AB43" i="2"/>
  <c r="AA44" i="2"/>
  <c r="AB44" i="2"/>
  <c r="AA45" i="2"/>
  <c r="AB45" i="2"/>
  <c r="AA46" i="2"/>
  <c r="AB46" i="2"/>
  <c r="AA47" i="2"/>
  <c r="AB47" i="2"/>
  <c r="AA48" i="2"/>
  <c r="AB48" i="2"/>
  <c r="AA49" i="2"/>
  <c r="AB49" i="2"/>
  <c r="AA50" i="2"/>
  <c r="AB50" i="2"/>
  <c r="AA51" i="2"/>
  <c r="AB51" i="2"/>
  <c r="AA52" i="2"/>
  <c r="AB52" i="2"/>
  <c r="AA53" i="2"/>
  <c r="AB53" i="2"/>
  <c r="AA54" i="2"/>
  <c r="AB54" i="2"/>
  <c r="AA55" i="2"/>
  <c r="AB55" i="2"/>
  <c r="AA56" i="2"/>
  <c r="AB56" i="2"/>
  <c r="AA57" i="2"/>
  <c r="AB57" i="2"/>
  <c r="AA58" i="2"/>
  <c r="AB58" i="2"/>
  <c r="AA59" i="2"/>
  <c r="AB59" i="2"/>
  <c r="AA60" i="2"/>
  <c r="AB60" i="2"/>
  <c r="AA61" i="2"/>
  <c r="AB61" i="2"/>
  <c r="AA62" i="2"/>
  <c r="AB62" i="2"/>
  <c r="AA63" i="2"/>
  <c r="AB63" i="2"/>
  <c r="AA64" i="2"/>
  <c r="AB64" i="2"/>
  <c r="AA65" i="2"/>
  <c r="AB65" i="2"/>
  <c r="AA66" i="2"/>
  <c r="AB66" i="2"/>
  <c r="AA67" i="2"/>
  <c r="AB67" i="2"/>
  <c r="AA68" i="2"/>
  <c r="AB68" i="2"/>
  <c r="AA69" i="2"/>
  <c r="AB69" i="2"/>
  <c r="AA70" i="2"/>
  <c r="AB70" i="2"/>
  <c r="AA71" i="2"/>
  <c r="AB71" i="2"/>
  <c r="AA72" i="2"/>
  <c r="AB72" i="2"/>
  <c r="AA73" i="2"/>
  <c r="AB73" i="2"/>
  <c r="AA74" i="2"/>
  <c r="AB74" i="2"/>
  <c r="AA75" i="2"/>
  <c r="AB75" i="2"/>
  <c r="AA76" i="2"/>
  <c r="AB76" i="2"/>
  <c r="AA77" i="2"/>
  <c r="AB77" i="2"/>
  <c r="AA78" i="2"/>
  <c r="AB78" i="2"/>
  <c r="AA79" i="2"/>
  <c r="AB79" i="2"/>
  <c r="AA80" i="2"/>
  <c r="AB80" i="2"/>
  <c r="AA81" i="2"/>
  <c r="AB81" i="2"/>
  <c r="AA82" i="2"/>
  <c r="AB82" i="2"/>
  <c r="AA83" i="2"/>
  <c r="AB83" i="2"/>
  <c r="AA84" i="2"/>
  <c r="AB84" i="2"/>
  <c r="AA85" i="2"/>
  <c r="AB85" i="2"/>
  <c r="AA86" i="2"/>
  <c r="AB86" i="2"/>
  <c r="AA87" i="2"/>
  <c r="AB87" i="2"/>
  <c r="AA88" i="2"/>
  <c r="AB88" i="2"/>
  <c r="AA89" i="2"/>
  <c r="AB89" i="2"/>
  <c r="AA90" i="2"/>
  <c r="AB90" i="2"/>
  <c r="AA91" i="2"/>
  <c r="AB91" i="2"/>
  <c r="AA92" i="2"/>
  <c r="AB92" i="2"/>
  <c r="AA93" i="2"/>
  <c r="AB93" i="2"/>
  <c r="AA95" i="2"/>
  <c r="AB95" i="2"/>
  <c r="AA96" i="2"/>
  <c r="AB96" i="2"/>
  <c r="AA97" i="2"/>
  <c r="AB97" i="2"/>
  <c r="AA98" i="2"/>
  <c r="AB98" i="2"/>
  <c r="AA99" i="2"/>
  <c r="AB99" i="2"/>
  <c r="AA100" i="2"/>
  <c r="AB100" i="2"/>
  <c r="AA101" i="2"/>
  <c r="AB101" i="2"/>
  <c r="AA102" i="2"/>
  <c r="AB102" i="2"/>
  <c r="AA103" i="2"/>
  <c r="AB103" i="2"/>
  <c r="AA104" i="2"/>
  <c r="AB104" i="2"/>
  <c r="AA105" i="2"/>
  <c r="AB105" i="2"/>
  <c r="AA106" i="2"/>
  <c r="AB106" i="2"/>
  <c r="AA107" i="2"/>
  <c r="AB107" i="2"/>
  <c r="AA108" i="2"/>
  <c r="AB108" i="2"/>
  <c r="AA109" i="2"/>
  <c r="AB109" i="2"/>
  <c r="AA110" i="2"/>
  <c r="AB110" i="2"/>
  <c r="AA111" i="2"/>
  <c r="AB111" i="2"/>
  <c r="AA112" i="2"/>
  <c r="AB112" i="2"/>
  <c r="AA113" i="2"/>
  <c r="AB113" i="2"/>
  <c r="AA114" i="2"/>
  <c r="AB114" i="2"/>
  <c r="AA115" i="2"/>
  <c r="AB115" i="2"/>
  <c r="AA116" i="2"/>
  <c r="AB116" i="2"/>
  <c r="AA117" i="2"/>
  <c r="AB117" i="2"/>
  <c r="AA118" i="2"/>
  <c r="AB118" i="2"/>
  <c r="AA119" i="2"/>
  <c r="AB119" i="2"/>
  <c r="AA120" i="2"/>
  <c r="AB120" i="2"/>
  <c r="AA121" i="2"/>
  <c r="AB121" i="2"/>
  <c r="AA122" i="2"/>
  <c r="AB122" i="2"/>
  <c r="AA123" i="2"/>
  <c r="AB123" i="2"/>
  <c r="AA124" i="2"/>
  <c r="AB124" i="2"/>
  <c r="AA125" i="2"/>
  <c r="AB125" i="2"/>
  <c r="AA126" i="2"/>
  <c r="AB126" i="2"/>
  <c r="AA127" i="2"/>
  <c r="AB127" i="2"/>
  <c r="AA128" i="2"/>
  <c r="AB128" i="2"/>
  <c r="AA129" i="2"/>
  <c r="AB129" i="2"/>
  <c r="AA130" i="2"/>
  <c r="AB130" i="2"/>
  <c r="AA131" i="2"/>
  <c r="AB131" i="2"/>
  <c r="AA132" i="2"/>
  <c r="AB132" i="2"/>
  <c r="AA133" i="2"/>
  <c r="AB133" i="2"/>
  <c r="AA134" i="2"/>
  <c r="AB134" i="2"/>
  <c r="AA135" i="2"/>
  <c r="AB135" i="2"/>
  <c r="AA136" i="2"/>
  <c r="AB136" i="2"/>
  <c r="AA137" i="2"/>
  <c r="AB137" i="2"/>
  <c r="AA138" i="2"/>
  <c r="AB138" i="2"/>
  <c r="AA139" i="2"/>
  <c r="AB139" i="2"/>
  <c r="AA140" i="2"/>
  <c r="AB140" i="2"/>
  <c r="AA141" i="2"/>
  <c r="AB141" i="2"/>
  <c r="AA142" i="2"/>
  <c r="AB142" i="2"/>
  <c r="AA143" i="2"/>
  <c r="AB143" i="2"/>
  <c r="AA144" i="2"/>
  <c r="AB144" i="2"/>
  <c r="AA145" i="2"/>
  <c r="AB145" i="2"/>
  <c r="AA146" i="2"/>
  <c r="AB146" i="2"/>
  <c r="AA147" i="2"/>
  <c r="AB147" i="2"/>
  <c r="AA148" i="2"/>
  <c r="AB148" i="2"/>
  <c r="AA149" i="2"/>
  <c r="AB149" i="2"/>
  <c r="AA150" i="2"/>
  <c r="AB150" i="2"/>
  <c r="AA151" i="2"/>
  <c r="AB151" i="2"/>
  <c r="AA152" i="2"/>
  <c r="AB152" i="2"/>
  <c r="AA153" i="2"/>
  <c r="AB153" i="2"/>
  <c r="AA154" i="2"/>
  <c r="AB154" i="2"/>
  <c r="AA155" i="2"/>
  <c r="AB155" i="2"/>
  <c r="AA156" i="2"/>
  <c r="AB156" i="2"/>
  <c r="AA157" i="2"/>
  <c r="AB157" i="2"/>
  <c r="AA158" i="2"/>
  <c r="AB158" i="2"/>
  <c r="AA159" i="2"/>
  <c r="AB159" i="2"/>
  <c r="AA160" i="2"/>
  <c r="AB160" i="2"/>
  <c r="AA161" i="2"/>
  <c r="AB161" i="2"/>
  <c r="AA162" i="2"/>
  <c r="AB162" i="2"/>
  <c r="AA163" i="2"/>
  <c r="AB163" i="2"/>
  <c r="AA164" i="2"/>
  <c r="AB164" i="2"/>
  <c r="AA165" i="2"/>
  <c r="AB165" i="2"/>
  <c r="AA166" i="2"/>
  <c r="AB166" i="2"/>
  <c r="AA167" i="2"/>
  <c r="AB167" i="2"/>
  <c r="AA168" i="2"/>
  <c r="AB168" i="2"/>
  <c r="AA169" i="2"/>
  <c r="AB169" i="2"/>
  <c r="AA170" i="2"/>
  <c r="AB170" i="2"/>
  <c r="AA171" i="2"/>
  <c r="AB171" i="2"/>
  <c r="AA172" i="2"/>
  <c r="AB172" i="2"/>
  <c r="AA173" i="2"/>
  <c r="AB173" i="2"/>
  <c r="AA174" i="2"/>
  <c r="AB174" i="2"/>
  <c r="AA175" i="2"/>
  <c r="AB175" i="2"/>
  <c r="AA176" i="2"/>
  <c r="AB176" i="2"/>
  <c r="AA177" i="2"/>
  <c r="AB177" i="2"/>
  <c r="AA178" i="2"/>
  <c r="AB178" i="2"/>
  <c r="AA179" i="2"/>
  <c r="AB179" i="2"/>
  <c r="AA180" i="2"/>
  <c r="AB180" i="2"/>
  <c r="AA181" i="2"/>
  <c r="AB181" i="2"/>
  <c r="AA182" i="2"/>
  <c r="AB182" i="2"/>
  <c r="AA183" i="2"/>
  <c r="AB183" i="2"/>
  <c r="AA184" i="2"/>
  <c r="AB184" i="2"/>
  <c r="AA185" i="2"/>
  <c r="AB185" i="2"/>
  <c r="AA186" i="2"/>
  <c r="AB186" i="2"/>
  <c r="AA187" i="2"/>
  <c r="AB187" i="2"/>
  <c r="AA188" i="2"/>
  <c r="AB188" i="2"/>
  <c r="AA189" i="2"/>
  <c r="AB189" i="2"/>
  <c r="AA190" i="2"/>
  <c r="AB190" i="2"/>
  <c r="AA191" i="2"/>
  <c r="AB191" i="2"/>
  <c r="AA192" i="2"/>
  <c r="AB192" i="2"/>
  <c r="AA193" i="2"/>
  <c r="AB193" i="2"/>
  <c r="AA194" i="2"/>
  <c r="AB194" i="2"/>
  <c r="AA195" i="2"/>
  <c r="AB195" i="2"/>
  <c r="AA196" i="2"/>
  <c r="AB196" i="2"/>
  <c r="AA197" i="2"/>
  <c r="AB197" i="2"/>
  <c r="AA198" i="2"/>
  <c r="AB198" i="2"/>
  <c r="AA199" i="2"/>
  <c r="AB199" i="2"/>
  <c r="AA200" i="2"/>
  <c r="AB200" i="2"/>
  <c r="AA201" i="2"/>
  <c r="AB201" i="2"/>
  <c r="AA202" i="2"/>
  <c r="AB202" i="2"/>
  <c r="AA203" i="2"/>
  <c r="AB203" i="2"/>
  <c r="AA204" i="2"/>
  <c r="AB204" i="2"/>
  <c r="AA205" i="2"/>
  <c r="AB205" i="2"/>
  <c r="AA206" i="2"/>
  <c r="AB206" i="2"/>
  <c r="AA207" i="2"/>
  <c r="AB207" i="2"/>
  <c r="AA208" i="2"/>
  <c r="AB208" i="2"/>
  <c r="AA209" i="2"/>
  <c r="AB209" i="2"/>
  <c r="AA210" i="2"/>
  <c r="AB210" i="2"/>
  <c r="AA211" i="2"/>
  <c r="AB211" i="2"/>
  <c r="AA212" i="2"/>
  <c r="AB212" i="2"/>
  <c r="AA213" i="2"/>
  <c r="AB213" i="2"/>
  <c r="AA214" i="2"/>
  <c r="AB214" i="2"/>
  <c r="AA215" i="2"/>
  <c r="AB215" i="2"/>
  <c r="AA216" i="2"/>
  <c r="AB216" i="2"/>
  <c r="AA217" i="2"/>
  <c r="AB217" i="2"/>
  <c r="AA218" i="2"/>
  <c r="AB218" i="2"/>
  <c r="AA219" i="2"/>
  <c r="AB219" i="2"/>
  <c r="AA220" i="2"/>
  <c r="AB220" i="2"/>
  <c r="AA221" i="2"/>
  <c r="AB221" i="2"/>
  <c r="AA222" i="2"/>
  <c r="AB222" i="2"/>
  <c r="AA223" i="2"/>
  <c r="AB223" i="2"/>
  <c r="AA224" i="2"/>
  <c r="AB224" i="2"/>
  <c r="AA225" i="2"/>
  <c r="AB225" i="2"/>
  <c r="AA226" i="2"/>
  <c r="AB226" i="2"/>
  <c r="AA227" i="2"/>
  <c r="AB227" i="2"/>
  <c r="AA228" i="2"/>
  <c r="AB228" i="2"/>
  <c r="AA229" i="2"/>
  <c r="AB229" i="2"/>
  <c r="AA230" i="2"/>
  <c r="AB230" i="2"/>
  <c r="AA231" i="2"/>
  <c r="AB231" i="2"/>
  <c r="AA232" i="2"/>
  <c r="AB232" i="2"/>
  <c r="AA233" i="2"/>
  <c r="AB233" i="2"/>
  <c r="AA234" i="2"/>
  <c r="AB234" i="2"/>
  <c r="AA235" i="2"/>
  <c r="AB235" i="2"/>
  <c r="AA236" i="2"/>
  <c r="AB236" i="2"/>
  <c r="AA237" i="2"/>
  <c r="AB237" i="2"/>
  <c r="AA238" i="2"/>
  <c r="AB238" i="2"/>
  <c r="AA239" i="2"/>
  <c r="AB239" i="2"/>
  <c r="AA240" i="2"/>
  <c r="AB240" i="2"/>
  <c r="AA241" i="2"/>
  <c r="AB241" i="2"/>
  <c r="AA242" i="2"/>
  <c r="AB242" i="2"/>
  <c r="AA243" i="2"/>
  <c r="AB243" i="2"/>
  <c r="AA244" i="2"/>
  <c r="AB244" i="2"/>
  <c r="AA245" i="2"/>
  <c r="AB245" i="2"/>
  <c r="AA246" i="2"/>
  <c r="AB246" i="2"/>
  <c r="AA247" i="2"/>
  <c r="AB247" i="2"/>
  <c r="AA248" i="2"/>
  <c r="AB248" i="2"/>
  <c r="AA249" i="2"/>
  <c r="AB249" i="2"/>
  <c r="AA250" i="2"/>
  <c r="AB250" i="2"/>
  <c r="AA251" i="2"/>
  <c r="AB251" i="2"/>
  <c r="AA252" i="2"/>
  <c r="AB252" i="2"/>
  <c r="AA253" i="2"/>
  <c r="AB253" i="2"/>
  <c r="AA254" i="2"/>
  <c r="AB254" i="2"/>
  <c r="AA255" i="2"/>
  <c r="AB255" i="2"/>
  <c r="AA256" i="2"/>
  <c r="AB256" i="2"/>
  <c r="AA257" i="2"/>
  <c r="AB257" i="2"/>
  <c r="AA258" i="2"/>
  <c r="AB258" i="2"/>
  <c r="AA259" i="2"/>
  <c r="AB259" i="2"/>
  <c r="AA260" i="2"/>
  <c r="AB260" i="2"/>
  <c r="AA261" i="2"/>
  <c r="AB261" i="2"/>
  <c r="AA262" i="2"/>
  <c r="AB262" i="2"/>
  <c r="AA263" i="2"/>
  <c r="AB263" i="2"/>
  <c r="AA264" i="2"/>
  <c r="AB264" i="2"/>
  <c r="AA265" i="2"/>
  <c r="AB265" i="2"/>
  <c r="AA266" i="2"/>
  <c r="AB266" i="2"/>
  <c r="AA267" i="2"/>
  <c r="AB267" i="2"/>
  <c r="AA268" i="2"/>
  <c r="AB268" i="2"/>
  <c r="AA269" i="2"/>
  <c r="AB269" i="2"/>
  <c r="AA270" i="2"/>
  <c r="AB270" i="2"/>
  <c r="AA271" i="2"/>
  <c r="AB271" i="2"/>
  <c r="AA272" i="2"/>
  <c r="AB272" i="2"/>
  <c r="AA273" i="2"/>
  <c r="AB273" i="2"/>
  <c r="AA274" i="2"/>
  <c r="AB274" i="2"/>
  <c r="AA275" i="2"/>
  <c r="AB275" i="2"/>
  <c r="AA276" i="2"/>
  <c r="AB276" i="2"/>
  <c r="AA277" i="2"/>
  <c r="AB277" i="2"/>
  <c r="AA278" i="2"/>
  <c r="AB278" i="2"/>
  <c r="AA279" i="2"/>
  <c r="AB279" i="2"/>
  <c r="AA280" i="2"/>
  <c r="AB280" i="2"/>
  <c r="AA281" i="2"/>
  <c r="AB281" i="2"/>
  <c r="AA282" i="2"/>
  <c r="AB282" i="2"/>
  <c r="AA283" i="2"/>
  <c r="AB283" i="2"/>
  <c r="AA284" i="2"/>
  <c r="AB284" i="2"/>
  <c r="AA285" i="2"/>
  <c r="AB285" i="2"/>
  <c r="AA286" i="2"/>
  <c r="AB286" i="2"/>
  <c r="AA287" i="2"/>
  <c r="AB287" i="2"/>
  <c r="AA288" i="2"/>
  <c r="AB288" i="2"/>
  <c r="AA289" i="2"/>
  <c r="AB289" i="2"/>
  <c r="AA290" i="2"/>
  <c r="AB290" i="2"/>
  <c r="AA291" i="2"/>
  <c r="AB291" i="2"/>
  <c r="AA292" i="2"/>
  <c r="AB292" i="2"/>
  <c r="AA293" i="2"/>
  <c r="AB293" i="2"/>
  <c r="AA294" i="2"/>
  <c r="AB294" i="2"/>
  <c r="AA295" i="2"/>
  <c r="AB295" i="2"/>
  <c r="AA296" i="2"/>
  <c r="AB296" i="2"/>
  <c r="AA297" i="2"/>
  <c r="AB297" i="2"/>
  <c r="AA298" i="2"/>
  <c r="AB298" i="2"/>
  <c r="AA299" i="2"/>
  <c r="AB299" i="2"/>
  <c r="AA300" i="2"/>
  <c r="AB300" i="2"/>
  <c r="AA301" i="2"/>
  <c r="AB301" i="2"/>
  <c r="AA302" i="2"/>
  <c r="AB302" i="2"/>
  <c r="AA303" i="2"/>
  <c r="AB303" i="2"/>
  <c r="AA304" i="2"/>
  <c r="AB304" i="2"/>
  <c r="AA305" i="2"/>
  <c r="AB305" i="2"/>
  <c r="AA306" i="2"/>
  <c r="AB306" i="2"/>
  <c r="AA307" i="2"/>
  <c r="AB307" i="2"/>
  <c r="AA308" i="2"/>
  <c r="AB308" i="2"/>
  <c r="AA309" i="2"/>
  <c r="AB309" i="2"/>
  <c r="AA310" i="2"/>
  <c r="AB310" i="2"/>
  <c r="AA311" i="2"/>
  <c r="AB311" i="2"/>
  <c r="AA5" i="3"/>
  <c r="AB5" i="3"/>
  <c r="AA6" i="3"/>
  <c r="AB6" i="3"/>
  <c r="AA7" i="3"/>
  <c r="AB7" i="3"/>
  <c r="AA8" i="3"/>
  <c r="AB8" i="3"/>
  <c r="AA9" i="3"/>
  <c r="AB9" i="3"/>
  <c r="AA10" i="3"/>
  <c r="AB10" i="3"/>
  <c r="AA11" i="3"/>
  <c r="AB11" i="3"/>
  <c r="AA12" i="3"/>
  <c r="AB12" i="3"/>
  <c r="AA13" i="3"/>
  <c r="AB13" i="3"/>
  <c r="AA14" i="3"/>
  <c r="AB14" i="3"/>
  <c r="AA15" i="3"/>
  <c r="AB15" i="3"/>
  <c r="AA16" i="3"/>
  <c r="AB16" i="3"/>
  <c r="AA17" i="3"/>
  <c r="AB17" i="3"/>
  <c r="AA18" i="3"/>
  <c r="AB18" i="3"/>
  <c r="AA19" i="3"/>
  <c r="AB19" i="3"/>
  <c r="AA20" i="3"/>
  <c r="AB20" i="3"/>
  <c r="AA21" i="3"/>
  <c r="AB21" i="3"/>
  <c r="AA22" i="3"/>
  <c r="AB22" i="3"/>
  <c r="AA23" i="3"/>
  <c r="AB23" i="3"/>
  <c r="AA24" i="3"/>
  <c r="AB24" i="3"/>
  <c r="AA25" i="3"/>
  <c r="AB25" i="3"/>
  <c r="AA26" i="3"/>
  <c r="AB26" i="3"/>
  <c r="AA27" i="3"/>
  <c r="AB27" i="3"/>
  <c r="AA28" i="3"/>
  <c r="AB28" i="3"/>
  <c r="AA29" i="3"/>
  <c r="AB29" i="3"/>
  <c r="AA30" i="3"/>
  <c r="AB30" i="3"/>
  <c r="AA31" i="3"/>
  <c r="AB31" i="3"/>
  <c r="AA32" i="3"/>
  <c r="AB32" i="3"/>
  <c r="AA33" i="3"/>
  <c r="AB33" i="3"/>
  <c r="AA34" i="3"/>
  <c r="AB34" i="3"/>
  <c r="AA35" i="3"/>
  <c r="AB35" i="3"/>
  <c r="AA36" i="3"/>
  <c r="AB36" i="3"/>
  <c r="AA37" i="3"/>
  <c r="AB37" i="3"/>
  <c r="AA38" i="3"/>
  <c r="AB38" i="3"/>
  <c r="AA39" i="3"/>
  <c r="AB39" i="3"/>
  <c r="AA40" i="3"/>
  <c r="AB40" i="3"/>
  <c r="AA41" i="3"/>
  <c r="AB41" i="3"/>
  <c r="AA42" i="3"/>
  <c r="AB42" i="3"/>
  <c r="AA43" i="3"/>
  <c r="AB43" i="3"/>
  <c r="AA44" i="3"/>
  <c r="AB44" i="3"/>
  <c r="AA45" i="3"/>
  <c r="AB45" i="3"/>
  <c r="AA46" i="3"/>
  <c r="AB46" i="3"/>
  <c r="AA47" i="3"/>
  <c r="AB47" i="3"/>
  <c r="AA48" i="3"/>
  <c r="AB48" i="3"/>
  <c r="AA49" i="3"/>
  <c r="AB49" i="3"/>
  <c r="AA50" i="3"/>
  <c r="AB50" i="3"/>
  <c r="AA51" i="3"/>
  <c r="AB51" i="3"/>
  <c r="AA52" i="3"/>
  <c r="AB52" i="3"/>
  <c r="AA53" i="3"/>
  <c r="AB53" i="3"/>
  <c r="AA54" i="3"/>
  <c r="AB54" i="3"/>
  <c r="AA55" i="3"/>
  <c r="AB55" i="3"/>
  <c r="AA56" i="3"/>
  <c r="AB56" i="3"/>
  <c r="AA57" i="3"/>
  <c r="AB57" i="3"/>
  <c r="AA58" i="3"/>
  <c r="AB58" i="3"/>
  <c r="AA59" i="3"/>
  <c r="AB59" i="3"/>
  <c r="AA60" i="3"/>
  <c r="AB60" i="3"/>
  <c r="AA61" i="3"/>
  <c r="AB61" i="3"/>
  <c r="AA62" i="3"/>
  <c r="AB62" i="3"/>
  <c r="AA63" i="3"/>
  <c r="AB63" i="3"/>
  <c r="AA64" i="3"/>
  <c r="AB64" i="3"/>
  <c r="AA65" i="3"/>
  <c r="AB65" i="3"/>
  <c r="AA66" i="3"/>
  <c r="AB66" i="3"/>
  <c r="AA67" i="3"/>
  <c r="AB67" i="3"/>
  <c r="AA68" i="3"/>
  <c r="AB68" i="3"/>
  <c r="AA69" i="3"/>
  <c r="AB69" i="3"/>
  <c r="AA70" i="3"/>
  <c r="AB70" i="3"/>
  <c r="AA71" i="3"/>
  <c r="AB71" i="3"/>
  <c r="AA72" i="3"/>
  <c r="AB72" i="3"/>
  <c r="AA73" i="3"/>
  <c r="AB73" i="3"/>
  <c r="AA74" i="3"/>
  <c r="AB74" i="3"/>
  <c r="AA75" i="3"/>
  <c r="AB75" i="3"/>
  <c r="AA76" i="3"/>
  <c r="AB76" i="3"/>
  <c r="AA77" i="3"/>
  <c r="AB77" i="3"/>
  <c r="AA78" i="3"/>
  <c r="AB78" i="3"/>
  <c r="AA79" i="3"/>
  <c r="AB79" i="3"/>
  <c r="AA80" i="3"/>
  <c r="AB80" i="3"/>
  <c r="AA81" i="3"/>
  <c r="AB81" i="3"/>
  <c r="AA82" i="3"/>
  <c r="AB82" i="3"/>
  <c r="AA83" i="3"/>
  <c r="AB83" i="3"/>
  <c r="AA84" i="3"/>
  <c r="AB84" i="3"/>
  <c r="AA85" i="3"/>
  <c r="AB85" i="3"/>
  <c r="AA86" i="3"/>
  <c r="AB86" i="3"/>
  <c r="AA87" i="3"/>
  <c r="AB87" i="3"/>
  <c r="AA88" i="3"/>
  <c r="AB88" i="3"/>
  <c r="AA89" i="3"/>
  <c r="AB89" i="3"/>
  <c r="AA90" i="3"/>
  <c r="AB90" i="3"/>
  <c r="AA91" i="3"/>
  <c r="AB91" i="3"/>
  <c r="AA92" i="3"/>
  <c r="AB92" i="3"/>
  <c r="AA93" i="3"/>
  <c r="AB93" i="3"/>
  <c r="AA95" i="3"/>
  <c r="AB95" i="3"/>
  <c r="AA96" i="3"/>
  <c r="AB96" i="3"/>
  <c r="AA97" i="3"/>
  <c r="AB97" i="3"/>
  <c r="AA98" i="3"/>
  <c r="AB98" i="3"/>
  <c r="AA99" i="3"/>
  <c r="AB99" i="3"/>
  <c r="AA100" i="3"/>
  <c r="AB100" i="3"/>
  <c r="AA101" i="3"/>
  <c r="AB101" i="3"/>
  <c r="AA102" i="3"/>
  <c r="AB102" i="3"/>
  <c r="AA103" i="3"/>
  <c r="AB103" i="3"/>
  <c r="AA104" i="3"/>
  <c r="AB104" i="3"/>
  <c r="AA105" i="3"/>
  <c r="AB105" i="3"/>
  <c r="AA106" i="3"/>
  <c r="AB106" i="3"/>
  <c r="AA107" i="3"/>
  <c r="AB107" i="3"/>
  <c r="AA108" i="3"/>
  <c r="AB108" i="3"/>
  <c r="AA109" i="3"/>
  <c r="AB109" i="3"/>
  <c r="AA110" i="3"/>
  <c r="AB110" i="3"/>
  <c r="AA111" i="3"/>
  <c r="AB111" i="3"/>
  <c r="AA112" i="3"/>
  <c r="AB112" i="3"/>
  <c r="AA113" i="3"/>
  <c r="AB113" i="3"/>
  <c r="AA114" i="3"/>
  <c r="AB114" i="3"/>
  <c r="AA115" i="3"/>
  <c r="AB115" i="3"/>
  <c r="AA116" i="3"/>
  <c r="AB116" i="3"/>
  <c r="AA117" i="3"/>
  <c r="AB117" i="3"/>
  <c r="AA118" i="3"/>
  <c r="AB118" i="3"/>
  <c r="AA119" i="3"/>
  <c r="AB119" i="3"/>
  <c r="AA120" i="3"/>
  <c r="AB120" i="3"/>
  <c r="AA121" i="3"/>
  <c r="AB121" i="3"/>
  <c r="AA122" i="3"/>
  <c r="AB122" i="3"/>
  <c r="AA123" i="3"/>
  <c r="AB123" i="3"/>
  <c r="AA124" i="3"/>
  <c r="AB124" i="3"/>
  <c r="AA125" i="3"/>
  <c r="AB125" i="3"/>
  <c r="AA126" i="3"/>
  <c r="AB126" i="3"/>
  <c r="AA127" i="3"/>
  <c r="AB127" i="3"/>
  <c r="AA128" i="3"/>
  <c r="AB128" i="3"/>
  <c r="AA129" i="3"/>
  <c r="AB129" i="3"/>
  <c r="AA130" i="3"/>
  <c r="AB130" i="3"/>
  <c r="AA131" i="3"/>
  <c r="AB131" i="3"/>
  <c r="AA132" i="3"/>
  <c r="AB132" i="3"/>
  <c r="AA133" i="3"/>
  <c r="AB133" i="3"/>
  <c r="AA134" i="3"/>
  <c r="AB134" i="3"/>
  <c r="AA135" i="3"/>
  <c r="AB135" i="3"/>
  <c r="AA136" i="3"/>
  <c r="AB136" i="3"/>
  <c r="AA137" i="3"/>
  <c r="AB137" i="3"/>
  <c r="AA138" i="3"/>
  <c r="AB138" i="3"/>
  <c r="AA139" i="3"/>
  <c r="AB139" i="3"/>
  <c r="AA140" i="3"/>
  <c r="AB140" i="3"/>
  <c r="AA141" i="3"/>
  <c r="AB141" i="3"/>
  <c r="AA142" i="3"/>
  <c r="AB142" i="3"/>
  <c r="AA143" i="3"/>
  <c r="AB143" i="3"/>
  <c r="AA144" i="3"/>
  <c r="AB144" i="3"/>
  <c r="AA145" i="3"/>
  <c r="AB145" i="3"/>
  <c r="AA146" i="3"/>
  <c r="AB146" i="3"/>
  <c r="AA147" i="3"/>
  <c r="AB147" i="3"/>
  <c r="AA148" i="3"/>
  <c r="AB148" i="3"/>
  <c r="AA149" i="3"/>
  <c r="AB149" i="3"/>
  <c r="AA150" i="3"/>
  <c r="AB150" i="3"/>
  <c r="AA151" i="3"/>
  <c r="AB151" i="3"/>
  <c r="AA152" i="3"/>
  <c r="AB152" i="3"/>
  <c r="AA153" i="3"/>
  <c r="AB153" i="3"/>
  <c r="AA154" i="3"/>
  <c r="AB154" i="3"/>
  <c r="AA155" i="3"/>
  <c r="AB155" i="3"/>
  <c r="AA156" i="3"/>
  <c r="AB156" i="3"/>
  <c r="AA157" i="3"/>
  <c r="AB157" i="3"/>
  <c r="AA158" i="3"/>
  <c r="AB158" i="3"/>
  <c r="AA159" i="3"/>
  <c r="AB159" i="3"/>
  <c r="AA160" i="3"/>
  <c r="AB160" i="3"/>
  <c r="AA161" i="3"/>
  <c r="AB161" i="3"/>
  <c r="AA162" i="3"/>
  <c r="AB162" i="3"/>
  <c r="AA163" i="3"/>
  <c r="AB163" i="3"/>
  <c r="AA164" i="3"/>
  <c r="AB164" i="3"/>
  <c r="AA165" i="3"/>
  <c r="AB165" i="3"/>
  <c r="AA166" i="3"/>
  <c r="AB166" i="3"/>
  <c r="AA167" i="3"/>
  <c r="AB167" i="3"/>
  <c r="AA168" i="3"/>
  <c r="AB168" i="3"/>
  <c r="AA169" i="3"/>
  <c r="AB169" i="3"/>
  <c r="AA170" i="3"/>
  <c r="AB170" i="3"/>
  <c r="AA171" i="3"/>
  <c r="AB171" i="3"/>
  <c r="AA172" i="3"/>
  <c r="AB172" i="3"/>
  <c r="AA173" i="3"/>
  <c r="AB173" i="3"/>
  <c r="AA174" i="3"/>
  <c r="AB174" i="3"/>
  <c r="AA175" i="3"/>
  <c r="AB175" i="3"/>
  <c r="AA176" i="3"/>
  <c r="AB176" i="3"/>
  <c r="AA177" i="3"/>
  <c r="AB177" i="3"/>
  <c r="AA178" i="3"/>
  <c r="AB178" i="3"/>
  <c r="AA179" i="3"/>
  <c r="AB179" i="3"/>
  <c r="AA180" i="3"/>
  <c r="AB180" i="3"/>
  <c r="AA181" i="3"/>
  <c r="AB181" i="3"/>
  <c r="AA182" i="3"/>
  <c r="AB182" i="3"/>
  <c r="AA183" i="3"/>
  <c r="AB183" i="3"/>
  <c r="AA184" i="3"/>
  <c r="AB184" i="3"/>
  <c r="AA185" i="3"/>
  <c r="AB185" i="3"/>
  <c r="AA186" i="3"/>
  <c r="AB186" i="3"/>
  <c r="AA187" i="3"/>
  <c r="AB187" i="3"/>
  <c r="AA188" i="3"/>
  <c r="AB188" i="3"/>
  <c r="AA189" i="3"/>
  <c r="AB189" i="3"/>
  <c r="AA190" i="3"/>
  <c r="AB190" i="3"/>
  <c r="AA191" i="3"/>
  <c r="AB191" i="3"/>
  <c r="AA192" i="3"/>
  <c r="AB192" i="3"/>
  <c r="AA193" i="3"/>
  <c r="AB193" i="3"/>
  <c r="AA194" i="3"/>
  <c r="AB194" i="3"/>
  <c r="AA195" i="3"/>
  <c r="AB195" i="3"/>
  <c r="AA196" i="3"/>
  <c r="AB196" i="3"/>
  <c r="AA197" i="3"/>
  <c r="AB197" i="3"/>
  <c r="AA198" i="3"/>
  <c r="AB198" i="3"/>
  <c r="AA199" i="3"/>
  <c r="AB199" i="3"/>
  <c r="AA200" i="3"/>
  <c r="AB200" i="3"/>
  <c r="AA201" i="3"/>
  <c r="AB201" i="3"/>
  <c r="AA202" i="3"/>
  <c r="AB202" i="3"/>
  <c r="AA203" i="3"/>
  <c r="AB203" i="3"/>
  <c r="AA204" i="3"/>
  <c r="AB204" i="3"/>
  <c r="AA205" i="3"/>
  <c r="AB205" i="3"/>
  <c r="AA206" i="3"/>
  <c r="AB206" i="3"/>
  <c r="AA207" i="3"/>
  <c r="AB207" i="3"/>
  <c r="AA208" i="3"/>
  <c r="AB208" i="3"/>
  <c r="AA209" i="3"/>
  <c r="AB209" i="3"/>
  <c r="AA210" i="3"/>
  <c r="AB210" i="3"/>
  <c r="AA211" i="3"/>
  <c r="AB211" i="3"/>
  <c r="AA212" i="3"/>
  <c r="AB212" i="3"/>
  <c r="AA213" i="3"/>
  <c r="AB213" i="3"/>
  <c r="AA214" i="3"/>
  <c r="AB214" i="3"/>
  <c r="AA215" i="3"/>
  <c r="AB215" i="3"/>
  <c r="AA216" i="3"/>
  <c r="AB216" i="3"/>
  <c r="AA217" i="3"/>
  <c r="AB217" i="3"/>
  <c r="AA218" i="3"/>
  <c r="AB218" i="3"/>
  <c r="AA219" i="3"/>
  <c r="AB219" i="3"/>
  <c r="AA220" i="3"/>
  <c r="AB220" i="3"/>
  <c r="AA221" i="3"/>
  <c r="AB221" i="3"/>
  <c r="AA222" i="3"/>
  <c r="AB222" i="3"/>
  <c r="AA223" i="3"/>
  <c r="AB223" i="3"/>
  <c r="AA224" i="3"/>
  <c r="AB224" i="3"/>
  <c r="AA225" i="3"/>
  <c r="AB225" i="3"/>
  <c r="AA226" i="3"/>
  <c r="AB226" i="3"/>
  <c r="AA227" i="3"/>
  <c r="AB227" i="3"/>
  <c r="AA228" i="3"/>
  <c r="AB228" i="3"/>
  <c r="AA229" i="3"/>
  <c r="AB229" i="3"/>
  <c r="AA230" i="3"/>
  <c r="AB230" i="3"/>
  <c r="AA231" i="3"/>
  <c r="AB231" i="3"/>
  <c r="AA232" i="3"/>
  <c r="AB232" i="3"/>
  <c r="AA233" i="3"/>
  <c r="AB233" i="3"/>
  <c r="AA234" i="3"/>
  <c r="AB234" i="3"/>
  <c r="AA235" i="3"/>
  <c r="AB235" i="3"/>
  <c r="AA236" i="3"/>
  <c r="AB236" i="3"/>
  <c r="AA237" i="3"/>
  <c r="AB237" i="3"/>
  <c r="AA238" i="3"/>
  <c r="AB238" i="3"/>
  <c r="AA239" i="3"/>
  <c r="AB239" i="3"/>
  <c r="AA240" i="3"/>
  <c r="AB240" i="3"/>
  <c r="AA241" i="3"/>
  <c r="AB241" i="3"/>
  <c r="AA242" i="3"/>
  <c r="AB242" i="3"/>
  <c r="AA243" i="3"/>
  <c r="AB243" i="3"/>
  <c r="AA244" i="3"/>
  <c r="AB244" i="3"/>
  <c r="AA245" i="3"/>
  <c r="AB245" i="3"/>
  <c r="AA246" i="3"/>
  <c r="AB246" i="3"/>
  <c r="AA247" i="3"/>
  <c r="AB247" i="3"/>
  <c r="AA248" i="3"/>
  <c r="AB248" i="3"/>
  <c r="AA249" i="3"/>
  <c r="AB249" i="3"/>
  <c r="AA250" i="3"/>
  <c r="AB250" i="3"/>
  <c r="AA251" i="3"/>
  <c r="AB251" i="3"/>
  <c r="AA252" i="3"/>
  <c r="AB252" i="3"/>
  <c r="AA253" i="3"/>
  <c r="AB253" i="3"/>
  <c r="AA254" i="3"/>
  <c r="AB254" i="3"/>
  <c r="AA255" i="3"/>
  <c r="AB255" i="3"/>
  <c r="AA256" i="3"/>
  <c r="AB256" i="3"/>
  <c r="AA257" i="3"/>
  <c r="AB257" i="3"/>
  <c r="AA258" i="3"/>
  <c r="AB258" i="3"/>
  <c r="AA259" i="3"/>
  <c r="AB259" i="3"/>
  <c r="AA260" i="3"/>
  <c r="AB260" i="3"/>
  <c r="AA261" i="3"/>
  <c r="AB261" i="3"/>
  <c r="AA262" i="3"/>
  <c r="AB262" i="3"/>
  <c r="AA263" i="3"/>
  <c r="AB263" i="3"/>
  <c r="AA264" i="3"/>
  <c r="AB264" i="3"/>
  <c r="AA265" i="3"/>
  <c r="AB265" i="3"/>
  <c r="AA266" i="3"/>
  <c r="AB266" i="3"/>
  <c r="AA267" i="3"/>
  <c r="AB267" i="3"/>
  <c r="AA268" i="3"/>
  <c r="AB268" i="3"/>
  <c r="AA269" i="3"/>
  <c r="AB269" i="3"/>
  <c r="AA270" i="3"/>
  <c r="AB270" i="3"/>
  <c r="AA271" i="3"/>
  <c r="AB271" i="3"/>
  <c r="AA272" i="3"/>
  <c r="AB272" i="3"/>
  <c r="AA273" i="3"/>
  <c r="AB273" i="3"/>
  <c r="AA274" i="3"/>
  <c r="AB274" i="3"/>
  <c r="AA275" i="3"/>
  <c r="AB275" i="3"/>
  <c r="AA276" i="3"/>
  <c r="AB276" i="3"/>
  <c r="AA277" i="3"/>
  <c r="AB277" i="3"/>
  <c r="AA278" i="3"/>
  <c r="AB278" i="3"/>
  <c r="AA279" i="3"/>
  <c r="AB279" i="3"/>
  <c r="AA280" i="3"/>
  <c r="AB280" i="3"/>
  <c r="AA281" i="3"/>
  <c r="AB281" i="3"/>
  <c r="AA282" i="3"/>
  <c r="AB282" i="3"/>
  <c r="AA283" i="3"/>
  <c r="AB283" i="3"/>
  <c r="AA284" i="3"/>
  <c r="AB284" i="3"/>
  <c r="AA285" i="3"/>
  <c r="AB285" i="3"/>
  <c r="AA286" i="3"/>
  <c r="AB286" i="3"/>
  <c r="AA287" i="3"/>
  <c r="AB287" i="3"/>
  <c r="AA288" i="3"/>
  <c r="AB288" i="3"/>
  <c r="AA289" i="3"/>
  <c r="AB289" i="3"/>
  <c r="AA290" i="3"/>
  <c r="AB290" i="3"/>
  <c r="AA291" i="3"/>
  <c r="AB291" i="3"/>
  <c r="AA292" i="3"/>
  <c r="AB292" i="3"/>
  <c r="AA293" i="3"/>
  <c r="AB293" i="3"/>
  <c r="AA294" i="3"/>
  <c r="AB294" i="3"/>
  <c r="AA295" i="3"/>
  <c r="AB295" i="3"/>
  <c r="AA296" i="3"/>
  <c r="AB296" i="3"/>
  <c r="AA297" i="3"/>
  <c r="AB297" i="3"/>
  <c r="AA298" i="3"/>
  <c r="AB298" i="3"/>
  <c r="AA299" i="3"/>
  <c r="AB299" i="3"/>
  <c r="AA300" i="3"/>
  <c r="AB300" i="3"/>
  <c r="AA301" i="3"/>
  <c r="AB301" i="3"/>
  <c r="AA302" i="3"/>
  <c r="AB302" i="3"/>
  <c r="AA303" i="3"/>
  <c r="AB303" i="3"/>
  <c r="AA304" i="3"/>
  <c r="AB304" i="3"/>
  <c r="AA305" i="3"/>
  <c r="AB305" i="3"/>
  <c r="AA306" i="3"/>
  <c r="AB306" i="3"/>
  <c r="AA307" i="3"/>
  <c r="AB307" i="3"/>
  <c r="AA308" i="3"/>
  <c r="AB308" i="3"/>
  <c r="AA309" i="3"/>
  <c r="AB309" i="3"/>
  <c r="AA310" i="3"/>
  <c r="AB310" i="3"/>
  <c r="AA311" i="3"/>
  <c r="AB311" i="3"/>
  <c r="AB4" i="3"/>
  <c r="AA4" i="3"/>
  <c r="AA18" i="14"/>
  <c r="AB18" i="14"/>
  <c r="AA19" i="14"/>
  <c r="AB19" i="14"/>
  <c r="AA20" i="14"/>
  <c r="AB20" i="14"/>
  <c r="AA21" i="14"/>
  <c r="AB21" i="14"/>
  <c r="AA22" i="14"/>
  <c r="AB22" i="14"/>
  <c r="AA23" i="14"/>
  <c r="AB23" i="14"/>
  <c r="AA24" i="14"/>
  <c r="AB24" i="14"/>
  <c r="AA25" i="14"/>
  <c r="AB25" i="14"/>
  <c r="AA26" i="14"/>
  <c r="AB26" i="14"/>
  <c r="AA27" i="14"/>
  <c r="AB27" i="14"/>
  <c r="AA28" i="14"/>
  <c r="AB28" i="14"/>
  <c r="AA29" i="14"/>
  <c r="AB29" i="14"/>
  <c r="AA30" i="14"/>
  <c r="AB30" i="14"/>
  <c r="AA31" i="14"/>
  <c r="AB31" i="14"/>
  <c r="AA32" i="14"/>
  <c r="AB32" i="14"/>
  <c r="AA33" i="14"/>
  <c r="AB33" i="14"/>
  <c r="AA34" i="14"/>
  <c r="AB34" i="14"/>
  <c r="AA35" i="14"/>
  <c r="AB35" i="14"/>
  <c r="AA36" i="14"/>
  <c r="AB36" i="14"/>
  <c r="AA37" i="14"/>
  <c r="AB37" i="14"/>
  <c r="AA38" i="14"/>
  <c r="AB38" i="14"/>
  <c r="AA39" i="14"/>
  <c r="AB39" i="14"/>
  <c r="AA40" i="14"/>
  <c r="AB40" i="14"/>
  <c r="AA41" i="14"/>
  <c r="AB41" i="14"/>
  <c r="AA42" i="14"/>
  <c r="AB42" i="14"/>
  <c r="AA43" i="14"/>
  <c r="AB43" i="14"/>
  <c r="AA44" i="14"/>
  <c r="AB44" i="14"/>
  <c r="AA45" i="14"/>
  <c r="AB45" i="14"/>
  <c r="AA46" i="14"/>
  <c r="AB46" i="14"/>
  <c r="AA47" i="14"/>
  <c r="AB47" i="14"/>
  <c r="AA48" i="14"/>
  <c r="AB48" i="14"/>
  <c r="AA49" i="14"/>
  <c r="AB49" i="14"/>
  <c r="AA50" i="14"/>
  <c r="AB50" i="14"/>
  <c r="AA51" i="14"/>
  <c r="AB51" i="14"/>
  <c r="AA52" i="14"/>
  <c r="AB52" i="14"/>
  <c r="AA53" i="14"/>
  <c r="AB53" i="14"/>
  <c r="AA54" i="14"/>
  <c r="AB54" i="14"/>
  <c r="AA55" i="14"/>
  <c r="AB55" i="14"/>
  <c r="AA56" i="14"/>
  <c r="AB56" i="14"/>
  <c r="AA57" i="14"/>
  <c r="AB57" i="14"/>
  <c r="AA58" i="14"/>
  <c r="AB58" i="14"/>
  <c r="AA59" i="14"/>
  <c r="AB59" i="14"/>
  <c r="AA60" i="14"/>
  <c r="AB60" i="14"/>
  <c r="AA61" i="14"/>
  <c r="AB61" i="14"/>
  <c r="AA62" i="14"/>
  <c r="AB62" i="14"/>
  <c r="AA63" i="14"/>
  <c r="AB63" i="14"/>
  <c r="AA64" i="14"/>
  <c r="AB64" i="14"/>
  <c r="AA65" i="14"/>
  <c r="AB65" i="14"/>
  <c r="AA66" i="14"/>
  <c r="AB66" i="14"/>
  <c r="AA67" i="14"/>
  <c r="AB67" i="14"/>
  <c r="AA68" i="14"/>
  <c r="AB68" i="14"/>
  <c r="AA69" i="14"/>
  <c r="AB69" i="14"/>
  <c r="AA70" i="14"/>
  <c r="AB70" i="14"/>
  <c r="AA71" i="14"/>
  <c r="AB71" i="14"/>
  <c r="AA72" i="14"/>
  <c r="AB72" i="14"/>
  <c r="AA73" i="14"/>
  <c r="AB73" i="14"/>
  <c r="AA74" i="14"/>
  <c r="AB74" i="14"/>
  <c r="AA75" i="14"/>
  <c r="AB75" i="14"/>
  <c r="AA76" i="14"/>
  <c r="AB76" i="14"/>
  <c r="AA77" i="14"/>
  <c r="AB77" i="14"/>
  <c r="AA78" i="14"/>
  <c r="AB78" i="14"/>
  <c r="AA79" i="14"/>
  <c r="AB79" i="14"/>
  <c r="AA80" i="14"/>
  <c r="AB80" i="14"/>
  <c r="AA81" i="14"/>
  <c r="AB81" i="14"/>
  <c r="AA82" i="14"/>
  <c r="AB82" i="14"/>
  <c r="AA83" i="14"/>
  <c r="AB83" i="14"/>
  <c r="AA84" i="14"/>
  <c r="AB84" i="14"/>
  <c r="AA85" i="14"/>
  <c r="AB85" i="14"/>
  <c r="AA86" i="14"/>
  <c r="AB86" i="14"/>
  <c r="AA87" i="14"/>
  <c r="AB87" i="14"/>
  <c r="AA88" i="14"/>
  <c r="AB88" i="14"/>
  <c r="AA89" i="14"/>
  <c r="AB89" i="14"/>
  <c r="AA90" i="14"/>
  <c r="AB90" i="14"/>
  <c r="AA91" i="14"/>
  <c r="AB91" i="14"/>
  <c r="AA92" i="14"/>
  <c r="AB92" i="14"/>
  <c r="AA93" i="14"/>
  <c r="AB93" i="14"/>
  <c r="AA94" i="14"/>
  <c r="AB94" i="14"/>
  <c r="AA95" i="14"/>
  <c r="AB95" i="14"/>
  <c r="AA96" i="14"/>
  <c r="AB96" i="14"/>
  <c r="AA97" i="14"/>
  <c r="AB97" i="14"/>
  <c r="AA98" i="14"/>
  <c r="AB98" i="14"/>
  <c r="AA99" i="14"/>
  <c r="AB99" i="14"/>
  <c r="AA100" i="14"/>
  <c r="AB100" i="14"/>
  <c r="AA101" i="14"/>
  <c r="AB101" i="14"/>
  <c r="AA102" i="14"/>
  <c r="AB102" i="14"/>
  <c r="AA103" i="14"/>
  <c r="AB103" i="14"/>
  <c r="AA104" i="14"/>
  <c r="AB104" i="14"/>
  <c r="AA105" i="14"/>
  <c r="AB105" i="14"/>
  <c r="AA106" i="14"/>
  <c r="AB106" i="14"/>
  <c r="AA107" i="14"/>
  <c r="AB107" i="14"/>
  <c r="AA108" i="14"/>
  <c r="AB108" i="14"/>
  <c r="AA109" i="14"/>
  <c r="AB109" i="14"/>
  <c r="AA110" i="14"/>
  <c r="AB110" i="14"/>
  <c r="AA111" i="14"/>
  <c r="AB111" i="14"/>
  <c r="AA112" i="14"/>
  <c r="AB112" i="14"/>
  <c r="AA113" i="14"/>
  <c r="AB113" i="14"/>
  <c r="AA116" i="14"/>
  <c r="AB116" i="14"/>
  <c r="AA117" i="14"/>
  <c r="AB117" i="14"/>
  <c r="AA118" i="14"/>
  <c r="AB118" i="14"/>
  <c r="AA119" i="14"/>
  <c r="AB119" i="14"/>
  <c r="AA120" i="14"/>
  <c r="AB120" i="14"/>
  <c r="AA121" i="14"/>
  <c r="AB121" i="14"/>
  <c r="AA122" i="14"/>
  <c r="AB122" i="14"/>
  <c r="AA123" i="14"/>
  <c r="AB123" i="14"/>
  <c r="AA124" i="14"/>
  <c r="AB124" i="14"/>
  <c r="AA125" i="14"/>
  <c r="AB125" i="14"/>
  <c r="AA126" i="14"/>
  <c r="AB126" i="14"/>
  <c r="AA127" i="14"/>
  <c r="AB127" i="14"/>
  <c r="AA128" i="14"/>
  <c r="AB128" i="14"/>
  <c r="AA129" i="14"/>
  <c r="AB129" i="14"/>
  <c r="AA130" i="14"/>
  <c r="AB130" i="14"/>
  <c r="AA131" i="14"/>
  <c r="AB131" i="14"/>
  <c r="AA132" i="14"/>
  <c r="AB132" i="14"/>
  <c r="AA133" i="14"/>
  <c r="AB133" i="14"/>
  <c r="AA134" i="14"/>
  <c r="AB134" i="14"/>
  <c r="AA135" i="14"/>
  <c r="AB135" i="14"/>
  <c r="AA136" i="14"/>
  <c r="AB136" i="14"/>
  <c r="AA137" i="14"/>
  <c r="AB137" i="14"/>
  <c r="AA138" i="14"/>
  <c r="AB138" i="14"/>
  <c r="AA139" i="14"/>
  <c r="AB139" i="14"/>
  <c r="AA140" i="14"/>
  <c r="AB140" i="14"/>
  <c r="AA141" i="14"/>
  <c r="AB141" i="14"/>
  <c r="AA142" i="14"/>
  <c r="AB142" i="14"/>
  <c r="AA143" i="14"/>
  <c r="AB143" i="14"/>
  <c r="AA144" i="14"/>
  <c r="AB144" i="14"/>
  <c r="AA145" i="14"/>
  <c r="AB145" i="14"/>
  <c r="AA146" i="14"/>
  <c r="AB146" i="14"/>
  <c r="AA147" i="14"/>
  <c r="AB147" i="14"/>
  <c r="AA148" i="14"/>
  <c r="AB148" i="14"/>
  <c r="AA150" i="14"/>
  <c r="AB150" i="14"/>
  <c r="AA151" i="14"/>
  <c r="AB151" i="14"/>
  <c r="AA152" i="14"/>
  <c r="AB152" i="14"/>
  <c r="AA153" i="14"/>
  <c r="AB153" i="14"/>
  <c r="AA154" i="14"/>
  <c r="AB154" i="14"/>
  <c r="AA155" i="14"/>
  <c r="AB155" i="14"/>
  <c r="AA156" i="14"/>
  <c r="AB156" i="14"/>
  <c r="AA157" i="14"/>
  <c r="AB157" i="14"/>
  <c r="AA158" i="14"/>
  <c r="AB158" i="14"/>
  <c r="AA159" i="14"/>
  <c r="AB159" i="14"/>
  <c r="AA160" i="14"/>
  <c r="AB160" i="14"/>
  <c r="AA161" i="14"/>
  <c r="AB161" i="14"/>
  <c r="AA162" i="14"/>
  <c r="AB162" i="14"/>
  <c r="AA163" i="14"/>
  <c r="AB163" i="14"/>
  <c r="AA164" i="14"/>
  <c r="AB164" i="14"/>
  <c r="AA165" i="14"/>
  <c r="AB165" i="14"/>
  <c r="AA166" i="14"/>
  <c r="AB166" i="14"/>
  <c r="AA167" i="14"/>
  <c r="AB167" i="14"/>
  <c r="AA168" i="14"/>
  <c r="AB168" i="14"/>
  <c r="AA169" i="14"/>
  <c r="AB169" i="14"/>
  <c r="AA170" i="14"/>
  <c r="AB170" i="14"/>
  <c r="AA171" i="14"/>
  <c r="AB171" i="14"/>
  <c r="AA172" i="14"/>
  <c r="AB172" i="14"/>
  <c r="AA173" i="14"/>
  <c r="AB173" i="14"/>
  <c r="AA174" i="14"/>
  <c r="AB174" i="14"/>
  <c r="AA175" i="14"/>
  <c r="AB175" i="14"/>
  <c r="AA176" i="14"/>
  <c r="AB176" i="14"/>
  <c r="AA177" i="14"/>
  <c r="AB177" i="14"/>
  <c r="AA178" i="14"/>
  <c r="AB178" i="14"/>
  <c r="AA179" i="14"/>
  <c r="AB179" i="14"/>
  <c r="AA180" i="14"/>
  <c r="AB180" i="14"/>
  <c r="AA181" i="14"/>
  <c r="AB181" i="14"/>
  <c r="AA182" i="14"/>
  <c r="AB182" i="14"/>
  <c r="AA183" i="14"/>
  <c r="AB183" i="14"/>
  <c r="AA184" i="14"/>
  <c r="AB184" i="14"/>
  <c r="AA185" i="14"/>
  <c r="AB185" i="14"/>
  <c r="AA186" i="14"/>
  <c r="AB186" i="14"/>
  <c r="AA188" i="14"/>
  <c r="AB188" i="14"/>
  <c r="AA189" i="14"/>
  <c r="AB189" i="14"/>
  <c r="AA190" i="14"/>
  <c r="AB190" i="14"/>
  <c r="AA191" i="14"/>
  <c r="AB191" i="14"/>
  <c r="AA192" i="14"/>
  <c r="AB192" i="14"/>
  <c r="AA193" i="14"/>
  <c r="AB193" i="14"/>
  <c r="AA194" i="14"/>
  <c r="AB194" i="14"/>
  <c r="AA195" i="14"/>
  <c r="AB195" i="14"/>
  <c r="AA196" i="14"/>
  <c r="AB196" i="14"/>
  <c r="AA197" i="14"/>
  <c r="AB197" i="14"/>
  <c r="AA198" i="14"/>
  <c r="AB198" i="14"/>
  <c r="AA199" i="14"/>
  <c r="AB199" i="14"/>
  <c r="AA200" i="14"/>
  <c r="AB200" i="14"/>
  <c r="AA201" i="14"/>
  <c r="AB201" i="14"/>
  <c r="AA202" i="14"/>
  <c r="AB202" i="14"/>
  <c r="AA203" i="14"/>
  <c r="AB203" i="14"/>
  <c r="AA204" i="14"/>
  <c r="AB204" i="14"/>
  <c r="AA205" i="14"/>
  <c r="AB205" i="14"/>
  <c r="AA206" i="14"/>
  <c r="AB206" i="14"/>
  <c r="AA207" i="14"/>
  <c r="AB207" i="14"/>
  <c r="AA208" i="14"/>
  <c r="AB208" i="14"/>
  <c r="AA209" i="14"/>
  <c r="AB209" i="14"/>
  <c r="AA210" i="14"/>
  <c r="AB210" i="14"/>
  <c r="AA211" i="14"/>
  <c r="AB211" i="14"/>
  <c r="AA212" i="14"/>
  <c r="AB212" i="14"/>
  <c r="AA213" i="14"/>
  <c r="AB213" i="14"/>
  <c r="AA214" i="14"/>
  <c r="AB214" i="14"/>
  <c r="AA215" i="14"/>
  <c r="AB215" i="14"/>
  <c r="AA216" i="14"/>
  <c r="AB216" i="14"/>
  <c r="AA217" i="14"/>
  <c r="AB217" i="14"/>
  <c r="AA218" i="14"/>
  <c r="AB218" i="14"/>
  <c r="AA219" i="14"/>
  <c r="AB219" i="14"/>
  <c r="AA220" i="14"/>
  <c r="AB220" i="14"/>
  <c r="AA221" i="14"/>
  <c r="AB221" i="14"/>
  <c r="AA222" i="14"/>
  <c r="AB222" i="14"/>
  <c r="AA223" i="14"/>
  <c r="AB223" i="14"/>
  <c r="AA224" i="14"/>
  <c r="AB224" i="14"/>
  <c r="AA225" i="14"/>
  <c r="AB225" i="14"/>
  <c r="AA226" i="14"/>
  <c r="AB226" i="14"/>
  <c r="AA227" i="14"/>
  <c r="AB227" i="14"/>
  <c r="AA228" i="14"/>
  <c r="AB228" i="14"/>
  <c r="AA229" i="14"/>
  <c r="AB229" i="14"/>
  <c r="AA230" i="14"/>
  <c r="AB230" i="14"/>
  <c r="AA231" i="14"/>
  <c r="AB231" i="14"/>
  <c r="AA232" i="14"/>
  <c r="AB232" i="14"/>
  <c r="AA233" i="14"/>
  <c r="AB233" i="14"/>
  <c r="AA234" i="14"/>
  <c r="AB234" i="14"/>
  <c r="AA235" i="14"/>
  <c r="AB235" i="14"/>
  <c r="AA238" i="14"/>
  <c r="AB238" i="14"/>
  <c r="AA239" i="14"/>
  <c r="AB239" i="14"/>
  <c r="AA240" i="14"/>
  <c r="AB240" i="14"/>
  <c r="AA241" i="14"/>
  <c r="AB241" i="14"/>
  <c r="AA242" i="14"/>
  <c r="AB242" i="14"/>
  <c r="AA243" i="14"/>
  <c r="AB243" i="14"/>
  <c r="AA244" i="14"/>
  <c r="AB244" i="14"/>
  <c r="AA245" i="14"/>
  <c r="AB245" i="14"/>
  <c r="AA246" i="14"/>
  <c r="AB246" i="14"/>
  <c r="AA247" i="14"/>
  <c r="AB247" i="14"/>
  <c r="AA248" i="14"/>
  <c r="AB248" i="14"/>
  <c r="AA249" i="14"/>
  <c r="AB249" i="14"/>
  <c r="AA250" i="14"/>
  <c r="AB250" i="14"/>
  <c r="AA251" i="14"/>
  <c r="AB251" i="14"/>
  <c r="AA252" i="14"/>
  <c r="AB252" i="14"/>
  <c r="AA253" i="14"/>
  <c r="AB253" i="14"/>
  <c r="AA254" i="14"/>
  <c r="AB254" i="14"/>
  <c r="AA255" i="14"/>
  <c r="AB255" i="14"/>
  <c r="AA256" i="14"/>
  <c r="AB256" i="14"/>
  <c r="AA257" i="14"/>
  <c r="AB257" i="14"/>
  <c r="AA258" i="14"/>
  <c r="AB258" i="14"/>
  <c r="AA259" i="14"/>
  <c r="AB259" i="14"/>
  <c r="AA260" i="14"/>
  <c r="AB260" i="14"/>
  <c r="AA261" i="14"/>
  <c r="AB261" i="14"/>
  <c r="AA262" i="14"/>
  <c r="AB262" i="14"/>
  <c r="AA263" i="14"/>
  <c r="AB263" i="14"/>
  <c r="AA264" i="14"/>
  <c r="AB264" i="14"/>
  <c r="AA265" i="14"/>
  <c r="AB265" i="14"/>
  <c r="AA266" i="14"/>
  <c r="AB266" i="14"/>
  <c r="AA267" i="14"/>
  <c r="AB267" i="14"/>
  <c r="AA268" i="14"/>
  <c r="AB268" i="14"/>
  <c r="AA269" i="14"/>
  <c r="AB269" i="14"/>
  <c r="AA270" i="14"/>
  <c r="AB270" i="14"/>
  <c r="AA271" i="14"/>
  <c r="AB271" i="14"/>
  <c r="AA272" i="14"/>
  <c r="AB272" i="14"/>
  <c r="AA273" i="14"/>
  <c r="AB273" i="14"/>
  <c r="AA274" i="14"/>
  <c r="AB274" i="14"/>
  <c r="AA275" i="14"/>
  <c r="AB275" i="14"/>
  <c r="AA276" i="14"/>
  <c r="AB276" i="14"/>
  <c r="AA277" i="14"/>
  <c r="AB277" i="14"/>
  <c r="AA278" i="14"/>
  <c r="AB278" i="14"/>
  <c r="AA279" i="14"/>
  <c r="AB279" i="14"/>
  <c r="AA280" i="14"/>
  <c r="AB280" i="14"/>
  <c r="AA281" i="14"/>
  <c r="AB281" i="14"/>
  <c r="AA282" i="14"/>
  <c r="AB282" i="14"/>
  <c r="AA283" i="14"/>
  <c r="AB283" i="14"/>
  <c r="AA284" i="14"/>
  <c r="AB284" i="14"/>
  <c r="AA285" i="14"/>
  <c r="AB285" i="14"/>
  <c r="AA286" i="14"/>
  <c r="AB286" i="14"/>
  <c r="AA287" i="14"/>
  <c r="AB287" i="14"/>
  <c r="AA288" i="14"/>
  <c r="AB288" i="14"/>
  <c r="AA289" i="14"/>
  <c r="AB289" i="14"/>
  <c r="AA290" i="14"/>
  <c r="AB290" i="14"/>
  <c r="AA291" i="14"/>
  <c r="AB291" i="14"/>
  <c r="AA292" i="14"/>
  <c r="AB292" i="14"/>
  <c r="AA293" i="14"/>
  <c r="AB293" i="14"/>
  <c r="AA294" i="14"/>
  <c r="AB294" i="14"/>
  <c r="AA295" i="14"/>
  <c r="AB295" i="14"/>
  <c r="AA296" i="14"/>
  <c r="AB296" i="14"/>
  <c r="AA297" i="14"/>
  <c r="AB297" i="14"/>
  <c r="AA298" i="14"/>
  <c r="AB298" i="14"/>
  <c r="AA299" i="14"/>
  <c r="AB299" i="14"/>
  <c r="AA300" i="14"/>
  <c r="AB300" i="14"/>
  <c r="AA301" i="14"/>
  <c r="AB301" i="14"/>
  <c r="AA302" i="14"/>
  <c r="AB302" i="14"/>
  <c r="AA303" i="14"/>
  <c r="AB303" i="14"/>
  <c r="AA304" i="14"/>
  <c r="AB304" i="14"/>
  <c r="AA305" i="14"/>
  <c r="AB305" i="14"/>
  <c r="AA306" i="14"/>
  <c r="AB306" i="14"/>
  <c r="AA307" i="14"/>
  <c r="AB307" i="14"/>
  <c r="AA308" i="14"/>
  <c r="AB308" i="14"/>
  <c r="AA309" i="14"/>
  <c r="AB309" i="14"/>
  <c r="AA310" i="14"/>
  <c r="AB310" i="14"/>
  <c r="AA311" i="14"/>
  <c r="AB311" i="14"/>
  <c r="AA312" i="14"/>
  <c r="AB312" i="14"/>
  <c r="AA313" i="14"/>
  <c r="AB313" i="14"/>
  <c r="AA314" i="14"/>
  <c r="AB314" i="14"/>
  <c r="AA315" i="14"/>
  <c r="AB315" i="14"/>
  <c r="AA316" i="14"/>
  <c r="AB316" i="14"/>
  <c r="AA317" i="14"/>
  <c r="AB317" i="14"/>
  <c r="AA318" i="14"/>
  <c r="AB318" i="14"/>
  <c r="AA319" i="14"/>
  <c r="AB319" i="14"/>
  <c r="AA320" i="14"/>
  <c r="AB320" i="14"/>
  <c r="AA321" i="14"/>
  <c r="AB321" i="14"/>
  <c r="AA322" i="14"/>
  <c r="AB322" i="14"/>
  <c r="AA323" i="14"/>
  <c r="AB323" i="14"/>
  <c r="AA324" i="14"/>
  <c r="AB324" i="14"/>
  <c r="AA325" i="14"/>
  <c r="AB325" i="14"/>
  <c r="AA326" i="14"/>
  <c r="AB326" i="14"/>
  <c r="AA327" i="14"/>
  <c r="AB327" i="14"/>
  <c r="AA328" i="14"/>
  <c r="AB328" i="14"/>
  <c r="AA329" i="14"/>
  <c r="AB329" i="14"/>
  <c r="AA330" i="14"/>
  <c r="AB330" i="14"/>
  <c r="AA331" i="14"/>
  <c r="AB331" i="14"/>
  <c r="AA332" i="14"/>
  <c r="AB332" i="14"/>
  <c r="AA333" i="14"/>
  <c r="AB333" i="14"/>
  <c r="AA334" i="14"/>
  <c r="AB334" i="14"/>
  <c r="AA335" i="14"/>
  <c r="AB335" i="14"/>
  <c r="AA336" i="14"/>
  <c r="AB336" i="14"/>
  <c r="AA337" i="14"/>
  <c r="AB337" i="14"/>
  <c r="AA338" i="14"/>
  <c r="AB338" i="14"/>
  <c r="AA339" i="14"/>
  <c r="AB339" i="14"/>
  <c r="AA7" i="14"/>
  <c r="AB7" i="14"/>
  <c r="AA8" i="14"/>
  <c r="AB8" i="14"/>
  <c r="AA9" i="14"/>
  <c r="AB9" i="14"/>
  <c r="AA10" i="14"/>
  <c r="AB10" i="14"/>
  <c r="AA11" i="14"/>
  <c r="AB11" i="14"/>
  <c r="AA12" i="14"/>
  <c r="AB12" i="14"/>
  <c r="AA13" i="14"/>
  <c r="AB13" i="14"/>
  <c r="AA14" i="14"/>
  <c r="AB14" i="14"/>
  <c r="AA15" i="14"/>
  <c r="AB15" i="14"/>
  <c r="AA16" i="14"/>
  <c r="AB16" i="14"/>
  <c r="AA17" i="14"/>
  <c r="AB17" i="14"/>
  <c r="AB4" i="14"/>
  <c r="AA4" i="14"/>
  <c r="Y212" i="14"/>
  <c r="Y211" i="14"/>
  <c r="Y205" i="14"/>
  <c r="Y201" i="14"/>
  <c r="Y199" i="14"/>
  <c r="Y198" i="14"/>
  <c r="Y197" i="14"/>
  <c r="Y196" i="14"/>
  <c r="Y195" i="14"/>
  <c r="Y190" i="14"/>
  <c r="Y189" i="14"/>
  <c r="Y179" i="14"/>
  <c r="Y178" i="14"/>
  <c r="Y175" i="14"/>
  <c r="Y170" i="14"/>
  <c r="Y165" i="14"/>
  <c r="Y162" i="14"/>
  <c r="Y148" i="14"/>
  <c r="Y147" i="14"/>
  <c r="Y146" i="14"/>
  <c r="Y145" i="14"/>
  <c r="Y144" i="14"/>
  <c r="Y143" i="14"/>
  <c r="Y140" i="14"/>
  <c r="Y139" i="14"/>
  <c r="Y136" i="14"/>
  <c r="Y135" i="14"/>
  <c r="Y134" i="14"/>
  <c r="X46" i="14"/>
  <c r="X47" i="14"/>
  <c r="X48" i="14"/>
  <c r="X49" i="14"/>
  <c r="X50" i="14"/>
  <c r="X51" i="14"/>
  <c r="X52" i="14"/>
  <c r="X53" i="14"/>
  <c r="X54" i="14"/>
  <c r="X55" i="14"/>
  <c r="X56" i="14"/>
  <c r="X57" i="14"/>
  <c r="X58" i="14"/>
  <c r="X59" i="14"/>
  <c r="X60" i="14"/>
  <c r="X61" i="14"/>
  <c r="X62" i="14"/>
  <c r="X63" i="14"/>
  <c r="X64" i="14"/>
  <c r="X65" i="14"/>
  <c r="X66" i="14"/>
  <c r="X67" i="14"/>
  <c r="X68" i="14"/>
  <c r="X69" i="14"/>
  <c r="X70" i="14"/>
  <c r="X71" i="14"/>
  <c r="X72" i="14"/>
  <c r="X73" i="14"/>
  <c r="X74" i="14"/>
  <c r="X75" i="14"/>
  <c r="X76" i="14"/>
  <c r="X77" i="14"/>
  <c r="X78" i="14"/>
  <c r="X79" i="14"/>
  <c r="X80" i="14"/>
  <c r="X81" i="14"/>
  <c r="X82" i="14"/>
  <c r="X83" i="14"/>
  <c r="X84" i="14"/>
  <c r="X85" i="14"/>
  <c r="X86" i="14"/>
  <c r="X87" i="14"/>
  <c r="X88" i="14"/>
  <c r="X89" i="14"/>
  <c r="X90" i="14"/>
  <c r="X91" i="14"/>
  <c r="X92" i="14"/>
  <c r="X93" i="14"/>
  <c r="X94" i="14"/>
  <c r="X95" i="14"/>
  <c r="X96" i="14"/>
  <c r="X97" i="14"/>
  <c r="X98" i="14"/>
  <c r="X99" i="14"/>
  <c r="X100" i="14"/>
  <c r="X101" i="14"/>
  <c r="X102" i="14"/>
  <c r="X103" i="14"/>
  <c r="X104" i="14"/>
  <c r="X105" i="14"/>
  <c r="X106" i="14"/>
  <c r="X107" i="14"/>
  <c r="X108" i="14"/>
  <c r="X109" i="14"/>
  <c r="X110" i="14"/>
  <c r="X111" i="14"/>
  <c r="X112" i="14"/>
  <c r="X113" i="14"/>
  <c r="X116" i="14"/>
  <c r="X117" i="14"/>
  <c r="X118" i="14"/>
  <c r="X119" i="14"/>
  <c r="X120" i="14"/>
  <c r="X121" i="14"/>
  <c r="X122" i="14"/>
  <c r="X123" i="14"/>
  <c r="X124" i="14"/>
  <c r="X125" i="14"/>
  <c r="X126" i="14"/>
  <c r="X127" i="14"/>
  <c r="X128" i="14"/>
  <c r="X129" i="14"/>
  <c r="X130" i="14"/>
  <c r="X131" i="14"/>
  <c r="X132" i="14"/>
  <c r="X133" i="14"/>
  <c r="X134" i="14"/>
  <c r="X135" i="14"/>
  <c r="X136" i="14"/>
  <c r="X137" i="14"/>
  <c r="X138" i="14"/>
  <c r="X139" i="14"/>
  <c r="X140" i="14"/>
  <c r="X141" i="14"/>
  <c r="X142" i="14"/>
  <c r="X143" i="14"/>
  <c r="X144" i="14"/>
  <c r="X145" i="14"/>
  <c r="X146" i="14"/>
  <c r="X147" i="14"/>
  <c r="X148" i="14"/>
  <c r="X150" i="14"/>
  <c r="X151" i="14"/>
  <c r="X152" i="14"/>
  <c r="X153" i="14"/>
  <c r="X154" i="14"/>
  <c r="X155" i="14"/>
  <c r="X156" i="14"/>
  <c r="X157" i="14"/>
  <c r="X158" i="14"/>
  <c r="X159" i="14"/>
  <c r="X160" i="14"/>
  <c r="X161" i="14"/>
  <c r="X162" i="14"/>
  <c r="X163" i="14"/>
  <c r="X164" i="14"/>
  <c r="X165" i="14"/>
  <c r="X166" i="14"/>
  <c r="X167" i="14"/>
  <c r="X168" i="14"/>
  <c r="X169" i="14"/>
  <c r="X170" i="14"/>
  <c r="X171" i="14"/>
  <c r="X172" i="14"/>
  <c r="X173" i="14"/>
  <c r="X174" i="14"/>
  <c r="X175" i="14"/>
  <c r="X176" i="14"/>
  <c r="X177" i="14"/>
  <c r="X178" i="14"/>
  <c r="X179" i="14"/>
  <c r="X180" i="14"/>
  <c r="X181" i="14"/>
  <c r="X182" i="14"/>
  <c r="X183" i="14"/>
  <c r="X184" i="14"/>
  <c r="X185" i="14"/>
  <c r="X186" i="14"/>
  <c r="X188" i="14"/>
  <c r="X189" i="14"/>
  <c r="X190" i="14"/>
  <c r="X191" i="14"/>
  <c r="X192" i="14"/>
  <c r="X193" i="14"/>
  <c r="X194" i="14"/>
  <c r="X195" i="14"/>
  <c r="X196" i="14"/>
  <c r="X197" i="14"/>
  <c r="X198" i="14"/>
  <c r="X199" i="14"/>
  <c r="X200" i="14"/>
  <c r="X201" i="14"/>
  <c r="X202" i="14"/>
  <c r="X203" i="14"/>
  <c r="X204" i="14"/>
  <c r="X205" i="14"/>
  <c r="X206" i="14"/>
  <c r="X207" i="14"/>
  <c r="X208" i="14"/>
  <c r="X209" i="14"/>
  <c r="X210" i="14"/>
  <c r="X211" i="14"/>
  <c r="X212" i="14"/>
  <c r="X213" i="14"/>
  <c r="X214" i="14"/>
  <c r="X215" i="14"/>
  <c r="X216" i="14"/>
  <c r="X217" i="14"/>
  <c r="X218" i="14"/>
  <c r="X219" i="14"/>
  <c r="X220" i="14"/>
  <c r="X221" i="14"/>
  <c r="X222" i="14"/>
  <c r="X223" i="14"/>
  <c r="X224" i="14"/>
  <c r="X225" i="14"/>
  <c r="X226" i="14"/>
  <c r="X227" i="14"/>
  <c r="X228" i="14"/>
  <c r="X229" i="14"/>
  <c r="X230" i="14"/>
  <c r="X231" i="14"/>
  <c r="X232" i="14"/>
  <c r="X233" i="14"/>
  <c r="X234" i="14"/>
  <c r="X235" i="14"/>
  <c r="X238" i="14"/>
  <c r="X239" i="14"/>
  <c r="X240" i="14"/>
  <c r="X241" i="14"/>
  <c r="X242" i="14"/>
  <c r="X243" i="14"/>
  <c r="X244" i="14"/>
  <c r="X245" i="14"/>
  <c r="X246" i="14"/>
  <c r="X247" i="14"/>
  <c r="X248" i="14"/>
  <c r="X249" i="14"/>
  <c r="X250" i="14"/>
  <c r="X251" i="14"/>
  <c r="X252" i="14"/>
  <c r="X253" i="14"/>
  <c r="X254" i="14"/>
  <c r="X255" i="14"/>
  <c r="X256" i="14"/>
  <c r="X257" i="14"/>
  <c r="X258" i="14"/>
  <c r="X259" i="14"/>
  <c r="X260" i="14"/>
  <c r="X261" i="14"/>
  <c r="X262" i="14"/>
  <c r="X263" i="14"/>
  <c r="X264" i="14"/>
  <c r="X265" i="14"/>
  <c r="X266" i="14"/>
  <c r="X267" i="14"/>
  <c r="X268" i="14"/>
  <c r="X269" i="14"/>
  <c r="X270" i="14"/>
  <c r="X271" i="14"/>
  <c r="X272" i="14"/>
  <c r="X273" i="14"/>
  <c r="X274" i="14"/>
  <c r="X275" i="14"/>
  <c r="X276" i="14"/>
  <c r="X277" i="14"/>
  <c r="X278" i="14"/>
  <c r="X279" i="14"/>
  <c r="X280" i="14"/>
  <c r="X281" i="14"/>
  <c r="X282" i="14"/>
  <c r="X283" i="14"/>
  <c r="X284" i="14"/>
  <c r="X285" i="14"/>
  <c r="X286" i="14"/>
  <c r="X287" i="14"/>
  <c r="X288" i="14"/>
  <c r="X289" i="14"/>
  <c r="X290" i="14"/>
  <c r="X291" i="14"/>
  <c r="X292" i="14"/>
  <c r="X293" i="14"/>
  <c r="X294" i="14"/>
  <c r="X295" i="14"/>
  <c r="X296" i="14"/>
  <c r="X297" i="14"/>
  <c r="X298" i="14"/>
  <c r="X299" i="14"/>
  <c r="X300" i="14"/>
  <c r="X301" i="14"/>
  <c r="X302" i="14"/>
  <c r="X303" i="14"/>
  <c r="X304" i="14"/>
  <c r="X305" i="14"/>
  <c r="X306" i="14"/>
  <c r="X307" i="14"/>
  <c r="X308" i="14"/>
  <c r="X309" i="14"/>
  <c r="X310" i="14"/>
  <c r="X311" i="14"/>
  <c r="X312" i="14"/>
  <c r="X313" i="14"/>
  <c r="X314" i="14"/>
  <c r="X315" i="14"/>
  <c r="X316" i="14"/>
  <c r="X317" i="14"/>
  <c r="X318" i="14"/>
  <c r="X319" i="14"/>
  <c r="X320" i="14"/>
  <c r="X321" i="14"/>
  <c r="X322" i="14"/>
  <c r="X323" i="14"/>
  <c r="X324" i="14"/>
  <c r="X325" i="14"/>
  <c r="X326" i="14"/>
  <c r="X327" i="14"/>
  <c r="X328" i="14"/>
  <c r="X329" i="14"/>
  <c r="X330" i="14"/>
  <c r="X331" i="14"/>
  <c r="X332" i="14"/>
  <c r="X333" i="14"/>
  <c r="X334" i="14"/>
  <c r="X335" i="14"/>
  <c r="X336" i="14"/>
  <c r="X337" i="14"/>
  <c r="X338" i="14"/>
  <c r="X339" i="14"/>
  <c r="X7" i="14"/>
  <c r="X8" i="14"/>
  <c r="X9" i="14"/>
  <c r="X10" i="14"/>
  <c r="X11" i="14"/>
  <c r="X12" i="14"/>
  <c r="X13" i="14"/>
  <c r="X14" i="14"/>
  <c r="X15" i="14"/>
  <c r="X16" i="14"/>
  <c r="X17" i="14"/>
  <c r="X18" i="14"/>
  <c r="X19" i="14"/>
  <c r="X20" i="14"/>
  <c r="X21" i="14"/>
  <c r="X22" i="14"/>
  <c r="X23" i="14"/>
  <c r="X24" i="14"/>
  <c r="X25" i="14"/>
  <c r="X26" i="14"/>
  <c r="X27" i="14"/>
  <c r="X28" i="14"/>
  <c r="X29" i="14"/>
  <c r="X30" i="14"/>
  <c r="X31" i="14"/>
  <c r="X32" i="14"/>
  <c r="X33" i="14"/>
  <c r="X34" i="14"/>
  <c r="X35" i="14"/>
  <c r="X36" i="14"/>
  <c r="X37" i="14"/>
  <c r="X38" i="14"/>
  <c r="X39" i="14"/>
  <c r="X40" i="14"/>
  <c r="X41" i="14"/>
  <c r="X42" i="14"/>
  <c r="X43" i="14"/>
  <c r="X44" i="14"/>
  <c r="X45" i="14"/>
  <c r="X4" i="14"/>
  <c r="L333" i="12"/>
  <c r="M333" i="12"/>
  <c r="N333" i="12"/>
  <c r="L334" i="12"/>
  <c r="M334" i="12"/>
  <c r="N334" i="12"/>
  <c r="L335" i="12"/>
  <c r="M335" i="12"/>
  <c r="N335" i="12"/>
  <c r="L336" i="12"/>
  <c r="M336" i="12"/>
  <c r="N336" i="12"/>
  <c r="L337" i="12"/>
  <c r="M337" i="12"/>
  <c r="N337" i="12"/>
  <c r="L338" i="12"/>
  <c r="M338" i="12"/>
  <c r="N338" i="12"/>
  <c r="L339" i="12"/>
  <c r="M339" i="12"/>
  <c r="N339" i="12"/>
  <c r="L340" i="12"/>
  <c r="M340" i="12"/>
  <c r="N340" i="12"/>
  <c r="L286" i="12"/>
  <c r="M286" i="12"/>
  <c r="N286" i="12"/>
  <c r="L248" i="12"/>
  <c r="M248" i="12"/>
  <c r="N248" i="12"/>
  <c r="M191" i="12"/>
  <c r="N191" i="12"/>
  <c r="M192" i="12"/>
  <c r="N192" i="12"/>
  <c r="M193" i="12"/>
  <c r="N193" i="12"/>
  <c r="M194" i="12"/>
  <c r="N194" i="12"/>
  <c r="L191" i="12"/>
  <c r="L192" i="12"/>
  <c r="L193" i="12"/>
  <c r="L194" i="12"/>
  <c r="M5" i="12"/>
  <c r="N5" i="12"/>
  <c r="M6" i="12"/>
  <c r="N6" i="12"/>
  <c r="M7" i="12"/>
  <c r="N7" i="12"/>
  <c r="M8" i="12"/>
  <c r="N8" i="12"/>
  <c r="M9" i="12"/>
  <c r="N9" i="12"/>
  <c r="M10" i="12"/>
  <c r="N10" i="12"/>
  <c r="M11" i="12"/>
  <c r="N11" i="12"/>
  <c r="M12" i="12"/>
  <c r="N12" i="12"/>
  <c r="M13" i="12"/>
  <c r="N13" i="12"/>
  <c r="M14" i="12"/>
  <c r="N14" i="12"/>
  <c r="M15" i="12"/>
  <c r="N15" i="12"/>
  <c r="M16" i="12"/>
  <c r="N16" i="12"/>
  <c r="M17" i="12"/>
  <c r="N17" i="12"/>
  <c r="M18" i="12"/>
  <c r="N18" i="12"/>
  <c r="M19" i="12"/>
  <c r="N19" i="12"/>
  <c r="M20" i="12"/>
  <c r="N20" i="12"/>
  <c r="M21" i="12"/>
  <c r="N21" i="12"/>
  <c r="M22" i="12"/>
  <c r="N22" i="12"/>
  <c r="M23" i="12"/>
  <c r="N23" i="12"/>
  <c r="M24" i="12"/>
  <c r="N24" i="12"/>
  <c r="M25" i="12"/>
  <c r="N25" i="12"/>
  <c r="M26" i="12"/>
  <c r="N26" i="12"/>
  <c r="M27" i="12"/>
  <c r="N27" i="12"/>
  <c r="M28" i="12"/>
  <c r="N28" i="12"/>
  <c r="M29" i="12"/>
  <c r="N29" i="12"/>
  <c r="M30" i="12"/>
  <c r="N30" i="12"/>
  <c r="M31" i="12"/>
  <c r="N31" i="12"/>
  <c r="M32" i="12"/>
  <c r="N32" i="12"/>
  <c r="M33" i="12"/>
  <c r="N33" i="12"/>
  <c r="M34" i="12"/>
  <c r="N34" i="12"/>
  <c r="M35" i="12"/>
  <c r="N35" i="12"/>
  <c r="M36" i="12"/>
  <c r="N36" i="12"/>
  <c r="M37" i="12"/>
  <c r="N37" i="12"/>
  <c r="M38" i="12"/>
  <c r="N38" i="12"/>
  <c r="M39" i="12"/>
  <c r="N39" i="12"/>
  <c r="M40" i="12"/>
  <c r="N40" i="12"/>
  <c r="M41" i="12"/>
  <c r="N41" i="12"/>
  <c r="M42" i="12"/>
  <c r="N42" i="12"/>
  <c r="M43" i="12"/>
  <c r="N43" i="12"/>
  <c r="M44" i="12"/>
  <c r="N44" i="12"/>
  <c r="M45" i="12"/>
  <c r="N45" i="12"/>
  <c r="M46" i="12"/>
  <c r="N46" i="12"/>
  <c r="M47" i="12"/>
  <c r="N47" i="12"/>
  <c r="M48" i="12"/>
  <c r="N48" i="12"/>
  <c r="M49" i="12"/>
  <c r="N49" i="12"/>
  <c r="M50" i="12"/>
  <c r="N50" i="12"/>
  <c r="M51" i="12"/>
  <c r="N51" i="12"/>
  <c r="M52" i="12"/>
  <c r="N52" i="12"/>
  <c r="M53" i="12"/>
  <c r="N53" i="12"/>
  <c r="M54" i="12"/>
  <c r="N54" i="12"/>
  <c r="M55" i="12"/>
  <c r="N55" i="12"/>
  <c r="M56" i="12"/>
  <c r="N56" i="12"/>
  <c r="M57" i="12"/>
  <c r="N57" i="12"/>
  <c r="M58" i="12"/>
  <c r="N58" i="12"/>
  <c r="M59" i="12"/>
  <c r="N59" i="12"/>
  <c r="M60" i="12"/>
  <c r="N60" i="12"/>
  <c r="M61" i="12"/>
  <c r="N61" i="12"/>
  <c r="M62" i="12"/>
  <c r="N62" i="12"/>
  <c r="M63" i="12"/>
  <c r="N63" i="12"/>
  <c r="M64" i="12"/>
  <c r="N64" i="12"/>
  <c r="M65" i="12"/>
  <c r="N65" i="12"/>
  <c r="M66" i="12"/>
  <c r="N66" i="12"/>
  <c r="M67" i="12"/>
  <c r="N67" i="12"/>
  <c r="M68" i="12"/>
  <c r="N68" i="12"/>
  <c r="M69" i="12"/>
  <c r="N69" i="12"/>
  <c r="M70" i="12"/>
  <c r="N70" i="12"/>
  <c r="M71" i="12"/>
  <c r="N71" i="12"/>
  <c r="M72" i="12"/>
  <c r="N72" i="12"/>
  <c r="M73" i="12"/>
  <c r="N73" i="12"/>
  <c r="M74" i="12"/>
  <c r="N74" i="12"/>
  <c r="M75" i="12"/>
  <c r="N75" i="12"/>
  <c r="M76" i="12"/>
  <c r="N76" i="12"/>
  <c r="M77" i="12"/>
  <c r="N77" i="12"/>
  <c r="M78" i="12"/>
  <c r="N78" i="12"/>
  <c r="M79" i="12"/>
  <c r="N79" i="12"/>
  <c r="M80" i="12"/>
  <c r="N80" i="12"/>
  <c r="M81" i="12"/>
  <c r="N81" i="12"/>
  <c r="M82" i="12"/>
  <c r="N82" i="12"/>
  <c r="M83" i="12"/>
  <c r="N83" i="12"/>
  <c r="M84" i="12"/>
  <c r="N84" i="12"/>
  <c r="M85" i="12"/>
  <c r="N85" i="12"/>
  <c r="M86" i="12"/>
  <c r="N86" i="12"/>
  <c r="M87" i="12"/>
  <c r="N87" i="12"/>
  <c r="M88" i="12"/>
  <c r="N88" i="12"/>
  <c r="M89" i="12"/>
  <c r="N89" i="12"/>
  <c r="M90" i="12"/>
  <c r="N90" i="12"/>
  <c r="M91" i="12"/>
  <c r="N91" i="12"/>
  <c r="M92" i="12"/>
  <c r="N92" i="12"/>
  <c r="M93" i="12"/>
  <c r="N93" i="12"/>
  <c r="M94" i="12"/>
  <c r="N94" i="12"/>
  <c r="M95" i="12"/>
  <c r="N95" i="12"/>
  <c r="M96" i="12"/>
  <c r="N96" i="12"/>
  <c r="M97" i="12"/>
  <c r="N97" i="12"/>
  <c r="M98" i="12"/>
  <c r="N98" i="12"/>
  <c r="M99" i="12"/>
  <c r="N99" i="12"/>
  <c r="M100" i="12"/>
  <c r="N100" i="12"/>
  <c r="M101" i="12"/>
  <c r="N101" i="12"/>
  <c r="M102" i="12"/>
  <c r="N102" i="12"/>
  <c r="M103" i="12"/>
  <c r="N103" i="12"/>
  <c r="M104" i="12"/>
  <c r="N104" i="12"/>
  <c r="M105" i="12"/>
  <c r="N105" i="12"/>
  <c r="M106" i="12"/>
  <c r="N106" i="12"/>
  <c r="M107" i="12"/>
  <c r="N107" i="12"/>
  <c r="M108" i="12"/>
  <c r="N108" i="12"/>
  <c r="M109" i="12"/>
  <c r="N109" i="12"/>
  <c r="M110" i="12"/>
  <c r="N110" i="12"/>
  <c r="M111" i="12"/>
  <c r="N111" i="12"/>
  <c r="M112" i="12"/>
  <c r="N112" i="12"/>
  <c r="M113" i="12"/>
  <c r="N113" i="12"/>
  <c r="M114" i="12"/>
  <c r="N114" i="12"/>
  <c r="M115" i="12"/>
  <c r="N115" i="12"/>
  <c r="M116" i="12"/>
  <c r="N116" i="12"/>
  <c r="M117" i="12"/>
  <c r="N117" i="12"/>
  <c r="M118" i="12"/>
  <c r="N118" i="12"/>
  <c r="M119" i="12"/>
  <c r="N119" i="12"/>
  <c r="M120" i="12"/>
  <c r="N120" i="12"/>
  <c r="M121" i="12"/>
  <c r="N121" i="12"/>
  <c r="M122" i="12"/>
  <c r="N122" i="12"/>
  <c r="M123" i="12"/>
  <c r="N123" i="12"/>
  <c r="M124" i="12"/>
  <c r="N124" i="12"/>
  <c r="M125" i="12"/>
  <c r="N125" i="12"/>
  <c r="M126" i="12"/>
  <c r="N126" i="12"/>
  <c r="M127" i="12"/>
  <c r="N127" i="12"/>
  <c r="M128" i="12"/>
  <c r="N128" i="12"/>
  <c r="M129" i="12"/>
  <c r="N129" i="12"/>
  <c r="M130" i="12"/>
  <c r="N130" i="12"/>
  <c r="M131" i="12"/>
  <c r="N131" i="12"/>
  <c r="M132" i="12"/>
  <c r="N132" i="12"/>
  <c r="M133" i="12"/>
  <c r="N133" i="12"/>
  <c r="M134" i="12"/>
  <c r="N134" i="12"/>
  <c r="M135" i="12"/>
  <c r="N135" i="12"/>
  <c r="M136" i="12"/>
  <c r="N136" i="12"/>
  <c r="M137" i="12"/>
  <c r="N137" i="12"/>
  <c r="M138" i="12"/>
  <c r="N138" i="12"/>
  <c r="M140" i="12"/>
  <c r="N140" i="12"/>
  <c r="M141" i="12"/>
  <c r="N141" i="12"/>
  <c r="M142" i="12"/>
  <c r="N142" i="12"/>
  <c r="M143" i="12"/>
  <c r="N143" i="12"/>
  <c r="M144" i="12"/>
  <c r="N144" i="12"/>
  <c r="M145" i="12"/>
  <c r="N145" i="12"/>
  <c r="M146" i="12"/>
  <c r="N146" i="12"/>
  <c r="M147" i="12"/>
  <c r="N147" i="12"/>
  <c r="M148" i="12"/>
  <c r="N148" i="12"/>
  <c r="M149" i="12"/>
  <c r="N149" i="12"/>
  <c r="M150" i="12"/>
  <c r="N150" i="12"/>
  <c r="M151" i="12"/>
  <c r="N151" i="12"/>
  <c r="M152" i="12"/>
  <c r="N152" i="12"/>
  <c r="M153" i="12"/>
  <c r="N153" i="12"/>
  <c r="M154" i="12"/>
  <c r="N154" i="12"/>
  <c r="M155" i="12"/>
  <c r="N155" i="12"/>
  <c r="M156" i="12"/>
  <c r="N156" i="12"/>
  <c r="M157" i="12"/>
  <c r="N157" i="12"/>
  <c r="M158" i="12"/>
  <c r="N158" i="12"/>
  <c r="M159" i="12"/>
  <c r="N159" i="12"/>
  <c r="M160" i="12"/>
  <c r="N160" i="12"/>
  <c r="M161" i="12"/>
  <c r="N161" i="12"/>
  <c r="M162" i="12"/>
  <c r="N162" i="12"/>
  <c r="M163" i="12"/>
  <c r="N163" i="12"/>
  <c r="M164" i="12"/>
  <c r="N164" i="12"/>
  <c r="M165" i="12"/>
  <c r="N165" i="12"/>
  <c r="M166" i="12"/>
  <c r="N166" i="12"/>
  <c r="M167" i="12"/>
  <c r="N167" i="12"/>
  <c r="M168" i="12"/>
  <c r="N168" i="12"/>
  <c r="M169" i="12"/>
  <c r="N169" i="12"/>
  <c r="M170" i="12"/>
  <c r="N170" i="12"/>
  <c r="M171" i="12"/>
  <c r="N171" i="12"/>
  <c r="M172" i="12"/>
  <c r="N172" i="12"/>
  <c r="M173" i="12"/>
  <c r="N173" i="12"/>
  <c r="M174" i="12"/>
  <c r="N174" i="12"/>
  <c r="M175" i="12"/>
  <c r="N175" i="12"/>
  <c r="M176" i="12"/>
  <c r="N176" i="12"/>
  <c r="M177" i="12"/>
  <c r="N177" i="12"/>
  <c r="M178" i="12"/>
  <c r="N178" i="12"/>
  <c r="M179" i="12"/>
  <c r="N179" i="12"/>
  <c r="M180" i="12"/>
  <c r="N180" i="12"/>
  <c r="M181" i="12"/>
  <c r="N181" i="12"/>
  <c r="M182" i="12"/>
  <c r="N182" i="12"/>
  <c r="M183" i="12"/>
  <c r="N183" i="12"/>
  <c r="M184" i="12"/>
  <c r="N184" i="12"/>
  <c r="M185" i="12"/>
  <c r="N185" i="12"/>
  <c r="M186" i="12"/>
  <c r="N186" i="12"/>
  <c r="M187" i="12"/>
  <c r="N187" i="12"/>
  <c r="M188" i="12"/>
  <c r="N188" i="12"/>
  <c r="M189" i="12"/>
  <c r="N189" i="12"/>
  <c r="M190" i="12"/>
  <c r="N190" i="12"/>
  <c r="M195" i="12"/>
  <c r="N195" i="12"/>
  <c r="M196" i="12"/>
  <c r="N196" i="12"/>
  <c r="M197" i="12"/>
  <c r="N197" i="12"/>
  <c r="M198" i="12"/>
  <c r="N198" i="12"/>
  <c r="M199" i="12"/>
  <c r="N199" i="12"/>
  <c r="M200" i="12"/>
  <c r="N200" i="12"/>
  <c r="M201" i="12"/>
  <c r="N201" i="12"/>
  <c r="M202" i="12"/>
  <c r="N202" i="12"/>
  <c r="M203" i="12"/>
  <c r="N203" i="12"/>
  <c r="M204" i="12"/>
  <c r="N204" i="12"/>
  <c r="M205" i="12"/>
  <c r="N205" i="12"/>
  <c r="M206" i="12"/>
  <c r="N206" i="12"/>
  <c r="M207" i="12"/>
  <c r="N207" i="12"/>
  <c r="M208" i="12"/>
  <c r="N208" i="12"/>
  <c r="M209" i="12"/>
  <c r="N209" i="12"/>
  <c r="M210" i="12"/>
  <c r="N210" i="12"/>
  <c r="M211" i="12"/>
  <c r="N211" i="12"/>
  <c r="M212" i="12"/>
  <c r="N212" i="12"/>
  <c r="M213" i="12"/>
  <c r="N213" i="12"/>
  <c r="M214" i="12"/>
  <c r="N214" i="12"/>
  <c r="M215" i="12"/>
  <c r="N215" i="12"/>
  <c r="M216" i="12"/>
  <c r="N216" i="12"/>
  <c r="M217" i="12"/>
  <c r="N217" i="12"/>
  <c r="M218" i="12"/>
  <c r="N218" i="12"/>
  <c r="M219" i="12"/>
  <c r="N219" i="12"/>
  <c r="M220" i="12"/>
  <c r="N220" i="12"/>
  <c r="M221" i="12"/>
  <c r="N221" i="12"/>
  <c r="M222" i="12"/>
  <c r="N222" i="12"/>
  <c r="M223" i="12"/>
  <c r="N223" i="12"/>
  <c r="M224" i="12"/>
  <c r="N224" i="12"/>
  <c r="M225" i="12"/>
  <c r="N225" i="12"/>
  <c r="M226" i="12"/>
  <c r="N226" i="12"/>
  <c r="M227" i="12"/>
  <c r="N227" i="12"/>
  <c r="M228" i="12"/>
  <c r="N228" i="12"/>
  <c r="M229" i="12"/>
  <c r="N229" i="12"/>
  <c r="M230" i="12"/>
  <c r="N230" i="12"/>
  <c r="M231" i="12"/>
  <c r="N231" i="12"/>
  <c r="M232" i="12"/>
  <c r="N232" i="12"/>
  <c r="M233" i="12"/>
  <c r="N233" i="12"/>
  <c r="M234" i="12"/>
  <c r="N234" i="12"/>
  <c r="M235" i="12"/>
  <c r="N235" i="12"/>
  <c r="M236" i="12"/>
  <c r="N236" i="12"/>
  <c r="M237" i="12"/>
  <c r="N237" i="12"/>
  <c r="M238" i="12"/>
  <c r="N238" i="12"/>
  <c r="M239" i="12"/>
  <c r="N239" i="12"/>
  <c r="M240" i="12"/>
  <c r="N240" i="12"/>
  <c r="M241" i="12"/>
  <c r="N241" i="12"/>
  <c r="M242" i="12"/>
  <c r="N242" i="12"/>
  <c r="M243" i="12"/>
  <c r="N243" i="12"/>
  <c r="M244" i="12"/>
  <c r="N244" i="12"/>
  <c r="M245" i="12"/>
  <c r="N245" i="12"/>
  <c r="M246" i="12"/>
  <c r="N246" i="12"/>
  <c r="M247" i="12"/>
  <c r="N247" i="12"/>
  <c r="M249" i="12"/>
  <c r="N249" i="12"/>
  <c r="M250" i="12"/>
  <c r="N250" i="12"/>
  <c r="M251" i="12"/>
  <c r="N251" i="12"/>
  <c r="M252" i="12"/>
  <c r="N252" i="12"/>
  <c r="M253" i="12"/>
  <c r="N253" i="12"/>
  <c r="M254" i="12"/>
  <c r="N254" i="12"/>
  <c r="M255" i="12"/>
  <c r="N255" i="12"/>
  <c r="M256" i="12"/>
  <c r="N256" i="12"/>
  <c r="M257" i="12"/>
  <c r="N257" i="12"/>
  <c r="M258" i="12"/>
  <c r="N258" i="12"/>
  <c r="M259" i="12"/>
  <c r="N259" i="12"/>
  <c r="M260" i="12"/>
  <c r="N260" i="12"/>
  <c r="M261" i="12"/>
  <c r="N261" i="12"/>
  <c r="M262" i="12"/>
  <c r="N262" i="12"/>
  <c r="M263" i="12"/>
  <c r="N263" i="12"/>
  <c r="M264" i="12"/>
  <c r="N264" i="12"/>
  <c r="M265" i="12"/>
  <c r="N265" i="12"/>
  <c r="M266" i="12"/>
  <c r="N266" i="12"/>
  <c r="M267" i="12"/>
  <c r="N267" i="12"/>
  <c r="M268" i="12"/>
  <c r="N268" i="12"/>
  <c r="M269" i="12"/>
  <c r="N269" i="12"/>
  <c r="M270" i="12"/>
  <c r="N270" i="12"/>
  <c r="M271" i="12"/>
  <c r="N271" i="12"/>
  <c r="M272" i="12"/>
  <c r="N272" i="12"/>
  <c r="M273" i="12"/>
  <c r="N273" i="12"/>
  <c r="M274" i="12"/>
  <c r="N274" i="12"/>
  <c r="M275" i="12"/>
  <c r="N275" i="12"/>
  <c r="M276" i="12"/>
  <c r="N276" i="12"/>
  <c r="M277" i="12"/>
  <c r="N277" i="12"/>
  <c r="M278" i="12"/>
  <c r="N278" i="12"/>
  <c r="M279" i="12"/>
  <c r="N279" i="12"/>
  <c r="M280" i="12"/>
  <c r="N280" i="12"/>
  <c r="M281" i="12"/>
  <c r="N281" i="12"/>
  <c r="M282" i="12"/>
  <c r="N282" i="12"/>
  <c r="M283" i="12"/>
  <c r="N283" i="12"/>
  <c r="M284" i="12"/>
  <c r="N284" i="12"/>
  <c r="M285" i="12"/>
  <c r="N285" i="12"/>
  <c r="M287" i="12"/>
  <c r="N287" i="12"/>
  <c r="M288" i="12"/>
  <c r="N288" i="12"/>
  <c r="M289" i="12"/>
  <c r="N289" i="12"/>
  <c r="M290" i="12"/>
  <c r="N290" i="12"/>
  <c r="M291" i="12"/>
  <c r="N291" i="12"/>
  <c r="M292" i="12"/>
  <c r="N292" i="12"/>
  <c r="M293" i="12"/>
  <c r="N293" i="12"/>
  <c r="M294" i="12"/>
  <c r="N294" i="12"/>
  <c r="M295" i="12"/>
  <c r="N295" i="12"/>
  <c r="M296" i="12"/>
  <c r="N296" i="12"/>
  <c r="M297" i="12"/>
  <c r="N297" i="12"/>
  <c r="M298" i="12"/>
  <c r="N298" i="12"/>
  <c r="M299" i="12"/>
  <c r="N299" i="12"/>
  <c r="M300" i="12"/>
  <c r="N300" i="12"/>
  <c r="M301" i="12"/>
  <c r="N301" i="12"/>
  <c r="M302" i="12"/>
  <c r="N302" i="12"/>
  <c r="M303" i="12"/>
  <c r="N303" i="12"/>
  <c r="M304" i="12"/>
  <c r="N304" i="12"/>
  <c r="M305" i="12"/>
  <c r="N305" i="12"/>
  <c r="M306" i="12"/>
  <c r="N306" i="12"/>
  <c r="M307" i="12"/>
  <c r="N307" i="12"/>
  <c r="M308" i="12"/>
  <c r="N308" i="12"/>
  <c r="M309" i="12"/>
  <c r="N309" i="12"/>
  <c r="M310" i="12"/>
  <c r="N310" i="12"/>
  <c r="M311" i="12"/>
  <c r="N311" i="12"/>
  <c r="M312" i="12"/>
  <c r="N312" i="12"/>
  <c r="M313" i="12"/>
  <c r="N313" i="12"/>
  <c r="M314" i="12"/>
  <c r="N314" i="12"/>
  <c r="M315" i="12"/>
  <c r="N315" i="12"/>
  <c r="M316" i="12"/>
  <c r="N316" i="12"/>
  <c r="M317" i="12"/>
  <c r="N317" i="12"/>
  <c r="M318" i="12"/>
  <c r="N318" i="12"/>
  <c r="M319" i="12"/>
  <c r="N319" i="12"/>
  <c r="M320" i="12"/>
  <c r="N320" i="12"/>
  <c r="M321" i="12"/>
  <c r="N321" i="12"/>
  <c r="M322" i="12"/>
  <c r="N322" i="12"/>
  <c r="M323" i="12"/>
  <c r="N323" i="12"/>
  <c r="M324" i="12"/>
  <c r="N324" i="12"/>
  <c r="M325" i="12"/>
  <c r="N325" i="12"/>
  <c r="M326" i="12"/>
  <c r="N326" i="12"/>
  <c r="M327" i="12"/>
  <c r="N327" i="12"/>
  <c r="M328" i="12"/>
  <c r="N328" i="12"/>
  <c r="M329" i="12"/>
  <c r="N329" i="12"/>
  <c r="M330" i="12"/>
  <c r="N330" i="12"/>
  <c r="M331" i="12"/>
  <c r="N331" i="12"/>
  <c r="M332" i="12"/>
  <c r="N332" i="12"/>
  <c r="M341" i="12"/>
  <c r="N341" i="12"/>
  <c r="M342" i="12"/>
  <c r="N342" i="12"/>
  <c r="M343" i="12"/>
  <c r="N343" i="12"/>
  <c r="M344" i="12"/>
  <c r="N344" i="12"/>
  <c r="N4" i="12"/>
  <c r="M4" i="12"/>
  <c r="L152" i="12"/>
  <c r="L153" i="12"/>
  <c r="L154" i="12"/>
  <c r="L155" i="12"/>
  <c r="L156" i="12"/>
  <c r="L157" i="12"/>
  <c r="L158" i="12"/>
  <c r="L112" i="12"/>
  <c r="K112" i="12"/>
  <c r="K68" i="12"/>
  <c r="L68" i="12"/>
  <c r="E4" i="5" l="1"/>
  <c r="E8" i="5"/>
  <c r="E15" i="5"/>
  <c r="E7" i="5"/>
  <c r="E14" i="5"/>
  <c r="E6" i="5"/>
  <c r="E13" i="5"/>
  <c r="E5" i="5"/>
  <c r="E12" i="5"/>
  <c r="E11" i="5"/>
  <c r="E10" i="5"/>
  <c r="E9" i="5"/>
  <c r="I41" i="13"/>
  <c r="D35" i="13"/>
  <c r="E36" i="13"/>
  <c r="F37" i="13"/>
  <c r="G38" i="13"/>
  <c r="H39" i="13"/>
  <c r="I40" i="13"/>
  <c r="E35" i="13"/>
  <c r="F36" i="13"/>
  <c r="G37" i="13"/>
  <c r="H38" i="13"/>
  <c r="I39" i="13"/>
  <c r="C41" i="13"/>
  <c r="F35" i="13"/>
  <c r="G36" i="13"/>
  <c r="H37" i="13"/>
  <c r="I38" i="13"/>
  <c r="C40" i="13"/>
  <c r="D41" i="13"/>
  <c r="G35" i="13"/>
  <c r="H36" i="13"/>
  <c r="I37" i="13"/>
  <c r="C39" i="13"/>
  <c r="D40" i="13"/>
  <c r="E41" i="13"/>
  <c r="H35" i="13"/>
  <c r="I36" i="13"/>
  <c r="C38" i="13"/>
  <c r="D39" i="13"/>
  <c r="E40" i="13"/>
  <c r="F41" i="13"/>
  <c r="I35" i="13"/>
  <c r="C37" i="13"/>
  <c r="D38" i="13"/>
  <c r="E39" i="13"/>
  <c r="F40" i="13"/>
  <c r="G41" i="13"/>
  <c r="C36" i="13"/>
  <c r="D37" i="13"/>
  <c r="E38" i="13"/>
  <c r="F39" i="13"/>
  <c r="G40" i="13"/>
  <c r="H41" i="13"/>
  <c r="C35" i="13"/>
  <c r="D36" i="13"/>
  <c r="E37" i="13"/>
  <c r="F38" i="13"/>
  <c r="G39" i="13"/>
  <c r="H40" i="13"/>
  <c r="K111" i="12"/>
  <c r="X176" i="3"/>
  <c r="X177" i="3"/>
  <c r="X178" i="3"/>
  <c r="X179" i="3"/>
  <c r="X180" i="3"/>
  <c r="X181" i="3"/>
  <c r="X182" i="3"/>
  <c r="X183" i="3"/>
  <c r="X184" i="3"/>
  <c r="X185" i="3"/>
  <c r="X186" i="3"/>
  <c r="X187" i="3"/>
  <c r="X188" i="3"/>
  <c r="X189" i="3"/>
  <c r="X190" i="3"/>
  <c r="X191" i="3"/>
  <c r="X192" i="3"/>
  <c r="X193" i="3"/>
  <c r="X194" i="3"/>
  <c r="X195" i="3"/>
  <c r="X196" i="3"/>
  <c r="X197" i="3"/>
  <c r="X198" i="3"/>
  <c r="X199" i="3"/>
  <c r="X200" i="3"/>
  <c r="X201" i="3"/>
  <c r="X202" i="3"/>
  <c r="X203" i="3"/>
  <c r="X204" i="3"/>
  <c r="X205" i="3"/>
  <c r="X206" i="3"/>
  <c r="X207" i="3"/>
  <c r="X208" i="3"/>
  <c r="X209" i="3"/>
  <c r="X210" i="3"/>
  <c r="X211" i="3"/>
  <c r="X212" i="3"/>
  <c r="X213" i="3"/>
  <c r="X214" i="3"/>
  <c r="X215" i="3"/>
  <c r="X216" i="3"/>
  <c r="X217" i="3"/>
  <c r="X218" i="3"/>
  <c r="X219" i="3"/>
  <c r="X220" i="3"/>
  <c r="X221" i="3"/>
  <c r="X222" i="3"/>
  <c r="X223" i="3"/>
  <c r="X224" i="3"/>
  <c r="X225" i="3"/>
  <c r="X226" i="3"/>
  <c r="X227" i="3"/>
  <c r="X228" i="3"/>
  <c r="X229" i="3"/>
  <c r="X230" i="3"/>
  <c r="X231" i="3"/>
  <c r="X232" i="3"/>
  <c r="X233" i="3"/>
  <c r="X234" i="3"/>
  <c r="X235" i="3"/>
  <c r="X236" i="3"/>
  <c r="X237" i="3"/>
  <c r="X238" i="3"/>
  <c r="X239" i="3"/>
  <c r="X240" i="3"/>
  <c r="X241" i="3"/>
  <c r="X242" i="3"/>
  <c r="X243" i="3"/>
  <c r="X244" i="3"/>
  <c r="X245" i="3"/>
  <c r="X246" i="3"/>
  <c r="X247" i="3"/>
  <c r="X248" i="3"/>
  <c r="X249" i="3"/>
  <c r="X250" i="3"/>
  <c r="X251" i="3"/>
  <c r="X252" i="3"/>
  <c r="X253" i="3"/>
  <c r="X254" i="3"/>
  <c r="X255" i="3"/>
  <c r="X256" i="3"/>
  <c r="X257" i="3"/>
  <c r="X258" i="3"/>
  <c r="X259" i="3"/>
  <c r="X260" i="3"/>
  <c r="X261" i="3"/>
  <c r="X262" i="3"/>
  <c r="X263" i="3"/>
  <c r="X264" i="3"/>
  <c r="X265" i="3"/>
  <c r="X266" i="3"/>
  <c r="X267" i="3"/>
  <c r="X268" i="3"/>
  <c r="X269" i="3"/>
  <c r="X270" i="3"/>
  <c r="X271" i="3"/>
  <c r="X272" i="3"/>
  <c r="X273" i="3"/>
  <c r="X274" i="3"/>
  <c r="X275" i="3"/>
  <c r="X276" i="3"/>
  <c r="X277" i="3"/>
  <c r="X278" i="3"/>
  <c r="X279" i="3"/>
  <c r="X280" i="3"/>
  <c r="X281" i="3"/>
  <c r="X282" i="3"/>
  <c r="X283" i="3"/>
  <c r="X284" i="3"/>
  <c r="X285" i="3"/>
  <c r="X286" i="3"/>
  <c r="X287" i="3"/>
  <c r="X288" i="3"/>
  <c r="X289" i="3"/>
  <c r="X290" i="3"/>
  <c r="X291" i="3"/>
  <c r="X292" i="3"/>
  <c r="X293" i="3"/>
  <c r="X294" i="3"/>
  <c r="X295" i="3"/>
  <c r="X296" i="3"/>
  <c r="X297" i="3"/>
  <c r="X298" i="3"/>
  <c r="X299" i="3"/>
  <c r="X300" i="3"/>
  <c r="X301" i="3"/>
  <c r="X302" i="3"/>
  <c r="X303" i="3"/>
  <c r="X304" i="3"/>
  <c r="X305" i="3"/>
  <c r="X306" i="3"/>
  <c r="X307" i="3"/>
  <c r="X308" i="3"/>
  <c r="X309" i="3"/>
  <c r="X310" i="3"/>
  <c r="X311" i="3"/>
  <c r="X5" i="3"/>
  <c r="X6" i="3"/>
  <c r="X7" i="3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61" i="3"/>
  <c r="X62" i="3"/>
  <c r="X63" i="3"/>
  <c r="X64" i="3"/>
  <c r="X65" i="3"/>
  <c r="X66" i="3"/>
  <c r="X67" i="3"/>
  <c r="X68" i="3"/>
  <c r="X69" i="3"/>
  <c r="X70" i="3"/>
  <c r="X71" i="3"/>
  <c r="X72" i="3"/>
  <c r="X73" i="3"/>
  <c r="X74" i="3"/>
  <c r="X75" i="3"/>
  <c r="X76" i="3"/>
  <c r="X77" i="3"/>
  <c r="X78" i="3"/>
  <c r="X79" i="3"/>
  <c r="X80" i="3"/>
  <c r="X81" i="3"/>
  <c r="X82" i="3"/>
  <c r="X83" i="3"/>
  <c r="X84" i="3"/>
  <c r="X85" i="3"/>
  <c r="X86" i="3"/>
  <c r="X87" i="3"/>
  <c r="X88" i="3"/>
  <c r="X89" i="3"/>
  <c r="X90" i="3"/>
  <c r="X91" i="3"/>
  <c r="X92" i="3"/>
  <c r="X93" i="3"/>
  <c r="X95" i="3"/>
  <c r="X96" i="3"/>
  <c r="X97" i="3"/>
  <c r="X98" i="3"/>
  <c r="X99" i="3"/>
  <c r="X100" i="3"/>
  <c r="X101" i="3"/>
  <c r="X102" i="3"/>
  <c r="X103" i="3"/>
  <c r="X104" i="3"/>
  <c r="X105" i="3"/>
  <c r="X106" i="3"/>
  <c r="X107" i="3"/>
  <c r="X108" i="3"/>
  <c r="X109" i="3"/>
  <c r="X110" i="3"/>
  <c r="X111" i="3"/>
  <c r="X112" i="3"/>
  <c r="X113" i="3"/>
  <c r="X114" i="3"/>
  <c r="X115" i="3"/>
  <c r="X116" i="3"/>
  <c r="X117" i="3"/>
  <c r="X118" i="3"/>
  <c r="X119" i="3"/>
  <c r="X120" i="3"/>
  <c r="X121" i="3"/>
  <c r="X122" i="3"/>
  <c r="X123" i="3"/>
  <c r="X124" i="3"/>
  <c r="X125" i="3"/>
  <c r="X126" i="3"/>
  <c r="X127" i="3"/>
  <c r="X128" i="3"/>
  <c r="X129" i="3"/>
  <c r="X130" i="3"/>
  <c r="X131" i="3"/>
  <c r="X132" i="3"/>
  <c r="X133" i="3"/>
  <c r="X134" i="3"/>
  <c r="X135" i="3"/>
  <c r="X136" i="3"/>
  <c r="X137" i="3"/>
  <c r="X138" i="3"/>
  <c r="X139" i="3"/>
  <c r="X140" i="3"/>
  <c r="X141" i="3"/>
  <c r="X142" i="3"/>
  <c r="X143" i="3"/>
  <c r="X144" i="3"/>
  <c r="X145" i="3"/>
  <c r="X146" i="3"/>
  <c r="X147" i="3"/>
  <c r="X148" i="3"/>
  <c r="X149" i="3"/>
  <c r="X150" i="3"/>
  <c r="X151" i="3"/>
  <c r="X152" i="3"/>
  <c r="X153" i="3"/>
  <c r="X154" i="3"/>
  <c r="X155" i="3"/>
  <c r="X156" i="3"/>
  <c r="X157" i="3"/>
  <c r="X158" i="3"/>
  <c r="X159" i="3"/>
  <c r="X160" i="3"/>
  <c r="X161" i="3"/>
  <c r="X162" i="3"/>
  <c r="X163" i="3"/>
  <c r="X164" i="3"/>
  <c r="X165" i="3"/>
  <c r="X166" i="3"/>
  <c r="X167" i="3"/>
  <c r="X168" i="3"/>
  <c r="X169" i="3"/>
  <c r="X170" i="3"/>
  <c r="X171" i="3"/>
  <c r="X172" i="3"/>
  <c r="X173" i="3"/>
  <c r="X174" i="3"/>
  <c r="X175" i="3"/>
  <c r="X4" i="3"/>
  <c r="X5" i="2"/>
  <c r="X6" i="2"/>
  <c r="X7" i="2"/>
  <c r="X8" i="2"/>
  <c r="X9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5" i="2"/>
  <c r="X96" i="2"/>
  <c r="X97" i="2"/>
  <c r="X98" i="2"/>
  <c r="X99" i="2"/>
  <c r="X100" i="2"/>
  <c r="X101" i="2"/>
  <c r="X102" i="2"/>
  <c r="X103" i="2"/>
  <c r="X104" i="2"/>
  <c r="X105" i="2"/>
  <c r="X106" i="2"/>
  <c r="X107" i="2"/>
  <c r="X108" i="2"/>
  <c r="X109" i="2"/>
  <c r="X110" i="2"/>
  <c r="X111" i="2"/>
  <c r="X112" i="2"/>
  <c r="X113" i="2"/>
  <c r="X114" i="2"/>
  <c r="X115" i="2"/>
  <c r="X116" i="2"/>
  <c r="X117" i="2"/>
  <c r="X118" i="2"/>
  <c r="X119" i="2"/>
  <c r="X120" i="2"/>
  <c r="X121" i="2"/>
  <c r="X122" i="2"/>
  <c r="X123" i="2"/>
  <c r="X124" i="2"/>
  <c r="X125" i="2"/>
  <c r="X126" i="2"/>
  <c r="X127" i="2"/>
  <c r="X128" i="2"/>
  <c r="X129" i="2"/>
  <c r="X130" i="2"/>
  <c r="X131" i="2"/>
  <c r="X132" i="2"/>
  <c r="X133" i="2"/>
  <c r="X134" i="2"/>
  <c r="X135" i="2"/>
  <c r="X136" i="2"/>
  <c r="X137" i="2"/>
  <c r="X138" i="2"/>
  <c r="X139" i="2"/>
  <c r="X140" i="2"/>
  <c r="X141" i="2"/>
  <c r="X142" i="2"/>
  <c r="X143" i="2"/>
  <c r="X144" i="2"/>
  <c r="X145" i="2"/>
  <c r="X146" i="2"/>
  <c r="X147" i="2"/>
  <c r="X148" i="2"/>
  <c r="X149" i="2"/>
  <c r="X150" i="2"/>
  <c r="X151" i="2"/>
  <c r="X152" i="2"/>
  <c r="X153" i="2"/>
  <c r="X154" i="2"/>
  <c r="X155" i="2"/>
  <c r="X156" i="2"/>
  <c r="X157" i="2"/>
  <c r="X158" i="2"/>
  <c r="X159" i="2"/>
  <c r="X160" i="2"/>
  <c r="X161" i="2"/>
  <c r="X162" i="2"/>
  <c r="X163" i="2"/>
  <c r="X164" i="2"/>
  <c r="X165" i="2"/>
  <c r="X166" i="2"/>
  <c r="X167" i="2"/>
  <c r="X168" i="2"/>
  <c r="X169" i="2"/>
  <c r="X170" i="2"/>
  <c r="X171" i="2"/>
  <c r="X172" i="2"/>
  <c r="X173" i="2"/>
  <c r="X174" i="2"/>
  <c r="X175" i="2"/>
  <c r="X176" i="2"/>
  <c r="X177" i="2"/>
  <c r="X178" i="2"/>
  <c r="X179" i="2"/>
  <c r="X180" i="2"/>
  <c r="X181" i="2"/>
  <c r="X182" i="2"/>
  <c r="X183" i="2"/>
  <c r="X184" i="2"/>
  <c r="X185" i="2"/>
  <c r="X186" i="2"/>
  <c r="X187" i="2"/>
  <c r="X188" i="2"/>
  <c r="X189" i="2"/>
  <c r="X190" i="2"/>
  <c r="X191" i="2"/>
  <c r="X192" i="2"/>
  <c r="X193" i="2"/>
  <c r="X194" i="2"/>
  <c r="X195" i="2"/>
  <c r="X196" i="2"/>
  <c r="X197" i="2"/>
  <c r="X198" i="2"/>
  <c r="X199" i="2"/>
  <c r="X200" i="2"/>
  <c r="X201" i="2"/>
  <c r="X202" i="2"/>
  <c r="X203" i="2"/>
  <c r="X204" i="2"/>
  <c r="X205" i="2"/>
  <c r="X206" i="2"/>
  <c r="X207" i="2"/>
  <c r="X208" i="2"/>
  <c r="X209" i="2"/>
  <c r="X210" i="2"/>
  <c r="X211" i="2"/>
  <c r="X212" i="2"/>
  <c r="X213" i="2"/>
  <c r="X214" i="2"/>
  <c r="X215" i="2"/>
  <c r="X216" i="2"/>
  <c r="X217" i="2"/>
  <c r="X218" i="2"/>
  <c r="X219" i="2"/>
  <c r="X220" i="2"/>
  <c r="X221" i="2"/>
  <c r="X222" i="2"/>
  <c r="X223" i="2"/>
  <c r="X224" i="2"/>
  <c r="X225" i="2"/>
  <c r="X226" i="2"/>
  <c r="X227" i="2"/>
  <c r="X228" i="2"/>
  <c r="X229" i="2"/>
  <c r="X230" i="2"/>
  <c r="X231" i="2"/>
  <c r="X232" i="2"/>
  <c r="X233" i="2"/>
  <c r="X234" i="2"/>
  <c r="X235" i="2"/>
  <c r="X236" i="2"/>
  <c r="X237" i="2"/>
  <c r="X238" i="2"/>
  <c r="X239" i="2"/>
  <c r="X240" i="2"/>
  <c r="X241" i="2"/>
  <c r="X242" i="2"/>
  <c r="X243" i="2"/>
  <c r="X244" i="2"/>
  <c r="X245" i="2"/>
  <c r="X246" i="2"/>
  <c r="X247" i="2"/>
  <c r="X248" i="2"/>
  <c r="X249" i="2"/>
  <c r="X250" i="2"/>
  <c r="X251" i="2"/>
  <c r="X252" i="2"/>
  <c r="X253" i="2"/>
  <c r="X254" i="2"/>
  <c r="X255" i="2"/>
  <c r="X256" i="2"/>
  <c r="X257" i="2"/>
  <c r="X258" i="2"/>
  <c r="X259" i="2"/>
  <c r="X260" i="2"/>
  <c r="X261" i="2"/>
  <c r="X262" i="2"/>
  <c r="X263" i="2"/>
  <c r="X264" i="2"/>
  <c r="X265" i="2"/>
  <c r="X266" i="2"/>
  <c r="X267" i="2"/>
  <c r="X268" i="2"/>
  <c r="X269" i="2"/>
  <c r="X270" i="2"/>
  <c r="X271" i="2"/>
  <c r="X272" i="2"/>
  <c r="X273" i="2"/>
  <c r="X274" i="2"/>
  <c r="X275" i="2"/>
  <c r="X276" i="2"/>
  <c r="X277" i="2"/>
  <c r="X278" i="2"/>
  <c r="X279" i="2"/>
  <c r="X280" i="2"/>
  <c r="X281" i="2"/>
  <c r="X282" i="2"/>
  <c r="X283" i="2"/>
  <c r="X284" i="2"/>
  <c r="X285" i="2"/>
  <c r="X286" i="2"/>
  <c r="X287" i="2"/>
  <c r="X288" i="2"/>
  <c r="X289" i="2"/>
  <c r="X290" i="2"/>
  <c r="X291" i="2"/>
  <c r="X292" i="2"/>
  <c r="X293" i="2"/>
  <c r="X294" i="2"/>
  <c r="X295" i="2"/>
  <c r="X296" i="2"/>
  <c r="X297" i="2"/>
  <c r="X298" i="2"/>
  <c r="X299" i="2"/>
  <c r="X300" i="2"/>
  <c r="X301" i="2"/>
  <c r="X302" i="2"/>
  <c r="X303" i="2"/>
  <c r="X304" i="2"/>
  <c r="X305" i="2"/>
  <c r="X306" i="2"/>
  <c r="X307" i="2"/>
  <c r="X308" i="2"/>
  <c r="X309" i="2"/>
  <c r="X310" i="2"/>
  <c r="X311" i="2"/>
  <c r="X4" i="2"/>
  <c r="AA5" i="1"/>
  <c r="AA9" i="1"/>
  <c r="AA14" i="1"/>
  <c r="AA19" i="1"/>
  <c r="AA22" i="1"/>
  <c r="AA23" i="1"/>
  <c r="AA69" i="1"/>
  <c r="AA77" i="1"/>
  <c r="AA99" i="1"/>
  <c r="AA2" i="1"/>
  <c r="AA100" i="1"/>
  <c r="AA20" i="1"/>
  <c r="AA15" i="1"/>
  <c r="AA10" i="1"/>
  <c r="AA3" i="1"/>
  <c r="L274" i="12"/>
  <c r="L330" i="12"/>
  <c r="L331" i="12"/>
  <c r="L332" i="12"/>
  <c r="L111" i="12"/>
  <c r="L341" i="12"/>
  <c r="L275" i="12"/>
  <c r="L329" i="12"/>
  <c r="L186" i="12"/>
  <c r="L187" i="12"/>
  <c r="L188" i="12"/>
  <c r="L189" i="12"/>
  <c r="L190" i="12"/>
  <c r="L195" i="12"/>
  <c r="L196" i="12"/>
  <c r="L197" i="12"/>
  <c r="L198" i="12"/>
  <c r="L199" i="12"/>
  <c r="L200" i="12"/>
  <c r="L201" i="12"/>
  <c r="L202" i="12"/>
  <c r="L203" i="12"/>
  <c r="L204" i="12"/>
  <c r="L205" i="12"/>
  <c r="L206" i="12"/>
  <c r="L207" i="12"/>
  <c r="L208" i="12"/>
  <c r="L209" i="12"/>
  <c r="L210" i="12"/>
  <c r="L211" i="12"/>
  <c r="L212" i="12"/>
  <c r="L213" i="12"/>
  <c r="L214" i="12"/>
  <c r="L215" i="12"/>
  <c r="L216" i="12"/>
  <c r="L217" i="12"/>
  <c r="L218" i="12"/>
  <c r="L219" i="12"/>
  <c r="L220" i="12"/>
  <c r="L221" i="12"/>
  <c r="L222" i="12"/>
  <c r="L223" i="12"/>
  <c r="L224" i="12"/>
  <c r="L225" i="12"/>
  <c r="L226" i="12"/>
  <c r="L227" i="12"/>
  <c r="L228" i="12"/>
  <c r="L229" i="12"/>
  <c r="L230" i="12"/>
  <c r="L231" i="12"/>
  <c r="L232" i="12"/>
  <c r="L233" i="12"/>
  <c r="L234" i="12"/>
  <c r="L235" i="12"/>
  <c r="L236" i="12"/>
  <c r="L237" i="12"/>
  <c r="L238" i="12"/>
  <c r="L239" i="12"/>
  <c r="L240" i="12"/>
  <c r="L241" i="12"/>
  <c r="L242" i="12"/>
  <c r="L243" i="12"/>
  <c r="L244" i="12"/>
  <c r="L245" i="12"/>
  <c r="L246" i="12"/>
  <c r="L247" i="12"/>
  <c r="L249" i="12"/>
  <c r="L250" i="12"/>
  <c r="L251" i="12"/>
  <c r="L252" i="12"/>
  <c r="L253" i="12"/>
  <c r="L254" i="12"/>
  <c r="L255" i="12"/>
  <c r="L256" i="12"/>
  <c r="L257" i="12"/>
  <c r="L258" i="12"/>
  <c r="L259" i="12"/>
  <c r="L260" i="12"/>
  <c r="L261" i="12"/>
  <c r="L262" i="12"/>
  <c r="L263" i="12"/>
  <c r="L264" i="12"/>
  <c r="L265" i="12"/>
  <c r="L266" i="12"/>
  <c r="L267" i="12"/>
  <c r="L268" i="12"/>
  <c r="L269" i="12"/>
  <c r="L270" i="12"/>
  <c r="L271" i="12"/>
  <c r="L272" i="12"/>
  <c r="L273" i="12"/>
  <c r="L276" i="12"/>
  <c r="L277" i="12"/>
  <c r="L278" i="12"/>
  <c r="L279" i="12"/>
  <c r="L280" i="12"/>
  <c r="L281" i="12"/>
  <c r="L282" i="12"/>
  <c r="L283" i="12"/>
  <c r="L284" i="12"/>
  <c r="L285" i="12"/>
  <c r="L287" i="12"/>
  <c r="L288" i="12"/>
  <c r="L289" i="12"/>
  <c r="L290" i="12"/>
  <c r="L291" i="12"/>
  <c r="L292" i="12"/>
  <c r="L293" i="12"/>
  <c r="L294" i="12"/>
  <c r="L295" i="12"/>
  <c r="L296" i="12"/>
  <c r="L297" i="12"/>
  <c r="L298" i="12"/>
  <c r="L299" i="12"/>
  <c r="L300" i="12"/>
  <c r="L301" i="12"/>
  <c r="L302" i="12"/>
  <c r="L303" i="12"/>
  <c r="L304" i="12"/>
  <c r="L305" i="12"/>
  <c r="L306" i="12"/>
  <c r="L307" i="12"/>
  <c r="L308" i="12"/>
  <c r="L309" i="12"/>
  <c r="L310" i="12"/>
  <c r="L311" i="12"/>
  <c r="L312" i="12"/>
  <c r="L313" i="12"/>
  <c r="L314" i="12"/>
  <c r="L315" i="12"/>
  <c r="L316" i="12"/>
  <c r="L317" i="12"/>
  <c r="L318" i="12"/>
  <c r="L319" i="12"/>
  <c r="L320" i="12"/>
  <c r="L321" i="12"/>
  <c r="L322" i="12"/>
  <c r="L323" i="12"/>
  <c r="L324" i="12"/>
  <c r="L325" i="12"/>
  <c r="L326" i="12"/>
  <c r="L327" i="12"/>
  <c r="L328" i="12"/>
  <c r="L5" i="12"/>
  <c r="L6" i="12"/>
  <c r="L7" i="12"/>
  <c r="L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5" i="12"/>
  <c r="L26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43" i="12"/>
  <c r="L44" i="12"/>
  <c r="L45" i="12"/>
  <c r="L46" i="12"/>
  <c r="L47" i="12"/>
  <c r="L48" i="12"/>
  <c r="L49" i="12"/>
  <c r="L50" i="12"/>
  <c r="L51" i="12"/>
  <c r="L52" i="12"/>
  <c r="L53" i="12"/>
  <c r="L54" i="12"/>
  <c r="L55" i="12"/>
  <c r="L56" i="12"/>
  <c r="L57" i="12"/>
  <c r="L58" i="12"/>
  <c r="L59" i="12"/>
  <c r="L60" i="12"/>
  <c r="L61" i="12"/>
  <c r="L62" i="12"/>
  <c r="L63" i="12"/>
  <c r="L64" i="12"/>
  <c r="L65" i="12"/>
  <c r="L66" i="12"/>
  <c r="L67" i="12"/>
  <c r="L69" i="12"/>
  <c r="L70" i="12"/>
  <c r="L71" i="12"/>
  <c r="L72" i="12"/>
  <c r="L73" i="12"/>
  <c r="L74" i="12"/>
  <c r="L75" i="12"/>
  <c r="L76" i="12"/>
  <c r="L77" i="12"/>
  <c r="L78" i="12"/>
  <c r="L79" i="12"/>
  <c r="L80" i="12"/>
  <c r="L81" i="12"/>
  <c r="L82" i="12"/>
  <c r="L83" i="12"/>
  <c r="L84" i="12"/>
  <c r="L85" i="12"/>
  <c r="L86" i="12"/>
  <c r="L87" i="12"/>
  <c r="L88" i="12"/>
  <c r="L89" i="12"/>
  <c r="L90" i="12"/>
  <c r="L91" i="12"/>
  <c r="L92" i="12"/>
  <c r="L93" i="12"/>
  <c r="L94" i="12"/>
  <c r="L95" i="12"/>
  <c r="L96" i="12"/>
  <c r="L97" i="12"/>
  <c r="L98" i="12"/>
  <c r="L99" i="12"/>
  <c r="L100" i="12"/>
  <c r="L101" i="12"/>
  <c r="L102" i="12"/>
  <c r="L103" i="12"/>
  <c r="L104" i="12"/>
  <c r="L105" i="12"/>
  <c r="L106" i="12"/>
  <c r="L107" i="12"/>
  <c r="L108" i="12"/>
  <c r="L109" i="12"/>
  <c r="L110" i="12"/>
  <c r="L113" i="12"/>
  <c r="L114" i="12"/>
  <c r="L115" i="12"/>
  <c r="L116" i="12"/>
  <c r="L117" i="12"/>
  <c r="L118" i="12"/>
  <c r="L119" i="12"/>
  <c r="L120" i="12"/>
  <c r="L121" i="12"/>
  <c r="L122" i="12"/>
  <c r="L123" i="12"/>
  <c r="L124" i="12"/>
  <c r="L125" i="12"/>
  <c r="L126" i="12"/>
  <c r="L127" i="12"/>
  <c r="L128" i="12"/>
  <c r="L129" i="12"/>
  <c r="L130" i="12"/>
  <c r="L131" i="12"/>
  <c r="L132" i="12"/>
  <c r="L133" i="12"/>
  <c r="L134" i="12"/>
  <c r="L135" i="12"/>
  <c r="L136" i="12"/>
  <c r="L137" i="12"/>
  <c r="L138" i="12"/>
  <c r="L140" i="12"/>
  <c r="L141" i="12"/>
  <c r="L142" i="12"/>
  <c r="L143" i="12"/>
  <c r="L144" i="12"/>
  <c r="L145" i="12"/>
  <c r="L146" i="12"/>
  <c r="L147" i="12"/>
  <c r="L148" i="12"/>
  <c r="L149" i="12"/>
  <c r="L150" i="12"/>
  <c r="L151" i="12"/>
  <c r="L159" i="12"/>
  <c r="L160" i="12"/>
  <c r="L161" i="12"/>
  <c r="L162" i="12"/>
  <c r="L163" i="12"/>
  <c r="L164" i="12"/>
  <c r="L165" i="12"/>
  <c r="L166" i="12"/>
  <c r="L167" i="12"/>
  <c r="L168" i="12"/>
  <c r="L169" i="12"/>
  <c r="L170" i="12"/>
  <c r="L171" i="12"/>
  <c r="L172" i="12"/>
  <c r="L173" i="12"/>
  <c r="L174" i="12"/>
  <c r="L175" i="12"/>
  <c r="L176" i="12"/>
  <c r="L177" i="12"/>
  <c r="L178" i="12"/>
  <c r="L179" i="12"/>
  <c r="L180" i="12"/>
  <c r="L181" i="12"/>
  <c r="L182" i="12"/>
  <c r="L183" i="12"/>
  <c r="L185" i="12"/>
  <c r="L4" i="12"/>
  <c r="J35" i="13" l="1"/>
  <c r="AA13" i="1"/>
  <c r="J38" i="13"/>
  <c r="J40" i="13"/>
  <c r="J37" i="13"/>
  <c r="J39" i="13"/>
  <c r="J36" i="13"/>
  <c r="J41" i="13"/>
  <c r="E16" i="5"/>
  <c r="G25" i="13"/>
  <c r="H21" i="13"/>
  <c r="D25" i="13"/>
  <c r="F19" i="13"/>
  <c r="G20" i="13"/>
  <c r="C23" i="13"/>
  <c r="D24" i="13"/>
  <c r="E25" i="13"/>
  <c r="G19" i="13"/>
  <c r="H20" i="13"/>
  <c r="I21" i="13"/>
  <c r="D23" i="13"/>
  <c r="E24" i="13"/>
  <c r="F25" i="13"/>
  <c r="H19" i="13"/>
  <c r="I20" i="13"/>
  <c r="C22" i="13"/>
  <c r="E23" i="13"/>
  <c r="F24" i="13"/>
  <c r="I19" i="13"/>
  <c r="C21" i="13"/>
  <c r="D22" i="13"/>
  <c r="F23" i="13"/>
  <c r="G24" i="13"/>
  <c r="H25" i="13"/>
  <c r="C20" i="13"/>
  <c r="D21" i="13"/>
  <c r="E22" i="13"/>
  <c r="G23" i="13"/>
  <c r="H24" i="13"/>
  <c r="I25" i="13"/>
  <c r="C19" i="13"/>
  <c r="D20" i="13"/>
  <c r="E21" i="13"/>
  <c r="F22" i="13"/>
  <c r="H23" i="13"/>
  <c r="I24" i="13"/>
  <c r="D19" i="13"/>
  <c r="E20" i="13"/>
  <c r="F21" i="13"/>
  <c r="G22" i="13"/>
  <c r="I23" i="13"/>
  <c r="C25" i="13"/>
  <c r="E19" i="13"/>
  <c r="F20" i="13"/>
  <c r="G21" i="13"/>
  <c r="I22" i="13"/>
  <c r="C24" i="13"/>
  <c r="J24" i="13" s="1"/>
  <c r="D33" i="13"/>
  <c r="H28" i="13"/>
  <c r="E33" i="13"/>
  <c r="H32" i="13"/>
  <c r="I29" i="13"/>
  <c r="G27" i="13"/>
  <c r="G31" i="13"/>
  <c r="D28" i="13"/>
  <c r="I33" i="13"/>
  <c r="F30" i="13"/>
  <c r="E29" i="13"/>
  <c r="C27" i="13"/>
  <c r="H27" i="13"/>
  <c r="I28" i="13"/>
  <c r="C30" i="13"/>
  <c r="D31" i="13"/>
  <c r="E32" i="13"/>
  <c r="F33" i="13"/>
  <c r="I27" i="13"/>
  <c r="C29" i="13"/>
  <c r="D30" i="13"/>
  <c r="E31" i="13"/>
  <c r="F32" i="13"/>
  <c r="G33" i="13"/>
  <c r="C28" i="13"/>
  <c r="D29" i="13"/>
  <c r="E30" i="13"/>
  <c r="F31" i="13"/>
  <c r="G32" i="13"/>
  <c r="H33" i="13"/>
  <c r="D32" i="13"/>
  <c r="C31" i="13"/>
  <c r="D27" i="13"/>
  <c r="E28" i="13"/>
  <c r="F29" i="13"/>
  <c r="G30" i="13"/>
  <c r="H31" i="13"/>
  <c r="I32" i="13"/>
  <c r="E27" i="13"/>
  <c r="F28" i="13"/>
  <c r="G29" i="13"/>
  <c r="H30" i="13"/>
  <c r="I31" i="13"/>
  <c r="C33" i="13"/>
  <c r="F27" i="13"/>
  <c r="G28" i="13"/>
  <c r="H29" i="13"/>
  <c r="I30" i="13"/>
  <c r="C32" i="13"/>
  <c r="F9" i="13"/>
  <c r="G9" i="13"/>
  <c r="K274" i="12"/>
  <c r="G14" i="5"/>
  <c r="H10" i="5"/>
  <c r="G13" i="5"/>
  <c r="G5" i="5"/>
  <c r="H9" i="5"/>
  <c r="G6" i="5"/>
  <c r="G12" i="5"/>
  <c r="H4" i="5"/>
  <c r="H8" i="5"/>
  <c r="G11" i="5"/>
  <c r="H15" i="5"/>
  <c r="H7" i="5"/>
  <c r="G4" i="5"/>
  <c r="G10" i="5"/>
  <c r="H14" i="5"/>
  <c r="H6" i="5"/>
  <c r="G9" i="5"/>
  <c r="H13" i="5"/>
  <c r="H5" i="5"/>
  <c r="C10" i="5"/>
  <c r="G8" i="5"/>
  <c r="H12" i="5"/>
  <c r="G7" i="5"/>
  <c r="H11" i="5"/>
  <c r="D13" i="5"/>
  <c r="G8" i="13"/>
  <c r="H9" i="13"/>
  <c r="C4" i="5"/>
  <c r="C12" i="5"/>
  <c r="C8" i="5"/>
  <c r="C3" i="13"/>
  <c r="D4" i="13"/>
  <c r="E5" i="13"/>
  <c r="F6" i="13"/>
  <c r="I9" i="13"/>
  <c r="C14" i="5"/>
  <c r="C5" i="5"/>
  <c r="I5" i="13"/>
  <c r="D7" i="5"/>
  <c r="D7" i="13"/>
  <c r="D4" i="5"/>
  <c r="C5" i="13"/>
  <c r="F8" i="13"/>
  <c r="D15" i="5"/>
  <c r="D11" i="5"/>
  <c r="C7" i="5"/>
  <c r="D3" i="13"/>
  <c r="E4" i="13"/>
  <c r="F5" i="13"/>
  <c r="G6" i="13"/>
  <c r="H7" i="13"/>
  <c r="I8" i="13"/>
  <c r="G3" i="13"/>
  <c r="E9" i="13"/>
  <c r="D9" i="5"/>
  <c r="I4" i="13"/>
  <c r="E8" i="13"/>
  <c r="C9" i="5"/>
  <c r="D6" i="13"/>
  <c r="D12" i="5"/>
  <c r="E6" i="13"/>
  <c r="C15" i="5"/>
  <c r="C11" i="5"/>
  <c r="D6" i="5"/>
  <c r="E3" i="13"/>
  <c r="F4" i="13"/>
  <c r="G5" i="13"/>
  <c r="H6" i="13"/>
  <c r="I7" i="13"/>
  <c r="C9" i="13"/>
  <c r="H4" i="13"/>
  <c r="D8" i="13"/>
  <c r="H3" i="13"/>
  <c r="C13" i="5"/>
  <c r="E7" i="13"/>
  <c r="D8" i="5"/>
  <c r="C4" i="13"/>
  <c r="D5" i="5"/>
  <c r="D14" i="5"/>
  <c r="D10" i="5"/>
  <c r="C6" i="5"/>
  <c r="F3" i="13"/>
  <c r="G4" i="13"/>
  <c r="H5" i="13"/>
  <c r="I6" i="13"/>
  <c r="C8" i="13"/>
  <c r="H22" i="13"/>
  <c r="G15" i="5"/>
  <c r="AA18" i="1"/>
  <c r="AA8" i="1"/>
  <c r="AA7" i="1"/>
  <c r="AA21" i="1"/>
  <c r="AA6" i="1"/>
  <c r="AA4" i="1"/>
  <c r="AA11" i="1"/>
  <c r="J32" i="13" l="1"/>
  <c r="AA12" i="1"/>
  <c r="J25" i="13"/>
  <c r="AA16" i="1"/>
  <c r="F13" i="5" s="1"/>
  <c r="AA17" i="1"/>
  <c r="F8" i="5" s="1"/>
  <c r="J33" i="13"/>
  <c r="J23" i="13"/>
  <c r="J21" i="13"/>
  <c r="J20" i="13"/>
  <c r="J19" i="13"/>
  <c r="J29" i="13"/>
  <c r="J27" i="13"/>
  <c r="J28" i="13"/>
  <c r="J31" i="13"/>
  <c r="J30" i="13"/>
  <c r="J22" i="13"/>
  <c r="J4" i="13"/>
  <c r="H16" i="5"/>
  <c r="G16" i="5"/>
  <c r="D5" i="13"/>
  <c r="J5" i="13" s="1"/>
  <c r="H8" i="13"/>
  <c r="J8" i="13" s="1"/>
  <c r="K275" i="12"/>
  <c r="F7" i="13"/>
  <c r="C7" i="13"/>
  <c r="G7" i="13"/>
  <c r="I3" i="13"/>
  <c r="J3" i="13" s="1"/>
  <c r="C6" i="13"/>
  <c r="J6" i="13" s="1"/>
  <c r="D9" i="13"/>
  <c r="J9" i="13" s="1"/>
  <c r="D16" i="5"/>
  <c r="C16" i="5"/>
  <c r="F12" i="5" l="1"/>
  <c r="F10" i="5"/>
  <c r="F5" i="5"/>
  <c r="F9" i="5"/>
  <c r="F7" i="5"/>
  <c r="F15" i="5"/>
  <c r="F11" i="5"/>
  <c r="F14" i="5"/>
  <c r="F4" i="5"/>
  <c r="F6" i="5"/>
  <c r="J7" i="13"/>
  <c r="K330" i="12"/>
  <c r="F16" i="5" l="1"/>
  <c r="K331" i="12"/>
  <c r="K332" i="12" l="1"/>
  <c r="K340" i="12" s="1"/>
  <c r="K341" i="12" l="1"/>
  <c r="K342" i="12" l="1"/>
  <c r="K343" i="12" l="1"/>
  <c r="K344" i="12" l="1"/>
  <c r="E17" i="13" l="1"/>
  <c r="G12" i="13"/>
  <c r="D15" i="13"/>
  <c r="E14" i="13"/>
  <c r="I12" i="13"/>
  <c r="F13" i="13"/>
  <c r="G13" i="13"/>
  <c r="H12" i="13"/>
  <c r="I17" i="13"/>
  <c r="F12" i="13"/>
  <c r="F11" i="13"/>
  <c r="H16" i="13"/>
  <c r="E12" i="13"/>
  <c r="G14" i="13"/>
  <c r="F17" i="13"/>
  <c r="H11" i="13"/>
  <c r="C12" i="13"/>
  <c r="D17" i="13"/>
  <c r="D16" i="13"/>
  <c r="G17" i="13"/>
  <c r="C11" i="13"/>
  <c r="C17" i="13"/>
  <c r="C13" i="13"/>
  <c r="G16" i="13"/>
  <c r="H15" i="13"/>
  <c r="D14" i="13"/>
  <c r="E16" i="13"/>
  <c r="F14" i="13"/>
  <c r="C15" i="13"/>
  <c r="C16" i="13"/>
  <c r="I15" i="13"/>
  <c r="E11" i="13"/>
  <c r="H17" i="13"/>
  <c r="D12" i="13"/>
  <c r="D11" i="13"/>
  <c r="G11" i="13"/>
  <c r="H14" i="13"/>
  <c r="E15" i="13"/>
  <c r="I11" i="13"/>
  <c r="F15" i="13"/>
  <c r="D13" i="13"/>
  <c r="I16" i="13"/>
  <c r="C14" i="13"/>
  <c r="I13" i="13"/>
  <c r="G15" i="13"/>
  <c r="H13" i="13"/>
  <c r="F16" i="13"/>
  <c r="E13" i="13"/>
  <c r="I14" i="13"/>
  <c r="J13" i="13" l="1"/>
  <c r="J16" i="13"/>
  <c r="J17" i="13"/>
  <c r="J14" i="13"/>
  <c r="J15" i="13"/>
  <c r="J11" i="13"/>
  <c r="J12" i="13"/>
</calcChain>
</file>

<file path=xl/sharedStrings.xml><?xml version="1.0" encoding="utf-8"?>
<sst xmlns="http://schemas.openxmlformats.org/spreadsheetml/2006/main" count="11428" uniqueCount="960">
  <si>
    <t>COUNTRY/ AGG REGION</t>
  </si>
  <si>
    <t>Variable</t>
  </si>
  <si>
    <t>Value</t>
  </si>
  <si>
    <t>Unit</t>
  </si>
  <si>
    <t>Base year</t>
  </si>
  <si>
    <t>End year</t>
  </si>
  <si>
    <t>Class</t>
  </si>
  <si>
    <t>Explanation</t>
  </si>
  <si>
    <t>Source</t>
  </si>
  <si>
    <t>USA (USA)</t>
  </si>
  <si>
    <t>%</t>
  </si>
  <si>
    <t>CAT</t>
  </si>
  <si>
    <t>China (CHI)</t>
  </si>
  <si>
    <t>Share of renewables (electricity production) | Including hydro</t>
  </si>
  <si>
    <t>Alternate interpretation</t>
  </si>
  <si>
    <t>CD-LINK</t>
  </si>
  <si>
    <t>Industrial output (MtCO2/IVA (US$2005))</t>
  </si>
  <si>
    <t>Target</t>
  </si>
  <si>
    <t>40% reduction in Industrial output (MtCO2/IVA) between 2015 and 2025. Assumes that Industry as a proportion of IVA is constant across the 10 year period</t>
  </si>
  <si>
    <t>Renewable Target in Electricity Consumption</t>
  </si>
  <si>
    <t>India (IND)</t>
  </si>
  <si>
    <t>Share of renewables (electricity production)</t>
  </si>
  <si>
    <t>Planned</t>
  </si>
  <si>
    <t>Electricity capacity|Biomass</t>
  </si>
  <si>
    <t>GW</t>
  </si>
  <si>
    <t>Electricity capacity | Wind</t>
  </si>
  <si>
    <t>Electricity capacity | Solar</t>
  </si>
  <si>
    <t>Brazil (BRA)</t>
  </si>
  <si>
    <t>Share of renewables (TPES) | Including hydro</t>
  </si>
  <si>
    <t>Share of renewables (electricity production) | Excluding hydro</t>
  </si>
  <si>
    <t>Electricity capacity | Bioenergy</t>
  </si>
  <si>
    <t>Electricity capacity | Hydro</t>
  </si>
  <si>
    <t>Russia (RUS)</t>
  </si>
  <si>
    <t>Share of Renewable in Electricity  (Excluding Hydro)</t>
  </si>
  <si>
    <t>Coal Share in TPES</t>
  </si>
  <si>
    <t>GHG emissions | Transport | Cars</t>
  </si>
  <si>
    <t>Other ASIA (ASI)</t>
  </si>
  <si>
    <t>Aggregated Target Based on Weighted Average on Renewable Share of Individual Countries</t>
  </si>
  <si>
    <t>Various</t>
  </si>
  <si>
    <t>Central &amp; South America (CSA)</t>
  </si>
  <si>
    <t>Middle East (MID)</t>
  </si>
  <si>
    <t>Africa (AFR)</t>
  </si>
  <si>
    <t>Rest of the World (ROW)</t>
  </si>
  <si>
    <t>European Union (EUR)</t>
  </si>
  <si>
    <t>EU regulation</t>
  </si>
  <si>
    <t>Proxy indicators from IMAGE (only use if policy measure can't be modelled). For land-use proxies, please refer to
'Country LULUCF projections'</t>
  </si>
  <si>
    <t>Model</t>
  </si>
  <si>
    <t>Country</t>
  </si>
  <si>
    <t>Implementable?</t>
  </si>
  <si>
    <t>Cdlinks project Comments</t>
  </si>
  <si>
    <t>Proxy needed</t>
  </si>
  <si>
    <t>Implemented in IMAGE/GLOBIOM/MAgPIE?</t>
  </si>
  <si>
    <t>Target exactly reached (+-20%)?</t>
  </si>
  <si>
    <t>NoPolicy</t>
  </si>
  <si>
    <t>Npi</t>
  </si>
  <si>
    <t>Relative</t>
  </si>
  <si>
    <t>Absolute (EJ)</t>
  </si>
  <si>
    <t>Absolute/GDP (TJ/million 2010$)</t>
  </si>
  <si>
    <t xml:space="preserve">Year </t>
  </si>
  <si>
    <t>Region</t>
  </si>
  <si>
    <t xml:space="preserve">Comments and  implementation strategy </t>
  </si>
  <si>
    <t>Updated ??</t>
  </si>
  <si>
    <t>TIAM</t>
  </si>
  <si>
    <t>Argentina</t>
  </si>
  <si>
    <t>Need biofuel data</t>
  </si>
  <si>
    <t>Biofuel share in transport | Bioethanol + biodiesel</t>
  </si>
  <si>
    <t>yes</t>
  </si>
  <si>
    <t>under</t>
  </si>
  <si>
    <t>RSAM</t>
  </si>
  <si>
    <t>Minimum  12% share of biodiesel/ethanol in transport in Argentina in 2016, and 24% in Brazil in 2015. Extrapolated to region(CSA)</t>
  </si>
  <si>
    <t>Possible with IMAGE proxies or capacity data</t>
  </si>
  <si>
    <t>Heat capacity (added) | Biomass</t>
  </si>
  <si>
    <t>MW</t>
  </si>
  <si>
    <t>old target</t>
  </si>
  <si>
    <t>Electricity capacity (added) | Biomass</t>
  </si>
  <si>
    <t>No</t>
  </si>
  <si>
    <t>Forest conservation (area)</t>
  </si>
  <si>
    <t>ha</t>
  </si>
  <si>
    <t>land-use</t>
  </si>
  <si>
    <t xml:space="preserve">Model Limitation </t>
  </si>
  <si>
    <t>Forest conservation (Cumulative CO2 reduction)</t>
  </si>
  <si>
    <t>Mt CO2</t>
  </si>
  <si>
    <t>Model Limitation</t>
  </si>
  <si>
    <t>Yes</t>
  </si>
  <si>
    <t>no</t>
  </si>
  <si>
    <t>over</t>
  </si>
  <si>
    <t xml:space="preserve">included in the aggregration </t>
  </si>
  <si>
    <t>x</t>
  </si>
  <si>
    <t>No - check w/ Alex</t>
  </si>
  <si>
    <t>Carbon tax</t>
  </si>
  <si>
    <t>$/t CO2</t>
  </si>
  <si>
    <t>Implemented</t>
  </si>
  <si>
    <t>Australia</t>
  </si>
  <si>
    <t>Economy-wide|Energy productivity increase (GDP/PJ)</t>
  </si>
  <si>
    <t>GDP ($M)/PJ</t>
  </si>
  <si>
    <t>this represents 40% increase in the GDP/TPES of Australia relative to 2015</t>
  </si>
  <si>
    <t>Renewable electricity production</t>
  </si>
  <si>
    <t>GWh</t>
  </si>
  <si>
    <t>this policy target is replaced by ambitious poliy</t>
  </si>
  <si>
    <t>alternate interprepration of old policy</t>
  </si>
  <si>
    <t>Minimum 25% share of electricity generated by renewables in 2030</t>
  </si>
  <si>
    <t>Minimum 50% share of electricity generated by renewables in 2030</t>
  </si>
  <si>
    <t>Fuel tax (diesel and gasoline)</t>
  </si>
  <si>
    <t>$/liter</t>
  </si>
  <si>
    <t>Optional</t>
  </si>
  <si>
    <t>OCE</t>
  </si>
  <si>
    <t>optional policy</t>
  </si>
  <si>
    <t>Fuel tax (biodiesel)</t>
  </si>
  <si>
    <t>Emissions | HFCs</t>
  </si>
  <si>
    <t>HFCs emissions are not included in the model</t>
  </si>
  <si>
    <t>Afforestation (area)</t>
  </si>
  <si>
    <t>Emissions | LULUCF</t>
  </si>
  <si>
    <t>Mt CO2e</t>
  </si>
  <si>
    <t>?</t>
  </si>
  <si>
    <t>Emissions | Agriculture</t>
  </si>
  <si>
    <t>Minimum 35% share of electricity generated by renewables in 2025</t>
  </si>
  <si>
    <t>Brazil</t>
  </si>
  <si>
    <t>Share of renewables (TPES)</t>
  </si>
  <si>
    <t>its Planned so its not included in curpolicy scenario</t>
  </si>
  <si>
    <t>Biofuel share in gasoline | Bioethanol</t>
  </si>
  <si>
    <t>BRA</t>
  </si>
  <si>
    <t xml:space="preserve">27% share of bioethanol in (bioethanol +gasoline) in Brazil 2016; aggregrated across the region(CSA) ; check the methodology in aggregration method </t>
  </si>
  <si>
    <t>Biofuel share in diesel | Biodiesel</t>
  </si>
  <si>
    <t xml:space="preserve">this policy is replaced by more ambitious policy target </t>
  </si>
  <si>
    <t>45% of TPES from Renewables in Brazil by 2024 - aggregated to whole region</t>
  </si>
  <si>
    <t>Yes with assumption about Hydro (e.g. 65%)</t>
  </si>
  <si>
    <t>Minimum 16% share of electricity generated by renewables (excluding Hydro) in Brazil in 2018</t>
  </si>
  <si>
    <t>Minimum 13GW of Biomass capacity in Brazil in 2025 - aggregated across region</t>
  </si>
  <si>
    <t>no target</t>
  </si>
  <si>
    <t>added linear increments to existing capacity stock between milestone year closest to start and end policies (from 2019 expected a capacity addition of 3.5 GW, https://www.nortonrosefulbright.com/en/knowledge/publications/b2d19c29/renewable-energy-in-latin-america-brazil)</t>
  </si>
  <si>
    <t>updated</t>
  </si>
  <si>
    <t>16.5GW of Windin Brazil in 2025 - aggregated across region</t>
  </si>
  <si>
    <t>added linear increments to existing capacity stock between milestone year closest to start and end policies (6 GW are expected in the 10 year plan; in 2019 wind capacity was 7.1 and from 2019, and is expected a capacity addition of 20 GW, https://www.nortonrosefulbright.com/en/knowledge/publications/b2d19c29/renewable-energy-in-latin-america-brazil)</t>
  </si>
  <si>
    <t>Reforestation (area)</t>
  </si>
  <si>
    <t>Emissions | LULUCF | CO2</t>
  </si>
  <si>
    <t>Ban of incandescent light bulbs</t>
  </si>
  <si>
    <t xml:space="preserve">optional policy ; it is not included in the current policy scenario </t>
  </si>
  <si>
    <t>Need to think about aggregation of this</t>
  </si>
  <si>
    <t>Fuel efficiency | Gasoline + diesel cars|New</t>
  </si>
  <si>
    <t>MJ/pkm</t>
  </si>
  <si>
    <t>efficiency standard are set for gasoline  and Diesel cars AND DIESEL CARS ONLY</t>
  </si>
  <si>
    <t>model limitation</t>
  </si>
  <si>
    <t>Electricity capacity | Small hydro</t>
  </si>
  <si>
    <t xml:space="preserve">its included of main hydro capacity constraint </t>
  </si>
  <si>
    <t>added linear increments to existing capacity stock between milestone year closest to start and end policies (from 2019 expected a capacity addition of 2 GW, https://www.nortonrosefulbright.com/en/knowledge/publications/b2d19c29/renewable-energy-in-latin-america-brazil)</t>
  </si>
  <si>
    <t>Biofuel carbon intensity (gCO2e/MJ) | Transport</t>
  </si>
  <si>
    <t>Access to electricity | Population</t>
  </si>
  <si>
    <t>Emissions|Kyoto Gases|AFOLU</t>
  </si>
  <si>
    <t>Baseline</t>
  </si>
  <si>
    <t xml:space="preserve">Minimum  10% share of biodiesel in (biodiesel and diesel) in Brazil in 2019; aggregrated across the region (CSA); check the methodology in aggregration method </t>
  </si>
  <si>
    <t>Minimum 88.5GW of Hydro capacity in Brazil in 2025 - aggregated across region</t>
  </si>
  <si>
    <t>added linear increments to existing capacity stock between milestone year closest to start and end policies (from 2019 expected a capacity addition of 32 GW, https://www.nortonrosefulbright.com/en/knowledge/publications/b2d19c29/renewable-energy-in-latin-america-brazil)</t>
  </si>
  <si>
    <t>Canada</t>
  </si>
  <si>
    <t>Electricity capacity|Coal|Without CCS</t>
  </si>
  <si>
    <t>Phase-out traditional coal-fired electricity by 2029 (i.e. coal without CCS)</t>
  </si>
  <si>
    <t>yes?</t>
  </si>
  <si>
    <t>Emissions|GHG</t>
  </si>
  <si>
    <t>MtCO2eq</t>
  </si>
  <si>
    <t>Baseline?</t>
  </si>
  <si>
    <t>Target = 30 Mt reduction, check against baseline or base year? Measure: clean fuel standard, "encourage use of a broad range of lower carbon fuels, alternative energy sources and technologies"</t>
  </si>
  <si>
    <t>$/tCO2e</t>
  </si>
  <si>
    <t>Minimum price, starting from CAN$10/tCO2e in 2018</t>
  </si>
  <si>
    <t>check baseline or base year? (Estimated mitigation impact according to national communication) - measure: strategic interconnections of electricity</t>
  </si>
  <si>
    <t>CAN</t>
  </si>
  <si>
    <t>target of 3.7% share of biodiesel/ethanol in transport in 2020</t>
  </si>
  <si>
    <t>Fuel efficiency | Medium trucks|New</t>
  </si>
  <si>
    <t>MJ/tkm</t>
  </si>
  <si>
    <t>Updated number (wrong calculation in previous round)</t>
  </si>
  <si>
    <t>efficiency standard for new truck is implemented for new medium truck from 2027</t>
  </si>
  <si>
    <t>Emissions | Buildings</t>
  </si>
  <si>
    <t>6.5MtCO2e reduction in emissions from the building sector in 2020 relative to baseline</t>
  </si>
  <si>
    <t>Power plant standard | New power plants | Change in CO2 intensity (kg CO2/kWh)</t>
  </si>
  <si>
    <t>this is an alternate explanation this policy is implemented using emission standard</t>
  </si>
  <si>
    <t xml:space="preserve">this policy is already implemented in terms of absolute emission reduction from building sector. This is an alternate explanation </t>
  </si>
  <si>
    <t>target of 5% share of bioethanol in 2020</t>
  </si>
  <si>
    <t>target of 2% share of biodiesel in (biodiesel and diesel) in 2020</t>
  </si>
  <si>
    <t>Fuel efficiency | Light-duty vehicles (passenger vehicles)|New</t>
  </si>
  <si>
    <t>efficiency standard for new truck is implemented for new passenger cars from 2025</t>
  </si>
  <si>
    <t>Emissions|Oil and gas production|CH4</t>
  </si>
  <si>
    <t>40% reduction in upstream CH4 emissions in Canada from 2012 to 2025</t>
  </si>
  <si>
    <t>Fuel efficiency | Heavy trucks|New</t>
  </si>
  <si>
    <t>efficiency standard for new truck is implemented for new heavytruck from 2027</t>
  </si>
  <si>
    <t>Power plant standard | New power plants</t>
  </si>
  <si>
    <t>g CO2/kWh</t>
  </si>
  <si>
    <t>Policy is a 420gCO2/kWh emissions standard active from 2015</t>
  </si>
  <si>
    <t>2015?</t>
  </si>
  <si>
    <t>check baseline or base year? (Estimated mitigation impact according to national communication) - measure: energy efficient equipment and appliances</t>
  </si>
  <si>
    <t>10.4MtCO2e reduction in emissions from the building sector in 2030 relative to baseline</t>
  </si>
  <si>
    <t>Emissions|HFCs</t>
  </si>
  <si>
    <t>Maximum allowable emissions (=85% reduction from baseline)</t>
  </si>
  <si>
    <t>Reduction target relative to baseline</t>
  </si>
  <si>
    <t>China</t>
  </si>
  <si>
    <t>Share of non-fossil energy in TPES</t>
  </si>
  <si>
    <t>Share of gas in energy mix</t>
  </si>
  <si>
    <t>Economy-wide | Energy-intensity (TPES/GDP)</t>
  </si>
  <si>
    <t xml:space="preserve">15% reduction in TPES/GDP between 2015 and 2020. This is calculated as an absolute target for TPES, as GDP is exogenous in the model. </t>
  </si>
  <si>
    <t>Cap on primary energy consumption</t>
  </si>
  <si>
    <t>EJ</t>
  </si>
  <si>
    <t>Caps total primary energy consumption to 165EJ in 2020</t>
  </si>
  <si>
    <t>Economy-wide | CO2-intensity (CO2/GDP)</t>
  </si>
  <si>
    <t>18% reduction in CO2/GDP between 2015 and 2020</t>
  </si>
  <si>
    <t>Hard</t>
  </si>
  <si>
    <t>Fuel efficiency | Medium-duty trucks|New</t>
  </si>
  <si>
    <t>there are many types trucks</t>
  </si>
  <si>
    <t>CHN</t>
  </si>
  <si>
    <t xml:space="preserve">efficiency value is not mentioned </t>
  </si>
  <si>
    <t>Fuel efficiency | Heavy-duty trucks|New</t>
  </si>
  <si>
    <t>15% percentage efficiency improvement is included in the cur policy scenario and not absolute value</t>
  </si>
  <si>
    <t>Fuel efficiency | Heavy-duty trucks|New (percentage increase over period)</t>
  </si>
  <si>
    <t>fuel consumption in MJ/tkm by 15% between 2015 and 2021</t>
  </si>
  <si>
    <t>Fuel efficiency | Light-duty vehicles|New</t>
  </si>
  <si>
    <t>in one number as</t>
  </si>
  <si>
    <t xml:space="preserve">implemented using different approach i.e 4c </t>
  </si>
  <si>
    <t>Difficult to capture</t>
  </si>
  <si>
    <t xml:space="preserve">18% reduction in final energy from passenger transport in China in 2020 (relatived to baseline) using IMAGE proxy </t>
  </si>
  <si>
    <t>We could apply fuel efficiency to petrol cars. Need to make an assumption on LHV (32.7 MJ/L for petrol) and pkm/veh-km (1.2)</t>
  </si>
  <si>
    <t>Cap on coal consumption | Average raw coal</t>
  </si>
  <si>
    <t>Gt/year</t>
  </si>
  <si>
    <t xml:space="preserve">this is alternate interpretation in terms of coal weight.  2g policy in terms of energy  is already implementated </t>
  </si>
  <si>
    <t>GJ/year</t>
  </si>
  <si>
    <t xml:space="preserve">its alternate interpretation </t>
  </si>
  <si>
    <t>Electric and plug-in vehicles | Production | Share of new cars</t>
  </si>
  <si>
    <t>minimum 6%  share of electric and plug-in car in 2020</t>
  </si>
  <si>
    <t>Calculated as ratio of electric cars over the total, using 2015 as benchmark</t>
  </si>
  <si>
    <t>Electric and plug-in vehicles | Production | Number</t>
  </si>
  <si>
    <t>Number/year</t>
  </si>
  <si>
    <t>share constraint is used rather than absolute vehicle number</t>
  </si>
  <si>
    <t>Electric and plug-in vehicles | Number</t>
  </si>
  <si>
    <t>Number</t>
  </si>
  <si>
    <t>Electric and plug-in vehicles | Share</t>
  </si>
  <si>
    <t xml:space="preserve"> minimum 1.5% share of cars to be electric in 2020</t>
  </si>
  <si>
    <t>Share of gas in TPES</t>
  </si>
  <si>
    <t>Minium/floor. See 'High impact policies' 2j and 2k for more details, if needed</t>
  </si>
  <si>
    <t>share of gas in tpes is set minimum  to 10% in 2020</t>
  </si>
  <si>
    <t>Cap on coal consumption</t>
  </si>
  <si>
    <t>EJ/year</t>
  </si>
  <si>
    <t>Constrains coal consumption (in Primary Energy) to be under 84.5EJ in 2020</t>
  </si>
  <si>
    <t>minimum 210 GW of wind capacity by 2020</t>
  </si>
  <si>
    <t>Electricity capacity | Solar PV</t>
  </si>
  <si>
    <t>minimum 105 GW of solar pv capacity by 2020</t>
  </si>
  <si>
    <t>Electricity capacity | Biomass</t>
  </si>
  <si>
    <t>minimum 15 GW of biomass capacity by 2020</t>
  </si>
  <si>
    <t>minimum 340 GW of hydro capacity by 2020</t>
  </si>
  <si>
    <t>Electricity capacity | Nuclear</t>
  </si>
  <si>
    <t>minimum 58 GW of nuclear capacity by 2020</t>
  </si>
  <si>
    <t>Electricity capacity | Solar thermal</t>
  </si>
  <si>
    <t>minimum 5 GW of solar thermal capacity by 2020</t>
  </si>
  <si>
    <t>minimum 26.5% share of renewable in electricity production ( including hydro) in 2020</t>
  </si>
  <si>
    <t>Power plant standard (efficiency) new plants | Coal</t>
  </si>
  <si>
    <t>policy is already met in baseline</t>
  </si>
  <si>
    <t>minimum of 38% efficiency in coal plants in 2020</t>
  </si>
  <si>
    <t>Gtce/year (billion tons of standard coal equivalent per year)</t>
  </si>
  <si>
    <t>this is alternate interpretation.  Applied constrains coal consumption (in Primary Energy) to be under 84.5EJ in 2020</t>
  </si>
  <si>
    <t>Minimium 15% share on non-fossil energy in TPES in2020</t>
  </si>
  <si>
    <t>Energy use per industrial value added (MJ/IVA (US$2005))</t>
  </si>
  <si>
    <t>18% reduction in Energy Consumption / IVA in Industry between 2015 and 2020. Assumes that Industry as a proportion of IVA is constant across the 10 year period.</t>
  </si>
  <si>
    <t>1.1% share of biodiesel/ethanol in transport in 2020</t>
  </si>
  <si>
    <t>22% reduction in Industrial output (MtCO2/IVA) between 2015 and 2020. Assumes that Industry as a proportion of IVA is constant across the 5 year period</t>
  </si>
  <si>
    <t>Forest coverage (area)</t>
  </si>
  <si>
    <t>Forest coverage (volume)</t>
  </si>
  <si>
    <t>m3</t>
  </si>
  <si>
    <t>Feed-in tariff | Solar PV (3 regions)</t>
  </si>
  <si>
    <t>0.80, 0.88, 0.98</t>
  </si>
  <si>
    <t>yuan/kWh</t>
  </si>
  <si>
    <t>Feed-in tariff | Offshore wind (inter-tidal zone / offshore wind power)</t>
  </si>
  <si>
    <t>0.75 - 0.85</t>
  </si>
  <si>
    <t>Feed-in tariff | Onshore wind (depending on region)</t>
  </si>
  <si>
    <t>0.47 - 0.60</t>
  </si>
  <si>
    <t>Share of newly constructed buildings meeting standard (439 MJ/M2)</t>
  </si>
  <si>
    <t>Guideline: determine based on your BAU scenario what the energy intensity (MJ/m2) is, assuming 70% will have on average the BAU intensity and 30% the standard intensity set by this policy</t>
  </si>
  <si>
    <t>Share of newly constructed buildings meeting standard (439 MJ/m2). Again, hard to implement in TIAM,</t>
  </si>
  <si>
    <t>European Union</t>
  </si>
  <si>
    <t>Energy consumption</t>
  </si>
  <si>
    <t>Economy-wide | Emissions | non-ETS-sector (transport, buildings)</t>
  </si>
  <si>
    <t>Share of renewables (TPES )</t>
  </si>
  <si>
    <t>Share of renewables in energy use in transport (biofuels and renewable electricity)</t>
  </si>
  <si>
    <t>over (13% instead of 10%_)</t>
  </si>
  <si>
    <t>WEU</t>
  </si>
  <si>
    <t xml:space="preserve">minimum 10% share of biodiesel/ethanol/renewable electricity in transport in EU in 2020. </t>
  </si>
  <si>
    <t>Share of renewables in energy use in rail and road transport (biofuels and renewable electricity)</t>
  </si>
  <si>
    <t xml:space="preserve">Share of advanced renewables( advanced biofuels and biogas)  in energy use in rail and road transport </t>
  </si>
  <si>
    <t>TAIM</t>
  </si>
  <si>
    <t>Harder</t>
  </si>
  <si>
    <t>Economy-wide | Emissions | ETS-sector (industry/electricity)</t>
  </si>
  <si>
    <t xml:space="preserve"> Caps ETS (Electricity/Industry) emissions reduction by 43% relative to  2005 ; (western europe represents 80.4% of EU28 emissions in 2015, hence the scaling factor is used to implement emission reduction);emission target is spilt between western and eastern europe based on emission proportions </t>
  </si>
  <si>
    <t>fuel efficiency standard is implemented for eastern and western europe</t>
  </si>
  <si>
    <t>g CO2/km</t>
  </si>
  <si>
    <t>updated fuel efficency for new light duty vehicles from 2025 to 2029</t>
  </si>
  <si>
    <t>updated fuel efficency for new light duty vehicles from 2030 onwards</t>
  </si>
  <si>
    <t>Fuel efficiency | Light-duty vehicles (light commercial vehicles)|New</t>
  </si>
  <si>
    <t>updated fuel efficency for new light duty commerical vehicles from 2025 to 2029</t>
  </si>
  <si>
    <t>updated fuel efficency for new light duty commerical vehicles from 2030 onwards</t>
  </si>
  <si>
    <t>Fuel efficiency | Heavy-duty truck|New</t>
  </si>
  <si>
    <t>Fuel efficiency | Heavy-duty truck|New (percentage increase over period)</t>
  </si>
  <si>
    <t xml:space="preserve">energy efficiency improvement of 14% ; need to check this policy has been updated or not </t>
  </si>
  <si>
    <t>Economy-wide | Emissions</t>
  </si>
  <si>
    <t xml:space="preserve">40% GHG reduction in the year 2030 compared to 1990 level </t>
  </si>
  <si>
    <t>Share of renewables (final energy consumption)</t>
  </si>
  <si>
    <t xml:space="preserve">20% of Final Energy in EU from Renewables. </t>
  </si>
  <si>
    <t xml:space="preserve">30% of Final Energy in EU from Renewables (  as per revised Renewable Energy Directive) . </t>
  </si>
  <si>
    <t xml:space="preserve">Caps total CO2 emissions  to be 20% that of 1990 levels. Changes in LULUCF emissions are not accounted for in the current policy scenario ; WEU represents 80.4% of EU28 emissions in 2015, hence the scaling factor is used for implementing this policy </t>
  </si>
  <si>
    <t>Energy consumption | Maximum primary energy</t>
  </si>
  <si>
    <t>Mtoe</t>
  </si>
  <si>
    <t>Caps total primary energy consumption to 1474Mtoe in 2020; Western europe  represents 83.6% of EU energy consumption in 2015 - hence scaling factor is used to spilt the central target between western and eastern europe</t>
  </si>
  <si>
    <t xml:space="preserve"> </t>
  </si>
  <si>
    <t>Caps total primary energy consumption to 57.3EJ in 2030; Western europe  represents 83.6% of EU energy consumption in 2015 - hence scaling factor is used to spilt the central target between western and eastern europe</t>
  </si>
  <si>
    <t>Energy consumption | Maximum final energy</t>
  </si>
  <si>
    <t>Caps total final energy consumption to 43.5EJ in 2030. WEU represents 84.1% of EU energy consumption in 2015 - hence scaling factor is used to split the central target into WEU and EEU</t>
  </si>
  <si>
    <t>F-gases</t>
  </si>
  <si>
    <t>F gases are not included in the model</t>
  </si>
  <si>
    <t>Emissions | fluorinated gases</t>
  </si>
  <si>
    <t>HFCs gases are not included in the model</t>
  </si>
  <si>
    <t>Updated policy based on revised Energy Efficiency Directive. This is seen as a reduction in 32.5% energy consumption relative to baseline in 2030. As per directive, the target would correspond to 1273 mtoe of reduction in the primary energy supply.</t>
  </si>
  <si>
    <t>(net) LULUF CO2</t>
  </si>
  <si>
    <t>Building standard | Public buildings</t>
  </si>
  <si>
    <t>MJ/m2</t>
  </si>
  <si>
    <t xml:space="preserve">very little impact and model limitation </t>
  </si>
  <si>
    <t>Building standard | New buildings</t>
  </si>
  <si>
    <t>Cars|fleet-wide CO2 emission targets</t>
  </si>
  <si>
    <t>Vans|fleet-wide CO2 emission targets</t>
  </si>
  <si>
    <t>India</t>
  </si>
  <si>
    <t>Unsure</t>
  </si>
  <si>
    <t>Electricity capacity|Rooftop PV|Cumulative</t>
  </si>
  <si>
    <t>Biofuel share in transport|Bioethanol + biodiesel</t>
  </si>
  <si>
    <t>INDIA</t>
  </si>
  <si>
    <t>target of  4.2% share of biodiesel/ethanol in transport in 2017</t>
  </si>
  <si>
    <t>target of  5% share of biodiesel in (biodiesel and diesel) in 2017</t>
  </si>
  <si>
    <t>target of  2% share of bioethanol in (bioethanol +gasoline) in 2017</t>
  </si>
  <si>
    <t>Delayed by one year</t>
  </si>
  <si>
    <t xml:space="preserve">standard in terms emission/km is implemented </t>
  </si>
  <si>
    <t>gCO2/km</t>
  </si>
  <si>
    <t>Penetration of efficient and  low emission new vehicles in 2017</t>
  </si>
  <si>
    <t>Electric vehicles | Share of new passenger fleet</t>
  </si>
  <si>
    <t>Includes two-wheelers</t>
  </si>
  <si>
    <t>minimum 15% share of new capacity in 2020 to be electric within the LDV fleet( cars and two wheelers)</t>
  </si>
  <si>
    <t>Energy consumption | Industry (incl electricity)</t>
  </si>
  <si>
    <t>PAT scheme cycle II; updated due to overachievement</t>
  </si>
  <si>
    <t>this is an alternate explaination in terms of emission reduction and industry energy reduction is applied separately</t>
  </si>
  <si>
    <t>Power plant standard | New power plants | Coal</t>
  </si>
  <si>
    <t>Minimal 47% efficiency</t>
  </si>
  <si>
    <t xml:space="preserve"> efficiency ofall new Indian Coal Plants to be &gt;0.4319 in 2030.</t>
  </si>
  <si>
    <t>PAT scheme cycle I; update due to overachievement</t>
  </si>
  <si>
    <t>Penetration of efficient and  low emission new vehicles in 2022</t>
  </si>
  <si>
    <t>PJ</t>
  </si>
  <si>
    <t>PAT scheme cycle II; update due to overachievement</t>
  </si>
  <si>
    <t>Reduction in  Industrial Consumption by 185PJ in 2015 relative to baseline</t>
  </si>
  <si>
    <t>PAT scheme cycle I; updated due to overachievement</t>
  </si>
  <si>
    <t>Reduction in Industrial Consumption by 140PJ in 2015 relative to baseline</t>
  </si>
  <si>
    <t xml:space="preserve">Policy is overwritten by a more ambitious policy </t>
  </si>
  <si>
    <t>% share of renewable in 2022 is set to 20%</t>
  </si>
  <si>
    <t>target  of 10 GW  biomass power plant capacity by 2022</t>
  </si>
  <si>
    <t>Electricity capacity|Small hydro</t>
  </si>
  <si>
    <t>target  of5 GW  hydro power plant capacity by 2022</t>
  </si>
  <si>
    <t>Electricity capacity|Wind</t>
  </si>
  <si>
    <t>target  of 60 GW wind power plant capacity by 2022</t>
  </si>
  <si>
    <t>Electricity capacity|Solar</t>
  </si>
  <si>
    <t>target  of 100 GW solar power plant capacity by 2022</t>
  </si>
  <si>
    <t>Forest coverage (area) | Emissions (cumulative)</t>
  </si>
  <si>
    <t>Forest coverage (area) | Increase</t>
  </si>
  <si>
    <t>Reduce cooling energy requirements</t>
  </si>
  <si>
    <t>20-40</t>
  </si>
  <si>
    <t>IND</t>
  </si>
  <si>
    <t>https://pib.gov.in/PressReleaseIframePage.aspx?PRID=1568328</t>
  </si>
  <si>
    <t xml:space="preserve">Add decentralised solar power capacity </t>
  </si>
  <si>
    <t>target</t>
  </si>
  <si>
    <t>Pradhan Mantri Kisan Urja Suraksha evam Utthaan Mahabhiyan (PM Kusum) Scheme</t>
  </si>
  <si>
    <t>Fuel consumption standard for 3.5 tonnes  weight good vehicles/ new vehicles</t>
  </si>
  <si>
    <t>l/100km</t>
  </si>
  <si>
    <t>Fuel consumption standard for 7.5 tonnes  weight good vehicles/ new vehicles</t>
  </si>
  <si>
    <t>Fuel consumption standard for 12 tonnes  weight good vehicles/ new vehicles</t>
  </si>
  <si>
    <t>Indonesia</t>
  </si>
  <si>
    <t>INDO</t>
  </si>
  <si>
    <t>Target of  25% share of biodiesel in (biodiesel and diesel) in Indonesia in 2025; aggregrated across region(ODA)</t>
  </si>
  <si>
    <t>Share of renewables (TPES)|Including nuclear</t>
  </si>
  <si>
    <t>Target of  20% share of bioethanol in (bioethanol +gasoline) in Indonesia in 2025 ; aggregrated across the region (ODA)</t>
  </si>
  <si>
    <t>Enforces a 22.5% share of biofuels in transport in Indonesia in 2025- aggregrated across region(ODA)</t>
  </si>
  <si>
    <t>Electricity capacity (added) | Wind/solar</t>
  </si>
  <si>
    <t>Installed capacity in 2015: 0.5 GW solar, 1.1 GW wind</t>
  </si>
  <si>
    <t>Minimum 1.2GW of Wind and 0.6 GW of solar capacity in Indonesia in 2020 - aggregated across region(ODA)</t>
  </si>
  <si>
    <t>Electricity capacity (added) | Geothermal</t>
  </si>
  <si>
    <t>Installed capacity in 2015: 1.2 GW geothermal</t>
  </si>
  <si>
    <t>1.9GW of geothermal in Indonesia - aggregated across ODA</t>
  </si>
  <si>
    <t>Electricity capacity (added) | Hydro</t>
  </si>
  <si>
    <t>Installed capacity in 2015: 4.4 GW hydro</t>
  </si>
  <si>
    <t>6.4GW of Hydro in Indonesia in 2020 - aggregated across region</t>
  </si>
  <si>
    <t>Electrification rate</t>
  </si>
  <si>
    <t>Share of renewables (electricity consumption) | Non-fossil | Including nuclear</t>
  </si>
  <si>
    <t>Hard - would need trade flows</t>
  </si>
  <si>
    <t>TPES import | Gas</t>
  </si>
  <si>
    <t>hard to limit for whole region and trade flow are modelled between whole region in TIAM</t>
  </si>
  <si>
    <t>Deforestation | Volume</t>
  </si>
  <si>
    <t>-20 to -50 million</t>
  </si>
  <si>
    <t>m3/year</t>
  </si>
  <si>
    <t>Japan</t>
  </si>
  <si>
    <t>Energy consumption|Final Energy</t>
  </si>
  <si>
    <t>implemented</t>
  </si>
  <si>
    <t xml:space="preserve">no </t>
  </si>
  <si>
    <t>minimum  10% reduction in final energy in 2030 relative to the 2010</t>
  </si>
  <si>
    <t>Oil and gas tax</t>
  </si>
  <si>
    <t>JPY/kg</t>
  </si>
  <si>
    <t>JAP</t>
  </si>
  <si>
    <t xml:space="preserve"> 3% increase in gas consumption in 2025 (primary energy) ( IMAGE proxy )</t>
  </si>
  <si>
    <t>Gasoline tax</t>
  </si>
  <si>
    <t>JPY/L</t>
  </si>
  <si>
    <t>Enforces a 6% reduction in final energy from the passenger sector in 2025 (relative to the baseline) ; proxy is used</t>
  </si>
  <si>
    <t>Coal tax (added climate mitigation tax</t>
  </si>
  <si>
    <t>700 + 670</t>
  </si>
  <si>
    <t>JPY/t</t>
  </si>
  <si>
    <t>Enforces a 4% reduction in coal consumption in 2025 (primary energy) ( image proxy )</t>
  </si>
  <si>
    <t>2015: 1.29 MJ/pkm</t>
  </si>
  <si>
    <t xml:space="preserve">this effiiency standard is implemented for new cars </t>
  </si>
  <si>
    <t>its alternate interpretation ; using 10% reduction in final energy in 2030 related to 2010</t>
  </si>
  <si>
    <t>Eco-car subsidies</t>
  </si>
  <si>
    <t>Yen</t>
  </si>
  <si>
    <t>Yen 160.000 per unit; down by Yen 5mil. from 2015</t>
  </si>
  <si>
    <t>Building standard</t>
  </si>
  <si>
    <t>MJ/m2/year</t>
  </si>
  <si>
    <t>Image relative proxy is used ;0.37% increase in FE from Residential and Commercial in 2020</t>
  </si>
  <si>
    <t>See 'High impact policies' 11a, 11c, 11d, 11e for specific energy source shares, if needed</t>
  </si>
  <si>
    <t>Minimum 23% share of renewable generation by 2030</t>
  </si>
  <si>
    <t>Aviation fuel tax</t>
  </si>
  <si>
    <t>its optional policy so not included in cur policy scenario</t>
  </si>
  <si>
    <t>Diesel oil tax</t>
  </si>
  <si>
    <t>Energy consumption | Industry</t>
  </si>
  <si>
    <t>%/year</t>
  </si>
  <si>
    <t>For industries consuming more than 1500kL oil equivalent annually (90% of the sector)</t>
  </si>
  <si>
    <t>Forest sink</t>
  </si>
  <si>
    <t>Crude oil tax (added climate mitigation tax</t>
  </si>
  <si>
    <t>2040 + 760</t>
  </si>
  <si>
    <t>JPY/kl</t>
  </si>
  <si>
    <t>BAU</t>
  </si>
  <si>
    <t>9.7 to 15.6</t>
  </si>
  <si>
    <t>Mexico</t>
  </si>
  <si>
    <t>Emissions | Oil and gas production | Venting</t>
  </si>
  <si>
    <t>its  already met in the baseline</t>
  </si>
  <si>
    <t>Economy-wide | Energy intensity</t>
  </si>
  <si>
    <t>MJ/USD(2010)</t>
  </si>
  <si>
    <t>Same as or below 2012 levels</t>
  </si>
  <si>
    <t>MEX</t>
  </si>
  <si>
    <t>Fixes TPES/GDP to 2012 level</t>
  </si>
  <si>
    <t>35% share of electricity generated by renewables in 2024</t>
  </si>
  <si>
    <t>30% share of electricity generated by renewables in 2021</t>
  </si>
  <si>
    <t>25% share of electricity generated by renewables in 2018</t>
  </si>
  <si>
    <t>1.4 - 1.95</t>
  </si>
  <si>
    <t xml:space="preserve"> it's already met in the baseline</t>
  </si>
  <si>
    <t>Forestry credits | Increase</t>
  </si>
  <si>
    <t>Deforestation | Emissions</t>
  </si>
  <si>
    <t>Carbon tax | Fossil fuel production</t>
  </si>
  <si>
    <t>US$/t</t>
  </si>
  <si>
    <t>its optional policy</t>
  </si>
  <si>
    <t>Republic of Korea</t>
  </si>
  <si>
    <t>KOR</t>
  </si>
  <si>
    <t xml:space="preserve"> target of 3% share of biofuel in diesel in 2018</t>
  </si>
  <si>
    <t xml:space="preserve"> target of 1.3% share of biodiesel/ethanol in transport in 2018</t>
  </si>
  <si>
    <t>Fuel efficiency | Light-duty vehicles | New cars</t>
  </si>
  <si>
    <t xml:space="preserve"> 97gCO2/km efficiency standard for 2020</t>
  </si>
  <si>
    <t>minimum 0.2 GW biomass capacity by 2029</t>
  </si>
  <si>
    <t>minimum 16.6 GW solar capacity by 2029</t>
  </si>
  <si>
    <t>Electricity capacity | Offshore wind</t>
  </si>
  <si>
    <t>minimum 1 GW offshore wind capacity by 2029</t>
  </si>
  <si>
    <t>Electricity capacity | Onshore wind</t>
  </si>
  <si>
    <t>minimum 0.8 GW onshore wind capacity by 2029</t>
  </si>
  <si>
    <t>minimum 1.8 GW hydro capacity by 2029</t>
  </si>
  <si>
    <t>9.7% share of renewables in electricity production in South Korea in 2020</t>
  </si>
  <si>
    <t>this is an alternate explaination and this policy is implemented using percentage reduction method</t>
  </si>
  <si>
    <t>97gCO2/km efficiency standard for 2020</t>
  </si>
  <si>
    <t>26.9% reduction in CO2 from buildings sector  in 2030 relative to baseline_</t>
  </si>
  <si>
    <t>20% share of non-fossil in electricity production in South Korea in 2030</t>
  </si>
  <si>
    <t>Emissions|Kyoto Gases|Including LULUCF</t>
  </si>
  <si>
    <t>Electric capacity | Renewable</t>
  </si>
  <si>
    <t>Electricity capacity | Waste</t>
  </si>
  <si>
    <t>Russian Federation</t>
  </si>
  <si>
    <t>Electricity consumption | Residential buildings</t>
  </si>
  <si>
    <t>target of 20% electrification of the residential sector for russia and FSU region</t>
  </si>
  <si>
    <t>RUS</t>
  </si>
  <si>
    <t>1.52GW of Solar in Russia by 2020 - aggregated across region(FSU) ;check aggregrated methodology</t>
  </si>
  <si>
    <t>Target values applied to Russia</t>
  </si>
  <si>
    <t xml:space="preserve">updated </t>
  </si>
  <si>
    <t>3.6GW of Wind in Russia by 2020 - aggregated across region(FSU):  check aggregrated methodology</t>
  </si>
  <si>
    <t>target adjusted to 13.5% energy efficiency improvement by 2020 (check)</t>
  </si>
  <si>
    <t>13.5% reduction in TPES/GDP between 2007 and 2020 for Russia. Aggregated across the region</t>
  </si>
  <si>
    <t>Economy-wide | Electricity intensity</t>
  </si>
  <si>
    <t>Economy-wide | intensity of heat</t>
  </si>
  <si>
    <t>25 Watts or more</t>
  </si>
  <si>
    <t>Gas flaring limit</t>
  </si>
  <si>
    <t>95% of petroleum gas</t>
  </si>
  <si>
    <t>-36 to -12</t>
  </si>
  <si>
    <t>Economy wide | Electricity losses</t>
  </si>
  <si>
    <t>It can be interepreted as a reduction of the electricity losses from the 2020 electricity losses equal to10.6 %</t>
  </si>
  <si>
    <t>Electricity generation | CHP</t>
  </si>
  <si>
    <t>It can be interepreted as an increase in the generation from the 2020 value equal to 30.4 % of the total generation</t>
  </si>
  <si>
    <t>CH4 consumption | Transport</t>
  </si>
  <si>
    <t>bcm</t>
  </si>
  <si>
    <t>It can be interpreted as an increase compared to 2020 value of 0.7 bcm</t>
  </si>
  <si>
    <t>10-23</t>
  </si>
  <si>
    <t>Saudi Arabia</t>
  </si>
  <si>
    <t>Electricity capacity | Renewable</t>
  </si>
  <si>
    <t>minimum 9.5 GW total renewable capacity in Saudi in 2023 ; saudi and turkey policies are aggregated up for MEA region)</t>
  </si>
  <si>
    <t>Using IMAGE proxy yes</t>
  </si>
  <si>
    <t>Fuel efficiency | Light trucks | New</t>
  </si>
  <si>
    <t>1.41-2.04</t>
  </si>
  <si>
    <t>ME</t>
  </si>
  <si>
    <t>1.18-1.57</t>
  </si>
  <si>
    <t>South Africa</t>
  </si>
  <si>
    <t>R/tCO2e</t>
  </si>
  <si>
    <t>SAF</t>
  </si>
  <si>
    <t>minimum  5% share of biodiesel/ethanol in transport in South Africa in 2016; using the same share of biodiesel/ ethanol for africa region too</t>
  </si>
  <si>
    <t>Additions 2010-2030, same as total capacity by 2030</t>
  </si>
  <si>
    <t xml:space="preserve">minimum 8.4 GW of solarpv capacity in south africa in 2030 : it is  aggregated across AFR using aggregration method : please check aggregration method sheet </t>
  </si>
  <si>
    <t>Electricity capacity | Solar CSP</t>
  </si>
  <si>
    <t xml:space="preserve">minimum 1 GW of solar thermal capacity in south africa in 2030 : it is  aggregated across AFR using aggregration method : please check aggregration method sheet </t>
  </si>
  <si>
    <t xml:space="preserve">minimum 9.2 GW of wind capacity in south africa in 2030  : it is  aggregated across AFR using aggregration method : please check aggregration method sheet </t>
  </si>
  <si>
    <t>Share of renewables (electricity capacity) | Excluding hydro</t>
  </si>
  <si>
    <t>Share of renewables (electricity capacity) | Including hydro</t>
  </si>
  <si>
    <t>Turkey</t>
  </si>
  <si>
    <t>Energy intensity (GJ/GDP) | Industry</t>
  </si>
  <si>
    <t>TUR</t>
  </si>
  <si>
    <t>20% reduction in energy intensity of Industry in Turkey from 2008 to 2023. Aggregated to the region ( MEA)</t>
  </si>
  <si>
    <t>Primary energy consumption</t>
  </si>
  <si>
    <t>Check if that is sufficient to meet other target: 20.5% REN in final energy consumption by 2023</t>
  </si>
  <si>
    <t>minimum 30% share of electricity production by  renewable by 2023;This 30% is converted to the 12% across the region, using the aggregation methodology</t>
  </si>
  <si>
    <t>minimum 1 GW biomass capacity by 2023; aggregrated across region( MEA) ; check aggregration method sheet for methodology</t>
  </si>
  <si>
    <t>Electricity capacity | Geothermal</t>
  </si>
  <si>
    <t>minimum 1 GW geothermal by 2023;aggregrated across region(MEA); check aggregration method sheet for methodology</t>
  </si>
  <si>
    <t>minimum 5 GW solar capacity by 2023;aggregrated across region(MEA); check aggregration method sheet for methodology</t>
  </si>
  <si>
    <t>minimum 20 GW wind capacity by 2023 ;aggregrated across region(MEA); check aggregration method sheet for methodology</t>
  </si>
  <si>
    <t>minimum 34 GW hydro capacity by 2023 ;;aggregrated across region(MEA); check aggregration method sheet for methodology</t>
  </si>
  <si>
    <t>United States of America</t>
  </si>
  <si>
    <t>planned</t>
  </si>
  <si>
    <t>USA</t>
  </si>
  <si>
    <t>Energy savings | Buildings</t>
  </si>
  <si>
    <t>PJ/year</t>
  </si>
  <si>
    <t>Reductions due to building codes in new buildings</t>
  </si>
  <si>
    <t>Reduces FE in the Residential/Commerical sector by 350PJ in 2030 (relative to the baseline).</t>
  </si>
  <si>
    <t>Reduces FE in the Residential/Commerical sector by 250PJ in 2020 (relative to the baseline).</t>
  </si>
  <si>
    <t>Energy intensity (MJ/m2) | Buildings | Appliances</t>
  </si>
  <si>
    <t>Reduces FE in the Residential/Commercial sector by 1.4% in 2025</t>
  </si>
  <si>
    <t>Biofuel share in transport | Bioethanol + biodiesel | Energy</t>
  </si>
  <si>
    <t>Enforces a 15% share of biodiesel/ethanol in transport in 2022</t>
  </si>
  <si>
    <t>Biofuel share in transport | Bioethanol + biodiesel | Volume</t>
  </si>
  <si>
    <t xml:space="preserve">constraint in terms of energy is already included </t>
  </si>
  <si>
    <t>minimum 10.1% share of biodiesel/ethanol in transport in 2014</t>
  </si>
  <si>
    <t xml:space="preserve">  450gCO2/kWh emissions standard active from 2015</t>
  </si>
  <si>
    <t>10.6% share of electricity generated by renewables in 2020</t>
  </si>
  <si>
    <t>Emissions | Oil and gas production | CH4</t>
  </si>
  <si>
    <t>42.5% reduction in upstream CH4 emissions in the USA from 2012 to 2025</t>
  </si>
  <si>
    <t xml:space="preserve">this is covered by the below policy </t>
  </si>
  <si>
    <t>Fuel efficiency | Heavy trucks|New % increase over period)</t>
  </si>
  <si>
    <t>reduction in fuel consumption  in  terms MJ/tkm by 35% between 2015 and 2027</t>
  </si>
  <si>
    <t>efficiency standard for medium truck is set</t>
  </si>
  <si>
    <t>Fuel efficiency | Passenger vehicles |New</t>
  </si>
  <si>
    <t>efficiency standard for new passenger vehicles is set</t>
  </si>
  <si>
    <t>Fuel efficiency | Passenger cars/Light-duty vehicles |New</t>
  </si>
  <si>
    <t>LDVs is included in the  above policy</t>
  </si>
  <si>
    <t>35-50</t>
  </si>
  <si>
    <t>$</t>
  </si>
  <si>
    <t>Credit for Carbon Sequetration starting from 2024</t>
  </si>
  <si>
    <t>Oil import</t>
  </si>
  <si>
    <t>Reduction in oil imports to America by 50% from 2010 to 2020</t>
  </si>
  <si>
    <t>Final electricity consumption | Buildings | Residential | Appliances</t>
  </si>
  <si>
    <t>10846 PJ</t>
  </si>
  <si>
    <t xml:space="preserve">target year is not mentioned </t>
  </si>
  <si>
    <t>Final electricity consumption | Buildings | Commercial | Appliances</t>
  </si>
  <si>
    <t>8673 PJ</t>
  </si>
  <si>
    <t>Final electricity consumption | Buildings | Total | Appliances</t>
  </si>
  <si>
    <t>19519 PJ</t>
  </si>
  <si>
    <t>Model limitation</t>
  </si>
  <si>
    <t>California Air Resources Board136: All states and automakers improve GHG performance of new cars and trucks consistent with the compromise offered by California of 3.7% per year through 2025. No standards post 2025.</t>
  </si>
  <si>
    <t>ZEV state targets, state fleet procurement targets</t>
  </si>
  <si>
    <t>Current state RPS demand through 2030; NREL Annual Technology Baseline (ATB) 2019 Mid Technology Cost Scenario.</t>
  </si>
  <si>
    <t>MUSE code</t>
  </si>
  <si>
    <t>MUSE</t>
  </si>
  <si>
    <t>regional aggregation</t>
  </si>
  <si>
    <t>already in baseline</t>
  </si>
  <si>
    <t>estimated assuming a share of Argentina equal to 144957/1218453 (TJ, 2015) of non OECD Americas (IEA estimates)</t>
  </si>
  <si>
    <t>met with Argentina-2f with interpolation</t>
  </si>
  <si>
    <t>superseded</t>
  </si>
  <si>
    <t>24 % in baseline</t>
  </si>
  <si>
    <t>yearly increments between 2016 and 2029</t>
  </si>
  <si>
    <t>yearly increments between 2019 and 2029</t>
  </si>
  <si>
    <t>added linear increase in fuel blend from 2010 to 2030</t>
  </si>
  <si>
    <t>applied to target technologies 2a</t>
  </si>
  <si>
    <t>yearly increments between 2016 and 2024</t>
  </si>
  <si>
    <t>implemented as no further investments possible after decommissioning in residential sector</t>
  </si>
  <si>
    <t>applied linear reduction until limit reached to petrol and diesel cars</t>
  </si>
  <si>
    <t>added linear increase in fuel blend from 2020 to 2030</t>
  </si>
  <si>
    <t>No added capacity for unabated coal plus early retrirement of coal</t>
  </si>
  <si>
    <t>added linear addition to capacity as share of total demand</t>
  </si>
  <si>
    <t>excluded coal, early retirement of kero, LPG heating systems from 2016, added ~ 120 heat pump capacity</t>
  </si>
  <si>
    <t>applied as 3a as more stringent value</t>
  </si>
  <si>
    <t>modelled in baseline (min. 10% share of ethanol)</t>
  </si>
  <si>
    <t>modelled in baseline (min. 5 % share of biodiesel)</t>
  </si>
  <si>
    <t>applied linear reduction until limit reached to petrol cars</t>
  </si>
  <si>
    <t>applied linear reduction until limit reached to diesel heavy duty trucks</t>
  </si>
  <si>
    <t>Obtained with coal phase out</t>
  </si>
  <si>
    <t>imposed as absolute target equal to 1.2 MJ/tkm for heavy trucks (more restrictive)</t>
  </si>
  <si>
    <t>added linear increase (fraction of total lorry transport consumption in 2015 = 80.2 EJ)</t>
  </si>
  <si>
    <t>superseded by PR 2</t>
  </si>
  <si>
    <t>Linear addition to cover increased car demand</t>
  </si>
  <si>
    <t>Applied with 2g</t>
  </si>
  <si>
    <t>yearly increments until 2029</t>
  </si>
  <si>
    <t>No added capacity for coal subcritical (COA_SUB_HC), lignin subcritical (COA_SUB_LN), and lignin supercritical (COA_SC_LN)</t>
  </si>
  <si>
    <t>applied with 4b</t>
  </si>
  <si>
    <t>applied linear reduction until limit reached to diesel cars</t>
  </si>
  <si>
    <t>Linear addition to cover increased car demand of electric cars in DNK, EU18, EU7, OE2, NOR, SWE</t>
  </si>
  <si>
    <t>Linear addition to cover increased car ethanol demand of H2 cars in DNK, EU18, EU7, OE2, NOR, SWE</t>
  </si>
  <si>
    <t>descends from 25a and 25b</t>
  </si>
  <si>
    <t>imposed as absolute target of 0.94 MJ/tkm (more restrictive)</t>
  </si>
  <si>
    <t>linear addition until end year</t>
  </si>
  <si>
    <t>imposed in 2020 with a reduction of 7.5% on all lightlorries</t>
  </si>
  <si>
    <t>applied as reduction on consumption on all litghtlorries</t>
  </si>
  <si>
    <t>met in baseline (24 % in 2020)</t>
  </si>
  <si>
    <t>yearly increments between 2016 and 2021 until met cumulative target</t>
  </si>
  <si>
    <t>yearly increments until end year met</t>
  </si>
  <si>
    <t>superseded by 7d</t>
  </si>
  <si>
    <t>modelled in baseline (5% share of ethanol)</t>
  </si>
  <si>
    <t>modelled in baseline (10 % share of biodiesel)</t>
  </si>
  <si>
    <t>superseded by PR 3</t>
  </si>
  <si>
    <t>applied linear increase in capacity until limit reached as a share of car demand</t>
  </si>
  <si>
    <t>baseline</t>
  </si>
  <si>
    <t>applied with PR3</t>
  </si>
  <si>
    <t>yearly increments between 2016 and 2022 until added value to reach</t>
  </si>
  <si>
    <t>applied linear reduction until limit reached to light lorries diesel and petrol</t>
  </si>
  <si>
    <t>not a modelled technology</t>
  </si>
  <si>
    <t>applied linear reduction until limit reached to havey lorries diesel and petrol</t>
  </si>
  <si>
    <t>regional aggregation, in baseline ethanol mix 10 %</t>
  </si>
  <si>
    <t>yearly increments between 2016 and 2019 split between GND and ON wind</t>
  </si>
  <si>
    <t>yearly increments between 2016 and 2019</t>
  </si>
  <si>
    <t>met in baseline</t>
  </si>
  <si>
    <t>Maximum capacity of nuclear maintained constant</t>
  </si>
  <si>
    <t>Linear increments of capacity between 2016 and2029</t>
  </si>
  <si>
    <t>5 % included in baseline</t>
  </si>
  <si>
    <t>applied linear increase in capacity until limit reached as a share of demand</t>
  </si>
  <si>
    <t>Fuel efficiency | Light-duty vehicles | New</t>
  </si>
  <si>
    <t>applied as 1b</t>
  </si>
  <si>
    <t>imposed with 6</t>
  </si>
  <si>
    <t>excluded coal, early retirement of kero, LPG heating systems from 2020, added ~ 146 heat pump capacity</t>
  </si>
  <si>
    <t>not implementable due to model limitation</t>
  </si>
  <si>
    <t>applied linear reduction of fuel consumption to all fossil cars (CO2 emissions only)</t>
  </si>
  <si>
    <t>baseline 828.6917 (out of 2030) in residential sector, 516.9456 (out of 819.3513) in commercial are from electricity. Added 28.4 PJ/y between 2021 and 2029 PJ of hresidential heat pumps</t>
  </si>
  <si>
    <t>yearly incrementsuntil end year</t>
  </si>
  <si>
    <t>from the capacity of renewables of the region, it was applied the electricity share of 338342/1048278=0.32 to estimate the residual capacity f renewables to add</t>
  </si>
  <si>
    <t>added linear increase</t>
  </si>
  <si>
    <t>achieved with South Africa-1</t>
  </si>
  <si>
    <t>added linear increments of renewables until end year</t>
  </si>
  <si>
    <t>added linear increments of renewables</t>
  </si>
  <si>
    <t>less strict than Turkey-1-b</t>
  </si>
  <si>
    <t>added linear addition of capacity</t>
  </si>
  <si>
    <t>imposed with 2 Turkey-0-b</t>
  </si>
  <si>
    <t>added linear increments until end year</t>
  </si>
  <si>
    <t>applied to petrol/diesel cars</t>
  </si>
  <si>
    <t>applied linear reduction until limit reached to ethanol cars</t>
  </si>
  <si>
    <t>included in 6c</t>
  </si>
  <si>
    <t>imposed with 6c</t>
  </si>
  <si>
    <t>assumed no additional installations and early decommissioning of unabated coal</t>
  </si>
  <si>
    <t>applied linear reduction until limit reached to heavy trucks</t>
  </si>
  <si>
    <t>imposed with absolute limit 2b</t>
  </si>
  <si>
    <t>superseded by 1b1</t>
  </si>
  <si>
    <t>applied limit in each sector</t>
  </si>
  <si>
    <t>applied as fuel efficinecy improvements</t>
  </si>
  <si>
    <t>Fuel efficiency | Light-duty vehicles |New Trucks</t>
  </si>
  <si>
    <t>applied to lightlorry petrol/diesel</t>
  </si>
  <si>
    <t>Added as increment to capacity</t>
  </si>
  <si>
    <t>Share of clean energy (renewables, nuclear, gas w/ CCS)</t>
  </si>
  <si>
    <t>imposed with wndogenous carbon price</t>
  </si>
  <si>
    <t>Europe</t>
  </si>
  <si>
    <t>Africa</t>
  </si>
  <si>
    <t>Middle East</t>
  </si>
  <si>
    <t>Russia</t>
  </si>
  <si>
    <t>Sector</t>
  </si>
  <si>
    <t>GEMINI</t>
  </si>
  <si>
    <t>Rest of the World</t>
  </si>
  <si>
    <t>Asia excl India and China</t>
  </si>
  <si>
    <t>aggregation</t>
  </si>
  <si>
    <t>one-to-one</t>
  </si>
  <si>
    <t>Geographical Mapping</t>
  </si>
  <si>
    <t>Latin America excl. Brazil</t>
  </si>
  <si>
    <t>GEMINI Region</t>
  </si>
  <si>
    <t>Type</t>
  </si>
  <si>
    <t>All</t>
  </si>
  <si>
    <t>GEM</t>
  </si>
  <si>
    <t>N. policies</t>
  </si>
  <si>
    <t>Total</t>
  </si>
  <si>
    <t>imposed with endogenous carbon price</t>
  </si>
  <si>
    <t>Database code</t>
  </si>
  <si>
    <t>Share of renewable in Electricity 1</t>
  </si>
  <si>
    <t>Share of renewable in Electricity 2</t>
  </si>
  <si>
    <t>Share of renewable in Electricity 3</t>
  </si>
  <si>
    <t>Share of renewables (electricity production) including Hydro 1</t>
  </si>
  <si>
    <t>Share of renewables (electricity production) including Hydro 2</t>
  </si>
  <si>
    <t>Share of renewables (electricity production) including Hydro 3</t>
  </si>
  <si>
    <t>Share of renewables (electricity production) including Hydro 4</t>
  </si>
  <si>
    <t>Share of renewables (electricity production) including Hydro 5</t>
  </si>
  <si>
    <t>Share of renewables (electricity production) 1</t>
  </si>
  <si>
    <t>Share of renewables (electricity production) 2</t>
  </si>
  <si>
    <t>Share of renewables (electricity production) 3</t>
  </si>
  <si>
    <t>CO2 capture</t>
  </si>
  <si>
    <t>New</t>
  </si>
  <si>
    <t>Regional granularity</t>
  </si>
  <si>
    <t>land use</t>
  </si>
  <si>
    <t>power</t>
  </si>
  <si>
    <t>industry</t>
  </si>
  <si>
    <t>land</t>
  </si>
  <si>
    <t>buildings</t>
  </si>
  <si>
    <t>economic</t>
  </si>
  <si>
    <t>transport</t>
  </si>
  <si>
    <t>system</t>
  </si>
  <si>
    <t>supply</t>
  </si>
  <si>
    <t>energy access</t>
  </si>
  <si>
    <t>clean energy</t>
  </si>
  <si>
    <t>cap on fossils</t>
  </si>
  <si>
    <t>Global policies</t>
  </si>
  <si>
    <t>GCAM code</t>
  </si>
  <si>
    <t>GCAM</t>
  </si>
  <si>
    <t>Applied to all biofuels in transport</t>
  </si>
  <si>
    <t>biofuel_arg</t>
  </si>
  <si>
    <t>Historical year</t>
  </si>
  <si>
    <t>Policy impact cannot be seen, impossible to isolate from baseline</t>
  </si>
  <si>
    <t>20% by 2025, all renewables</t>
  </si>
  <si>
    <t>res_arg</t>
  </si>
  <si>
    <t>14% by 2020, all renewables</t>
  </si>
  <si>
    <t>&gt;2018</t>
  </si>
  <si>
    <t>sector wide carbon tax</t>
  </si>
  <si>
    <t>ctax_arg</t>
  </si>
  <si>
    <t>Applied as constraint of 6.6 EJ primary energy by 2030</t>
  </si>
  <si>
    <t>tpes_aus</t>
  </si>
  <si>
    <t>25 % by 2020, all renewables</t>
  </si>
  <si>
    <t>res_aus</t>
  </si>
  <si>
    <t>50 % by 2020, all renewables</t>
  </si>
  <si>
    <t>Applied tax to all oil products for transport</t>
  </si>
  <si>
    <t>fueltax_aus</t>
  </si>
  <si>
    <t>Applied as target of forest cover 200 km2 above baseline level</t>
  </si>
  <si>
    <t>affor_aus</t>
  </si>
  <si>
    <t>35 % by 2020, all renewables</t>
  </si>
  <si>
    <t>applied as 45% of renewables in all primary energy</t>
  </si>
  <si>
    <t>tpesres_bra</t>
  </si>
  <si>
    <t>13.5% of bio-ethanol in transport fuels</t>
  </si>
  <si>
    <t>biofuel_bra</t>
  </si>
  <si>
    <t>hydro and other renewables separately modelled</t>
  </si>
  <si>
    <t>16 % from 2020, non hydro renewables</t>
  </si>
  <si>
    <t>res_bra</t>
  </si>
  <si>
    <t>overwritten by % renewables target</t>
  </si>
  <si>
    <t>Applied as target of forest cover 120000 km2 above baseline level</t>
  </si>
  <si>
    <t>affor_bra</t>
  </si>
  <si>
    <t>12% improvement of fuel efficiency in passenger cars compared to 2015 levels</t>
  </si>
  <si>
    <t>fuelst_bra</t>
  </si>
  <si>
    <t>included in hydro</t>
  </si>
  <si>
    <t>5% of biodiesel in transport fuels</t>
  </si>
  <si>
    <t>Fixed level of 1.794 EJ hydro output</t>
  </si>
  <si>
    <t>resfix_bra</t>
  </si>
  <si>
    <t>Automatic with coal phaseout</t>
  </si>
  <si>
    <t>ctax_can</t>
  </si>
  <si>
    <t>applied lower fixed fuel efficiency for heavy trucks, translating decline to GCAM truck categories</t>
  </si>
  <si>
    <t>fuelst_can</t>
  </si>
  <si>
    <t xml:space="preserve">Modelled as carbon cap to emissions from buildings of 20 Mt C </t>
  </si>
  <si>
    <t>ccapbuild_can</t>
  </si>
  <si>
    <t>3.7% of biofuels in all transport fuels</t>
  </si>
  <si>
    <t>biofuel_can</t>
  </si>
  <si>
    <t>applied lower fixed fuel efficiency for passenger cars, matching average efficiency between ICE and hybrid cars</t>
  </si>
  <si>
    <t>phaseout_can</t>
  </si>
  <si>
    <t>Modelled as Renewables + Nuclear target to all primary energy</t>
  </si>
  <si>
    <t>tpresres_chn</t>
  </si>
  <si>
    <t>tpes_chn</t>
  </si>
  <si>
    <t>met with baseline assumptions</t>
  </si>
  <si>
    <t>applied 15% efficiency improvement relative to 2015 levels for all truck categories</t>
  </si>
  <si>
    <t>fuelst_chn</t>
  </si>
  <si>
    <t>litre/100km</t>
  </si>
  <si>
    <t>met with overall set of CPs</t>
  </si>
  <si>
    <t>target of biofuels in all transport fuels</t>
  </si>
  <si>
    <t>Fixed level of 4.873 EJ hydro output</t>
  </si>
  <si>
    <t>resfix_chn</t>
  </si>
  <si>
    <t>minimum level from 2020, all renewables</t>
  </si>
  <si>
    <t>res_chn</t>
  </si>
  <si>
    <t>Modelled as upper cap of 64.6 EJ of industrial energy use, assuming constant ratio of industrial value added to GDP</t>
  </si>
  <si>
    <t>ind_chn</t>
  </si>
  <si>
    <t>biofuel_chn</t>
  </si>
  <si>
    <t>Modelled as carbon cap of 888 Mt C in industry sector, assuming constant ratio of industrial value added to GDP</t>
  </si>
  <si>
    <t>ccapind_chn</t>
  </si>
  <si>
    <t>Modelled as carbon cap of 925 Mt C in industry sector, assuming constant ratio of industrial value added to GDP</t>
  </si>
  <si>
    <t>Applied as target of forest cover 78000 km2 above 2020 baseline level</t>
  </si>
  <si>
    <t>affor_chn</t>
  </si>
  <si>
    <t>implicit to forest cover target</t>
  </si>
  <si>
    <t>Applied as target of forest cover 185000 km2 above 2020 target</t>
  </si>
  <si>
    <t>implicit to energy efficiency target</t>
  </si>
  <si>
    <t>applied as renewable target in all primary energy</t>
  </si>
  <si>
    <t>tpesres_eu</t>
  </si>
  <si>
    <t>applied lower fixed fuel efficiency for ICE and hybrid passenger cars, based on relative shares of ICE, hybrid and plug-in vehicles</t>
  </si>
  <si>
    <t>fuelst_eu</t>
  </si>
  <si>
    <t>target of cellulosic and FT biofuels in all transport fuels</t>
  </si>
  <si>
    <t>biofuel_eu</t>
  </si>
  <si>
    <t>Share of biofuels in transport fuels</t>
  </si>
  <si>
    <t>applied as carbon cap to power and industry sectors</t>
  </si>
  <si>
    <t>ccap_eu</t>
  </si>
  <si>
    <t>applied lower fixed fuel efficiency for ICE and hybrid vans, based on relative shares of ICE, hybrid and plug-in vans</t>
  </si>
  <si>
    <t>used interpolated value between 2015 and 2025 fuel efficiency</t>
  </si>
  <si>
    <t>Applied as fixed fuel efficiency improvement to 2015 efficiency levels of ICE trucks</t>
  </si>
  <si>
    <t>applied as renewable target in all final energy</t>
  </si>
  <si>
    <t>feres_eu</t>
  </si>
  <si>
    <t>applied as renewable target in all final energy, interpolated in 2025</t>
  </si>
  <si>
    <t>Energy cap to all primary energy, with interpolation in 2025</t>
  </si>
  <si>
    <t>tpes_eu</t>
  </si>
  <si>
    <t>Energy cap to all final energy, with interpolation in 2025</t>
  </si>
  <si>
    <t>fe_eu</t>
  </si>
  <si>
    <t>Fuel tax (oil products)</t>
  </si>
  <si>
    <t>Applied tax to all oil products for transport (around 0.4 in EU-12/eastern EU)</t>
  </si>
  <si>
    <t>fueltax_eu</t>
  </si>
  <si>
    <t>Fuel tax (NG products)</t>
  </si>
  <si>
    <t>Applied tax to all NG products for transport (around 0.06 in EU-12/eastern EU)</t>
  </si>
  <si>
    <t>Implicit to fuel efficiency targets</t>
  </si>
  <si>
    <t>applied to all renewables in electricity sector</t>
  </si>
  <si>
    <t>res_ind</t>
  </si>
  <si>
    <t>biofuel_ind</t>
  </si>
  <si>
    <t>Calculated difference to average fuel efficiency of passenger cars in 2015, and applied difference to all ICE passenger car types</t>
  </si>
  <si>
    <t>fuelst_ind</t>
  </si>
  <si>
    <t>Implicit in % renewable electricity targets</t>
  </si>
  <si>
    <t>Applied as target of forest cover 50000 km2 above baseline level</t>
  </si>
  <si>
    <t>affor_ind</t>
  </si>
  <si>
    <t>Applied as % increase in efficiency relative to 2015 levels</t>
  </si>
  <si>
    <t>effcool_ind</t>
  </si>
  <si>
    <t>Fuel efficiency | Medium-duty vehicles|New</t>
  </si>
  <si>
    <t>liter / 100 km = 0.0024 x (W - 1037) +5.4922 ; applied to truck categories below 9t</t>
  </si>
  <si>
    <t>liter / 100 km = 0.002 x (W - 1145) + 4.7694  ; applied to truck categories below 9t</t>
  </si>
  <si>
    <t>Fuel efficiency | Heavy-duty vehicles|New</t>
  </si>
  <si>
    <t>Applied to trucks of category 9-16t</t>
  </si>
  <si>
    <t>biofuel_idn</t>
  </si>
  <si>
    <t>10% of bio-ethanol in transport fuels</t>
  </si>
  <si>
    <t>Fixed level of 0.072 EJ hydro output</t>
  </si>
  <si>
    <t>resfix_idn</t>
  </si>
  <si>
    <t>fe_jap</t>
  </si>
  <si>
    <t>Applied tax to 17.5 JPY/kg of natural gas liquids for transport</t>
  </si>
  <si>
    <t>fueltax_jap</t>
  </si>
  <si>
    <t>Applied tax of 42 JPY/L (average) to oil products in transport</t>
  </si>
  <si>
    <t>fuelst_jap</t>
  </si>
  <si>
    <t>res_jap</t>
  </si>
  <si>
    <t>Applied tax of 42 JPY/L for average oil products</t>
  </si>
  <si>
    <t>Applied upper limit for final energy in industry sector of 6.02 EJ in 2020, 5.73 EJ in 2025 and 5.45 EJ in 2030</t>
  </si>
  <si>
    <t>ind_jap</t>
  </si>
  <si>
    <t>applied as cap of 8.6 EJ primary energy in 2020</t>
  </si>
  <si>
    <t>tpes_mex</t>
  </si>
  <si>
    <t>res_mex</t>
  </si>
  <si>
    <t>implicit in all biofuels target</t>
  </si>
  <si>
    <t>biofuel_kor</t>
  </si>
  <si>
    <t>fuelst_kor</t>
  </si>
  <si>
    <t>implicit to renewable % target</t>
  </si>
  <si>
    <t>res_kor</t>
  </si>
  <si>
    <t>applied as cap on CO2 from building sector of 11.3 Mt C by 2030, interpolated value of 12.8 Mt C in 2025</t>
  </si>
  <si>
    <t>ccapbuild_kor</t>
  </si>
  <si>
    <t>Emissions|CO2|All sectors</t>
  </si>
  <si>
    <t>Applied as cap-and-trade limit for CO2 emissions in 2020</t>
  </si>
  <si>
    <t>ccap_kor</t>
  </si>
  <si>
    <t>Applied as cap of 18.96 Mt C for passenger car transport</t>
  </si>
  <si>
    <t>ccaptran_rus</t>
  </si>
  <si>
    <t>Minimum target for all energy use in building sector</t>
  </si>
  <si>
    <t>elecresid_rus</t>
  </si>
  <si>
    <t>Modelled as subsidy to increase solar PV electricity output to 0.03 EJ</t>
  </si>
  <si>
    <t>resfix_rus</t>
  </si>
  <si>
    <t>Modelled as subsidy to increase solar PV electricity output to 0.045 EJ</t>
  </si>
  <si>
    <t>Modelled as subsidy to increase solar PV electricity output to 0.095 EJ</t>
  </si>
  <si>
    <t>Modelled as subsidy to increase solar PV electricity output to 0.09 EJ</t>
  </si>
  <si>
    <t>Included in overall hydro output</t>
  </si>
  <si>
    <t>implicit to individual technology targets</t>
  </si>
  <si>
    <t>Applied as fixed % electricity losses for transmission and distribution</t>
  </si>
  <si>
    <t>tdloss_rus</t>
  </si>
  <si>
    <t>Applied as fixed % electricity losses for transmission and distribution, interpolated as 8.5% in 2030</t>
  </si>
  <si>
    <t>ctax_saf</t>
  </si>
  <si>
    <t>biofuel_saf</t>
  </si>
  <si>
    <t>Fixed level of 0.02 EJ hydro output</t>
  </si>
  <si>
    <t>resfix_saf</t>
  </si>
  <si>
    <t>applied to all renewables in electricity sector, interpolated as 10% in 2020 and 18% in 2025</t>
  </si>
  <si>
    <t>res_saf</t>
  </si>
  <si>
    <t>Modelled as upper cap of 2.3 EJ of industrial energy use to Europe_non_EU region, assuming constant ratio of industrial value added to GDP</t>
  </si>
  <si>
    <t>ind_tur</t>
  </si>
  <si>
    <t>Modelled as subsidy to increase solar PV electricity output to 0.069 EJ</t>
  </si>
  <si>
    <t>resfix_tur</t>
  </si>
  <si>
    <t>Modelled as subsidy to increase wind electricity output to 0.15 EJ</t>
  </si>
  <si>
    <t>Modelled as subsidy to increase geothermal electricity output to 0.028 EJ</t>
  </si>
  <si>
    <t>Modelled as subsidy to increase solar PV electricity output to 0.035 EJ</t>
  </si>
  <si>
    <t>Modelled as subsidy to increase wind electricity output to 0.19 EJ</t>
  </si>
  <si>
    <t>Fixed level of 0.51 EJ hydro output</t>
  </si>
  <si>
    <t>Replaced by new PR policies</t>
  </si>
  <si>
    <t>overwritten by PR 5 and 6</t>
  </si>
  <si>
    <t>superseded by PR 7a</t>
  </si>
  <si>
    <t>biofuel_usa</t>
  </si>
  <si>
    <t>fuelst_usa</t>
  </si>
  <si>
    <t>res_usa</t>
  </si>
  <si>
    <t>Energy savings | Residential buildings</t>
  </si>
  <si>
    <t>Divided between gas and electricity savings</t>
  </si>
  <si>
    <t>ee_usa</t>
  </si>
  <si>
    <t>Energy savings | Commercial buildings</t>
  </si>
  <si>
    <t>set yearly electricity reduction to target</t>
  </si>
  <si>
    <t>set yearly electricity reduction to limit</t>
  </si>
  <si>
    <t>no value</t>
  </si>
  <si>
    <t>Fuel efficiency*</t>
  </si>
  <si>
    <t>Impactful</t>
  </si>
  <si>
    <t>Database codde</t>
  </si>
  <si>
    <t>method to extend a policy from country to the corresponding region in each model</t>
  </si>
  <si>
    <t>Policy region</t>
  </si>
  <si>
    <t>GCAM Regions</t>
  </si>
  <si>
    <t>Chine</t>
  </si>
  <si>
    <t>TIAM Regions</t>
  </si>
  <si>
    <t>MUSE Regions</t>
  </si>
  <si>
    <t>OCSA</t>
  </si>
  <si>
    <t>AUS</t>
  </si>
  <si>
    <t>EU7+EU18+DNK+FIN+ISL</t>
  </si>
  <si>
    <t>MEA</t>
  </si>
  <si>
    <t>AFR</t>
  </si>
  <si>
    <t>JPN</t>
  </si>
  <si>
    <t>How policies are mapped across regions?*</t>
  </si>
  <si>
    <t>* Names refer to the paris reinforce documentation</t>
  </si>
  <si>
    <t>https://paris-reinforce.eu/sites/default/files/2019-11/D7.1%20Documentation%20of%20Global%20IAMs.pdf</t>
  </si>
  <si>
    <t>ZAF</t>
  </si>
  <si>
    <t>AE</t>
  </si>
  <si>
    <t>ASEAN</t>
  </si>
  <si>
    <t>SSEA</t>
  </si>
  <si>
    <t>US</t>
  </si>
  <si>
    <t>RKO</t>
  </si>
  <si>
    <t>FSU</t>
  </si>
  <si>
    <t>CSA</t>
  </si>
  <si>
    <t>CHI</t>
  </si>
  <si>
    <t>EEU+WEU</t>
  </si>
  <si>
    <t>Implemented policies</t>
  </si>
  <si>
    <t>not implemented</t>
  </si>
  <si>
    <t>a posteriori integration (for classification purposes)</t>
  </si>
  <si>
    <t>Biofuel share *</t>
  </si>
  <si>
    <t>efficiency standard</t>
  </si>
  <si>
    <t>cap on emissions</t>
  </si>
  <si>
    <t>optional</t>
  </si>
  <si>
    <t/>
  </si>
  <si>
    <t>min</t>
  </si>
  <si>
    <t>max</t>
  </si>
  <si>
    <t>total</t>
  </si>
  <si>
    <t>average</t>
  </si>
  <si>
    <t>primary extraction</t>
  </si>
  <si>
    <t>GEMINI-E3</t>
  </si>
  <si>
    <t>South Korea</t>
  </si>
  <si>
    <t>Australia_NZ</t>
  </si>
  <si>
    <t>EU12+EU15</t>
  </si>
  <si>
    <t>Europe Non-EU</t>
  </si>
  <si>
    <t>Actual account</t>
  </si>
  <si>
    <t>NEW value</t>
  </si>
  <si>
    <t>Colombia</t>
  </si>
  <si>
    <t>ha/yr</t>
  </si>
  <si>
    <t>Avoid Deforestation (upper limit)</t>
  </si>
  <si>
    <t>Together with policy 2, assume increase in forest cover of 212615 ha by 2030 wrt 2015</t>
  </si>
  <si>
    <t>Electricity capacity | Solar + Wind</t>
  </si>
  <si>
    <t>phaseout_eu</t>
  </si>
  <si>
    <t>National coal phase-out targets</t>
  </si>
  <si>
    <t>Electricity coal phase-out</t>
  </si>
  <si>
    <t>No new coal vintages from 2020 (first model year)</t>
  </si>
  <si>
    <t>No new coal vintages from 2020 in EU-15 (west) and 2025 in EU-12 (east)</t>
  </si>
  <si>
    <t>12.5% (15% in upd) of biodiesel in transport fuels</t>
  </si>
  <si>
    <t>Electricity capacity|Non-fossil (excl hydro)</t>
  </si>
  <si>
    <t>applied as target, calculating capacity requirements per unit of electricity output</t>
  </si>
  <si>
    <t>EV share of new vehicles sales</t>
  </si>
  <si>
    <t>AT</t>
  </si>
  <si>
    <t>Electricity capacity|Non-fossil</t>
  </si>
  <si>
    <t>EV share of total vehicle manufacturing</t>
  </si>
  <si>
    <t>MUSA</t>
  </si>
  <si>
    <r>
      <t>Sognnaes, Ida, et al. "A multi-model analysis of long-term emissions and warming implications of current mitigation efforts." </t>
    </r>
    <r>
      <rPr>
        <i/>
        <sz val="11"/>
        <color rgb="FF222222"/>
        <rFont val="Calibri"/>
        <family val="2"/>
        <scheme val="minor"/>
      </rPr>
      <t>Nature Climate Change</t>
    </r>
    <r>
      <rPr>
        <sz val="11"/>
        <color rgb="FF222222"/>
        <rFont val="Calibri"/>
        <family val="2"/>
        <scheme val="minor"/>
      </rPr>
      <t> 11.12 (2021): 1055-1062.</t>
    </r>
  </si>
  <si>
    <t>New policy or new value for existing policy compared to the ones used in previous publication: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</si>
</sst>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 Light"/>
      <family val="2"/>
      <scheme val="major"/>
    </font>
    <font>
      <sz val="10"/>
      <color theme="1"/>
      <name val="Arial"/>
      <family val="2"/>
    </font>
    <font>
      <sz val="11"/>
      <color rgb="FF222222"/>
      <name val="Calibri"/>
      <family val="2"/>
      <scheme val="minor"/>
    </font>
    <font>
      <i/>
      <sz val="11"/>
      <color rgb="FF22222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4" borderId="0" applyNumberFormat="0" applyBorder="0" applyAlignment="0" applyProtection="0"/>
    <xf numFmtId="0" fontId="4" fillId="6" borderId="0" applyNumberFormat="0" applyBorder="0" applyAlignment="0" applyProtection="0"/>
  </cellStyleXfs>
  <cellXfs count="130">
    <xf numFmtId="0" fontId="0" fillId="0" borderId="0" xfId="0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1" xfId="1" applyFont="1" applyFill="1" applyBorder="1"/>
    <xf numFmtId="0" fontId="4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wrapText="1"/>
    </xf>
    <xf numFmtId="0" fontId="0" fillId="0" borderId="1" xfId="1" applyFont="1" applyFill="1" applyBorder="1"/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center"/>
    </xf>
    <xf numFmtId="2" fontId="0" fillId="0" borderId="1" xfId="0" quotePrefix="1" applyNumberFormat="1" applyBorder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right"/>
    </xf>
    <xf numFmtId="0" fontId="9" fillId="0" borderId="0" xfId="0" applyFont="1"/>
    <xf numFmtId="0" fontId="4" fillId="6" borderId="1" xfId="2" applyBorder="1"/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20" fontId="0" fillId="0" borderId="2" xfId="0" quotePrefix="1" applyNumberFormat="1" applyBorder="1"/>
    <xf numFmtId="20" fontId="0" fillId="0" borderId="4" xfId="0" quotePrefix="1" applyNumberForma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9" fillId="3" borderId="1" xfId="0" applyFont="1" applyFill="1" applyBorder="1"/>
    <xf numFmtId="0" fontId="3" fillId="3" borderId="1" xfId="0" applyFont="1" applyFill="1" applyBorder="1" applyAlignment="1">
      <alignment horizontal="left" vertical="top"/>
    </xf>
    <xf numFmtId="0" fontId="4" fillId="6" borderId="1" xfId="2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2" fontId="3" fillId="3" borderId="1" xfId="0" applyNumberFormat="1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0" fillId="3" borderId="1" xfId="0" applyFill="1" applyBorder="1"/>
    <xf numFmtId="0" fontId="9" fillId="7" borderId="1" xfId="0" applyFont="1" applyFill="1" applyBorder="1"/>
    <xf numFmtId="0" fontId="0" fillId="7" borderId="1" xfId="0" applyFill="1" applyBorder="1"/>
    <xf numFmtId="0" fontId="8" fillId="3" borderId="1" xfId="0" applyFont="1" applyFill="1" applyBorder="1"/>
    <xf numFmtId="0" fontId="6" fillId="3" borderId="1" xfId="0" applyFont="1" applyFill="1" applyBorder="1"/>
    <xf numFmtId="0" fontId="9" fillId="8" borderId="1" xfId="0" applyFont="1" applyFill="1" applyBorder="1"/>
    <xf numFmtId="0" fontId="0" fillId="8" borderId="1" xfId="0" applyFill="1" applyBorder="1"/>
    <xf numFmtId="9" fontId="9" fillId="3" borderId="1" xfId="0" applyNumberFormat="1" applyFont="1" applyFill="1" applyBorder="1"/>
    <xf numFmtId="0" fontId="9" fillId="9" borderId="1" xfId="0" applyFont="1" applyFill="1" applyBorder="1"/>
    <xf numFmtId="0" fontId="0" fillId="9" borderId="1" xfId="0" applyFill="1" applyBorder="1"/>
    <xf numFmtId="0" fontId="11" fillId="3" borderId="1" xfId="0" applyFont="1" applyFill="1" applyBorder="1"/>
    <xf numFmtId="1" fontId="9" fillId="3" borderId="1" xfId="0" applyNumberFormat="1" applyFont="1" applyFill="1" applyBorder="1"/>
    <xf numFmtId="9" fontId="8" fillId="3" borderId="1" xfId="0" applyNumberFormat="1" applyFont="1" applyFill="1" applyBorder="1"/>
    <xf numFmtId="0" fontId="12" fillId="8" borderId="1" xfId="0" applyFont="1" applyFill="1" applyBorder="1"/>
    <xf numFmtId="0" fontId="12" fillId="3" borderId="1" xfId="0" applyFont="1" applyFill="1" applyBorder="1"/>
    <xf numFmtId="0" fontId="12" fillId="7" borderId="1" xfId="0" applyFont="1" applyFill="1" applyBorder="1"/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9" fillId="8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right" vertical="top"/>
    </xf>
    <xf numFmtId="0" fontId="9" fillId="8" borderId="1" xfId="0" applyFont="1" applyFill="1" applyBorder="1" applyAlignment="1">
      <alignment horizontal="right"/>
    </xf>
    <xf numFmtId="0" fontId="13" fillId="3" borderId="1" xfId="0" applyFont="1" applyFill="1" applyBorder="1" applyAlignment="1">
      <alignment horizontal="left" vertical="top"/>
    </xf>
    <xf numFmtId="0" fontId="13" fillId="3" borderId="1" xfId="0" applyFont="1" applyFill="1" applyBorder="1" applyAlignment="1">
      <alignment horizontal="right" vertical="top"/>
    </xf>
    <xf numFmtId="0" fontId="0" fillId="7" borderId="1" xfId="0" applyFill="1" applyBorder="1" applyAlignment="1">
      <alignment horizontal="right"/>
    </xf>
    <xf numFmtId="0" fontId="4" fillId="6" borderId="1" xfId="2" applyBorder="1" applyAlignment="1">
      <alignment horizontal="right" vertical="top"/>
    </xf>
    <xf numFmtId="0" fontId="1" fillId="3" borderId="1" xfId="0" applyFont="1" applyFill="1" applyBorder="1" applyAlignment="1">
      <alignment horizontal="left" vertical="top"/>
    </xf>
    <xf numFmtId="0" fontId="6" fillId="6" borderId="1" xfId="2" applyFont="1" applyBorder="1" applyAlignment="1">
      <alignment horizontal="left" vertical="top"/>
    </xf>
    <xf numFmtId="0" fontId="0" fillId="0" borderId="0" xfId="0" quotePrefix="1" applyAlignment="1">
      <alignment horizontal="left"/>
    </xf>
    <xf numFmtId="0" fontId="14" fillId="0" borderId="0" xfId="0" applyFont="1"/>
    <xf numFmtId="3" fontId="0" fillId="0" borderId="0" xfId="0" applyNumberFormat="1"/>
    <xf numFmtId="10" fontId="0" fillId="0" borderId="0" xfId="0" applyNumberFormat="1"/>
    <xf numFmtId="0" fontId="2" fillId="0" borderId="0" xfId="0" applyFont="1" applyAlignment="1">
      <alignment horizontal="left" vertical="center"/>
    </xf>
    <xf numFmtId="0" fontId="8" fillId="3" borderId="1" xfId="0" applyFont="1" applyFill="1" applyBorder="1" applyAlignment="1">
      <alignment horizontal="left"/>
    </xf>
    <xf numFmtId="0" fontId="1" fillId="10" borderId="0" xfId="0" applyFont="1" applyFill="1" applyAlignment="1">
      <alignment horizontal="right" vertical="top"/>
    </xf>
    <xf numFmtId="0" fontId="9" fillId="10" borderId="1" xfId="0" applyFont="1" applyFill="1" applyBorder="1"/>
    <xf numFmtId="0" fontId="9" fillId="10" borderId="1" xfId="0" applyFont="1" applyFill="1" applyBorder="1" applyAlignment="1">
      <alignment horizontal="left"/>
    </xf>
    <xf numFmtId="0" fontId="0" fillId="10" borderId="0" xfId="0" applyFill="1"/>
    <xf numFmtId="0" fontId="8" fillId="10" borderId="1" xfId="0" applyFont="1" applyFill="1" applyBorder="1" applyAlignment="1">
      <alignment horizontal="center"/>
    </xf>
    <xf numFmtId="0" fontId="8" fillId="10" borderId="1" xfId="0" applyFont="1" applyFill="1" applyBorder="1"/>
    <xf numFmtId="0" fontId="11" fillId="10" borderId="1" xfId="0" applyFont="1" applyFill="1" applyBorder="1"/>
    <xf numFmtId="1" fontId="9" fillId="10" borderId="1" xfId="0" applyNumberFormat="1" applyFont="1" applyFill="1" applyBorder="1"/>
    <xf numFmtId="0" fontId="12" fillId="10" borderId="1" xfId="0" applyFont="1" applyFill="1" applyBorder="1"/>
    <xf numFmtId="0" fontId="9" fillId="10" borderId="1" xfId="0" applyFont="1" applyFill="1" applyBorder="1" applyAlignment="1">
      <alignment horizontal="right"/>
    </xf>
    <xf numFmtId="0" fontId="0" fillId="10" borderId="1" xfId="0" applyFill="1" applyBorder="1"/>
    <xf numFmtId="0" fontId="9" fillId="10" borderId="0" xfId="0" applyFont="1" applyFill="1"/>
    <xf numFmtId="0" fontId="3" fillId="10" borderId="1" xfId="0" applyFont="1" applyFill="1" applyBorder="1" applyAlignment="1">
      <alignment horizontal="left" vertical="top"/>
    </xf>
    <xf numFmtId="2" fontId="3" fillId="10" borderId="1" xfId="0" applyNumberFormat="1" applyFont="1" applyFill="1" applyBorder="1" applyAlignment="1">
      <alignment horizontal="left" vertical="top"/>
    </xf>
    <xf numFmtId="2" fontId="13" fillId="10" borderId="1" xfId="0" applyNumberFormat="1" applyFont="1" applyFill="1" applyBorder="1" applyAlignment="1">
      <alignment horizontal="left" vertical="top"/>
    </xf>
    <xf numFmtId="2" fontId="2" fillId="10" borderId="1" xfId="0" applyNumberFormat="1" applyFont="1" applyFill="1" applyBorder="1" applyAlignment="1">
      <alignment horizontal="left" vertical="top"/>
    </xf>
    <xf numFmtId="0" fontId="13" fillId="10" borderId="1" xfId="0" applyFont="1" applyFill="1" applyBorder="1" applyAlignment="1">
      <alignment horizontal="left" vertical="top"/>
    </xf>
    <xf numFmtId="0" fontId="2" fillId="10" borderId="1" xfId="0" applyFont="1" applyFill="1" applyBorder="1" applyAlignment="1">
      <alignment horizontal="left" vertical="top"/>
    </xf>
    <xf numFmtId="0" fontId="1" fillId="10" borderId="1" xfId="0" applyFont="1" applyFill="1" applyBorder="1" applyAlignment="1">
      <alignment horizontal="left" vertical="top"/>
    </xf>
    <xf numFmtId="0" fontId="2" fillId="10" borderId="0" xfId="0" applyFont="1" applyFill="1"/>
    <xf numFmtId="0" fontId="8" fillId="10" borderId="0" xfId="0" applyFont="1" applyFill="1" applyAlignment="1">
      <alignment horizontal="left"/>
    </xf>
    <xf numFmtId="0" fontId="0" fillId="10" borderId="0" xfId="0" applyFill="1" applyAlignment="1">
      <alignment horizontal="center"/>
    </xf>
    <xf numFmtId="0" fontId="6" fillId="10" borderId="0" xfId="0" applyFont="1" applyFill="1" applyAlignment="1">
      <alignment horizontal="center"/>
    </xf>
    <xf numFmtId="0" fontId="0" fillId="10" borderId="1" xfId="0" applyFill="1" applyBorder="1" applyAlignment="1">
      <alignment horizontal="center"/>
    </xf>
    <xf numFmtId="0" fontId="4" fillId="10" borderId="1" xfId="1" applyFont="1" applyFill="1" applyBorder="1" applyAlignment="1">
      <alignment horizontal="center"/>
    </xf>
    <xf numFmtId="2" fontId="0" fillId="10" borderId="1" xfId="0" applyNumberFormat="1" applyFill="1" applyBorder="1" applyAlignment="1">
      <alignment horizontal="center"/>
    </xf>
    <xf numFmtId="2" fontId="0" fillId="10" borderId="1" xfId="0" quotePrefix="1" applyNumberFormat="1" applyFill="1" applyBorder="1" applyAlignment="1">
      <alignment horizontal="right"/>
    </xf>
    <xf numFmtId="0" fontId="0" fillId="10" borderId="0" xfId="0" applyFill="1" applyAlignment="1">
      <alignment horizontal="left"/>
    </xf>
    <xf numFmtId="0" fontId="3" fillId="10" borderId="1" xfId="0" applyFont="1" applyFill="1" applyBorder="1" applyAlignment="1">
      <alignment horizontal="right" vertical="top"/>
    </xf>
    <xf numFmtId="0" fontId="7" fillId="5" borderId="0" xfId="0" applyFont="1" applyFill="1" applyAlignment="1">
      <alignment horizontal="center" vertical="center"/>
    </xf>
    <xf numFmtId="0" fontId="4" fillId="3" borderId="1" xfId="2" applyFill="1" applyBorder="1" applyAlignment="1">
      <alignment horizontal="left" vertical="top"/>
    </xf>
    <xf numFmtId="2" fontId="1" fillId="10" borderId="1" xfId="0" applyNumberFormat="1" applyFont="1" applyFill="1" applyBorder="1" applyAlignment="1">
      <alignment horizontal="left" vertical="top"/>
    </xf>
    <xf numFmtId="0" fontId="4" fillId="3" borderId="1" xfId="2" applyFill="1" applyBorder="1" applyAlignment="1">
      <alignment horizontal="left"/>
    </xf>
    <xf numFmtId="0" fontId="2" fillId="3" borderId="10" xfId="0" applyFont="1" applyFill="1" applyBorder="1"/>
    <xf numFmtId="0" fontId="2" fillId="3" borderId="10" xfId="0" applyFont="1" applyFill="1" applyBorder="1" applyAlignment="1">
      <alignment horizontal="right"/>
    </xf>
    <xf numFmtId="2" fontId="1" fillId="3" borderId="10" xfId="0" applyNumberFormat="1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0" xfId="0" applyFont="1" applyFill="1"/>
    <xf numFmtId="0" fontId="15" fillId="0" borderId="0" xfId="0" applyFont="1"/>
  </cellXfs>
  <cellStyles count="3">
    <cellStyle name="60% - Accent2" xfId="2" builtinId="36"/>
    <cellStyle name="Good" xfId="1" builtinId="26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52675572545517"/>
          <c:y val="7.7797684529917366E-2"/>
          <c:w val="0.87712407980664686"/>
          <c:h val="0.648333724976028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Geographical_Granularity!$B$4</c:f>
              <c:strCache>
                <c:ptCount val="1"/>
                <c:pt idx="0">
                  <c:v>Africa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Geographical_Granularity!$E$3:$H$3</c:f>
              <c:strCache>
                <c:ptCount val="4"/>
                <c:pt idx="0">
                  <c:v>GCAM</c:v>
                </c:pt>
                <c:pt idx="1">
                  <c:v>GEMINI-E3</c:v>
                </c:pt>
                <c:pt idx="2">
                  <c:v>MUSE</c:v>
                </c:pt>
                <c:pt idx="3">
                  <c:v>TIAM</c:v>
                </c:pt>
              </c:strCache>
            </c:strRef>
          </c:cat>
          <c:val>
            <c:numRef>
              <c:f>Geographical_Granularity!$E$4:$H$4</c:f>
              <c:numCache>
                <c:formatCode>General</c:formatCode>
                <c:ptCount val="4"/>
                <c:pt idx="0">
                  <c:v>8</c:v>
                </c:pt>
                <c:pt idx="1">
                  <c:v>7</c:v>
                </c:pt>
                <c:pt idx="2">
                  <c:v>6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C4-41D4-A6A5-DF278085CD9F}"/>
            </c:ext>
          </c:extLst>
        </c:ser>
        <c:ser>
          <c:idx val="1"/>
          <c:order val="1"/>
          <c:tx>
            <c:strRef>
              <c:f>Geographical_Granularity!$B$5</c:f>
              <c:strCache>
                <c:ptCount val="1"/>
                <c:pt idx="0">
                  <c:v>Asia excl India and China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Geographical_Granularity!$E$3:$H$3</c:f>
              <c:strCache>
                <c:ptCount val="4"/>
                <c:pt idx="0">
                  <c:v>GCAM</c:v>
                </c:pt>
                <c:pt idx="1">
                  <c:v>GEMINI-E3</c:v>
                </c:pt>
                <c:pt idx="2">
                  <c:v>MUSE</c:v>
                </c:pt>
                <c:pt idx="3">
                  <c:v>TIAM</c:v>
                </c:pt>
              </c:strCache>
            </c:strRef>
          </c:cat>
          <c:val>
            <c:numRef>
              <c:f>Geographical_Granularity!$E$5:$H$5</c:f>
              <c:numCache>
                <c:formatCode>General</c:formatCode>
                <c:ptCount val="4"/>
                <c:pt idx="0">
                  <c:v>33</c:v>
                </c:pt>
                <c:pt idx="1">
                  <c:v>16</c:v>
                </c:pt>
                <c:pt idx="2">
                  <c:v>21</c:v>
                </c:pt>
                <c:pt idx="3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C4-41D4-A6A5-DF278085CD9F}"/>
            </c:ext>
          </c:extLst>
        </c:ser>
        <c:ser>
          <c:idx val="2"/>
          <c:order val="2"/>
          <c:tx>
            <c:strRef>
              <c:f>Geographical_Granularity!$B$6</c:f>
              <c:strCache>
                <c:ptCount val="1"/>
                <c:pt idx="0">
                  <c:v>Brazil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Geographical_Granularity!$E$3:$H$3</c:f>
              <c:strCache>
                <c:ptCount val="4"/>
                <c:pt idx="0">
                  <c:v>GCAM</c:v>
                </c:pt>
                <c:pt idx="1">
                  <c:v>GEMINI-E3</c:v>
                </c:pt>
                <c:pt idx="2">
                  <c:v>MUSE</c:v>
                </c:pt>
                <c:pt idx="3">
                  <c:v>TIAM</c:v>
                </c:pt>
              </c:strCache>
            </c:strRef>
          </c:cat>
          <c:val>
            <c:numRef>
              <c:f>Geographical_Granularity!$E$6:$H$6</c:f>
              <c:numCache>
                <c:formatCode>General</c:formatCode>
                <c:ptCount val="4"/>
                <c:pt idx="0">
                  <c:v>17</c:v>
                </c:pt>
                <c:pt idx="1">
                  <c:v>6</c:v>
                </c:pt>
                <c:pt idx="2">
                  <c:v>15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C4-41D4-A6A5-DF278085CD9F}"/>
            </c:ext>
          </c:extLst>
        </c:ser>
        <c:ser>
          <c:idx val="3"/>
          <c:order val="3"/>
          <c:tx>
            <c:strRef>
              <c:f>Geographical_Granularity!$B$7</c:f>
              <c:strCache>
                <c:ptCount val="1"/>
                <c:pt idx="0">
                  <c:v>Canada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Geographical_Granularity!$E$3:$H$3</c:f>
              <c:strCache>
                <c:ptCount val="4"/>
                <c:pt idx="0">
                  <c:v>GCAM</c:v>
                </c:pt>
                <c:pt idx="1">
                  <c:v>GEMINI-E3</c:v>
                </c:pt>
                <c:pt idx="2">
                  <c:v>MUSE</c:v>
                </c:pt>
                <c:pt idx="3">
                  <c:v>TIAM</c:v>
                </c:pt>
              </c:strCache>
            </c:strRef>
          </c:cat>
          <c:val>
            <c:numRef>
              <c:f>Geographical_Granularity!$E$7:$H$7</c:f>
              <c:numCache>
                <c:formatCode>General</c:formatCode>
                <c:ptCount val="4"/>
                <c:pt idx="0">
                  <c:v>13</c:v>
                </c:pt>
                <c:pt idx="1">
                  <c:v>0</c:v>
                </c:pt>
                <c:pt idx="2">
                  <c:v>10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C4-41D4-A6A5-DF278085CD9F}"/>
            </c:ext>
          </c:extLst>
        </c:ser>
        <c:ser>
          <c:idx val="4"/>
          <c:order val="4"/>
          <c:tx>
            <c:strRef>
              <c:f>Geographical_Granularity!$B$8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Geographical_Granularity!$E$3:$H$3</c:f>
              <c:strCache>
                <c:ptCount val="4"/>
                <c:pt idx="0">
                  <c:v>GCAM</c:v>
                </c:pt>
                <c:pt idx="1">
                  <c:v>GEMINI-E3</c:v>
                </c:pt>
                <c:pt idx="2">
                  <c:v>MUSE</c:v>
                </c:pt>
                <c:pt idx="3">
                  <c:v>TIAM</c:v>
                </c:pt>
              </c:strCache>
            </c:strRef>
          </c:cat>
          <c:val>
            <c:numRef>
              <c:f>Geographical_Granularity!$E$8:$H$8</c:f>
              <c:numCache>
                <c:formatCode>General</c:formatCode>
                <c:ptCount val="4"/>
                <c:pt idx="0">
                  <c:v>32</c:v>
                </c:pt>
                <c:pt idx="1">
                  <c:v>8</c:v>
                </c:pt>
                <c:pt idx="2">
                  <c:v>20</c:v>
                </c:pt>
                <c:pt idx="3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C4-41D4-A6A5-DF278085CD9F}"/>
            </c:ext>
          </c:extLst>
        </c:ser>
        <c:ser>
          <c:idx val="5"/>
          <c:order val="5"/>
          <c:tx>
            <c:strRef>
              <c:f>Geographical_Granularity!$B$9</c:f>
              <c:strCache>
                <c:ptCount val="1"/>
                <c:pt idx="0">
                  <c:v>Europe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Geographical_Granularity!$E$3:$H$3</c:f>
              <c:strCache>
                <c:ptCount val="4"/>
                <c:pt idx="0">
                  <c:v>GCAM</c:v>
                </c:pt>
                <c:pt idx="1">
                  <c:v>GEMINI-E3</c:v>
                </c:pt>
                <c:pt idx="2">
                  <c:v>MUSE</c:v>
                </c:pt>
                <c:pt idx="3">
                  <c:v>TIAM</c:v>
                </c:pt>
              </c:strCache>
            </c:strRef>
          </c:cat>
          <c:val>
            <c:numRef>
              <c:f>Geographical_Granularity!$E$9:$H$9</c:f>
              <c:numCache>
                <c:formatCode>General</c:formatCode>
                <c:ptCount val="4"/>
                <c:pt idx="0">
                  <c:v>33</c:v>
                </c:pt>
                <c:pt idx="1">
                  <c:v>4</c:v>
                </c:pt>
                <c:pt idx="2">
                  <c:v>18</c:v>
                </c:pt>
                <c:pt idx="3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7C4-41D4-A6A5-DF278085CD9F}"/>
            </c:ext>
          </c:extLst>
        </c:ser>
        <c:ser>
          <c:idx val="6"/>
          <c:order val="6"/>
          <c:tx>
            <c:strRef>
              <c:f>Geographical_Granularity!$B$10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Geographical_Granularity!$E$3:$H$3</c:f>
              <c:strCache>
                <c:ptCount val="4"/>
                <c:pt idx="0">
                  <c:v>GCAM</c:v>
                </c:pt>
                <c:pt idx="1">
                  <c:v>GEMINI-E3</c:v>
                </c:pt>
                <c:pt idx="2">
                  <c:v>MUSE</c:v>
                </c:pt>
                <c:pt idx="3">
                  <c:v>TIAM</c:v>
                </c:pt>
              </c:strCache>
            </c:strRef>
          </c:cat>
          <c:val>
            <c:numRef>
              <c:f>Geographical_Granularity!$E$10:$H$10</c:f>
              <c:numCache>
                <c:formatCode>General</c:formatCode>
                <c:ptCount val="4"/>
                <c:pt idx="0">
                  <c:v>25</c:v>
                </c:pt>
                <c:pt idx="1">
                  <c:v>7</c:v>
                </c:pt>
                <c:pt idx="2">
                  <c:v>24</c:v>
                </c:pt>
                <c:pt idx="3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7C4-41D4-A6A5-DF278085CD9F}"/>
            </c:ext>
          </c:extLst>
        </c:ser>
        <c:ser>
          <c:idx val="7"/>
          <c:order val="7"/>
          <c:tx>
            <c:strRef>
              <c:f>Geographical_Granularity!$B$11</c:f>
              <c:strCache>
                <c:ptCount val="1"/>
                <c:pt idx="0">
                  <c:v>Latin America excl. Brazil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Geographical_Granularity!$E$3:$H$3</c:f>
              <c:strCache>
                <c:ptCount val="4"/>
                <c:pt idx="0">
                  <c:v>GCAM</c:v>
                </c:pt>
                <c:pt idx="1">
                  <c:v>GEMINI-E3</c:v>
                </c:pt>
                <c:pt idx="2">
                  <c:v>MUSE</c:v>
                </c:pt>
                <c:pt idx="3">
                  <c:v>TIAM</c:v>
                </c:pt>
              </c:strCache>
            </c:strRef>
          </c:cat>
          <c:val>
            <c:numRef>
              <c:f>Geographical_Granularity!$E$11:$H$11</c:f>
              <c:numCache>
                <c:formatCode>General</c:formatCode>
                <c:ptCount val="4"/>
                <c:pt idx="0">
                  <c:v>18</c:v>
                </c:pt>
                <c:pt idx="1">
                  <c:v>20</c:v>
                </c:pt>
                <c:pt idx="2">
                  <c:v>11</c:v>
                </c:pt>
                <c:pt idx="3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7C4-41D4-A6A5-DF278085CD9F}"/>
            </c:ext>
          </c:extLst>
        </c:ser>
        <c:ser>
          <c:idx val="8"/>
          <c:order val="8"/>
          <c:tx>
            <c:strRef>
              <c:f>Geographical_Granularity!$B$12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Geographical_Granularity!$E$3:$H$3</c:f>
              <c:strCache>
                <c:ptCount val="4"/>
                <c:pt idx="0">
                  <c:v>GCAM</c:v>
                </c:pt>
                <c:pt idx="1">
                  <c:v>GEMINI-E3</c:v>
                </c:pt>
                <c:pt idx="2">
                  <c:v>MUSE</c:v>
                </c:pt>
                <c:pt idx="3">
                  <c:v>TIAM</c:v>
                </c:pt>
              </c:strCache>
            </c:strRef>
          </c:cat>
          <c:val>
            <c:numRef>
              <c:f>Geographical_Granularity!$E$12:$H$12</c:f>
              <c:numCache>
                <c:formatCode>General</c:formatCode>
                <c:ptCount val="4"/>
                <c:pt idx="0">
                  <c:v>3</c:v>
                </c:pt>
                <c:pt idx="1">
                  <c:v>12</c:v>
                </c:pt>
                <c:pt idx="2">
                  <c:v>1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7C4-41D4-A6A5-DF278085CD9F}"/>
            </c:ext>
          </c:extLst>
        </c:ser>
        <c:ser>
          <c:idx val="9"/>
          <c:order val="9"/>
          <c:tx>
            <c:strRef>
              <c:f>Geographical_Granularity!$B$13</c:f>
              <c:strCache>
                <c:ptCount val="1"/>
                <c:pt idx="0">
                  <c:v>Rest of the World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Geographical_Granularity!$E$3:$H$3</c:f>
              <c:strCache>
                <c:ptCount val="4"/>
                <c:pt idx="0">
                  <c:v>GCAM</c:v>
                </c:pt>
                <c:pt idx="1">
                  <c:v>GEMINI-E3</c:v>
                </c:pt>
                <c:pt idx="2">
                  <c:v>MUSE</c:v>
                </c:pt>
                <c:pt idx="3">
                  <c:v>TIAM</c:v>
                </c:pt>
              </c:strCache>
            </c:strRef>
          </c:cat>
          <c:val>
            <c:numRef>
              <c:f>Geographical_Granularity!$E$13:$H$13</c:f>
              <c:numCache>
                <c:formatCode>General</c:formatCode>
                <c:ptCount val="4"/>
                <c:pt idx="0">
                  <c:v>15</c:v>
                </c:pt>
                <c:pt idx="1">
                  <c:v>22</c:v>
                </c:pt>
                <c:pt idx="2">
                  <c:v>13</c:v>
                </c:pt>
                <c:pt idx="3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7C4-41D4-A6A5-DF278085CD9F}"/>
            </c:ext>
          </c:extLst>
        </c:ser>
        <c:ser>
          <c:idx val="10"/>
          <c:order val="10"/>
          <c:tx>
            <c:strRef>
              <c:f>Geographical_Granularity!$B$14</c:f>
              <c:strCache>
                <c:ptCount val="1"/>
                <c:pt idx="0">
                  <c:v>Russia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Geographical_Granularity!$E$3:$H$3</c:f>
              <c:strCache>
                <c:ptCount val="4"/>
                <c:pt idx="0">
                  <c:v>GCAM</c:v>
                </c:pt>
                <c:pt idx="1">
                  <c:v>GEMINI-E3</c:v>
                </c:pt>
                <c:pt idx="2">
                  <c:v>MUSE</c:v>
                </c:pt>
                <c:pt idx="3">
                  <c:v>TIAM</c:v>
                </c:pt>
              </c:strCache>
            </c:strRef>
          </c:cat>
          <c:val>
            <c:numRef>
              <c:f>Geographical_Granularity!$E$14:$H$14</c:f>
              <c:numCache>
                <c:formatCode>General</c:formatCode>
                <c:ptCount val="4"/>
                <c:pt idx="0">
                  <c:v>12</c:v>
                </c:pt>
                <c:pt idx="1">
                  <c:v>5</c:v>
                </c:pt>
                <c:pt idx="2">
                  <c:v>10</c:v>
                </c:pt>
                <c:pt idx="3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7C4-41D4-A6A5-DF278085CD9F}"/>
            </c:ext>
          </c:extLst>
        </c:ser>
        <c:ser>
          <c:idx val="11"/>
          <c:order val="11"/>
          <c:tx>
            <c:strRef>
              <c:f>Geographical_Granularity!$B$15</c:f>
              <c:strCache>
                <c:ptCount val="1"/>
                <c:pt idx="0">
                  <c:v>USA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Geographical_Granularity!$E$3:$H$3</c:f>
              <c:strCache>
                <c:ptCount val="4"/>
                <c:pt idx="0">
                  <c:v>GCAM</c:v>
                </c:pt>
                <c:pt idx="1">
                  <c:v>GEMINI-E3</c:v>
                </c:pt>
                <c:pt idx="2">
                  <c:v>MUSE</c:v>
                </c:pt>
                <c:pt idx="3">
                  <c:v>TIAM</c:v>
                </c:pt>
              </c:strCache>
            </c:strRef>
          </c:cat>
          <c:val>
            <c:numRef>
              <c:f>Geographical_Granularity!$E$15:$H$15</c:f>
              <c:numCache>
                <c:formatCode>General</c:formatCode>
                <c:ptCount val="4"/>
                <c:pt idx="0">
                  <c:v>29</c:v>
                </c:pt>
                <c:pt idx="1">
                  <c:v>10</c:v>
                </c:pt>
                <c:pt idx="2">
                  <c:v>25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7C4-41D4-A6A5-DF278085CD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9296064"/>
        <c:axId val="559299344"/>
      </c:barChart>
      <c:catAx>
        <c:axId val="5592960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9299344"/>
        <c:crosses val="autoZero"/>
        <c:auto val="1"/>
        <c:lblAlgn val="ctr"/>
        <c:lblOffset val="100"/>
        <c:noMultiLvlLbl val="0"/>
      </c:catAx>
      <c:valAx>
        <c:axId val="5592993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Number of policies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9296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GEMINI-E3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Sectoral_Granularity!$C$10</c:f>
              <c:strCache>
                <c:ptCount val="1"/>
                <c:pt idx="0">
                  <c:v>cap on emissions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Sectoral_Granularity!$B$11:$B$17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Sectoral_Granularity!$C$11:$C$17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EE-43DA-BB58-EAE9C9C8047F}"/>
            </c:ext>
          </c:extLst>
        </c:ser>
        <c:ser>
          <c:idx val="1"/>
          <c:order val="1"/>
          <c:tx>
            <c:strRef>
              <c:f>Sectoral_Granularity!$D$10</c:f>
              <c:strCache>
                <c:ptCount val="1"/>
                <c:pt idx="0">
                  <c:v>energy access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Sectoral_Granularity!$B$11:$B$17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Sectoral_Granularity!$D$11:$D$17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EE-43DA-BB58-EAE9C9C8047F}"/>
            </c:ext>
          </c:extLst>
        </c:ser>
        <c:ser>
          <c:idx val="2"/>
          <c:order val="2"/>
          <c:tx>
            <c:strRef>
              <c:f>Sectoral_Granularity!$E$10</c:f>
              <c:strCache>
                <c:ptCount val="1"/>
                <c:pt idx="0">
                  <c:v>clean energy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Sectoral_Granularity!$B$11:$B$17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Sectoral_Granularity!$E$11:$E$17</c:f>
              <c:numCache>
                <c:formatCode>General</c:formatCode>
                <c:ptCount val="7"/>
                <c:pt idx="0">
                  <c:v>0</c:v>
                </c:pt>
                <c:pt idx="1">
                  <c:v>96</c:v>
                </c:pt>
                <c:pt idx="2">
                  <c:v>5</c:v>
                </c:pt>
                <c:pt idx="3">
                  <c:v>0</c:v>
                </c:pt>
                <c:pt idx="4">
                  <c:v>4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3EE-43DA-BB58-EAE9C9C8047F}"/>
            </c:ext>
          </c:extLst>
        </c:ser>
        <c:ser>
          <c:idx val="3"/>
          <c:order val="3"/>
          <c:tx>
            <c:strRef>
              <c:f>Sectoral_Granularity!$F$10</c:f>
              <c:strCache>
                <c:ptCount val="1"/>
                <c:pt idx="0">
                  <c:v>land use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Sectoral_Granularity!$B$11:$B$17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Sectoral_Granularity!$F$11:$F$17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3EE-43DA-BB58-EAE9C9C8047F}"/>
            </c:ext>
          </c:extLst>
        </c:ser>
        <c:ser>
          <c:idx val="4"/>
          <c:order val="4"/>
          <c:tx>
            <c:strRef>
              <c:f>Sectoral_Granularity!$G$10</c:f>
              <c:strCache>
                <c:ptCount val="1"/>
                <c:pt idx="0">
                  <c:v>economic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Sectoral_Granularity!$B$11:$B$17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Sectoral_Granularity!$G$11:$G$17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3EE-43DA-BB58-EAE9C9C8047F}"/>
            </c:ext>
          </c:extLst>
        </c:ser>
        <c:ser>
          <c:idx val="5"/>
          <c:order val="5"/>
          <c:tx>
            <c:strRef>
              <c:f>Sectoral_Granularity!$H$10</c:f>
              <c:strCache>
                <c:ptCount val="1"/>
                <c:pt idx="0">
                  <c:v>efficiency standard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Sectoral_Granularity!$B$11:$B$17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Sectoral_Granularity!$H$11:$H$17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3EE-43DA-BB58-EAE9C9C8047F}"/>
            </c:ext>
          </c:extLst>
        </c:ser>
        <c:ser>
          <c:idx val="6"/>
          <c:order val="6"/>
          <c:tx>
            <c:strRef>
              <c:f>Sectoral_Granularity!$I$10</c:f>
              <c:strCache>
                <c:ptCount val="1"/>
                <c:pt idx="0">
                  <c:v>cap on fossils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Sectoral_Granularity!$B$11:$B$17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Sectoral_Granularity!$I$11:$I$17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3EE-43DA-BB58-EAE9C9C80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5429496"/>
        <c:axId val="575429824"/>
      </c:barChart>
      <c:catAx>
        <c:axId val="575429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5429824"/>
        <c:crosses val="autoZero"/>
        <c:auto val="1"/>
        <c:lblAlgn val="ctr"/>
        <c:lblOffset val="100"/>
        <c:noMultiLvlLbl val="0"/>
      </c:catAx>
      <c:valAx>
        <c:axId val="57542982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policies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5429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MUSE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Sectoral_Granularity!$C$10</c:f>
              <c:strCache>
                <c:ptCount val="1"/>
                <c:pt idx="0">
                  <c:v>cap on emissions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Sectoral_Granularity!$B$19:$B$25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Sectoral_Granularity!$C$19:$C$25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4</c:v>
                </c:pt>
                <c:pt idx="4">
                  <c:v>4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EB-41AB-81B7-6703EE9B6C96}"/>
            </c:ext>
          </c:extLst>
        </c:ser>
        <c:ser>
          <c:idx val="1"/>
          <c:order val="1"/>
          <c:tx>
            <c:strRef>
              <c:f>Sectoral_Granularity!$D$10</c:f>
              <c:strCache>
                <c:ptCount val="1"/>
                <c:pt idx="0">
                  <c:v>energy access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Sectoral_Granularity!$B$19:$B$25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Sectoral_Granularity!$D$19:$D$25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EB-41AB-81B7-6703EE9B6C96}"/>
            </c:ext>
          </c:extLst>
        </c:ser>
        <c:ser>
          <c:idx val="2"/>
          <c:order val="2"/>
          <c:tx>
            <c:strRef>
              <c:f>Sectoral_Granularity!$E$10</c:f>
              <c:strCache>
                <c:ptCount val="1"/>
                <c:pt idx="0">
                  <c:v>clean energy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Sectoral_Granularity!$B$19:$B$25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Sectoral_Granularity!$E$19:$E$25</c:f>
              <c:numCache>
                <c:formatCode>General</c:formatCode>
                <c:ptCount val="7"/>
                <c:pt idx="0">
                  <c:v>0</c:v>
                </c:pt>
                <c:pt idx="1">
                  <c:v>76</c:v>
                </c:pt>
                <c:pt idx="2">
                  <c:v>35</c:v>
                </c:pt>
                <c:pt idx="3">
                  <c:v>0</c:v>
                </c:pt>
                <c:pt idx="4">
                  <c:v>4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EB-41AB-81B7-6703EE9B6C96}"/>
            </c:ext>
          </c:extLst>
        </c:ser>
        <c:ser>
          <c:idx val="3"/>
          <c:order val="3"/>
          <c:tx>
            <c:strRef>
              <c:f>Sectoral_Granularity!$F$10</c:f>
              <c:strCache>
                <c:ptCount val="1"/>
                <c:pt idx="0">
                  <c:v>land use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Sectoral_Granularity!$B$19:$B$25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Sectoral_Granularity!$F$19:$F$25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EB-41AB-81B7-6703EE9B6C96}"/>
            </c:ext>
          </c:extLst>
        </c:ser>
        <c:ser>
          <c:idx val="4"/>
          <c:order val="4"/>
          <c:tx>
            <c:strRef>
              <c:f>Sectoral_Granularity!$G$10</c:f>
              <c:strCache>
                <c:ptCount val="1"/>
                <c:pt idx="0">
                  <c:v>economic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Sectoral_Granularity!$B$19:$B$25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Sectoral_Granularity!$G$19:$G$25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6EB-41AB-81B7-6703EE9B6C96}"/>
            </c:ext>
          </c:extLst>
        </c:ser>
        <c:ser>
          <c:idx val="5"/>
          <c:order val="5"/>
          <c:tx>
            <c:strRef>
              <c:f>Sectoral_Granularity!$H$10</c:f>
              <c:strCache>
                <c:ptCount val="1"/>
                <c:pt idx="0">
                  <c:v>efficiency standard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Sectoral_Granularity!$B$19:$B$25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Sectoral_Granularity!$H$19:$H$25</c:f>
              <c:numCache>
                <c:formatCode>General</c:formatCode>
                <c:ptCount val="7"/>
                <c:pt idx="0">
                  <c:v>0</c:v>
                </c:pt>
                <c:pt idx="1">
                  <c:v>5</c:v>
                </c:pt>
                <c:pt idx="2">
                  <c:v>34</c:v>
                </c:pt>
                <c:pt idx="3">
                  <c:v>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6EB-41AB-81B7-6703EE9B6C96}"/>
            </c:ext>
          </c:extLst>
        </c:ser>
        <c:ser>
          <c:idx val="6"/>
          <c:order val="6"/>
          <c:tx>
            <c:strRef>
              <c:f>Sectoral_Granularity!$I$10</c:f>
              <c:strCache>
                <c:ptCount val="1"/>
                <c:pt idx="0">
                  <c:v>cap on fossils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Sectoral_Granularity!$B$19:$B$25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Sectoral_Granularity!$I$19:$I$25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6EB-41AB-81B7-6703EE9B6C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5429496"/>
        <c:axId val="575429824"/>
      </c:barChart>
      <c:catAx>
        <c:axId val="575429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5429824"/>
        <c:crosses val="autoZero"/>
        <c:auto val="1"/>
        <c:lblAlgn val="ctr"/>
        <c:lblOffset val="100"/>
        <c:noMultiLvlLbl val="0"/>
      </c:catAx>
      <c:valAx>
        <c:axId val="57542982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policies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5429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TIAM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Sectoral_Granularity!$C$10</c:f>
              <c:strCache>
                <c:ptCount val="1"/>
                <c:pt idx="0">
                  <c:v>cap on emissions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Sectoral_Granularity!$B$27:$B$33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Sectoral_Granularity!$C$27:$C$33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4</c:v>
                </c:pt>
                <c:pt idx="4">
                  <c:v>8</c:v>
                </c:pt>
                <c:pt idx="5">
                  <c:v>4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7B-42E2-B399-D4BD3C6CB750}"/>
            </c:ext>
          </c:extLst>
        </c:ser>
        <c:ser>
          <c:idx val="1"/>
          <c:order val="1"/>
          <c:tx>
            <c:strRef>
              <c:f>Sectoral_Granularity!$D$10</c:f>
              <c:strCache>
                <c:ptCount val="1"/>
                <c:pt idx="0">
                  <c:v>energy access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Sectoral_Granularity!$B$27:$B$33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Sectoral_Granularity!$D$27:$D$33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7B-42E2-B399-D4BD3C6CB750}"/>
            </c:ext>
          </c:extLst>
        </c:ser>
        <c:ser>
          <c:idx val="2"/>
          <c:order val="2"/>
          <c:tx>
            <c:strRef>
              <c:f>Sectoral_Granularity!$E$10</c:f>
              <c:strCache>
                <c:ptCount val="1"/>
                <c:pt idx="0">
                  <c:v>clean energy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Sectoral_Granularity!$B$27:$B$33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Sectoral_Granularity!$E$27:$E$33</c:f>
              <c:numCache>
                <c:formatCode>General</c:formatCode>
                <c:ptCount val="7"/>
                <c:pt idx="0">
                  <c:v>0</c:v>
                </c:pt>
                <c:pt idx="1">
                  <c:v>63</c:v>
                </c:pt>
                <c:pt idx="2">
                  <c:v>29</c:v>
                </c:pt>
                <c:pt idx="3">
                  <c:v>0</c:v>
                </c:pt>
                <c:pt idx="4">
                  <c:v>7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7B-42E2-B399-D4BD3C6CB750}"/>
            </c:ext>
          </c:extLst>
        </c:ser>
        <c:ser>
          <c:idx val="3"/>
          <c:order val="3"/>
          <c:tx>
            <c:strRef>
              <c:f>Sectoral_Granularity!$F$10</c:f>
              <c:strCache>
                <c:ptCount val="1"/>
                <c:pt idx="0">
                  <c:v>land use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Sectoral_Granularity!$B$27:$B$33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Sectoral_Granularity!$F$27:$F$33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7B-42E2-B399-D4BD3C6CB750}"/>
            </c:ext>
          </c:extLst>
        </c:ser>
        <c:ser>
          <c:idx val="4"/>
          <c:order val="4"/>
          <c:tx>
            <c:strRef>
              <c:f>Sectoral_Granularity!$G$10</c:f>
              <c:strCache>
                <c:ptCount val="1"/>
                <c:pt idx="0">
                  <c:v>economic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Sectoral_Granularity!$B$27:$B$33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Sectoral_Granularity!$G$27:$G$33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5">
                  <c:v>0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7B-42E2-B399-D4BD3C6CB750}"/>
            </c:ext>
          </c:extLst>
        </c:ser>
        <c:ser>
          <c:idx val="5"/>
          <c:order val="5"/>
          <c:tx>
            <c:strRef>
              <c:f>Sectoral_Granularity!$H$10</c:f>
              <c:strCache>
                <c:ptCount val="1"/>
                <c:pt idx="0">
                  <c:v>efficiency standard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Sectoral_Granularity!$B$27:$B$33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Sectoral_Granularity!$H$27:$H$33</c:f>
              <c:numCache>
                <c:formatCode>General</c:formatCode>
                <c:ptCount val="7"/>
                <c:pt idx="0">
                  <c:v>0</c:v>
                </c:pt>
                <c:pt idx="1">
                  <c:v>6</c:v>
                </c:pt>
                <c:pt idx="2">
                  <c:v>31</c:v>
                </c:pt>
                <c:pt idx="3">
                  <c:v>5</c:v>
                </c:pt>
                <c:pt idx="4">
                  <c:v>11</c:v>
                </c:pt>
                <c:pt idx="5">
                  <c:v>0</c:v>
                </c:pt>
                <c:pt idx="6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67B-42E2-B399-D4BD3C6CB750}"/>
            </c:ext>
          </c:extLst>
        </c:ser>
        <c:ser>
          <c:idx val="6"/>
          <c:order val="6"/>
          <c:tx>
            <c:strRef>
              <c:f>Sectoral_Granularity!$I$10</c:f>
              <c:strCache>
                <c:ptCount val="1"/>
                <c:pt idx="0">
                  <c:v>cap on fossils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Sectoral_Granularity!$B$27:$B$33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Sectoral_Granularity!$I$27:$I$33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7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67B-42E2-B399-D4BD3C6CB7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5429496"/>
        <c:axId val="575429824"/>
      </c:barChart>
      <c:catAx>
        <c:axId val="575429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5429824"/>
        <c:crosses val="autoZero"/>
        <c:auto val="1"/>
        <c:lblAlgn val="ctr"/>
        <c:lblOffset val="100"/>
        <c:noMultiLvlLbl val="0"/>
      </c:catAx>
      <c:valAx>
        <c:axId val="57542982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policies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5429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GCAM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Sectoral_Granularity!$C$10</c:f>
              <c:strCache>
                <c:ptCount val="1"/>
                <c:pt idx="0">
                  <c:v>cap on emissions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Sectoral_Granularity!$B$35:$B$41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Sectoral_Granularity!$C$35:$C$41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4</c:v>
                </c:pt>
                <c:pt idx="4">
                  <c:v>2</c:v>
                </c:pt>
                <c:pt idx="5">
                  <c:v>0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FB-41A9-B158-F1F7BB87FBF9}"/>
            </c:ext>
          </c:extLst>
        </c:ser>
        <c:ser>
          <c:idx val="1"/>
          <c:order val="1"/>
          <c:tx>
            <c:strRef>
              <c:f>Sectoral_Granularity!$D$10</c:f>
              <c:strCache>
                <c:ptCount val="1"/>
                <c:pt idx="0">
                  <c:v>energy access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Sectoral_Granularity!$B$35:$B$41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Sectoral_Granularity!$D$35:$D$41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FB-41A9-B158-F1F7BB87FBF9}"/>
            </c:ext>
          </c:extLst>
        </c:ser>
        <c:ser>
          <c:idx val="2"/>
          <c:order val="2"/>
          <c:tx>
            <c:strRef>
              <c:f>Sectoral_Granularity!$E$10</c:f>
              <c:strCache>
                <c:ptCount val="1"/>
                <c:pt idx="0">
                  <c:v>clean energy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Sectoral_Granularity!$B$35:$B$41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Sectoral_Granularity!$E$35:$E$41</c:f>
              <c:numCache>
                <c:formatCode>General</c:formatCode>
                <c:ptCount val="7"/>
                <c:pt idx="0">
                  <c:v>0</c:v>
                </c:pt>
                <c:pt idx="1">
                  <c:v>76</c:v>
                </c:pt>
                <c:pt idx="2">
                  <c:v>36</c:v>
                </c:pt>
                <c:pt idx="3">
                  <c:v>0</c:v>
                </c:pt>
                <c:pt idx="4">
                  <c:v>12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FB-41A9-B158-F1F7BB87FBF9}"/>
            </c:ext>
          </c:extLst>
        </c:ser>
        <c:ser>
          <c:idx val="3"/>
          <c:order val="3"/>
          <c:tx>
            <c:strRef>
              <c:f>Sectoral_Granularity!$F$10</c:f>
              <c:strCache>
                <c:ptCount val="1"/>
                <c:pt idx="0">
                  <c:v>land use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Sectoral_Granularity!$B$35:$B$41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Sectoral_Granularity!$F$35:$F$41</c:f>
              <c:numCache>
                <c:formatCode>General</c:formatCode>
                <c:ptCount val="7"/>
                <c:pt idx="0">
                  <c:v>13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EFB-41A9-B158-F1F7BB87FBF9}"/>
            </c:ext>
          </c:extLst>
        </c:ser>
        <c:ser>
          <c:idx val="4"/>
          <c:order val="4"/>
          <c:tx>
            <c:strRef>
              <c:f>Sectoral_Granularity!$G$10</c:f>
              <c:strCache>
                <c:ptCount val="1"/>
                <c:pt idx="0">
                  <c:v>economic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Sectoral_Granularity!$B$35:$B$41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Sectoral_Granularity!$G$35:$G$41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7</c:v>
                </c:pt>
                <c:pt idx="5">
                  <c:v>0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EFB-41A9-B158-F1F7BB87FBF9}"/>
            </c:ext>
          </c:extLst>
        </c:ser>
        <c:ser>
          <c:idx val="5"/>
          <c:order val="5"/>
          <c:tx>
            <c:strRef>
              <c:f>Sectoral_Granularity!$H$10</c:f>
              <c:strCache>
                <c:ptCount val="1"/>
                <c:pt idx="0">
                  <c:v>efficiency standard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Sectoral_Granularity!$B$35:$B$41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Sectoral_Granularity!$H$35:$H$41</c:f>
              <c:numCache>
                <c:formatCode>General</c:formatCode>
                <c:ptCount val="7"/>
                <c:pt idx="0">
                  <c:v>0</c:v>
                </c:pt>
                <c:pt idx="1">
                  <c:v>6</c:v>
                </c:pt>
                <c:pt idx="2">
                  <c:v>38</c:v>
                </c:pt>
                <c:pt idx="3">
                  <c:v>12</c:v>
                </c:pt>
                <c:pt idx="4">
                  <c:v>13</c:v>
                </c:pt>
                <c:pt idx="5">
                  <c:v>0</c:v>
                </c:pt>
                <c:pt idx="6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EFB-41A9-B158-F1F7BB87FBF9}"/>
            </c:ext>
          </c:extLst>
        </c:ser>
        <c:ser>
          <c:idx val="6"/>
          <c:order val="6"/>
          <c:tx>
            <c:strRef>
              <c:f>Sectoral_Granularity!$I$10</c:f>
              <c:strCache>
                <c:ptCount val="1"/>
                <c:pt idx="0">
                  <c:v>cap on fossils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Sectoral_Granularity!$B$35:$B$41</c:f>
              <c:strCache>
                <c:ptCount val="7"/>
                <c:pt idx="0">
                  <c:v>land</c:v>
                </c:pt>
                <c:pt idx="1">
                  <c:v>power</c:v>
                </c:pt>
                <c:pt idx="2">
                  <c:v>transport</c:v>
                </c:pt>
                <c:pt idx="3">
                  <c:v>buildings</c:v>
                </c:pt>
                <c:pt idx="4">
                  <c:v>system</c:v>
                </c:pt>
                <c:pt idx="5">
                  <c:v>supply</c:v>
                </c:pt>
                <c:pt idx="6">
                  <c:v>industry</c:v>
                </c:pt>
              </c:strCache>
            </c:strRef>
          </c:cat>
          <c:val>
            <c:numRef>
              <c:f>Sectoral_Granularity!$I$35:$I$41</c:f>
              <c:numCache>
                <c:formatCode>General</c:formatCode>
                <c:ptCount val="7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EFB-41A9-B158-F1F7BB87F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5429496"/>
        <c:axId val="575429824"/>
      </c:barChart>
      <c:catAx>
        <c:axId val="575429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5429824"/>
        <c:crosses val="autoZero"/>
        <c:auto val="1"/>
        <c:lblAlgn val="ctr"/>
        <c:lblOffset val="100"/>
        <c:noMultiLvlLbl val="0"/>
      </c:catAx>
      <c:valAx>
        <c:axId val="57542982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policies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5429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150495</xdr:colOff>
      <xdr:row>17</xdr:row>
      <xdr:rowOff>122872</xdr:rowOff>
    </xdr:from>
    <xdr:to>
      <xdr:col>10</xdr:col>
      <xdr:colOff>280035</xdr:colOff>
      <xdr:row>42</xdr:row>
      <xdr:rowOff>118110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1AFD05C-35F4-4017-9CEF-38CFE57A7D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304800</xdr:colOff>
      <xdr:row>4</xdr:row>
      <xdr:rowOff>109537</xdr:rowOff>
    </xdr:from>
    <xdr:to>
      <xdr:col>26</xdr:col>
      <xdr:colOff>0</xdr:colOff>
      <xdr:row>18</xdr:row>
      <xdr:rowOff>185737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1D9372D-3AC9-4772-830D-0EB2C0F417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285750</xdr:colOff>
      <xdr:row>18</xdr:row>
      <xdr:rowOff>171450</xdr:rowOff>
    </xdr:from>
    <xdr:to>
      <xdr:col>25</xdr:col>
      <xdr:colOff>590550</xdr:colOff>
      <xdr:row>33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6188B0-D4D9-433F-B22A-341213C7F8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571500</xdr:colOff>
      <xdr:row>33</xdr:row>
      <xdr:rowOff>0</xdr:rowOff>
    </xdr:from>
    <xdr:to>
      <xdr:col>15</xdr:col>
      <xdr:colOff>563880</xdr:colOff>
      <xdr:row>44</xdr:row>
      <xdr:rowOff>121920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BA0149C-E56A-4D0B-9717-A6D2AEFDA9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600075</xdr:colOff>
      <xdr:row>4</xdr:row>
      <xdr:rowOff>114300</xdr:rowOff>
    </xdr:from>
    <xdr:to>
      <xdr:col>18</xdr:col>
      <xdr:colOff>295275</xdr:colOff>
      <xdr:row>19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37A8747-B612-470D-8D58-39BEF731A7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Giarola, Sara" id="{4A0A9A49-43BF-4901-AB71-5FB1975C1CE4}" userId="S::sg2410@ic.ac.uk::827cd11d-ee61-4a99-b5dd-216a1459e51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8922C-6CB6-4CB3-AE14-401ACFDCEF1F}">
  <dimension ref="A1:AF124"/>
  <sheetViews>
    <sheetView topLeftCell="F1" zoomScale="70" zoomScaleNormal="70" workbookViewId="0">
      <selection activeCell="D124" sqref="D124"/>
    </sheetView>
  </sheetViews>
  <sheetFormatPr defaultColWidth="8.88671875" defaultRowHeight="14.4" outlineLevelCol="1" x14ac:dyDescent="0.3"/>
  <cols>
    <col min="1" max="1" width="25.6640625" style="7" bestFit="1" customWidth="1"/>
    <col min="2" max="2" width="62.6640625" style="7" bestFit="1" customWidth="1"/>
    <col min="3" max="3" width="8.88671875" style="8"/>
    <col min="4" max="4" width="13.44140625" style="127" customWidth="1"/>
    <col min="5" max="5" width="8.88671875" style="7"/>
    <col min="6" max="6" width="9.6640625" style="5" bestFit="1" customWidth="1"/>
    <col min="7" max="7" width="8.88671875" style="5"/>
    <col min="8" max="8" width="20.33203125" style="7" bestFit="1" customWidth="1"/>
    <col min="9" max="9" width="114.5546875" style="7" customWidth="1"/>
    <col min="10" max="10" width="13.109375" style="7" bestFit="1" customWidth="1"/>
    <col min="11" max="11" width="14.33203125" style="7" bestFit="1" customWidth="1"/>
    <col min="12" max="26" width="14.33203125" style="7" hidden="1" customWidth="1" outlineLevel="1"/>
    <col min="27" max="27" width="12.44140625" style="7" bestFit="1" customWidth="1" collapsed="1"/>
    <col min="28" max="16384" width="8.88671875" style="7"/>
  </cols>
  <sheetData>
    <row r="1" spans="1:32" s="5" customFormat="1" x14ac:dyDescent="0.3">
      <c r="A1" s="1" t="s">
        <v>0</v>
      </c>
      <c r="B1" s="1" t="s">
        <v>1</v>
      </c>
      <c r="C1" s="2" t="s">
        <v>2</v>
      </c>
      <c r="D1" s="89" t="s">
        <v>939</v>
      </c>
      <c r="E1" s="3" t="s">
        <v>3</v>
      </c>
      <c r="F1" s="1" t="s">
        <v>4</v>
      </c>
      <c r="G1" s="1" t="s">
        <v>5</v>
      </c>
      <c r="H1" s="1" t="s">
        <v>6</v>
      </c>
      <c r="I1" s="4" t="s">
        <v>7</v>
      </c>
      <c r="J1" s="1" t="s">
        <v>8</v>
      </c>
      <c r="K1" s="30" t="s">
        <v>684</v>
      </c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 t="s">
        <v>59</v>
      </c>
      <c r="AB1" s="30" t="s">
        <v>91</v>
      </c>
      <c r="AC1" s="26" t="s">
        <v>678</v>
      </c>
      <c r="AD1" s="26" t="s">
        <v>669</v>
      </c>
      <c r="AE1" s="30" t="s">
        <v>893</v>
      </c>
      <c r="AF1" s="30" t="s">
        <v>938</v>
      </c>
    </row>
    <row r="2" spans="1:32" s="6" customFormat="1" x14ac:dyDescent="0.3">
      <c r="A2" s="42" t="s">
        <v>9</v>
      </c>
      <c r="B2" s="42" t="s">
        <v>685</v>
      </c>
      <c r="C2" s="42">
        <v>19.55</v>
      </c>
      <c r="D2" s="101"/>
      <c r="E2" s="42" t="s">
        <v>10</v>
      </c>
      <c r="F2" s="42"/>
      <c r="G2" s="42">
        <v>2020</v>
      </c>
      <c r="H2" s="43" t="s">
        <v>17</v>
      </c>
      <c r="I2" s="42"/>
      <c r="J2" s="42" t="s">
        <v>11</v>
      </c>
      <c r="K2" s="6">
        <v>311</v>
      </c>
      <c r="AA2" s="6" t="str">
        <f>INDEX(Regions!$B$4:$B$19,MATCH(GEMINI!A2,Regions!$C$4:$C$19,0))</f>
        <v>USA</v>
      </c>
      <c r="AB2" s="6" t="s">
        <v>66</v>
      </c>
      <c r="AC2" t="str">
        <f>INDEX(PolicyMapping!$B:$B,MATCH($B2,PolicyMapping!$A:$A,0))</f>
        <v>clean energy</v>
      </c>
      <c r="AD2" t="str">
        <f>INDEX(PolicyMapping!$C:$C,MATCH($B2,PolicyMapping!$A:$A,0))</f>
        <v>power</v>
      </c>
    </row>
    <row r="3" spans="1:32" s="6" customFormat="1" x14ac:dyDescent="0.3">
      <c r="A3" s="42" t="str">
        <f>A2</f>
        <v>USA (USA)</v>
      </c>
      <c r="B3" s="42" t="s">
        <v>686</v>
      </c>
      <c r="C3" s="42">
        <v>22.95</v>
      </c>
      <c r="D3" s="105">
        <v>29.5</v>
      </c>
      <c r="E3" s="42" t="s">
        <v>10</v>
      </c>
      <c r="F3" s="42"/>
      <c r="G3" s="42">
        <v>2025</v>
      </c>
      <c r="H3" s="43" t="s">
        <v>17</v>
      </c>
      <c r="I3" s="42"/>
      <c r="J3" s="42" t="s">
        <v>11</v>
      </c>
      <c r="K3" s="6">
        <v>312</v>
      </c>
      <c r="AA3" s="6" t="str">
        <f>INDEX(Regions!$B$4:$B$19,MATCH(GEMINI!A3,Regions!$C$4:$C$19,0))</f>
        <v>USA</v>
      </c>
      <c r="AB3" s="6" t="s">
        <v>66</v>
      </c>
      <c r="AC3" t="str">
        <f>INDEX(PolicyMapping!$B:$B,MATCH($B3,PolicyMapping!$A:$A,0))</f>
        <v>clean energy</v>
      </c>
      <c r="AD3" t="str">
        <f>INDEX(PolicyMapping!$C:$C,MATCH($B3,PolicyMapping!$A:$A,0))</f>
        <v>power</v>
      </c>
    </row>
    <row r="4" spans="1:32" s="6" customFormat="1" x14ac:dyDescent="0.3">
      <c r="A4" s="42" t="str">
        <f>A3</f>
        <v>USA (USA)</v>
      </c>
      <c r="B4" s="42" t="s">
        <v>687</v>
      </c>
      <c r="C4" s="42">
        <v>24.12</v>
      </c>
      <c r="D4" s="105">
        <v>34.5</v>
      </c>
      <c r="E4" s="42" t="s">
        <v>10</v>
      </c>
      <c r="F4" s="42"/>
      <c r="G4" s="42">
        <v>2030</v>
      </c>
      <c r="H4" s="43" t="s">
        <v>17</v>
      </c>
      <c r="I4" s="42"/>
      <c r="J4" s="42" t="s">
        <v>11</v>
      </c>
      <c r="K4" s="6">
        <v>313</v>
      </c>
      <c r="AA4" s="6" t="str">
        <f>INDEX(Regions!$B$4:$B$19,MATCH(GEMINI!A4,Regions!$C$4:$C$19,0))</f>
        <v>USA</v>
      </c>
      <c r="AB4" s="6" t="s">
        <v>66</v>
      </c>
      <c r="AC4" t="str">
        <f>INDEX(PolicyMapping!$B:$B,MATCH($B4,PolicyMapping!$A:$A,0))</f>
        <v>clean energy</v>
      </c>
      <c r="AD4" t="str">
        <f>INDEX(PolicyMapping!$C:$C,MATCH($B4,PolicyMapping!$A:$A,0))</f>
        <v>power</v>
      </c>
    </row>
    <row r="5" spans="1:32" s="6" customFormat="1" x14ac:dyDescent="0.3">
      <c r="A5" s="42" t="s">
        <v>9</v>
      </c>
      <c r="B5" s="41" t="s">
        <v>885</v>
      </c>
      <c r="C5" s="42"/>
      <c r="D5" s="105">
        <v>15</v>
      </c>
      <c r="E5" s="42" t="s">
        <v>343</v>
      </c>
      <c r="F5" s="42"/>
      <c r="G5" s="42">
        <v>2020</v>
      </c>
      <c r="H5" s="43" t="s">
        <v>17</v>
      </c>
      <c r="I5" s="42"/>
      <c r="J5" s="42" t="s">
        <v>713</v>
      </c>
      <c r="K5" s="6">
        <v>91</v>
      </c>
      <c r="AA5" s="6" t="str">
        <f>INDEX(Regions!$B$4:$B$19,MATCH(GEMINI!A5,Regions!$C$4:$C$19,0))</f>
        <v>USA</v>
      </c>
      <c r="AB5" s="6" t="s">
        <v>66</v>
      </c>
      <c r="AC5" t="str">
        <f>INDEX(PolicyMapping!$B:$B,MATCH($B5,PolicyMapping!$A:$A,0))</f>
        <v>efficiency standard</v>
      </c>
      <c r="AD5" t="str">
        <f>INDEX(PolicyMapping!$C:$C,MATCH($B5,PolicyMapping!$A:$A,0))</f>
        <v>buildings</v>
      </c>
    </row>
    <row r="6" spans="1:32" s="6" customFormat="1" x14ac:dyDescent="0.3">
      <c r="A6" s="42" t="s">
        <v>9</v>
      </c>
      <c r="B6" s="41" t="s">
        <v>885</v>
      </c>
      <c r="C6" s="42"/>
      <c r="D6" s="105">
        <v>65</v>
      </c>
      <c r="E6" s="42" t="s">
        <v>343</v>
      </c>
      <c r="F6" s="42"/>
      <c r="G6" s="42">
        <v>2025</v>
      </c>
      <c r="H6" s="43" t="s">
        <v>17</v>
      </c>
      <c r="I6" s="42"/>
      <c r="J6" s="42" t="s">
        <v>713</v>
      </c>
      <c r="K6" s="6">
        <v>98</v>
      </c>
      <c r="AA6" s="6" t="str">
        <f>INDEX(Regions!$B$4:$B$19,MATCH(GEMINI!A6,Regions!$C$4:$C$19,0))</f>
        <v>USA</v>
      </c>
      <c r="AB6" s="6" t="s">
        <v>66</v>
      </c>
      <c r="AC6" t="str">
        <f>INDEX(PolicyMapping!$B:$B,MATCH($B6,PolicyMapping!$A:$A,0))</f>
        <v>efficiency standard</v>
      </c>
      <c r="AD6" t="str">
        <f>INDEX(PolicyMapping!$C:$C,MATCH($B6,PolicyMapping!$A:$A,0))</f>
        <v>buildings</v>
      </c>
      <c r="AE6" s="6" t="s">
        <v>66</v>
      </c>
    </row>
    <row r="7" spans="1:32" s="6" customFormat="1" x14ac:dyDescent="0.3">
      <c r="A7" s="42" t="s">
        <v>9</v>
      </c>
      <c r="B7" s="41" t="s">
        <v>885</v>
      </c>
      <c r="C7" s="42"/>
      <c r="D7" s="105">
        <v>225</v>
      </c>
      <c r="E7" s="42" t="s">
        <v>343</v>
      </c>
      <c r="F7" s="42"/>
      <c r="G7" s="42">
        <v>2030</v>
      </c>
      <c r="H7" s="43" t="s">
        <v>17</v>
      </c>
      <c r="I7" s="42"/>
      <c r="J7" s="42" t="s">
        <v>713</v>
      </c>
      <c r="K7" s="6">
        <v>65</v>
      </c>
      <c r="AA7" s="6" t="str">
        <f>INDEX(Regions!$B$4:$B$19,MATCH(GEMINI!A7,Regions!$C$4:$C$19,0))</f>
        <v>USA</v>
      </c>
      <c r="AB7" s="6" t="s">
        <v>66</v>
      </c>
      <c r="AC7" t="str">
        <f>INDEX(PolicyMapping!$B:$B,MATCH($B7,PolicyMapping!$A:$A,0))</f>
        <v>efficiency standard</v>
      </c>
      <c r="AD7" t="str">
        <f>INDEX(PolicyMapping!$C:$C,MATCH($B7,PolicyMapping!$A:$A,0))</f>
        <v>buildings</v>
      </c>
      <c r="AE7" s="6" t="s">
        <v>66</v>
      </c>
    </row>
    <row r="8" spans="1:32" s="6" customFormat="1" x14ac:dyDescent="0.3">
      <c r="A8" s="42" t="s">
        <v>9</v>
      </c>
      <c r="B8" s="41" t="s">
        <v>888</v>
      </c>
      <c r="C8" s="42"/>
      <c r="D8" s="105">
        <v>85</v>
      </c>
      <c r="E8" s="42" t="s">
        <v>343</v>
      </c>
      <c r="F8" s="42"/>
      <c r="G8" s="42">
        <v>2020</v>
      </c>
      <c r="H8" s="43" t="s">
        <v>17</v>
      </c>
      <c r="I8" s="42"/>
      <c r="J8" s="42" t="s">
        <v>713</v>
      </c>
      <c r="K8" s="6">
        <v>308</v>
      </c>
      <c r="AA8" s="6" t="str">
        <f>INDEX(Regions!$B$4:$B$19,MATCH(GEMINI!A8,Regions!$C$4:$C$19,0))</f>
        <v>USA</v>
      </c>
      <c r="AB8" s="6" t="s">
        <v>66</v>
      </c>
      <c r="AC8" t="str">
        <f>INDEX(PolicyMapping!$B:$B,MATCH($B8,PolicyMapping!$A:$A,0))</f>
        <v>efficiency standard</v>
      </c>
      <c r="AD8" t="str">
        <f>INDEX(PolicyMapping!$C:$C,MATCH($B8,PolicyMapping!$A:$A,0))</f>
        <v>buildings</v>
      </c>
    </row>
    <row r="9" spans="1:32" x14ac:dyDescent="0.3">
      <c r="A9" s="42" t="s">
        <v>9</v>
      </c>
      <c r="B9" s="41" t="s">
        <v>888</v>
      </c>
      <c r="C9" s="42"/>
      <c r="D9" s="105">
        <v>240</v>
      </c>
      <c r="E9" s="42" t="s">
        <v>343</v>
      </c>
      <c r="F9" s="42"/>
      <c r="G9" s="42">
        <v>2025</v>
      </c>
      <c r="H9" s="43" t="s">
        <v>17</v>
      </c>
      <c r="I9" s="42"/>
      <c r="J9" s="42" t="s">
        <v>713</v>
      </c>
      <c r="K9" s="6">
        <v>145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 t="str">
        <f>INDEX(Regions!$B$4:$B$19,MATCH(GEMINI!A9,Regions!$C$4:$C$19,0))</f>
        <v>USA</v>
      </c>
      <c r="AB9" s="6" t="s">
        <v>66</v>
      </c>
      <c r="AC9" t="str">
        <f>INDEX(PolicyMapping!$B:$B,MATCH($B9,PolicyMapping!$A:$A,0))</f>
        <v>efficiency standard</v>
      </c>
      <c r="AD9" t="str">
        <f>INDEX(PolicyMapping!$C:$C,MATCH($B9,PolicyMapping!$A:$A,0))</f>
        <v>buildings</v>
      </c>
    </row>
    <row r="10" spans="1:32" x14ac:dyDescent="0.3">
      <c r="A10" s="42" t="s">
        <v>9</v>
      </c>
      <c r="B10" s="41" t="s">
        <v>888</v>
      </c>
      <c r="C10" s="42"/>
      <c r="D10" s="105">
        <v>465</v>
      </c>
      <c r="E10" s="42" t="s">
        <v>343</v>
      </c>
      <c r="F10" s="42"/>
      <c r="G10" s="42">
        <v>2030</v>
      </c>
      <c r="H10" s="43" t="s">
        <v>17</v>
      </c>
      <c r="I10" s="42"/>
      <c r="J10" s="42" t="s">
        <v>713</v>
      </c>
      <c r="K10" s="6">
        <v>161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 t="str">
        <f>INDEX(Regions!$B$4:$B$19,MATCH(GEMINI!A10,Regions!$C$4:$C$19,0))</f>
        <v>USA</v>
      </c>
      <c r="AB10" s="6" t="s">
        <v>66</v>
      </c>
      <c r="AC10" t="str">
        <f>INDEX(PolicyMapping!$B:$B,MATCH($B10,PolicyMapping!$A:$A,0))</f>
        <v>efficiency standard</v>
      </c>
      <c r="AD10" t="str">
        <f>INDEX(PolicyMapping!$C:$C,MATCH($B10,PolicyMapping!$A:$A,0))</f>
        <v>buildings</v>
      </c>
    </row>
    <row r="11" spans="1:32" x14ac:dyDescent="0.3">
      <c r="A11" s="42" t="s">
        <v>9</v>
      </c>
      <c r="B11" s="42" t="s">
        <v>953</v>
      </c>
      <c r="C11" s="42"/>
      <c r="D11" s="105">
        <v>27</v>
      </c>
      <c r="E11" s="42" t="s">
        <v>10</v>
      </c>
      <c r="F11" s="42"/>
      <c r="G11" s="42">
        <v>2030</v>
      </c>
      <c r="H11" s="43" t="s">
        <v>17</v>
      </c>
      <c r="I11" s="42"/>
      <c r="J11" s="42" t="s">
        <v>11</v>
      </c>
      <c r="K11" s="6">
        <v>164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 t="str">
        <f>INDEX(Regions!$B$4:$B$19,MATCH(GEMINI!A11,Regions!$C$4:$C$19,0))</f>
        <v>USA</v>
      </c>
      <c r="AB11" s="6" t="s">
        <v>66</v>
      </c>
      <c r="AC11" t="str">
        <f>INDEX(PolicyMapping!$B:$B,MATCH($B11,PolicyMapping!$A:$A,0))</f>
        <v>clean energy</v>
      </c>
      <c r="AD11" t="str">
        <f>INDEX(PolicyMapping!$C:$C,MATCH($B11,PolicyMapping!$A:$A,0))</f>
        <v>transport</v>
      </c>
    </row>
    <row r="12" spans="1:32" x14ac:dyDescent="0.3">
      <c r="A12" s="44" t="s">
        <v>12</v>
      </c>
      <c r="B12" s="42" t="s">
        <v>13</v>
      </c>
      <c r="C12" s="45">
        <v>26.5</v>
      </c>
      <c r="D12" s="102"/>
      <c r="E12" s="42" t="s">
        <v>10</v>
      </c>
      <c r="F12" s="42"/>
      <c r="G12" s="42">
        <v>2020</v>
      </c>
      <c r="H12" s="42" t="s">
        <v>14</v>
      </c>
      <c r="I12" s="42"/>
      <c r="J12" s="42" t="s">
        <v>15</v>
      </c>
      <c r="K12" s="6">
        <v>166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 t="str">
        <f>INDEX(Regions!$B$4:$B$19,MATCH(GEMINI!A12,Regions!$C$4:$C$19,0))</f>
        <v>China</v>
      </c>
      <c r="AB12" s="6" t="s">
        <v>66</v>
      </c>
      <c r="AC12" t="str">
        <f>INDEX(PolicyMapping!$B:$B,MATCH($B12,PolicyMapping!$A:$A,0))</f>
        <v>clean energy</v>
      </c>
      <c r="AD12" t="str">
        <f>INDEX(PolicyMapping!$C:$C,MATCH($B12,PolicyMapping!$A:$A,0))</f>
        <v>power</v>
      </c>
    </row>
    <row r="13" spans="1:32" x14ac:dyDescent="0.3">
      <c r="A13" s="44" t="s">
        <v>12</v>
      </c>
      <c r="B13" s="42" t="s">
        <v>13</v>
      </c>
      <c r="C13" s="45"/>
      <c r="D13" s="103">
        <v>35</v>
      </c>
      <c r="E13" s="42" t="s">
        <v>10</v>
      </c>
      <c r="F13" s="42"/>
      <c r="G13" s="42">
        <v>2030</v>
      </c>
      <c r="H13" s="42"/>
      <c r="I13" s="42"/>
      <c r="J13" s="42"/>
      <c r="K13" s="6">
        <v>168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 t="str">
        <f>INDEX(Regions!$B$4:$B$19,MATCH(GEMINI!A13,Regions!$C$4:$C$19,0))</f>
        <v>China</v>
      </c>
      <c r="AB13" s="6" t="s">
        <v>66</v>
      </c>
      <c r="AC13" t="str">
        <f>INDEX(PolicyMapping!$B:$B,MATCH($B13,PolicyMapping!$A:$A,0))</f>
        <v>clean energy</v>
      </c>
      <c r="AD13" t="str">
        <f>INDEX(PolicyMapping!$C:$C,MATCH($B13,PolicyMapping!$A:$A,0))</f>
        <v>power</v>
      </c>
    </row>
    <row r="14" spans="1:32" x14ac:dyDescent="0.3">
      <c r="A14" s="44" t="s">
        <v>12</v>
      </c>
      <c r="B14" s="42" t="s">
        <v>221</v>
      </c>
      <c r="C14" s="45"/>
      <c r="D14" s="103">
        <v>25</v>
      </c>
      <c r="E14" s="42" t="s">
        <v>10</v>
      </c>
      <c r="F14" s="42"/>
      <c r="G14" s="77">
        <v>2025</v>
      </c>
      <c r="H14" s="42"/>
      <c r="I14" s="42"/>
      <c r="J14" s="42"/>
      <c r="K14" s="6">
        <v>27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 t="str">
        <f>INDEX(Regions!$B$4:$B$19,MATCH(GEMINI!A14,Regions!$C$4:$C$19,0))</f>
        <v>China</v>
      </c>
      <c r="AB14" s="6" t="s">
        <v>66</v>
      </c>
      <c r="AC14" t="str">
        <f>INDEX(PolicyMapping!$B:$B,MATCH($B14,PolicyMapping!$A:$A,0))</f>
        <v>clean energy</v>
      </c>
      <c r="AD14" t="str">
        <f>INDEX(PolicyMapping!$C:$C,MATCH($B14,PolicyMapping!$A:$A,0))</f>
        <v>transport</v>
      </c>
    </row>
    <row r="15" spans="1:32" x14ac:dyDescent="0.3">
      <c r="A15" s="44" t="str">
        <f>A12</f>
        <v>China (CHI)</v>
      </c>
      <c r="B15" s="44" t="s">
        <v>16</v>
      </c>
      <c r="C15" s="45">
        <v>-40</v>
      </c>
      <c r="D15" s="103"/>
      <c r="E15" s="77" t="s">
        <v>10</v>
      </c>
      <c r="F15" s="77">
        <v>2015</v>
      </c>
      <c r="G15" s="77">
        <v>2025</v>
      </c>
      <c r="H15" s="42" t="s">
        <v>17</v>
      </c>
      <c r="I15" s="77" t="s">
        <v>18</v>
      </c>
      <c r="J15" s="77" t="s">
        <v>15</v>
      </c>
      <c r="K15" s="6">
        <v>28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 t="str">
        <f>INDEX(Regions!$B$4:$B$19,MATCH(GEMINI!A15,Regions!$C$4:$C$19,0))</f>
        <v>China</v>
      </c>
      <c r="AB15" s="6" t="s">
        <v>66</v>
      </c>
      <c r="AC15" t="str">
        <f>INDEX(PolicyMapping!$B:$B,MATCH($B15,PolicyMapping!$A:$A,0))</f>
        <v>cap on emissions</v>
      </c>
      <c r="AD15" t="str">
        <f>INDEX(PolicyMapping!$C:$C,MATCH($B15,PolicyMapping!$A:$A,0))</f>
        <v>industry</v>
      </c>
    </row>
    <row r="16" spans="1:32" x14ac:dyDescent="0.3">
      <c r="A16" s="44" t="str">
        <f>A15</f>
        <v>China (CHI)</v>
      </c>
      <c r="B16" s="119" t="s">
        <v>192</v>
      </c>
      <c r="C16" s="45">
        <v>20</v>
      </c>
      <c r="D16" s="103">
        <v>25</v>
      </c>
      <c r="E16" s="77" t="s">
        <v>10</v>
      </c>
      <c r="F16" s="77"/>
      <c r="G16" s="77">
        <v>2030</v>
      </c>
      <c r="H16" s="43" t="s">
        <v>17</v>
      </c>
      <c r="I16" s="77"/>
      <c r="J16" s="82" t="s">
        <v>15</v>
      </c>
      <c r="K16" s="6">
        <v>29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 t="str">
        <f>INDEX(Regions!$B$4:$B$19,MATCH(GEMINI!A16,Regions!$C$4:$C$19,0))</f>
        <v>China</v>
      </c>
      <c r="AB16" s="6" t="s">
        <v>66</v>
      </c>
      <c r="AC16" t="str">
        <f>INDEX(PolicyMapping!$B:$B,MATCH($B16,PolicyMapping!$A:$A,0))</f>
        <v>clean energy</v>
      </c>
      <c r="AD16" t="str">
        <f>INDEX(PolicyMapping!$C:$C,MATCH($B16,PolicyMapping!$A:$A,0))</f>
        <v>system</v>
      </c>
    </row>
    <row r="17" spans="1:31" x14ac:dyDescent="0.3">
      <c r="A17" s="44" t="str">
        <f>A16</f>
        <v>China (CHI)</v>
      </c>
      <c r="B17" s="44" t="s">
        <v>19</v>
      </c>
      <c r="C17" s="45">
        <v>35</v>
      </c>
      <c r="D17" s="102"/>
      <c r="E17" s="42" t="s">
        <v>10</v>
      </c>
      <c r="F17" s="42"/>
      <c r="G17" s="42">
        <v>2030</v>
      </c>
      <c r="H17" s="43" t="s">
        <v>17</v>
      </c>
      <c r="I17" s="42"/>
      <c r="J17" s="42" t="s">
        <v>11</v>
      </c>
      <c r="K17" s="6">
        <v>32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 t="str">
        <f>INDEX(Regions!$B$4:$B$19,MATCH(GEMINI!A17,Regions!$C$4:$C$19,0))</f>
        <v>China</v>
      </c>
      <c r="AB17" s="6" t="s">
        <v>66</v>
      </c>
      <c r="AC17" t="str">
        <f>INDEX(PolicyMapping!$B:$B,MATCH($B17,PolicyMapping!$A:$A,0))</f>
        <v>clean energy</v>
      </c>
      <c r="AD17" t="str">
        <f>INDEX(PolicyMapping!$C:$C,MATCH($B17,PolicyMapping!$A:$A,0))</f>
        <v>system</v>
      </c>
    </row>
    <row r="18" spans="1:31" x14ac:dyDescent="0.3">
      <c r="A18" s="44" t="str">
        <f>A17</f>
        <v>China (CHI)</v>
      </c>
      <c r="B18" s="42" t="s">
        <v>953</v>
      </c>
      <c r="C18" s="45"/>
      <c r="D18" s="103">
        <v>36</v>
      </c>
      <c r="E18" s="42" t="s">
        <v>10</v>
      </c>
      <c r="F18" s="42"/>
      <c r="G18" s="42">
        <v>2030</v>
      </c>
      <c r="H18" s="43" t="s">
        <v>364</v>
      </c>
      <c r="I18" s="42"/>
      <c r="J18" s="42" t="s">
        <v>11</v>
      </c>
      <c r="K18" s="6">
        <v>45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 t="str">
        <f>INDEX(Regions!$B$4:$B$19,MATCH(GEMINI!A18,Regions!$C$4:$C$19,0))</f>
        <v>China</v>
      </c>
      <c r="AB18" s="6" t="s">
        <v>66</v>
      </c>
      <c r="AC18" t="str">
        <f>INDEX(PolicyMapping!$B:$B,MATCH($B18,PolicyMapping!$A:$A,0))</f>
        <v>clean energy</v>
      </c>
      <c r="AD18" t="str">
        <f>INDEX(PolicyMapping!$C:$C,MATCH($B18,PolicyMapping!$A:$A,0))</f>
        <v>transport</v>
      </c>
    </row>
    <row r="19" spans="1:31" x14ac:dyDescent="0.3">
      <c r="A19" s="44" t="str">
        <f>A18</f>
        <v>China (CHI)</v>
      </c>
      <c r="B19" s="42" t="s">
        <v>944</v>
      </c>
      <c r="C19" s="45"/>
      <c r="D19" s="103">
        <v>1200</v>
      </c>
      <c r="E19" s="42" t="s">
        <v>24</v>
      </c>
      <c r="F19" s="42"/>
      <c r="G19" s="42">
        <v>2030</v>
      </c>
      <c r="H19" s="43" t="s">
        <v>364</v>
      </c>
      <c r="I19" s="42"/>
      <c r="J19" s="42" t="s">
        <v>954</v>
      </c>
      <c r="K19" s="7">
        <v>310</v>
      </c>
      <c r="AA19" s="6" t="str">
        <f>INDEX(Regions!$B$4:$B$19,MATCH(GEMINI!A19,Regions!$C$4:$C$19,0))</f>
        <v>China</v>
      </c>
      <c r="AB19" s="6" t="s">
        <v>66</v>
      </c>
      <c r="AC19" t="str">
        <f>INDEX(PolicyMapping!$B:$B,MATCH($B19,PolicyMapping!$A:$A,0))</f>
        <v>clean energy</v>
      </c>
      <c r="AD19" t="str">
        <f>INDEX(PolicyMapping!$C:$C,MATCH($B19,PolicyMapping!$A:$A,0))</f>
        <v>power</v>
      </c>
    </row>
    <row r="20" spans="1:31" x14ac:dyDescent="0.3">
      <c r="A20" s="42" t="s">
        <v>20</v>
      </c>
      <c r="B20" s="42" t="s">
        <v>695</v>
      </c>
      <c r="C20" s="42">
        <v>24</v>
      </c>
      <c r="D20" s="101"/>
      <c r="E20" s="42" t="s">
        <v>10</v>
      </c>
      <c r="F20" s="42"/>
      <c r="G20" s="42">
        <v>2027</v>
      </c>
      <c r="H20" s="42" t="s">
        <v>22</v>
      </c>
      <c r="I20" s="42"/>
      <c r="J20" s="42" t="s">
        <v>15</v>
      </c>
      <c r="K20" s="7">
        <v>311</v>
      </c>
      <c r="AA20" s="6" t="str">
        <f>INDEX(Regions!$B$4:$B$19,MATCH(GEMINI!A20,Regions!$C$4:$C$19,0))</f>
        <v>India</v>
      </c>
      <c r="AB20" s="6" t="s">
        <v>66</v>
      </c>
      <c r="AC20" t="str">
        <f>INDEX(PolicyMapping!$B:$B,MATCH($B20,PolicyMapping!$A:$A,0))</f>
        <v>clean energy</v>
      </c>
      <c r="AD20" t="str">
        <f>INDEX(PolicyMapping!$C:$C,MATCH($B20,PolicyMapping!$A:$A,0))</f>
        <v>power</v>
      </c>
      <c r="AE20" s="7" t="s">
        <v>66</v>
      </c>
    </row>
    <row r="21" spans="1:31" x14ac:dyDescent="0.3">
      <c r="A21" s="42" t="str">
        <f t="shared" ref="A21:A26" si="0">A20</f>
        <v>India (IND)</v>
      </c>
      <c r="B21" s="42" t="s">
        <v>693</v>
      </c>
      <c r="C21" s="42">
        <v>15</v>
      </c>
      <c r="D21" s="101"/>
      <c r="E21" s="42" t="s">
        <v>10</v>
      </c>
      <c r="F21" s="42"/>
      <c r="G21" s="42">
        <v>2020</v>
      </c>
      <c r="H21" s="42" t="s">
        <v>14</v>
      </c>
      <c r="I21" s="42"/>
      <c r="J21" s="42" t="s">
        <v>15</v>
      </c>
      <c r="K21" s="7">
        <v>230</v>
      </c>
      <c r="AA21" s="6" t="str">
        <f>INDEX(Regions!$B$4:$B$19,MATCH(GEMINI!A21,Regions!$C$4:$C$19,0))</f>
        <v>India</v>
      </c>
      <c r="AB21" s="6" t="s">
        <v>66</v>
      </c>
      <c r="AC21" t="str">
        <f>INDEX(PolicyMapping!$B:$B,MATCH($B21,PolicyMapping!$A:$A,0))</f>
        <v>clean energy</v>
      </c>
      <c r="AD21" t="str">
        <f>INDEX(PolicyMapping!$C:$C,MATCH($B21,PolicyMapping!$A:$A,0))</f>
        <v>power</v>
      </c>
    </row>
    <row r="22" spans="1:31" x14ac:dyDescent="0.3">
      <c r="A22" s="42" t="str">
        <f t="shared" si="0"/>
        <v>India (IND)</v>
      </c>
      <c r="B22" s="42" t="s">
        <v>23</v>
      </c>
      <c r="C22" s="42">
        <v>10</v>
      </c>
      <c r="D22" s="101"/>
      <c r="E22" s="42" t="s">
        <v>24</v>
      </c>
      <c r="F22" s="42"/>
      <c r="G22" s="42">
        <v>2022</v>
      </c>
      <c r="H22" s="42" t="s">
        <v>17</v>
      </c>
      <c r="I22" s="42"/>
      <c r="J22" s="42" t="s">
        <v>15</v>
      </c>
      <c r="K22" s="6">
        <v>314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 t="str">
        <f>INDEX(Regions!$B$4:$B$19,MATCH(GEMINI!A22,Regions!$C$4:$C$19,0))</f>
        <v>India</v>
      </c>
      <c r="AB22" s="6" t="s">
        <v>66</v>
      </c>
      <c r="AC22" t="str">
        <f>INDEX(PolicyMapping!$B:$B,MATCH($B22,PolicyMapping!$A:$A,0))</f>
        <v>clean energy</v>
      </c>
      <c r="AD22" t="str">
        <f>INDEX(PolicyMapping!$C:$C,MATCH($B22,PolicyMapping!$A:$A,0))</f>
        <v>power</v>
      </c>
    </row>
    <row r="23" spans="1:31" x14ac:dyDescent="0.3">
      <c r="A23" s="42" t="str">
        <f t="shared" si="0"/>
        <v>India (IND)</v>
      </c>
      <c r="B23" s="42" t="s">
        <v>25</v>
      </c>
      <c r="C23" s="42">
        <v>60</v>
      </c>
      <c r="D23" s="101"/>
      <c r="E23" s="42" t="s">
        <v>24</v>
      </c>
      <c r="F23" s="42"/>
      <c r="G23" s="42">
        <v>2022</v>
      </c>
      <c r="H23" s="42" t="s">
        <v>17</v>
      </c>
      <c r="I23" s="42"/>
      <c r="J23" s="42" t="s">
        <v>15</v>
      </c>
      <c r="K23" s="6">
        <v>314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 t="str">
        <f>INDEX(Regions!$B$4:$B$19,MATCH(GEMINI!A23,Regions!$C$4:$C$19,0))</f>
        <v>India</v>
      </c>
      <c r="AB23" s="6" t="s">
        <v>66</v>
      </c>
      <c r="AC23" t="str">
        <f>INDEX(PolicyMapping!$B:$B,MATCH($B23,PolicyMapping!$A:$A,0))</f>
        <v>clean energy</v>
      </c>
      <c r="AD23" t="str">
        <f>INDEX(PolicyMapping!$C:$C,MATCH($B23,PolicyMapping!$A:$A,0))</f>
        <v>power</v>
      </c>
    </row>
    <row r="24" spans="1:31" x14ac:dyDescent="0.3">
      <c r="A24" s="42" t="str">
        <f t="shared" si="0"/>
        <v>India (IND)</v>
      </c>
      <c r="B24" s="42" t="s">
        <v>26</v>
      </c>
      <c r="C24" s="42">
        <v>100</v>
      </c>
      <c r="D24" s="101"/>
      <c r="E24" s="42" t="s">
        <v>24</v>
      </c>
      <c r="F24" s="42"/>
      <c r="G24" s="42">
        <v>2022</v>
      </c>
      <c r="H24" s="42" t="s">
        <v>17</v>
      </c>
      <c r="I24" s="42"/>
      <c r="J24" s="42" t="s">
        <v>15</v>
      </c>
      <c r="K24" s="6">
        <f>K23</f>
        <v>314</v>
      </c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 t="str">
        <f>INDEX(Regions!$B$4:$B$19,MATCH(GEMINI!A24,Regions!$C$4:$C$19,0))</f>
        <v>India</v>
      </c>
      <c r="AB24" s="6" t="s">
        <v>66</v>
      </c>
      <c r="AC24" t="str">
        <f>INDEX(PolicyMapping!$B:$B,MATCH($B24,PolicyMapping!$A:$A,0))</f>
        <v>clean energy</v>
      </c>
      <c r="AD24" t="str">
        <f>INDEX(PolicyMapping!$C:$C,MATCH($B24,PolicyMapping!$A:$A,0))</f>
        <v>power</v>
      </c>
    </row>
    <row r="25" spans="1:31" x14ac:dyDescent="0.3">
      <c r="A25" s="42" t="str">
        <f t="shared" si="0"/>
        <v>India (IND)</v>
      </c>
      <c r="B25" s="42" t="s">
        <v>496</v>
      </c>
      <c r="C25" s="42"/>
      <c r="D25" s="105">
        <v>450</v>
      </c>
      <c r="E25" s="42" t="s">
        <v>24</v>
      </c>
      <c r="F25" s="42"/>
      <c r="G25" s="42">
        <v>2030</v>
      </c>
      <c r="H25" s="42" t="s">
        <v>17</v>
      </c>
      <c r="I25" s="42"/>
      <c r="J25" s="42" t="s">
        <v>11</v>
      </c>
      <c r="K25" s="6">
        <f t="shared" ref="K25:K55" si="1">K24</f>
        <v>314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 t="str">
        <f>INDEX(Regions!$B$4:$B$19,MATCH(GEMINI!A25,Regions!$C$4:$C$19,0))</f>
        <v>India</v>
      </c>
      <c r="AB25" s="6" t="s">
        <v>66</v>
      </c>
      <c r="AC25" t="str">
        <f>INDEX(PolicyMapping!$B:$B,MATCH($B25,PolicyMapping!$A:$A,0))</f>
        <v>clean energy</v>
      </c>
      <c r="AD25" t="str">
        <f>INDEX(PolicyMapping!$C:$C,MATCH($B25,PolicyMapping!$A:$A,0))</f>
        <v>power</v>
      </c>
    </row>
    <row r="26" spans="1:31" x14ac:dyDescent="0.3">
      <c r="A26" s="42" t="str">
        <f t="shared" si="0"/>
        <v>India (IND)</v>
      </c>
      <c r="B26" s="42" t="s">
        <v>953</v>
      </c>
      <c r="C26" s="42"/>
      <c r="D26" s="105">
        <v>30</v>
      </c>
      <c r="E26" s="42" t="s">
        <v>10</v>
      </c>
      <c r="F26" s="42"/>
      <c r="G26" s="42">
        <v>2030</v>
      </c>
      <c r="H26" s="42" t="s">
        <v>17</v>
      </c>
      <c r="I26" s="42"/>
      <c r="J26" s="42" t="s">
        <v>11</v>
      </c>
      <c r="K26" s="6">
        <f t="shared" si="1"/>
        <v>314</v>
      </c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 t="str">
        <f>INDEX(Regions!$B$4:$B$19,MATCH(GEMINI!A26,Regions!$C$4:$C$19,0))</f>
        <v>India</v>
      </c>
      <c r="AB26" s="6" t="s">
        <v>66</v>
      </c>
      <c r="AC26" t="str">
        <f>INDEX(PolicyMapping!$B:$B,MATCH($B26,PolicyMapping!$A:$A,0))</f>
        <v>clean energy</v>
      </c>
      <c r="AD26" t="str">
        <f>INDEX(PolicyMapping!$C:$C,MATCH($B26,PolicyMapping!$A:$A,0))</f>
        <v>transport</v>
      </c>
    </row>
    <row r="27" spans="1:31" x14ac:dyDescent="0.3">
      <c r="A27" s="44" t="s">
        <v>27</v>
      </c>
      <c r="B27" s="42" t="s">
        <v>386</v>
      </c>
      <c r="C27" s="45"/>
      <c r="D27" s="103">
        <v>48</v>
      </c>
      <c r="E27" s="46" t="s">
        <v>10</v>
      </c>
      <c r="F27" s="42"/>
      <c r="G27" s="42">
        <v>2030</v>
      </c>
      <c r="H27" s="42" t="s">
        <v>17</v>
      </c>
      <c r="I27" s="42"/>
      <c r="J27" s="42" t="s">
        <v>11</v>
      </c>
      <c r="K27" s="6">
        <f t="shared" si="1"/>
        <v>314</v>
      </c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 t="str">
        <f>INDEX(Regions!$B$4:$B$19,MATCH(GEMINI!A27,Regions!$C$4:$C$19,0))</f>
        <v>Brazil</v>
      </c>
      <c r="AB27" s="6" t="s">
        <v>66</v>
      </c>
      <c r="AC27" t="str">
        <f>INDEX(PolicyMapping!$B:$B,MATCH($B27,PolicyMapping!$A:$A,0))</f>
        <v>clean energy</v>
      </c>
      <c r="AD27" t="str">
        <f>INDEX(PolicyMapping!$C:$C,MATCH($B27,PolicyMapping!$A:$A,0))</f>
        <v>system</v>
      </c>
    </row>
    <row r="28" spans="1:31" x14ac:dyDescent="0.3">
      <c r="A28" s="44" t="str">
        <f>A27</f>
        <v>Brazil (BRA)</v>
      </c>
      <c r="B28" s="44" t="s">
        <v>29</v>
      </c>
      <c r="C28" s="47"/>
      <c r="D28" s="120">
        <v>23</v>
      </c>
      <c r="E28" s="48" t="s">
        <v>10</v>
      </c>
      <c r="F28" s="44"/>
      <c r="G28" s="44">
        <v>2024</v>
      </c>
      <c r="H28" s="44" t="s">
        <v>17</v>
      </c>
      <c r="I28" s="42"/>
      <c r="J28" s="42" t="s">
        <v>11</v>
      </c>
      <c r="K28" s="6">
        <f t="shared" si="1"/>
        <v>314</v>
      </c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 t="str">
        <f>INDEX(Regions!$B$4:$B$19,MATCH(GEMINI!A28,Regions!$C$4:$C$19,0))</f>
        <v>Brazil</v>
      </c>
      <c r="AB28" s="6" t="s">
        <v>66</v>
      </c>
      <c r="AC28" t="str">
        <f>INDEX(PolicyMapping!$B:$B,MATCH($B28,PolicyMapping!$A:$A,0))</f>
        <v>clean energy</v>
      </c>
      <c r="AD28" t="str">
        <f>INDEX(PolicyMapping!$C:$C,MATCH($B28,PolicyMapping!$A:$A,0))</f>
        <v>power</v>
      </c>
    </row>
    <row r="29" spans="1:31" x14ac:dyDescent="0.3">
      <c r="A29" s="44" t="str">
        <f>A28</f>
        <v>Brazil (BRA)</v>
      </c>
      <c r="B29" s="44" t="s">
        <v>30</v>
      </c>
      <c r="C29" s="47">
        <v>13</v>
      </c>
      <c r="D29" s="104"/>
      <c r="E29" s="48" t="s">
        <v>24</v>
      </c>
      <c r="F29" s="44"/>
      <c r="G29" s="44">
        <v>2025</v>
      </c>
      <c r="H29" s="44" t="s">
        <v>17</v>
      </c>
      <c r="I29" s="42"/>
      <c r="J29" s="42" t="s">
        <v>15</v>
      </c>
      <c r="K29" s="6">
        <f t="shared" si="1"/>
        <v>314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 t="str">
        <f>INDEX(Regions!$B$4:$B$19,MATCH(GEMINI!A29,Regions!$C$4:$C$19,0))</f>
        <v>Brazil</v>
      </c>
      <c r="AB29" s="6" t="s">
        <v>66</v>
      </c>
      <c r="AC29" t="str">
        <f>INDEX(PolicyMapping!$B:$B,MATCH($B29,PolicyMapping!$A:$A,0))</f>
        <v>clean energy</v>
      </c>
      <c r="AD29" t="str">
        <f>INDEX(PolicyMapping!$C:$C,MATCH($B29,PolicyMapping!$A:$A,0))</f>
        <v>power</v>
      </c>
    </row>
    <row r="30" spans="1:31" x14ac:dyDescent="0.3">
      <c r="A30" s="44" t="str">
        <f>A29</f>
        <v>Brazil (BRA)</v>
      </c>
      <c r="B30" s="44" t="s">
        <v>25</v>
      </c>
      <c r="C30" s="47">
        <v>16.5</v>
      </c>
      <c r="D30" s="120">
        <v>27</v>
      </c>
      <c r="E30" s="48" t="s">
        <v>24</v>
      </c>
      <c r="F30" s="44"/>
      <c r="G30" s="44">
        <v>2025</v>
      </c>
      <c r="H30" s="44" t="s">
        <v>17</v>
      </c>
      <c r="I30" s="42"/>
      <c r="J30" s="42" t="s">
        <v>713</v>
      </c>
      <c r="K30" s="6">
        <f t="shared" si="1"/>
        <v>314</v>
      </c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 t="str">
        <f>INDEX(Regions!$B$4:$B$19,MATCH(GEMINI!A30,Regions!$C$4:$C$19,0))</f>
        <v>Brazil</v>
      </c>
      <c r="AB30" s="6" t="s">
        <v>66</v>
      </c>
      <c r="AC30" t="str">
        <f>INDEX(PolicyMapping!$B:$B,MATCH($B30,PolicyMapping!$A:$A,0))</f>
        <v>clean energy</v>
      </c>
      <c r="AD30" t="str">
        <f>INDEX(PolicyMapping!$C:$C,MATCH($B30,PolicyMapping!$A:$A,0))</f>
        <v>power</v>
      </c>
    </row>
    <row r="31" spans="1:31" x14ac:dyDescent="0.3">
      <c r="A31" s="42" t="str">
        <f>A30</f>
        <v>Brazil (BRA)</v>
      </c>
      <c r="B31" s="42" t="s">
        <v>31</v>
      </c>
      <c r="C31" s="42">
        <v>88.5</v>
      </c>
      <c r="D31" s="101"/>
      <c r="E31" s="42" t="s">
        <v>24</v>
      </c>
      <c r="F31" s="42"/>
      <c r="G31" s="42">
        <v>2025</v>
      </c>
      <c r="H31" s="44" t="s">
        <v>17</v>
      </c>
      <c r="I31" s="42"/>
      <c r="J31" s="42" t="s">
        <v>15</v>
      </c>
      <c r="K31" s="6">
        <f t="shared" si="1"/>
        <v>314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 t="str">
        <f>INDEX(Regions!$B$4:$B$19,MATCH(GEMINI!A31,Regions!$C$4:$C$19,0))</f>
        <v>Brazil</v>
      </c>
      <c r="AB31" s="6" t="s">
        <v>66</v>
      </c>
      <c r="AC31" t="str">
        <f>INDEX(PolicyMapping!$B:$B,MATCH($B31,PolicyMapping!$A:$A,0))</f>
        <v>clean energy</v>
      </c>
      <c r="AD31" t="str">
        <f>INDEX(PolicyMapping!$C:$C,MATCH($B31,PolicyMapping!$A:$A,0))</f>
        <v>power</v>
      </c>
    </row>
    <row r="32" spans="1:31" x14ac:dyDescent="0.3">
      <c r="A32" s="42" t="str">
        <f>A31</f>
        <v>Brazil (BRA)</v>
      </c>
      <c r="B32" s="42" t="s">
        <v>26</v>
      </c>
      <c r="C32" s="42"/>
      <c r="D32" s="105">
        <v>3.5</v>
      </c>
      <c r="E32" s="42" t="s">
        <v>24</v>
      </c>
      <c r="F32" s="42"/>
      <c r="G32" s="42">
        <v>2025</v>
      </c>
      <c r="H32" s="44" t="s">
        <v>17</v>
      </c>
      <c r="I32" s="42"/>
      <c r="J32" s="42" t="s">
        <v>713</v>
      </c>
      <c r="K32" s="6">
        <f t="shared" si="1"/>
        <v>314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 t="str">
        <f>INDEX(Regions!$B$4:$B$19,MATCH(GEMINI!A32,Regions!$C$4:$C$19,0))</f>
        <v>Brazil</v>
      </c>
      <c r="AB32" s="6" t="s">
        <v>66</v>
      </c>
      <c r="AC32" t="str">
        <f>INDEX(PolicyMapping!$B:$B,MATCH($B32,PolicyMapping!$A:$A,0))</f>
        <v>clean energy</v>
      </c>
      <c r="AD32" t="str">
        <f>INDEX(PolicyMapping!$C:$C,MATCH($B32,PolicyMapping!$A:$A,0))</f>
        <v>power</v>
      </c>
    </row>
    <row r="33" spans="1:30" x14ac:dyDescent="0.3">
      <c r="A33" s="42" t="s">
        <v>32</v>
      </c>
      <c r="B33" s="42" t="s">
        <v>33</v>
      </c>
      <c r="C33" s="42">
        <v>4.5</v>
      </c>
      <c r="D33" s="101"/>
      <c r="E33" s="42" t="s">
        <v>10</v>
      </c>
      <c r="F33" s="42"/>
      <c r="G33" s="42">
        <v>2030</v>
      </c>
      <c r="H33" s="43" t="s">
        <v>17</v>
      </c>
      <c r="I33" s="42"/>
      <c r="J33" s="42" t="s">
        <v>11</v>
      </c>
      <c r="K33" s="6">
        <f t="shared" si="1"/>
        <v>314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 t="str">
        <f>INDEX(Regions!$B$4:$B$19,MATCH(GEMINI!A33,Regions!$C$4:$C$19,0))</f>
        <v>Russia</v>
      </c>
      <c r="AB33" s="6" t="s">
        <v>66</v>
      </c>
      <c r="AC33" t="str">
        <f>INDEX(PolicyMapping!$B:$B,MATCH($B33,PolicyMapping!$A:$A,0))</f>
        <v>clean energy</v>
      </c>
      <c r="AD33" t="str">
        <f>INDEX(PolicyMapping!$C:$C,MATCH($B33,PolicyMapping!$A:$A,0))</f>
        <v>power</v>
      </c>
    </row>
    <row r="34" spans="1:30" x14ac:dyDescent="0.3">
      <c r="A34" s="42" t="s">
        <v>32</v>
      </c>
      <c r="B34" s="42" t="s">
        <v>33</v>
      </c>
      <c r="C34" s="42">
        <v>9</v>
      </c>
      <c r="D34" s="77"/>
      <c r="E34" s="42" t="s">
        <v>10</v>
      </c>
      <c r="F34" s="42"/>
      <c r="G34" s="42">
        <v>2035</v>
      </c>
      <c r="H34" s="43" t="s">
        <v>17</v>
      </c>
      <c r="I34" s="42"/>
      <c r="J34" s="42" t="s">
        <v>11</v>
      </c>
      <c r="K34" s="6">
        <f t="shared" si="1"/>
        <v>314</v>
      </c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 t="str">
        <f>INDEX(Regions!$B$4:$B$19,MATCH(GEMINI!A34,Regions!$C$4:$C$19,0))</f>
        <v>Russia</v>
      </c>
      <c r="AB34" s="6" t="s">
        <v>66</v>
      </c>
      <c r="AC34" t="str">
        <f>INDEX(PolicyMapping!$B:$B,MATCH($B34,PolicyMapping!$A:$A,0))</f>
        <v>clean energy</v>
      </c>
      <c r="AD34" t="str">
        <f>INDEX(PolicyMapping!$C:$C,MATCH($B34,PolicyMapping!$A:$A,0))</f>
        <v>power</v>
      </c>
    </row>
    <row r="35" spans="1:30" x14ac:dyDescent="0.3">
      <c r="A35" s="42" t="str">
        <f>A33</f>
        <v>Russia (RUS)</v>
      </c>
      <c r="B35" s="42" t="s">
        <v>34</v>
      </c>
      <c r="C35" s="42">
        <v>15.8</v>
      </c>
      <c r="D35" s="105"/>
      <c r="E35" s="77" t="s">
        <v>10</v>
      </c>
      <c r="F35" s="77"/>
      <c r="G35" s="77">
        <v>2030</v>
      </c>
      <c r="H35" s="43" t="s">
        <v>17</v>
      </c>
      <c r="I35" s="77"/>
      <c r="J35" s="77" t="s">
        <v>11</v>
      </c>
      <c r="K35" s="6">
        <f t="shared" si="1"/>
        <v>314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 t="str">
        <f>INDEX(Regions!$B$4:$B$19,MATCH(GEMINI!A35,Regions!$C$4:$C$19,0))</f>
        <v>Russia</v>
      </c>
      <c r="AB35" s="6" t="s">
        <v>66</v>
      </c>
      <c r="AC35" t="str">
        <f>INDEX(PolicyMapping!$B:$B,MATCH($B35,PolicyMapping!$A:$A,0))</f>
        <v>cap on fossils</v>
      </c>
      <c r="AD35" t="str">
        <f>INDEX(PolicyMapping!$C:$C,MATCH($B35,PolicyMapping!$A:$A,0))</f>
        <v>system</v>
      </c>
    </row>
    <row r="36" spans="1:30" x14ac:dyDescent="0.3">
      <c r="A36" s="42" t="str">
        <f>A34</f>
        <v>Russia (RUS)</v>
      </c>
      <c r="B36" s="42" t="s">
        <v>956</v>
      </c>
      <c r="C36" s="77"/>
      <c r="D36" s="105">
        <v>10</v>
      </c>
      <c r="E36" s="77" t="s">
        <v>10</v>
      </c>
      <c r="F36" s="77"/>
      <c r="G36" s="77">
        <v>2030</v>
      </c>
      <c r="H36" s="43" t="s">
        <v>17</v>
      </c>
      <c r="I36" s="77"/>
      <c r="J36" s="77" t="s">
        <v>11</v>
      </c>
      <c r="K36" s="6">
        <f t="shared" si="1"/>
        <v>314</v>
      </c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 t="str">
        <f>INDEX(Regions!$B$4:$B$19,MATCH(GEMINI!A36,Regions!$C$4:$C$19,0))</f>
        <v>Russia</v>
      </c>
      <c r="AB36" s="6" t="s">
        <v>66</v>
      </c>
      <c r="AC36" t="str">
        <f>INDEX(PolicyMapping!$B:$B,MATCH($B36,PolicyMapping!$A:$A,0))</f>
        <v>clean energy</v>
      </c>
      <c r="AD36" t="str">
        <f>INDEX(PolicyMapping!$C:$C,MATCH($B36,PolicyMapping!$A:$A,0))</f>
        <v>transport</v>
      </c>
    </row>
    <row r="37" spans="1:30" x14ac:dyDescent="0.3">
      <c r="A37" s="42" t="str">
        <f>A35</f>
        <v>Russia (RUS)</v>
      </c>
      <c r="B37" s="42" t="s">
        <v>35</v>
      </c>
      <c r="C37" s="42">
        <v>22.5</v>
      </c>
      <c r="D37" s="101"/>
      <c r="E37" s="42" t="s">
        <v>10</v>
      </c>
      <c r="F37" s="42">
        <v>2013</v>
      </c>
      <c r="G37" s="42">
        <v>2030</v>
      </c>
      <c r="H37" s="42" t="s">
        <v>22</v>
      </c>
      <c r="I37" s="42"/>
      <c r="J37" s="42" t="s">
        <v>15</v>
      </c>
      <c r="K37" s="6">
        <f t="shared" si="1"/>
        <v>314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 t="str">
        <f>INDEX(Regions!$B$4:$B$19,MATCH(GEMINI!A37,Regions!$C$4:$C$19,0))</f>
        <v>Russia</v>
      </c>
      <c r="AB37" s="6" t="s">
        <v>66</v>
      </c>
      <c r="AC37" t="str">
        <f>INDEX(PolicyMapping!$B:$B,MATCH($B37,PolicyMapping!$A:$A,0))</f>
        <v>cap on emissions</v>
      </c>
      <c r="AD37" t="str">
        <f>INDEX(PolicyMapping!$C:$C,MATCH($B37,PolicyMapping!$A:$A,0))</f>
        <v>transport</v>
      </c>
    </row>
    <row r="38" spans="1:30" x14ac:dyDescent="0.3">
      <c r="A38" s="49" t="s">
        <v>36</v>
      </c>
      <c r="B38" s="44" t="s">
        <v>688</v>
      </c>
      <c r="C38" s="44"/>
      <c r="D38" s="106"/>
      <c r="E38" s="44" t="s">
        <v>10</v>
      </c>
      <c r="F38" s="44"/>
      <c r="G38" s="44">
        <v>2030</v>
      </c>
      <c r="H38" s="43" t="s">
        <v>17</v>
      </c>
      <c r="I38" s="42" t="s">
        <v>37</v>
      </c>
      <c r="J38" s="42" t="s">
        <v>38</v>
      </c>
      <c r="K38" s="6">
        <v>315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 t="str">
        <f>INDEX(Regions!$B$4:$B$19,MATCH(GEMINI!A38,Regions!$C$4:$C$19,0))</f>
        <v>Asia excl India and China</v>
      </c>
      <c r="AB38" s="6" t="s">
        <v>66</v>
      </c>
      <c r="AC38" t="str">
        <f>INDEX(PolicyMapping!$B:$B,MATCH($B38,PolicyMapping!$A:$A,0))</f>
        <v>clean energy</v>
      </c>
      <c r="AD38" t="str">
        <f>INDEX(PolicyMapping!$C:$C,MATCH($B38,PolicyMapping!$A:$A,0))</f>
        <v>power</v>
      </c>
    </row>
    <row r="39" spans="1:30" x14ac:dyDescent="0.3">
      <c r="A39" s="49" t="s">
        <v>36</v>
      </c>
      <c r="B39" s="44" t="str">
        <f>B38</f>
        <v>Share of renewables (electricity production) including Hydro 1</v>
      </c>
      <c r="C39" s="44"/>
      <c r="D39" s="106"/>
      <c r="E39" s="44" t="s">
        <v>10</v>
      </c>
      <c r="F39" s="44"/>
      <c r="G39" s="44">
        <v>2030</v>
      </c>
      <c r="H39" s="43" t="s">
        <v>17</v>
      </c>
      <c r="I39" s="42" t="s">
        <v>37</v>
      </c>
      <c r="J39" s="42" t="s">
        <v>38</v>
      </c>
      <c r="K39" s="6">
        <f t="shared" si="1"/>
        <v>315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 t="str">
        <f>INDEX(Regions!$B$4:$B$19,MATCH(GEMINI!A39,Regions!$C$4:$C$19,0))</f>
        <v>Asia excl India and China</v>
      </c>
      <c r="AB39" s="6" t="s">
        <v>66</v>
      </c>
      <c r="AC39" t="str">
        <f>INDEX(PolicyMapping!$B:$B,MATCH($B39,PolicyMapping!$A:$A,0))</f>
        <v>clean energy</v>
      </c>
      <c r="AD39" t="str">
        <f>INDEX(PolicyMapping!$C:$C,MATCH($B39,PolicyMapping!$A:$A,0))</f>
        <v>power</v>
      </c>
    </row>
    <row r="40" spans="1:30" x14ac:dyDescent="0.3">
      <c r="A40" s="49" t="s">
        <v>36</v>
      </c>
      <c r="B40" s="44" t="str">
        <f t="shared" ref="B40:B71" si="2">B39</f>
        <v>Share of renewables (electricity production) including Hydro 1</v>
      </c>
      <c r="C40" s="44"/>
      <c r="D40" s="106"/>
      <c r="E40" s="44" t="s">
        <v>10</v>
      </c>
      <c r="F40" s="44"/>
      <c r="G40" s="44">
        <v>2030</v>
      </c>
      <c r="H40" s="43" t="s">
        <v>17</v>
      </c>
      <c r="I40" s="42" t="s">
        <v>37</v>
      </c>
      <c r="J40" s="42" t="s">
        <v>38</v>
      </c>
      <c r="K40" s="6">
        <f t="shared" si="1"/>
        <v>315</v>
      </c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 t="str">
        <f>INDEX(Regions!$B$4:$B$19,MATCH(GEMINI!A40,Regions!$C$4:$C$19,0))</f>
        <v>Asia excl India and China</v>
      </c>
      <c r="AB40" s="6" t="s">
        <v>66</v>
      </c>
      <c r="AC40" t="str">
        <f>INDEX(PolicyMapping!$B:$B,MATCH($B40,PolicyMapping!$A:$A,0))</f>
        <v>clean energy</v>
      </c>
      <c r="AD40" t="str">
        <f>INDEX(PolicyMapping!$C:$C,MATCH($B40,PolicyMapping!$A:$A,0))</f>
        <v>power</v>
      </c>
    </row>
    <row r="41" spans="1:30" x14ac:dyDescent="0.3">
      <c r="A41" s="49" t="s">
        <v>36</v>
      </c>
      <c r="B41" s="44" t="str">
        <f t="shared" si="2"/>
        <v>Share of renewables (electricity production) including Hydro 1</v>
      </c>
      <c r="C41" s="44"/>
      <c r="D41" s="106"/>
      <c r="E41" s="44" t="s">
        <v>10</v>
      </c>
      <c r="F41" s="44"/>
      <c r="G41" s="44">
        <v>2030</v>
      </c>
      <c r="H41" s="43" t="s">
        <v>17</v>
      </c>
      <c r="I41" s="42" t="s">
        <v>37</v>
      </c>
      <c r="J41" s="42" t="s">
        <v>38</v>
      </c>
      <c r="K41" s="6">
        <f t="shared" si="1"/>
        <v>315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 t="str">
        <f>INDEX(Regions!$B$4:$B$19,MATCH(GEMINI!A41,Regions!$C$4:$C$19,0))</f>
        <v>Asia excl India and China</v>
      </c>
      <c r="AB41" s="6" t="s">
        <v>66</v>
      </c>
      <c r="AC41" t="str">
        <f>INDEX(PolicyMapping!$B:$B,MATCH($B41,PolicyMapping!$A:$A,0))</f>
        <v>clean energy</v>
      </c>
      <c r="AD41" t="str">
        <f>INDEX(PolicyMapping!$C:$C,MATCH($B41,PolicyMapping!$A:$A,0))</f>
        <v>power</v>
      </c>
    </row>
    <row r="42" spans="1:30" x14ac:dyDescent="0.3">
      <c r="A42" s="49" t="s">
        <v>36</v>
      </c>
      <c r="B42" s="44" t="str">
        <f t="shared" si="2"/>
        <v>Share of renewables (electricity production) including Hydro 1</v>
      </c>
      <c r="C42" s="44"/>
      <c r="D42" s="106"/>
      <c r="E42" s="44" t="s">
        <v>10</v>
      </c>
      <c r="F42" s="44"/>
      <c r="G42" s="44">
        <v>2030</v>
      </c>
      <c r="H42" s="43" t="s">
        <v>17</v>
      </c>
      <c r="I42" s="42" t="s">
        <v>37</v>
      </c>
      <c r="J42" s="42" t="s">
        <v>38</v>
      </c>
      <c r="K42" s="6">
        <f t="shared" si="1"/>
        <v>315</v>
      </c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 t="str">
        <f>INDEX(Regions!$B$4:$B$19,MATCH(GEMINI!A42,Regions!$C$4:$C$19,0))</f>
        <v>Asia excl India and China</v>
      </c>
      <c r="AB42" s="6" t="s">
        <v>66</v>
      </c>
      <c r="AC42" t="str">
        <f>INDEX(PolicyMapping!$B:$B,MATCH($B42,PolicyMapping!$A:$A,0))</f>
        <v>clean energy</v>
      </c>
      <c r="AD42" t="str">
        <f>INDEX(PolicyMapping!$C:$C,MATCH($B42,PolicyMapping!$A:$A,0))</f>
        <v>power</v>
      </c>
    </row>
    <row r="43" spans="1:30" x14ac:dyDescent="0.3">
      <c r="A43" s="49" t="s">
        <v>36</v>
      </c>
      <c r="B43" s="44" t="str">
        <f t="shared" si="2"/>
        <v>Share of renewables (electricity production) including Hydro 1</v>
      </c>
      <c r="C43" s="44"/>
      <c r="D43" s="106"/>
      <c r="E43" s="44" t="s">
        <v>10</v>
      </c>
      <c r="F43" s="44"/>
      <c r="G43" s="44">
        <v>2030</v>
      </c>
      <c r="H43" s="43" t="s">
        <v>17</v>
      </c>
      <c r="I43" s="42" t="s">
        <v>37</v>
      </c>
      <c r="J43" s="42" t="s">
        <v>38</v>
      </c>
      <c r="K43" s="6">
        <f t="shared" si="1"/>
        <v>315</v>
      </c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 t="str">
        <f>INDEX(Regions!$B$4:$B$19,MATCH(GEMINI!A43,Regions!$C$4:$C$19,0))</f>
        <v>Asia excl India and China</v>
      </c>
      <c r="AB43" s="6" t="s">
        <v>66</v>
      </c>
      <c r="AC43" t="str">
        <f>INDEX(PolicyMapping!$B:$B,MATCH($B43,PolicyMapping!$A:$A,0))</f>
        <v>clean energy</v>
      </c>
      <c r="AD43" t="str">
        <f>INDEX(PolicyMapping!$C:$C,MATCH($B43,PolicyMapping!$A:$A,0))</f>
        <v>power</v>
      </c>
    </row>
    <row r="44" spans="1:30" x14ac:dyDescent="0.3">
      <c r="A44" s="49" t="s">
        <v>36</v>
      </c>
      <c r="B44" s="44" t="str">
        <f t="shared" si="2"/>
        <v>Share of renewables (electricity production) including Hydro 1</v>
      </c>
      <c r="C44" s="44"/>
      <c r="D44" s="106"/>
      <c r="E44" s="44" t="s">
        <v>10</v>
      </c>
      <c r="F44" s="44"/>
      <c r="G44" s="44">
        <v>2030</v>
      </c>
      <c r="H44" s="43" t="s">
        <v>17</v>
      </c>
      <c r="I44" s="42" t="s">
        <v>37</v>
      </c>
      <c r="J44" s="42" t="s">
        <v>38</v>
      </c>
      <c r="K44" s="6">
        <f t="shared" si="1"/>
        <v>315</v>
      </c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 t="str">
        <f>INDEX(Regions!$B$4:$B$19,MATCH(GEMINI!A44,Regions!$C$4:$C$19,0))</f>
        <v>Asia excl India and China</v>
      </c>
      <c r="AB44" s="6" t="s">
        <v>66</v>
      </c>
      <c r="AC44" t="str">
        <f>INDEX(PolicyMapping!$B:$B,MATCH($B44,PolicyMapping!$A:$A,0))</f>
        <v>clean energy</v>
      </c>
      <c r="AD44" t="str">
        <f>INDEX(PolicyMapping!$C:$C,MATCH($B44,PolicyMapping!$A:$A,0))</f>
        <v>power</v>
      </c>
    </row>
    <row r="45" spans="1:30" x14ac:dyDescent="0.3">
      <c r="A45" s="49" t="s">
        <v>36</v>
      </c>
      <c r="B45" s="44" t="str">
        <f t="shared" si="2"/>
        <v>Share of renewables (electricity production) including Hydro 1</v>
      </c>
      <c r="C45" s="44"/>
      <c r="D45" s="106"/>
      <c r="E45" s="44" t="s">
        <v>10</v>
      </c>
      <c r="F45" s="44"/>
      <c r="G45" s="44">
        <v>2030</v>
      </c>
      <c r="H45" s="43" t="s">
        <v>17</v>
      </c>
      <c r="I45" s="42" t="s">
        <v>37</v>
      </c>
      <c r="J45" s="42" t="s">
        <v>38</v>
      </c>
      <c r="K45" s="6">
        <f t="shared" si="1"/>
        <v>315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 t="str">
        <f>INDEX(Regions!$B$4:$B$19,MATCH(GEMINI!A45,Regions!$C$4:$C$19,0))</f>
        <v>Asia excl India and China</v>
      </c>
      <c r="AB45" s="6" t="s">
        <v>66</v>
      </c>
      <c r="AC45" t="str">
        <f>INDEX(PolicyMapping!$B:$B,MATCH($B45,PolicyMapping!$A:$A,0))</f>
        <v>clean energy</v>
      </c>
      <c r="AD45" t="str">
        <f>INDEX(PolicyMapping!$C:$C,MATCH($B45,PolicyMapping!$A:$A,0))</f>
        <v>power</v>
      </c>
    </row>
    <row r="46" spans="1:30" x14ac:dyDescent="0.3">
      <c r="A46" s="49" t="s">
        <v>36</v>
      </c>
      <c r="B46" s="44" t="str">
        <f t="shared" si="2"/>
        <v>Share of renewables (electricity production) including Hydro 1</v>
      </c>
      <c r="C46" s="44"/>
      <c r="D46" s="106"/>
      <c r="E46" s="44" t="s">
        <v>10</v>
      </c>
      <c r="F46" s="44"/>
      <c r="G46" s="44">
        <v>2030</v>
      </c>
      <c r="H46" s="43" t="s">
        <v>17</v>
      </c>
      <c r="I46" s="42" t="s">
        <v>37</v>
      </c>
      <c r="J46" s="42" t="s">
        <v>38</v>
      </c>
      <c r="K46" s="6">
        <f t="shared" si="1"/>
        <v>315</v>
      </c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 t="str">
        <f>INDEX(Regions!$B$4:$B$19,MATCH(GEMINI!A46,Regions!$C$4:$C$19,0))</f>
        <v>Asia excl India and China</v>
      </c>
      <c r="AB46" s="6" t="s">
        <v>66</v>
      </c>
      <c r="AC46" t="str">
        <f>INDEX(PolicyMapping!$B:$B,MATCH($B46,PolicyMapping!$A:$A,0))</f>
        <v>clean energy</v>
      </c>
      <c r="AD46" t="str">
        <f>INDEX(PolicyMapping!$C:$C,MATCH($B46,PolicyMapping!$A:$A,0))</f>
        <v>power</v>
      </c>
    </row>
    <row r="47" spans="1:30" x14ac:dyDescent="0.3">
      <c r="A47" s="49" t="s">
        <v>36</v>
      </c>
      <c r="B47" s="44" t="str">
        <f t="shared" si="2"/>
        <v>Share of renewables (electricity production) including Hydro 1</v>
      </c>
      <c r="C47" s="44"/>
      <c r="D47" s="106"/>
      <c r="E47" s="44" t="s">
        <v>10</v>
      </c>
      <c r="F47" s="44"/>
      <c r="G47" s="44">
        <v>2030</v>
      </c>
      <c r="H47" s="43" t="s">
        <v>17</v>
      </c>
      <c r="I47" s="42" t="s">
        <v>37</v>
      </c>
      <c r="J47" s="42" t="s">
        <v>38</v>
      </c>
      <c r="K47" s="6">
        <f t="shared" si="1"/>
        <v>315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 t="str">
        <f>INDEX(Regions!$B$4:$B$19,MATCH(GEMINI!A47,Regions!$C$4:$C$19,0))</f>
        <v>Asia excl India and China</v>
      </c>
      <c r="AB47" s="6" t="s">
        <v>66</v>
      </c>
      <c r="AC47" t="str">
        <f>INDEX(PolicyMapping!$B:$B,MATCH($B47,PolicyMapping!$A:$A,0))</f>
        <v>clean energy</v>
      </c>
      <c r="AD47" t="str">
        <f>INDEX(PolicyMapping!$C:$C,MATCH($B47,PolicyMapping!$A:$A,0))</f>
        <v>power</v>
      </c>
    </row>
    <row r="48" spans="1:30" x14ac:dyDescent="0.3">
      <c r="A48" s="49" t="s">
        <v>36</v>
      </c>
      <c r="B48" s="44" t="str">
        <f t="shared" si="2"/>
        <v>Share of renewables (electricity production) including Hydro 1</v>
      </c>
      <c r="C48" s="44"/>
      <c r="D48" s="106"/>
      <c r="E48" s="44" t="s">
        <v>10</v>
      </c>
      <c r="F48" s="44"/>
      <c r="G48" s="44">
        <v>2030</v>
      </c>
      <c r="H48" s="43" t="s">
        <v>17</v>
      </c>
      <c r="I48" s="42" t="s">
        <v>37</v>
      </c>
      <c r="J48" s="42" t="s">
        <v>38</v>
      </c>
      <c r="K48" s="6">
        <f t="shared" si="1"/>
        <v>315</v>
      </c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 t="str">
        <f>INDEX(Regions!$B$4:$B$19,MATCH(GEMINI!A48,Regions!$C$4:$C$19,0))</f>
        <v>Asia excl India and China</v>
      </c>
      <c r="AB48" s="6" t="s">
        <v>66</v>
      </c>
      <c r="AC48" t="str">
        <f>INDEX(PolicyMapping!$B:$B,MATCH($B48,PolicyMapping!$A:$A,0))</f>
        <v>clean energy</v>
      </c>
      <c r="AD48" t="str">
        <f>INDEX(PolicyMapping!$C:$C,MATCH($B48,PolicyMapping!$A:$A,0))</f>
        <v>power</v>
      </c>
    </row>
    <row r="49" spans="1:31" x14ac:dyDescent="0.3">
      <c r="A49" s="49" t="s">
        <v>36</v>
      </c>
      <c r="B49" s="44" t="str">
        <f t="shared" si="2"/>
        <v>Share of renewables (electricity production) including Hydro 1</v>
      </c>
      <c r="C49" s="44"/>
      <c r="D49" s="106"/>
      <c r="E49" s="44" t="s">
        <v>10</v>
      </c>
      <c r="F49" s="44"/>
      <c r="G49" s="44">
        <v>2030</v>
      </c>
      <c r="H49" s="43" t="s">
        <v>17</v>
      </c>
      <c r="I49" s="42" t="s">
        <v>37</v>
      </c>
      <c r="J49" s="42" t="s">
        <v>38</v>
      </c>
      <c r="K49" s="6">
        <f t="shared" si="1"/>
        <v>315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 t="str">
        <f>INDEX(Regions!$B$4:$B$19,MATCH(GEMINI!A49,Regions!$C$4:$C$19,0))</f>
        <v>Asia excl India and China</v>
      </c>
      <c r="AB49" s="6" t="s">
        <v>66</v>
      </c>
      <c r="AC49" t="str">
        <f>INDEX(PolicyMapping!$B:$B,MATCH($B49,PolicyMapping!$A:$A,0))</f>
        <v>clean energy</v>
      </c>
      <c r="AD49" t="str">
        <f>INDEX(PolicyMapping!$C:$C,MATCH($B49,PolicyMapping!$A:$A,0))</f>
        <v>power</v>
      </c>
    </row>
    <row r="50" spans="1:31" x14ac:dyDescent="0.3">
      <c r="A50" s="49" t="s">
        <v>36</v>
      </c>
      <c r="B50" s="44" t="str">
        <f t="shared" si="2"/>
        <v>Share of renewables (electricity production) including Hydro 1</v>
      </c>
      <c r="C50" s="44"/>
      <c r="D50" s="106"/>
      <c r="E50" s="44" t="s">
        <v>10</v>
      </c>
      <c r="F50" s="44"/>
      <c r="G50" s="44">
        <v>2030</v>
      </c>
      <c r="H50" s="43" t="s">
        <v>17</v>
      </c>
      <c r="I50" s="42" t="s">
        <v>37</v>
      </c>
      <c r="J50" s="42" t="s">
        <v>38</v>
      </c>
      <c r="K50" s="6">
        <f t="shared" si="1"/>
        <v>315</v>
      </c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 t="str">
        <f>INDEX(Regions!$B$4:$B$19,MATCH(GEMINI!A50,Regions!$C$4:$C$19,0))</f>
        <v>Asia excl India and China</v>
      </c>
      <c r="AB50" s="6" t="s">
        <v>66</v>
      </c>
      <c r="AC50" t="str">
        <f>INDEX(PolicyMapping!$B:$B,MATCH($B50,PolicyMapping!$A:$A,0))</f>
        <v>clean energy</v>
      </c>
      <c r="AD50" t="str">
        <f>INDEX(PolicyMapping!$C:$C,MATCH($B50,PolicyMapping!$A:$A,0))</f>
        <v>power</v>
      </c>
    </row>
    <row r="51" spans="1:31" x14ac:dyDescent="0.3">
      <c r="A51" s="49" t="s">
        <v>36</v>
      </c>
      <c r="B51" s="44" t="str">
        <f t="shared" si="2"/>
        <v>Share of renewables (electricity production) including Hydro 1</v>
      </c>
      <c r="C51" s="44"/>
      <c r="D51" s="106"/>
      <c r="E51" s="44" t="s">
        <v>10</v>
      </c>
      <c r="F51" s="44"/>
      <c r="G51" s="44">
        <v>2030</v>
      </c>
      <c r="H51" s="43" t="s">
        <v>17</v>
      </c>
      <c r="I51" s="42" t="s">
        <v>37</v>
      </c>
      <c r="J51" s="42" t="s">
        <v>38</v>
      </c>
      <c r="K51" s="6">
        <f t="shared" si="1"/>
        <v>315</v>
      </c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 t="str">
        <f>INDEX(Regions!$B$4:$B$19,MATCH(GEMINI!A51,Regions!$C$4:$C$19,0))</f>
        <v>Asia excl India and China</v>
      </c>
      <c r="AB51" s="6" t="s">
        <v>66</v>
      </c>
      <c r="AC51" t="str">
        <f>INDEX(PolicyMapping!$B:$B,MATCH($B51,PolicyMapping!$A:$A,0))</f>
        <v>clean energy</v>
      </c>
      <c r="AD51" t="str">
        <f>INDEX(PolicyMapping!$C:$C,MATCH($B51,PolicyMapping!$A:$A,0))</f>
        <v>power</v>
      </c>
    </row>
    <row r="52" spans="1:31" x14ac:dyDescent="0.3">
      <c r="A52" s="49" t="s">
        <v>36</v>
      </c>
      <c r="B52" s="44" t="str">
        <f t="shared" si="2"/>
        <v>Share of renewables (electricity production) including Hydro 1</v>
      </c>
      <c r="C52" s="44"/>
      <c r="D52" s="106"/>
      <c r="E52" s="44" t="s">
        <v>10</v>
      </c>
      <c r="F52" s="44"/>
      <c r="G52" s="44">
        <v>2030</v>
      </c>
      <c r="H52" s="43" t="s">
        <v>17</v>
      </c>
      <c r="I52" s="42" t="s">
        <v>37</v>
      </c>
      <c r="J52" s="42" t="s">
        <v>38</v>
      </c>
      <c r="K52" s="6">
        <f t="shared" si="1"/>
        <v>315</v>
      </c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 t="str">
        <f>INDEX(Regions!$B$4:$B$19,MATCH(GEMINI!A52,Regions!$C$4:$C$19,0))</f>
        <v>Asia excl India and China</v>
      </c>
      <c r="AB52" s="6" t="s">
        <v>66</v>
      </c>
      <c r="AC52" t="str">
        <f>INDEX(PolicyMapping!$B:$B,MATCH($B52,PolicyMapping!$A:$A,0))</f>
        <v>clean energy</v>
      </c>
      <c r="AD52" t="str">
        <f>INDEX(PolicyMapping!$C:$C,MATCH($B52,PolicyMapping!$A:$A,0))</f>
        <v>power</v>
      </c>
    </row>
    <row r="53" spans="1:31" x14ac:dyDescent="0.3">
      <c r="A53" s="49" t="s">
        <v>36</v>
      </c>
      <c r="B53" s="44" t="str">
        <f t="shared" si="2"/>
        <v>Share of renewables (electricity production) including Hydro 1</v>
      </c>
      <c r="C53" s="44"/>
      <c r="D53" s="106"/>
      <c r="E53" s="44" t="s">
        <v>10</v>
      </c>
      <c r="F53" s="44"/>
      <c r="G53" s="44">
        <v>2030</v>
      </c>
      <c r="H53" s="43" t="s">
        <v>17</v>
      </c>
      <c r="I53" s="42" t="s">
        <v>37</v>
      </c>
      <c r="J53" s="42" t="s">
        <v>38</v>
      </c>
      <c r="K53" s="6">
        <f t="shared" si="1"/>
        <v>315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 t="str">
        <f>INDEX(Regions!$B$4:$B$19,MATCH(GEMINI!A53,Regions!$C$4:$C$19,0))</f>
        <v>Asia excl India and China</v>
      </c>
      <c r="AB53" s="6" t="s">
        <v>66</v>
      </c>
      <c r="AC53" t="str">
        <f>INDEX(PolicyMapping!$B:$B,MATCH($B53,PolicyMapping!$A:$A,0))</f>
        <v>clean energy</v>
      </c>
      <c r="AD53" t="str">
        <f>INDEX(PolicyMapping!$C:$C,MATCH($B53,PolicyMapping!$A:$A,0))</f>
        <v>power</v>
      </c>
    </row>
    <row r="54" spans="1:31" x14ac:dyDescent="0.3">
      <c r="A54" s="49" t="s">
        <v>39</v>
      </c>
      <c r="B54" s="44" t="str">
        <f t="shared" si="2"/>
        <v>Share of renewables (electricity production) including Hydro 1</v>
      </c>
      <c r="C54" s="44">
        <v>36.880000000000003</v>
      </c>
      <c r="D54" s="106"/>
      <c r="E54" s="44" t="s">
        <v>10</v>
      </c>
      <c r="F54" s="44"/>
      <c r="G54" s="44">
        <v>2030</v>
      </c>
      <c r="H54" s="43" t="s">
        <v>17</v>
      </c>
      <c r="I54" s="42" t="s">
        <v>37</v>
      </c>
      <c r="J54" s="42" t="s">
        <v>38</v>
      </c>
      <c r="K54" s="6">
        <f t="shared" si="1"/>
        <v>315</v>
      </c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 t="str">
        <f>INDEX(Regions!$B$4:$B$19,MATCH(GEMINI!A54,Regions!$C$4:$C$19,0))</f>
        <v>Latin America excl. Brazil</v>
      </c>
      <c r="AB54" s="6" t="s">
        <v>66</v>
      </c>
      <c r="AC54" t="str">
        <f>INDEX(PolicyMapping!$B:$B,MATCH($B54,PolicyMapping!$A:$A,0))</f>
        <v>clean energy</v>
      </c>
      <c r="AD54" t="str">
        <f>INDEX(PolicyMapping!$C:$C,MATCH($B54,PolicyMapping!$A:$A,0))</f>
        <v>power</v>
      </c>
    </row>
    <row r="55" spans="1:31" x14ac:dyDescent="0.3">
      <c r="A55" s="49" t="s">
        <v>39</v>
      </c>
      <c r="B55" s="44" t="str">
        <f t="shared" si="2"/>
        <v>Share of renewables (electricity production) including Hydro 1</v>
      </c>
      <c r="C55" s="44"/>
      <c r="D55" s="106"/>
      <c r="E55" s="44" t="s">
        <v>10</v>
      </c>
      <c r="F55" s="44"/>
      <c r="G55" s="44">
        <v>2030</v>
      </c>
      <c r="H55" s="43" t="s">
        <v>17</v>
      </c>
      <c r="I55" s="42" t="s">
        <v>37</v>
      </c>
      <c r="J55" s="42" t="s">
        <v>38</v>
      </c>
      <c r="K55" s="6">
        <f t="shared" si="1"/>
        <v>315</v>
      </c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 t="str">
        <f>INDEX(Regions!$B$4:$B$19,MATCH(GEMINI!A55,Regions!$C$4:$C$19,0))</f>
        <v>Latin America excl. Brazil</v>
      </c>
      <c r="AB55" s="6" t="s">
        <v>66</v>
      </c>
      <c r="AC55" t="str">
        <f>INDEX(PolicyMapping!$B:$B,MATCH($B55,PolicyMapping!$A:$A,0))</f>
        <v>clean energy</v>
      </c>
      <c r="AD55" t="str">
        <f>INDEX(PolicyMapping!$C:$C,MATCH($B55,PolicyMapping!$A:$A,0))</f>
        <v>power</v>
      </c>
    </row>
    <row r="56" spans="1:31" x14ac:dyDescent="0.3">
      <c r="A56" s="49" t="s">
        <v>39</v>
      </c>
      <c r="B56" s="44" t="str">
        <f t="shared" si="2"/>
        <v>Share of renewables (electricity production) including Hydro 1</v>
      </c>
      <c r="C56" s="44"/>
      <c r="D56" s="106"/>
      <c r="E56" s="44" t="s">
        <v>10</v>
      </c>
      <c r="F56" s="44"/>
      <c r="G56" s="44">
        <v>2030</v>
      </c>
      <c r="H56" s="43" t="s">
        <v>17</v>
      </c>
      <c r="I56" s="42" t="s">
        <v>37</v>
      </c>
      <c r="J56" s="42" t="s">
        <v>38</v>
      </c>
      <c r="K56" s="6">
        <f>K55</f>
        <v>315</v>
      </c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 t="str">
        <f>INDEX(Regions!$B$4:$B$19,MATCH(GEMINI!A56,Regions!$C$4:$C$19,0))</f>
        <v>Latin America excl. Brazil</v>
      </c>
      <c r="AB56" s="6" t="s">
        <v>66</v>
      </c>
      <c r="AC56" t="str">
        <f>INDEX(PolicyMapping!$B:$B,MATCH($B56,PolicyMapping!$A:$A,0))</f>
        <v>clean energy</v>
      </c>
      <c r="AD56" t="str">
        <f>INDEX(PolicyMapping!$C:$C,MATCH($B56,PolicyMapping!$A:$A,0))</f>
        <v>power</v>
      </c>
    </row>
    <row r="57" spans="1:31" x14ac:dyDescent="0.3">
      <c r="A57" s="49" t="s">
        <v>39</v>
      </c>
      <c r="B57" s="44" t="str">
        <f t="shared" si="2"/>
        <v>Share of renewables (electricity production) including Hydro 1</v>
      </c>
      <c r="C57" s="44"/>
      <c r="D57" s="106"/>
      <c r="E57" s="44" t="s">
        <v>10</v>
      </c>
      <c r="F57" s="44"/>
      <c r="G57" s="44">
        <v>2030</v>
      </c>
      <c r="H57" s="43" t="s">
        <v>17</v>
      </c>
      <c r="I57" s="42" t="s">
        <v>37</v>
      </c>
      <c r="J57" s="42" t="s">
        <v>38</v>
      </c>
      <c r="K57" s="6">
        <f>K55</f>
        <v>315</v>
      </c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 t="str">
        <f>INDEX(Regions!$B$4:$B$19,MATCH(GEMINI!A57,Regions!$C$4:$C$19,0))</f>
        <v>Latin America excl. Brazil</v>
      </c>
      <c r="AB57" s="6" t="s">
        <v>66</v>
      </c>
      <c r="AC57" t="str">
        <f>INDEX(PolicyMapping!$B:$B,MATCH($B57,PolicyMapping!$A:$A,0))</f>
        <v>clean energy</v>
      </c>
      <c r="AD57" t="str">
        <f>INDEX(PolicyMapping!$C:$C,MATCH($B57,PolicyMapping!$A:$A,0))</f>
        <v>power</v>
      </c>
    </row>
    <row r="58" spans="1:31" x14ac:dyDescent="0.3">
      <c r="A58" s="49" t="s">
        <v>39</v>
      </c>
      <c r="B58" s="44" t="str">
        <f t="shared" si="2"/>
        <v>Share of renewables (electricity production) including Hydro 1</v>
      </c>
      <c r="C58" s="44"/>
      <c r="D58" s="106"/>
      <c r="E58" s="44" t="s">
        <v>10</v>
      </c>
      <c r="F58" s="44"/>
      <c r="G58" s="44">
        <v>2030</v>
      </c>
      <c r="H58" s="43" t="s">
        <v>17</v>
      </c>
      <c r="I58" s="42" t="s">
        <v>37</v>
      </c>
      <c r="J58" s="42" t="s">
        <v>38</v>
      </c>
      <c r="K58" s="6">
        <v>316</v>
      </c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 t="str">
        <f>INDEX(Regions!$B$4:$B$19,MATCH(GEMINI!A58,Regions!$C$4:$C$19,0))</f>
        <v>Latin America excl. Brazil</v>
      </c>
      <c r="AB58" s="6" t="s">
        <v>66</v>
      </c>
      <c r="AC58" t="str">
        <f>INDEX(PolicyMapping!$B:$B,MATCH($B58,PolicyMapping!$A:$A,0))</f>
        <v>clean energy</v>
      </c>
      <c r="AD58" t="str">
        <f>INDEX(PolicyMapping!$C:$C,MATCH($B58,PolicyMapping!$A:$A,0))</f>
        <v>power</v>
      </c>
      <c r="AE58" s="7" t="s">
        <v>66</v>
      </c>
    </row>
    <row r="59" spans="1:31" x14ac:dyDescent="0.3">
      <c r="A59" s="49" t="s">
        <v>39</v>
      </c>
      <c r="B59" s="44" t="str">
        <f t="shared" si="2"/>
        <v>Share of renewables (electricity production) including Hydro 1</v>
      </c>
      <c r="C59" s="44"/>
      <c r="D59" s="106"/>
      <c r="E59" s="44" t="s">
        <v>10</v>
      </c>
      <c r="F59" s="44"/>
      <c r="G59" s="44">
        <v>2030</v>
      </c>
      <c r="H59" s="43" t="s">
        <v>17</v>
      </c>
      <c r="I59" s="42" t="s">
        <v>37</v>
      </c>
      <c r="J59" s="42" t="s">
        <v>38</v>
      </c>
      <c r="K59" s="6">
        <v>316</v>
      </c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 t="str">
        <f>INDEX(Regions!$B$4:$B$19,MATCH(GEMINI!A59,Regions!$C$4:$C$19,0))</f>
        <v>Latin America excl. Brazil</v>
      </c>
      <c r="AB59" s="6" t="s">
        <v>66</v>
      </c>
      <c r="AC59" t="str">
        <f>INDEX(PolicyMapping!$B:$B,MATCH($B59,PolicyMapping!$A:$A,0))</f>
        <v>clean energy</v>
      </c>
      <c r="AD59" t="str">
        <f>INDEX(PolicyMapping!$C:$C,MATCH($B59,PolicyMapping!$A:$A,0))</f>
        <v>power</v>
      </c>
      <c r="AE59" s="7" t="s">
        <v>66</v>
      </c>
    </row>
    <row r="60" spans="1:31" x14ac:dyDescent="0.3">
      <c r="A60" s="49" t="s">
        <v>39</v>
      </c>
      <c r="B60" s="44" t="str">
        <f t="shared" si="2"/>
        <v>Share of renewables (electricity production) including Hydro 1</v>
      </c>
      <c r="C60" s="44"/>
      <c r="D60" s="106"/>
      <c r="E60" s="44" t="s">
        <v>10</v>
      </c>
      <c r="F60" s="44"/>
      <c r="G60" s="44">
        <v>2030</v>
      </c>
      <c r="H60" s="43" t="s">
        <v>17</v>
      </c>
      <c r="I60" s="42" t="s">
        <v>37</v>
      </c>
      <c r="J60" s="42" t="s">
        <v>38</v>
      </c>
      <c r="K60" s="6">
        <v>316</v>
      </c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 t="str">
        <f>INDEX(Regions!$B$4:$B$19,MATCH(GEMINI!A60,Regions!$C$4:$C$19,0))</f>
        <v>Latin America excl. Brazil</v>
      </c>
      <c r="AB60" s="6" t="s">
        <v>66</v>
      </c>
      <c r="AC60" t="str">
        <f>INDEX(PolicyMapping!$B:$B,MATCH($B60,PolicyMapping!$A:$A,0))</f>
        <v>clean energy</v>
      </c>
      <c r="AD60" t="str">
        <f>INDEX(PolicyMapping!$C:$C,MATCH($B60,PolicyMapping!$A:$A,0))</f>
        <v>power</v>
      </c>
      <c r="AE60" s="7" t="s">
        <v>66</v>
      </c>
    </row>
    <row r="61" spans="1:31" x14ac:dyDescent="0.3">
      <c r="A61" s="49" t="s">
        <v>39</v>
      </c>
      <c r="B61" s="44" t="str">
        <f t="shared" si="2"/>
        <v>Share of renewables (electricity production) including Hydro 1</v>
      </c>
      <c r="C61" s="44"/>
      <c r="D61" s="106"/>
      <c r="E61" s="44" t="s">
        <v>10</v>
      </c>
      <c r="F61" s="44"/>
      <c r="G61" s="44">
        <v>2030</v>
      </c>
      <c r="H61" s="43" t="s">
        <v>17</v>
      </c>
      <c r="I61" s="42" t="s">
        <v>37</v>
      </c>
      <c r="J61" s="42" t="s">
        <v>38</v>
      </c>
      <c r="K61" s="6">
        <v>316</v>
      </c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 t="str">
        <f>INDEX(Regions!$B$4:$B$19,MATCH(GEMINI!A61,Regions!$C$4:$C$19,0))</f>
        <v>Latin America excl. Brazil</v>
      </c>
      <c r="AB61" s="6" t="s">
        <v>66</v>
      </c>
      <c r="AC61" t="str">
        <f>INDEX(PolicyMapping!$B:$B,MATCH($B61,PolicyMapping!$A:$A,0))</f>
        <v>clean energy</v>
      </c>
      <c r="AD61" t="str">
        <f>INDEX(PolicyMapping!$C:$C,MATCH($B61,PolicyMapping!$A:$A,0))</f>
        <v>power</v>
      </c>
      <c r="AE61" s="7" t="s">
        <v>66</v>
      </c>
    </row>
    <row r="62" spans="1:31" x14ac:dyDescent="0.3">
      <c r="A62" s="49" t="s">
        <v>39</v>
      </c>
      <c r="B62" s="44" t="str">
        <f t="shared" si="2"/>
        <v>Share of renewables (electricity production) including Hydro 1</v>
      </c>
      <c r="C62" s="44"/>
      <c r="D62" s="106"/>
      <c r="E62" s="44" t="s">
        <v>10</v>
      </c>
      <c r="F62" s="44"/>
      <c r="G62" s="44">
        <v>2030</v>
      </c>
      <c r="H62" s="43" t="s">
        <v>17</v>
      </c>
      <c r="I62" s="42" t="s">
        <v>37</v>
      </c>
      <c r="J62" s="42" t="s">
        <v>38</v>
      </c>
      <c r="K62" s="6">
        <v>316</v>
      </c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 t="str">
        <f>INDEX(Regions!$B$4:$B$19,MATCH(GEMINI!A62,Regions!$C$4:$C$19,0))</f>
        <v>Latin America excl. Brazil</v>
      </c>
      <c r="AB62" s="6" t="s">
        <v>66</v>
      </c>
      <c r="AC62" t="str">
        <f>INDEX(PolicyMapping!$B:$B,MATCH($B62,PolicyMapping!$A:$A,0))</f>
        <v>clean energy</v>
      </c>
      <c r="AD62" t="str">
        <f>INDEX(PolicyMapping!$C:$C,MATCH($B62,PolicyMapping!$A:$A,0))</f>
        <v>power</v>
      </c>
      <c r="AE62" s="7" t="s">
        <v>66</v>
      </c>
    </row>
    <row r="63" spans="1:31" x14ac:dyDescent="0.3">
      <c r="A63" s="49" t="s">
        <v>39</v>
      </c>
      <c r="B63" s="44" t="str">
        <f t="shared" si="2"/>
        <v>Share of renewables (electricity production) including Hydro 1</v>
      </c>
      <c r="C63" s="44"/>
      <c r="D63" s="106"/>
      <c r="E63" s="44" t="s">
        <v>10</v>
      </c>
      <c r="F63" s="44"/>
      <c r="G63" s="44">
        <v>2030</v>
      </c>
      <c r="H63" s="43" t="s">
        <v>17</v>
      </c>
      <c r="I63" s="42" t="s">
        <v>37</v>
      </c>
      <c r="J63" s="42" t="s">
        <v>38</v>
      </c>
      <c r="K63" s="6">
        <v>316</v>
      </c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 t="str">
        <f>INDEX(Regions!$B$4:$B$19,MATCH(GEMINI!A63,Regions!$C$4:$C$19,0))</f>
        <v>Latin America excl. Brazil</v>
      </c>
      <c r="AB63" s="6" t="s">
        <v>66</v>
      </c>
      <c r="AC63" t="str">
        <f>INDEX(PolicyMapping!$B:$B,MATCH($B63,PolicyMapping!$A:$A,0))</f>
        <v>clean energy</v>
      </c>
      <c r="AD63" t="str">
        <f>INDEX(PolicyMapping!$C:$C,MATCH($B63,PolicyMapping!$A:$A,0))</f>
        <v>power</v>
      </c>
      <c r="AE63" s="7" t="s">
        <v>66</v>
      </c>
    </row>
    <row r="64" spans="1:31" x14ac:dyDescent="0.3">
      <c r="A64" s="49" t="s">
        <v>39</v>
      </c>
      <c r="B64" s="44" t="str">
        <f t="shared" si="2"/>
        <v>Share of renewables (electricity production) including Hydro 1</v>
      </c>
      <c r="C64" s="44"/>
      <c r="D64" s="106"/>
      <c r="E64" s="44" t="s">
        <v>10</v>
      </c>
      <c r="F64" s="44"/>
      <c r="G64" s="44">
        <v>2030</v>
      </c>
      <c r="H64" s="43" t="s">
        <v>17</v>
      </c>
      <c r="I64" s="42" t="s">
        <v>37</v>
      </c>
      <c r="J64" s="42" t="s">
        <v>38</v>
      </c>
      <c r="K64" s="6">
        <v>316</v>
      </c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 t="str">
        <f>INDEX(Regions!$B$4:$B$19,MATCH(GEMINI!A64,Regions!$C$4:$C$19,0))</f>
        <v>Latin America excl. Brazil</v>
      </c>
      <c r="AB64" s="6" t="s">
        <v>66</v>
      </c>
      <c r="AC64" t="str">
        <f>INDEX(PolicyMapping!$B:$B,MATCH($B64,PolicyMapping!$A:$A,0))</f>
        <v>clean energy</v>
      </c>
      <c r="AD64" t="str">
        <f>INDEX(PolicyMapping!$C:$C,MATCH($B64,PolicyMapping!$A:$A,0))</f>
        <v>power</v>
      </c>
      <c r="AE64" s="7" t="s">
        <v>66</v>
      </c>
    </row>
    <row r="65" spans="1:31" x14ac:dyDescent="0.3">
      <c r="A65" s="49" t="s">
        <v>39</v>
      </c>
      <c r="B65" s="44" t="str">
        <f t="shared" si="2"/>
        <v>Share of renewables (electricity production) including Hydro 1</v>
      </c>
      <c r="C65" s="44"/>
      <c r="D65" s="106"/>
      <c r="E65" s="44" t="s">
        <v>10</v>
      </c>
      <c r="F65" s="44"/>
      <c r="G65" s="44">
        <v>2030</v>
      </c>
      <c r="H65" s="43" t="s">
        <v>17</v>
      </c>
      <c r="I65" s="42" t="s">
        <v>37</v>
      </c>
      <c r="J65" s="42" t="s">
        <v>38</v>
      </c>
      <c r="K65" s="6">
        <v>316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 t="str">
        <f>INDEX(Regions!$B$4:$B$19,MATCH(GEMINI!A65,Regions!$C$4:$C$19,0))</f>
        <v>Latin America excl. Brazil</v>
      </c>
      <c r="AB65" s="6" t="s">
        <v>66</v>
      </c>
      <c r="AC65" t="str">
        <f>INDEX(PolicyMapping!$B:$B,MATCH($B65,PolicyMapping!$A:$A,0))</f>
        <v>clean energy</v>
      </c>
      <c r="AD65" t="str">
        <f>INDEX(PolicyMapping!$C:$C,MATCH($B65,PolicyMapping!$A:$A,0))</f>
        <v>power</v>
      </c>
      <c r="AE65" s="7" t="s">
        <v>66</v>
      </c>
    </row>
    <row r="66" spans="1:31" x14ac:dyDescent="0.3">
      <c r="A66" s="49" t="s">
        <v>39</v>
      </c>
      <c r="B66" s="44" t="str">
        <f t="shared" si="2"/>
        <v>Share of renewables (electricity production) including Hydro 1</v>
      </c>
      <c r="C66" s="44"/>
      <c r="D66" s="106"/>
      <c r="E66" s="44" t="s">
        <v>10</v>
      </c>
      <c r="F66" s="44"/>
      <c r="G66" s="44">
        <v>2030</v>
      </c>
      <c r="H66" s="43" t="s">
        <v>17</v>
      </c>
      <c r="I66" s="42" t="s">
        <v>37</v>
      </c>
      <c r="J66" s="42" t="s">
        <v>38</v>
      </c>
      <c r="K66" s="6">
        <v>316</v>
      </c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 t="str">
        <f>INDEX(Regions!$B$4:$B$19,MATCH(GEMINI!A66,Regions!$C$4:$C$19,0))</f>
        <v>Latin America excl. Brazil</v>
      </c>
      <c r="AB66" s="6" t="s">
        <v>66</v>
      </c>
      <c r="AC66" t="str">
        <f>INDEX(PolicyMapping!$B:$B,MATCH($B66,PolicyMapping!$A:$A,0))</f>
        <v>clean energy</v>
      </c>
      <c r="AD66" t="str">
        <f>INDEX(PolicyMapping!$C:$C,MATCH($B66,PolicyMapping!$A:$A,0))</f>
        <v>power</v>
      </c>
      <c r="AE66" s="7" t="s">
        <v>66</v>
      </c>
    </row>
    <row r="67" spans="1:31" x14ac:dyDescent="0.3">
      <c r="A67" s="49" t="s">
        <v>39</v>
      </c>
      <c r="B67" s="44" t="str">
        <f t="shared" si="2"/>
        <v>Share of renewables (electricity production) including Hydro 1</v>
      </c>
      <c r="C67" s="44"/>
      <c r="D67" s="106"/>
      <c r="E67" s="44" t="s">
        <v>10</v>
      </c>
      <c r="F67" s="44"/>
      <c r="G67" s="44">
        <v>2030</v>
      </c>
      <c r="H67" s="43" t="s">
        <v>17</v>
      </c>
      <c r="I67" s="42" t="s">
        <v>37</v>
      </c>
      <c r="J67" s="42" t="s">
        <v>38</v>
      </c>
      <c r="K67" s="6">
        <v>316</v>
      </c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 t="str">
        <f>INDEX(Regions!$B$4:$B$19,MATCH(GEMINI!A67,Regions!$C$4:$C$19,0))</f>
        <v>Latin America excl. Brazil</v>
      </c>
      <c r="AB67" s="6" t="s">
        <v>66</v>
      </c>
      <c r="AC67" t="str">
        <f>INDEX(PolicyMapping!$B:$B,MATCH($B67,PolicyMapping!$A:$A,0))</f>
        <v>clean energy</v>
      </c>
      <c r="AD67" t="str">
        <f>INDEX(PolicyMapping!$C:$C,MATCH($B67,PolicyMapping!$A:$A,0))</f>
        <v>power</v>
      </c>
      <c r="AE67" s="7" t="s">
        <v>66</v>
      </c>
    </row>
    <row r="68" spans="1:31" x14ac:dyDescent="0.3">
      <c r="A68" s="49" t="s">
        <v>39</v>
      </c>
      <c r="B68" s="44" t="str">
        <f t="shared" si="2"/>
        <v>Share of renewables (electricity production) including Hydro 1</v>
      </c>
      <c r="C68" s="44"/>
      <c r="D68" s="106"/>
      <c r="E68" s="44" t="s">
        <v>10</v>
      </c>
      <c r="F68" s="44"/>
      <c r="G68" s="44">
        <v>2030</v>
      </c>
      <c r="H68" s="43" t="s">
        <v>17</v>
      </c>
      <c r="I68" s="42" t="s">
        <v>37</v>
      </c>
      <c r="J68" s="42" t="s">
        <v>38</v>
      </c>
      <c r="K68" s="6">
        <v>316</v>
      </c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 t="str">
        <f>INDEX(Regions!$B$4:$B$19,MATCH(GEMINI!A68,Regions!$C$4:$C$19,0))</f>
        <v>Latin America excl. Brazil</v>
      </c>
      <c r="AB68" s="6" t="s">
        <v>66</v>
      </c>
      <c r="AC68" t="str">
        <f>INDEX(PolicyMapping!$B:$B,MATCH($B68,PolicyMapping!$A:$A,0))</f>
        <v>clean energy</v>
      </c>
      <c r="AD68" t="str">
        <f>INDEX(PolicyMapping!$C:$C,MATCH($B68,PolicyMapping!$A:$A,0))</f>
        <v>power</v>
      </c>
      <c r="AE68" s="7" t="s">
        <v>66</v>
      </c>
    </row>
    <row r="69" spans="1:31" x14ac:dyDescent="0.3">
      <c r="A69" s="49" t="s">
        <v>39</v>
      </c>
      <c r="B69" s="44" t="str">
        <f t="shared" si="2"/>
        <v>Share of renewables (electricity production) including Hydro 1</v>
      </c>
      <c r="C69" s="44"/>
      <c r="D69" s="106"/>
      <c r="E69" s="44" t="s">
        <v>10</v>
      </c>
      <c r="F69" s="44"/>
      <c r="G69" s="44">
        <v>2030</v>
      </c>
      <c r="H69" s="43" t="s">
        <v>17</v>
      </c>
      <c r="I69" s="42" t="s">
        <v>37</v>
      </c>
      <c r="J69" s="42" t="s">
        <v>38</v>
      </c>
      <c r="K69" s="6">
        <v>316</v>
      </c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 t="str">
        <f>INDEX(Regions!$B$4:$B$19,MATCH(GEMINI!A69,Regions!$C$4:$C$19,0))</f>
        <v>Latin America excl. Brazil</v>
      </c>
      <c r="AB69" s="6" t="s">
        <v>66</v>
      </c>
      <c r="AC69" t="str">
        <f>INDEX(PolicyMapping!$B:$B,MATCH($B69,PolicyMapping!$A:$A,0))</f>
        <v>clean energy</v>
      </c>
      <c r="AD69" t="str">
        <f>INDEX(PolicyMapping!$C:$C,MATCH($B69,PolicyMapping!$A:$A,0))</f>
        <v>power</v>
      </c>
      <c r="AE69" s="7" t="s">
        <v>66</v>
      </c>
    </row>
    <row r="70" spans="1:31" x14ac:dyDescent="0.3">
      <c r="A70" s="49" t="s">
        <v>39</v>
      </c>
      <c r="B70" s="44" t="str">
        <f t="shared" si="2"/>
        <v>Share of renewables (electricity production) including Hydro 1</v>
      </c>
      <c r="C70" s="44"/>
      <c r="D70" s="106"/>
      <c r="E70" s="44" t="s">
        <v>10</v>
      </c>
      <c r="F70" s="44"/>
      <c r="G70" s="44">
        <v>2030</v>
      </c>
      <c r="H70" s="43" t="s">
        <v>17</v>
      </c>
      <c r="I70" s="42" t="s">
        <v>37</v>
      </c>
      <c r="J70" s="42" t="s">
        <v>38</v>
      </c>
      <c r="K70" s="6">
        <v>317</v>
      </c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 t="str">
        <f>INDEX(Regions!$B$4:$B$19,MATCH(GEMINI!A70,Regions!$C$4:$C$19,0))</f>
        <v>Latin America excl. Brazil</v>
      </c>
      <c r="AB70" s="6" t="s">
        <v>66</v>
      </c>
      <c r="AC70" t="str">
        <f>INDEX(PolicyMapping!$B:$B,MATCH($B70,PolicyMapping!$A:$A,0))</f>
        <v>clean energy</v>
      </c>
      <c r="AD70" t="str">
        <f>INDEX(PolicyMapping!$C:$C,MATCH($B70,PolicyMapping!$A:$A,0))</f>
        <v>power</v>
      </c>
    </row>
    <row r="71" spans="1:31" x14ac:dyDescent="0.3">
      <c r="A71" s="49" t="s">
        <v>39</v>
      </c>
      <c r="B71" s="44" t="str">
        <f t="shared" si="2"/>
        <v>Share of renewables (electricity production) including Hydro 1</v>
      </c>
      <c r="C71" s="44"/>
      <c r="D71" s="106"/>
      <c r="E71" s="44" t="s">
        <v>10</v>
      </c>
      <c r="F71" s="44"/>
      <c r="G71" s="44">
        <v>2030</v>
      </c>
      <c r="H71" s="43" t="s">
        <v>17</v>
      </c>
      <c r="I71" s="42" t="s">
        <v>37</v>
      </c>
      <c r="J71" s="42" t="s">
        <v>38</v>
      </c>
      <c r="K71" s="6">
        <v>317</v>
      </c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 t="str">
        <f>INDEX(Regions!$B$4:$B$19,MATCH(GEMINI!A71,Regions!$C$4:$C$19,0))</f>
        <v>Latin America excl. Brazil</v>
      </c>
      <c r="AB71" s="6" t="s">
        <v>66</v>
      </c>
      <c r="AC71" t="str">
        <f>INDEX(PolicyMapping!$B:$B,MATCH($B71,PolicyMapping!$A:$A,0))</f>
        <v>clean energy</v>
      </c>
      <c r="AD71" t="str">
        <f>INDEX(PolicyMapping!$C:$C,MATCH($B71,PolicyMapping!$A:$A,0))</f>
        <v>power</v>
      </c>
    </row>
    <row r="72" spans="1:31" x14ac:dyDescent="0.3">
      <c r="A72" s="49" t="s">
        <v>39</v>
      </c>
      <c r="B72" s="44" t="str">
        <f>B71</f>
        <v>Share of renewables (electricity production) including Hydro 1</v>
      </c>
      <c r="C72" s="44"/>
      <c r="D72" s="106"/>
      <c r="E72" s="44" t="s">
        <v>10</v>
      </c>
      <c r="F72" s="44"/>
      <c r="G72" s="44">
        <v>2030</v>
      </c>
      <c r="H72" s="43" t="s">
        <v>17</v>
      </c>
      <c r="I72" s="42" t="s">
        <v>37</v>
      </c>
      <c r="J72" s="42" t="s">
        <v>38</v>
      </c>
      <c r="K72" s="6">
        <v>317</v>
      </c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 t="str">
        <f>INDEX(Regions!$B$4:$B$19,MATCH(GEMINI!A72,Regions!$C$4:$C$19,0))</f>
        <v>Latin America excl. Brazil</v>
      </c>
      <c r="AB72" s="6" t="s">
        <v>66</v>
      </c>
      <c r="AC72" t="str">
        <f>INDEX(PolicyMapping!$B:$B,MATCH($B72,PolicyMapping!$A:$A,0))</f>
        <v>clean energy</v>
      </c>
      <c r="AD72" t="str">
        <f>INDEX(PolicyMapping!$C:$C,MATCH($B72,PolicyMapping!$A:$A,0))</f>
        <v>power</v>
      </c>
    </row>
    <row r="73" spans="1:31" x14ac:dyDescent="0.3">
      <c r="A73" s="49" t="s">
        <v>39</v>
      </c>
      <c r="B73" s="44" t="str">
        <f>B71</f>
        <v>Share of renewables (electricity production) including Hydro 1</v>
      </c>
      <c r="C73" s="44"/>
      <c r="D73" s="106"/>
      <c r="E73" s="44" t="s">
        <v>10</v>
      </c>
      <c r="F73" s="44"/>
      <c r="G73" s="44">
        <v>2030</v>
      </c>
      <c r="H73" s="43" t="s">
        <v>17</v>
      </c>
      <c r="I73" s="42" t="s">
        <v>37</v>
      </c>
      <c r="J73" s="42" t="s">
        <v>38</v>
      </c>
      <c r="K73" s="6">
        <v>317</v>
      </c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 t="str">
        <f>INDEX(Regions!$B$4:$B$19,MATCH(GEMINI!A73,Regions!$C$4:$C$19,0))</f>
        <v>Latin America excl. Brazil</v>
      </c>
      <c r="AB73" s="6" t="s">
        <v>66</v>
      </c>
      <c r="AC73" t="str">
        <f>INDEX(PolicyMapping!$B:$B,MATCH($B73,PolicyMapping!$A:$A,0))</f>
        <v>clean energy</v>
      </c>
      <c r="AD73" t="str">
        <f>INDEX(PolicyMapping!$C:$C,MATCH($B73,PolicyMapping!$A:$A,0))</f>
        <v>power</v>
      </c>
    </row>
    <row r="74" spans="1:31" x14ac:dyDescent="0.3">
      <c r="A74" s="88" t="s">
        <v>40</v>
      </c>
      <c r="B74" s="81" t="s">
        <v>690</v>
      </c>
      <c r="C74" s="81">
        <v>13.93</v>
      </c>
      <c r="D74" s="107"/>
      <c r="E74" s="81" t="s">
        <v>10</v>
      </c>
      <c r="F74" s="81"/>
      <c r="G74" s="81">
        <v>2030</v>
      </c>
      <c r="H74" s="43" t="s">
        <v>17</v>
      </c>
      <c r="I74" s="77" t="s">
        <v>37</v>
      </c>
      <c r="J74" s="77" t="s">
        <v>38</v>
      </c>
      <c r="K74" s="6">
        <v>317</v>
      </c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 t="str">
        <f>INDEX(Regions!$B$4:$B$19,MATCH(GEMINI!A74,Regions!$C$4:$C$19,0))</f>
        <v>Middle East</v>
      </c>
      <c r="AB74" s="6" t="s">
        <v>66</v>
      </c>
      <c r="AC74" t="str">
        <f>INDEX(PolicyMapping!$B:$B,MATCH($B74,PolicyMapping!$A:$A,0))</f>
        <v>clean energy</v>
      </c>
      <c r="AD74" t="str">
        <f>INDEX(PolicyMapping!$C:$C,MATCH($B74,PolicyMapping!$A:$A,0))</f>
        <v>power</v>
      </c>
    </row>
    <row r="75" spans="1:31" x14ac:dyDescent="0.3">
      <c r="A75" s="88" t="s">
        <v>40</v>
      </c>
      <c r="B75" s="81" t="s">
        <v>690</v>
      </c>
      <c r="C75" s="81"/>
      <c r="D75" s="107"/>
      <c r="E75" s="81" t="s">
        <v>10</v>
      </c>
      <c r="F75" s="81"/>
      <c r="G75" s="81">
        <v>2030</v>
      </c>
      <c r="H75" s="43" t="s">
        <v>17</v>
      </c>
      <c r="I75" s="77" t="s">
        <v>37</v>
      </c>
      <c r="J75" s="77" t="s">
        <v>38</v>
      </c>
      <c r="K75" s="6">
        <v>317</v>
      </c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 t="str">
        <f>INDEX(Regions!$B$4:$B$19,MATCH(GEMINI!A75,Regions!$C$4:$C$19,0))</f>
        <v>Middle East</v>
      </c>
      <c r="AB75" s="6" t="s">
        <v>66</v>
      </c>
      <c r="AC75" t="str">
        <f>INDEX(PolicyMapping!$B:$B,MATCH($B75,PolicyMapping!$A:$A,0))</f>
        <v>clean energy</v>
      </c>
      <c r="AD75" t="str">
        <f>INDEX(PolicyMapping!$C:$C,MATCH($B75,PolicyMapping!$A:$A,0))</f>
        <v>power</v>
      </c>
    </row>
    <row r="76" spans="1:31" x14ac:dyDescent="0.3">
      <c r="A76" s="88" t="s">
        <v>40</v>
      </c>
      <c r="B76" s="81" t="s">
        <v>690</v>
      </c>
      <c r="C76" s="81"/>
      <c r="D76" s="107"/>
      <c r="E76" s="81" t="s">
        <v>10</v>
      </c>
      <c r="F76" s="81"/>
      <c r="G76" s="81">
        <v>2030</v>
      </c>
      <c r="H76" s="43" t="s">
        <v>17</v>
      </c>
      <c r="I76" s="77" t="s">
        <v>37</v>
      </c>
      <c r="J76" s="77" t="s">
        <v>38</v>
      </c>
      <c r="K76" s="6">
        <v>317</v>
      </c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 t="str">
        <f>INDEX(Regions!$B$4:$B$19,MATCH(GEMINI!A76,Regions!$C$4:$C$19,0))</f>
        <v>Middle East</v>
      </c>
      <c r="AB76" s="6" t="s">
        <v>66</v>
      </c>
      <c r="AC76" t="str">
        <f>INDEX(PolicyMapping!$B:$B,MATCH($B76,PolicyMapping!$A:$A,0))</f>
        <v>clean energy</v>
      </c>
      <c r="AD76" t="str">
        <f>INDEX(PolicyMapping!$C:$C,MATCH($B76,PolicyMapping!$A:$A,0))</f>
        <v>power</v>
      </c>
    </row>
    <row r="77" spans="1:31" x14ac:dyDescent="0.3">
      <c r="A77" s="88" t="s">
        <v>40</v>
      </c>
      <c r="B77" s="81" t="s">
        <v>690</v>
      </c>
      <c r="C77" s="81"/>
      <c r="D77" s="107"/>
      <c r="E77" s="81" t="s">
        <v>10</v>
      </c>
      <c r="F77" s="81"/>
      <c r="G77" s="81">
        <v>2030</v>
      </c>
      <c r="H77" s="43" t="s">
        <v>17</v>
      </c>
      <c r="I77" s="77" t="s">
        <v>37</v>
      </c>
      <c r="J77" s="77" t="s">
        <v>38</v>
      </c>
      <c r="K77" s="6">
        <v>318</v>
      </c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 t="str">
        <f>INDEX(Regions!$B$4:$B$19,MATCH(GEMINI!A77,Regions!$C$4:$C$19,0))</f>
        <v>Middle East</v>
      </c>
      <c r="AB77" s="6" t="s">
        <v>66</v>
      </c>
      <c r="AC77" t="str">
        <f>INDEX(PolicyMapping!$B:$B,MATCH($B77,PolicyMapping!$A:$A,0))</f>
        <v>clean energy</v>
      </c>
      <c r="AD77" t="str">
        <f>INDEX(PolicyMapping!$C:$C,MATCH($B77,PolicyMapping!$A:$A,0))</f>
        <v>power</v>
      </c>
    </row>
    <row r="78" spans="1:31" x14ac:dyDescent="0.3">
      <c r="A78" s="88" t="s">
        <v>40</v>
      </c>
      <c r="B78" s="81" t="s">
        <v>690</v>
      </c>
      <c r="C78" s="81"/>
      <c r="D78" s="107"/>
      <c r="E78" s="81" t="s">
        <v>10</v>
      </c>
      <c r="F78" s="81"/>
      <c r="G78" s="81">
        <v>2030</v>
      </c>
      <c r="H78" s="43" t="s">
        <v>17</v>
      </c>
      <c r="I78" s="77" t="s">
        <v>37</v>
      </c>
      <c r="J78" s="77" t="s">
        <v>38</v>
      </c>
      <c r="K78" s="6">
        <v>318</v>
      </c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 t="str">
        <f>INDEX(Regions!$B$4:$B$19,MATCH(GEMINI!A78,Regions!$C$4:$C$19,0))</f>
        <v>Middle East</v>
      </c>
      <c r="AB78" s="6" t="s">
        <v>66</v>
      </c>
      <c r="AC78" t="str">
        <f>INDEX(PolicyMapping!$B:$B,MATCH($B78,PolicyMapping!$A:$A,0))</f>
        <v>clean energy</v>
      </c>
      <c r="AD78" t="str">
        <f>INDEX(PolicyMapping!$C:$C,MATCH($B78,PolicyMapping!$A:$A,0))</f>
        <v>power</v>
      </c>
    </row>
    <row r="79" spans="1:31" x14ac:dyDescent="0.3">
      <c r="A79" s="88" t="s">
        <v>40</v>
      </c>
      <c r="B79" s="81" t="s">
        <v>690</v>
      </c>
      <c r="C79" s="81"/>
      <c r="D79" s="107"/>
      <c r="E79" s="81" t="s">
        <v>10</v>
      </c>
      <c r="F79" s="81"/>
      <c r="G79" s="81">
        <v>2030</v>
      </c>
      <c r="H79" s="43" t="s">
        <v>17</v>
      </c>
      <c r="I79" s="77" t="s">
        <v>37</v>
      </c>
      <c r="J79" s="77" t="s">
        <v>38</v>
      </c>
      <c r="K79" s="6">
        <v>318</v>
      </c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 t="str">
        <f>INDEX(Regions!$B$4:$B$19,MATCH(GEMINI!A79,Regions!$C$4:$C$19,0))</f>
        <v>Middle East</v>
      </c>
      <c r="AB79" s="6" t="s">
        <v>66</v>
      </c>
      <c r="AC79" t="str">
        <f>INDEX(PolicyMapping!$B:$B,MATCH($B79,PolicyMapping!$A:$A,0))</f>
        <v>clean energy</v>
      </c>
      <c r="AD79" t="str">
        <f>INDEX(PolicyMapping!$C:$C,MATCH($B79,PolicyMapping!$A:$A,0))</f>
        <v>power</v>
      </c>
    </row>
    <row r="80" spans="1:31" x14ac:dyDescent="0.3">
      <c r="A80" s="88" t="s">
        <v>40</v>
      </c>
      <c r="B80" s="81" t="s">
        <v>690</v>
      </c>
      <c r="C80" s="81"/>
      <c r="D80" s="107"/>
      <c r="E80" s="81" t="s">
        <v>10</v>
      </c>
      <c r="F80" s="81"/>
      <c r="G80" s="81">
        <v>2030</v>
      </c>
      <c r="H80" s="43" t="s">
        <v>17</v>
      </c>
      <c r="I80" s="77" t="s">
        <v>37</v>
      </c>
      <c r="J80" s="77" t="s">
        <v>38</v>
      </c>
      <c r="K80" s="6">
        <v>318</v>
      </c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 t="str">
        <f>INDEX(Regions!$B$4:$B$19,MATCH(GEMINI!A80,Regions!$C$4:$C$19,0))</f>
        <v>Middle East</v>
      </c>
      <c r="AB80" s="6" t="s">
        <v>66</v>
      </c>
      <c r="AC80" t="str">
        <f>INDEX(PolicyMapping!$B:$B,MATCH($B80,PolicyMapping!$A:$A,0))</f>
        <v>clean energy</v>
      </c>
      <c r="AD80" t="str">
        <f>INDEX(PolicyMapping!$C:$C,MATCH($B80,PolicyMapping!$A:$A,0))</f>
        <v>power</v>
      </c>
    </row>
    <row r="81" spans="1:30" x14ac:dyDescent="0.3">
      <c r="A81" s="88" t="s">
        <v>40</v>
      </c>
      <c r="B81" s="81" t="s">
        <v>690</v>
      </c>
      <c r="C81" s="81"/>
      <c r="D81" s="107"/>
      <c r="E81" s="81" t="s">
        <v>10</v>
      </c>
      <c r="F81" s="81"/>
      <c r="G81" s="81">
        <v>2030</v>
      </c>
      <c r="H81" s="43" t="s">
        <v>17</v>
      </c>
      <c r="I81" s="77" t="s">
        <v>37</v>
      </c>
      <c r="J81" s="77" t="s">
        <v>38</v>
      </c>
      <c r="K81" s="6">
        <v>318</v>
      </c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 t="str">
        <f>INDEX(Regions!$B$4:$B$19,MATCH(GEMINI!A81,Regions!$C$4:$C$19,0))</f>
        <v>Middle East</v>
      </c>
      <c r="AB81" s="6" t="s">
        <v>66</v>
      </c>
      <c r="AC81" t="str">
        <f>INDEX(PolicyMapping!$B:$B,MATCH($B81,PolicyMapping!$A:$A,0))</f>
        <v>clean energy</v>
      </c>
      <c r="AD81" t="str">
        <f>INDEX(PolicyMapping!$C:$C,MATCH($B81,PolicyMapping!$A:$A,0))</f>
        <v>power</v>
      </c>
    </row>
    <row r="82" spans="1:30" x14ac:dyDescent="0.3">
      <c r="A82" s="88" t="s">
        <v>40</v>
      </c>
      <c r="B82" s="81" t="s">
        <v>690</v>
      </c>
      <c r="C82" s="81"/>
      <c r="D82" s="107"/>
      <c r="E82" s="81" t="s">
        <v>10</v>
      </c>
      <c r="F82" s="81"/>
      <c r="G82" s="81">
        <v>2030</v>
      </c>
      <c r="H82" s="43" t="s">
        <v>17</v>
      </c>
      <c r="I82" s="77" t="s">
        <v>37</v>
      </c>
      <c r="J82" s="77" t="s">
        <v>38</v>
      </c>
      <c r="K82" s="6">
        <v>318</v>
      </c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 t="str">
        <f>INDEX(Regions!$B$4:$B$19,MATCH(GEMINI!A82,Regions!$C$4:$C$19,0))</f>
        <v>Middle East</v>
      </c>
      <c r="AB82" s="6" t="s">
        <v>66</v>
      </c>
      <c r="AC82" t="str">
        <f>INDEX(PolicyMapping!$B:$B,MATCH($B82,PolicyMapping!$A:$A,0))</f>
        <v>clean energy</v>
      </c>
      <c r="AD82" t="str">
        <f>INDEX(PolicyMapping!$C:$C,MATCH($B82,PolicyMapping!$A:$A,0))</f>
        <v>power</v>
      </c>
    </row>
    <row r="83" spans="1:30" x14ac:dyDescent="0.3">
      <c r="A83" s="88" t="s">
        <v>40</v>
      </c>
      <c r="B83" s="81" t="s">
        <v>690</v>
      </c>
      <c r="C83" s="81"/>
      <c r="D83" s="107"/>
      <c r="E83" s="81" t="s">
        <v>10</v>
      </c>
      <c r="F83" s="81"/>
      <c r="G83" s="81">
        <v>2030</v>
      </c>
      <c r="H83" s="43" t="s">
        <v>17</v>
      </c>
      <c r="I83" s="77" t="s">
        <v>37</v>
      </c>
      <c r="J83" s="77" t="s">
        <v>38</v>
      </c>
      <c r="K83" s="6">
        <v>318</v>
      </c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 t="str">
        <f>INDEX(Regions!$B$4:$B$19,MATCH(GEMINI!A83,Regions!$C$4:$C$19,0))</f>
        <v>Middle East</v>
      </c>
      <c r="AB83" s="6" t="s">
        <v>66</v>
      </c>
      <c r="AC83" t="str">
        <f>INDEX(PolicyMapping!$B:$B,MATCH($B83,PolicyMapping!$A:$A,0))</f>
        <v>clean energy</v>
      </c>
      <c r="AD83" t="str">
        <f>INDEX(PolicyMapping!$C:$C,MATCH($B83,PolicyMapping!$A:$A,0))</f>
        <v>power</v>
      </c>
    </row>
    <row r="84" spans="1:30" x14ac:dyDescent="0.3">
      <c r="A84" s="88" t="s">
        <v>40</v>
      </c>
      <c r="B84" s="81" t="s">
        <v>690</v>
      </c>
      <c r="C84" s="81"/>
      <c r="D84" s="107"/>
      <c r="E84" s="81" t="s">
        <v>10</v>
      </c>
      <c r="F84" s="81"/>
      <c r="G84" s="81">
        <v>2030</v>
      </c>
      <c r="H84" s="43" t="s">
        <v>17</v>
      </c>
      <c r="I84" s="77" t="s">
        <v>37</v>
      </c>
      <c r="J84" s="77" t="s">
        <v>38</v>
      </c>
      <c r="K84" s="6">
        <v>318</v>
      </c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 t="str">
        <f>INDEX(Regions!$B$4:$B$19,MATCH(GEMINI!A84,Regions!$C$4:$C$19,0))</f>
        <v>Middle East</v>
      </c>
      <c r="AB84" s="6" t="s">
        <v>66</v>
      </c>
      <c r="AC84" t="str">
        <f>INDEX(PolicyMapping!$B:$B,MATCH($B84,PolicyMapping!$A:$A,0))</f>
        <v>clean energy</v>
      </c>
      <c r="AD84" t="str">
        <f>INDEX(PolicyMapping!$C:$C,MATCH($B84,PolicyMapping!$A:$A,0))</f>
        <v>power</v>
      </c>
    </row>
    <row r="85" spans="1:30" x14ac:dyDescent="0.3">
      <c r="A85" s="88" t="s">
        <v>40</v>
      </c>
      <c r="B85" s="81" t="s">
        <v>690</v>
      </c>
      <c r="C85" s="81"/>
      <c r="D85" s="107"/>
      <c r="E85" s="81" t="s">
        <v>10</v>
      </c>
      <c r="F85" s="81"/>
      <c r="G85" s="81">
        <v>2030</v>
      </c>
      <c r="H85" s="43" t="s">
        <v>17</v>
      </c>
      <c r="I85" s="77" t="s">
        <v>37</v>
      </c>
      <c r="J85" s="77" t="s">
        <v>38</v>
      </c>
      <c r="K85" s="6">
        <v>318</v>
      </c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 t="str">
        <f>INDEX(Regions!$B$4:$B$19,MATCH(GEMINI!A85,Regions!$C$4:$C$19,0))</f>
        <v>Middle East</v>
      </c>
      <c r="AB85" s="6" t="s">
        <v>66</v>
      </c>
      <c r="AC85" t="str">
        <f>INDEX(PolicyMapping!$B:$B,MATCH($B85,PolicyMapping!$A:$A,0))</f>
        <v>clean energy</v>
      </c>
      <c r="AD85" t="str">
        <f>INDEX(PolicyMapping!$C:$C,MATCH($B85,PolicyMapping!$A:$A,0))</f>
        <v>power</v>
      </c>
    </row>
    <row r="86" spans="1:30" x14ac:dyDescent="0.3">
      <c r="A86" s="49" t="s">
        <v>41</v>
      </c>
      <c r="B86" s="44" t="s">
        <v>691</v>
      </c>
      <c r="C86" s="44">
        <v>31.75</v>
      </c>
      <c r="D86" s="106"/>
      <c r="E86" s="44" t="s">
        <v>10</v>
      </c>
      <c r="F86" s="44"/>
      <c r="G86" s="44">
        <v>2030</v>
      </c>
      <c r="H86" s="43" t="s">
        <v>17</v>
      </c>
      <c r="I86" s="42" t="s">
        <v>37</v>
      </c>
      <c r="J86" s="42" t="s">
        <v>38</v>
      </c>
      <c r="K86" s="6">
        <v>318</v>
      </c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 t="str">
        <f>INDEX(Regions!$B$4:$B$19,MATCH(GEMINI!A86,Regions!$C$4:$C$19,0))</f>
        <v>Africa</v>
      </c>
      <c r="AB86" s="6" t="s">
        <v>66</v>
      </c>
      <c r="AC86" t="str">
        <f>INDEX(PolicyMapping!$B:$B,MATCH($B86,PolicyMapping!$A:$A,0))</f>
        <v>clean energy</v>
      </c>
      <c r="AD86" t="str">
        <f>INDEX(PolicyMapping!$C:$C,MATCH($B86,PolicyMapping!$A:$A,0))</f>
        <v>power</v>
      </c>
    </row>
    <row r="87" spans="1:30" x14ac:dyDescent="0.3">
      <c r="A87" s="49" t="s">
        <v>41</v>
      </c>
      <c r="B87" s="44" t="s">
        <v>691</v>
      </c>
      <c r="C87" s="44"/>
      <c r="D87" s="106"/>
      <c r="E87" s="44" t="s">
        <v>10</v>
      </c>
      <c r="F87" s="44"/>
      <c r="G87" s="44">
        <v>2031</v>
      </c>
      <c r="H87" s="43" t="s">
        <v>17</v>
      </c>
      <c r="I87" s="42" t="s">
        <v>37</v>
      </c>
      <c r="J87" s="42" t="s">
        <v>38</v>
      </c>
      <c r="K87" s="6">
        <v>318</v>
      </c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 t="str">
        <f>INDEX(Regions!$B$4:$B$19,MATCH(GEMINI!A87,Regions!$C$4:$C$19,0))</f>
        <v>Africa</v>
      </c>
      <c r="AB87" s="6" t="s">
        <v>66</v>
      </c>
      <c r="AC87" t="str">
        <f>INDEX(PolicyMapping!$B:$B,MATCH($B87,PolicyMapping!$A:$A,0))</f>
        <v>clean energy</v>
      </c>
      <c r="AD87" t="str">
        <f>INDEX(PolicyMapping!$C:$C,MATCH($B87,PolicyMapping!$A:$A,0))</f>
        <v>power</v>
      </c>
    </row>
    <row r="88" spans="1:30" x14ac:dyDescent="0.3">
      <c r="A88" s="49" t="s">
        <v>41</v>
      </c>
      <c r="B88" s="44" t="s">
        <v>691</v>
      </c>
      <c r="C88" s="44"/>
      <c r="D88" s="106"/>
      <c r="E88" s="44" t="s">
        <v>10</v>
      </c>
      <c r="F88" s="44"/>
      <c r="G88" s="44">
        <v>2032</v>
      </c>
      <c r="H88" s="43" t="s">
        <v>17</v>
      </c>
      <c r="I88" s="42" t="s">
        <v>37</v>
      </c>
      <c r="J88" s="42" t="s">
        <v>38</v>
      </c>
      <c r="K88" s="6">
        <v>318</v>
      </c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 t="str">
        <f>INDEX(Regions!$B$4:$B$19,MATCH(GEMINI!A88,Regions!$C$4:$C$19,0))</f>
        <v>Africa</v>
      </c>
      <c r="AB88" s="6" t="s">
        <v>66</v>
      </c>
      <c r="AC88" t="str">
        <f>INDEX(PolicyMapping!$B:$B,MATCH($B88,PolicyMapping!$A:$A,0))</f>
        <v>clean energy</v>
      </c>
      <c r="AD88" t="str">
        <f>INDEX(PolicyMapping!$C:$C,MATCH($B88,PolicyMapping!$A:$A,0))</f>
        <v>power</v>
      </c>
    </row>
    <row r="89" spans="1:30" x14ac:dyDescent="0.3">
      <c r="A89" s="49" t="s">
        <v>41</v>
      </c>
      <c r="B89" s="44" t="s">
        <v>691</v>
      </c>
      <c r="C89" s="44"/>
      <c r="D89" s="106"/>
      <c r="E89" s="44" t="s">
        <v>10</v>
      </c>
      <c r="F89" s="44"/>
      <c r="G89" s="44">
        <v>2033</v>
      </c>
      <c r="H89" s="43" t="s">
        <v>17</v>
      </c>
      <c r="I89" s="42" t="s">
        <v>37</v>
      </c>
      <c r="J89" s="42" t="s">
        <v>38</v>
      </c>
      <c r="K89" s="6">
        <v>318</v>
      </c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 t="str">
        <f>INDEX(Regions!$B$4:$B$19,MATCH(GEMINI!A89,Regions!$C$4:$C$19,0))</f>
        <v>Africa</v>
      </c>
      <c r="AB89" s="6" t="s">
        <v>66</v>
      </c>
      <c r="AC89" t="str">
        <f>INDEX(PolicyMapping!$B:$B,MATCH($B89,PolicyMapping!$A:$A,0))</f>
        <v>clean energy</v>
      </c>
      <c r="AD89" t="str">
        <f>INDEX(PolicyMapping!$C:$C,MATCH($B89,PolicyMapping!$A:$A,0))</f>
        <v>power</v>
      </c>
    </row>
    <row r="90" spans="1:30" x14ac:dyDescent="0.3">
      <c r="A90" s="49" t="s">
        <v>41</v>
      </c>
      <c r="B90" s="44" t="s">
        <v>691</v>
      </c>
      <c r="C90" s="44"/>
      <c r="D90" s="106"/>
      <c r="E90" s="44" t="s">
        <v>10</v>
      </c>
      <c r="F90" s="44"/>
      <c r="G90" s="44">
        <v>2034</v>
      </c>
      <c r="H90" s="43" t="s">
        <v>17</v>
      </c>
      <c r="I90" s="42" t="s">
        <v>37</v>
      </c>
      <c r="J90" s="42" t="s">
        <v>38</v>
      </c>
      <c r="K90" s="6">
        <v>318</v>
      </c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 t="str">
        <f>INDEX(Regions!$B$4:$B$19,MATCH(GEMINI!A90,Regions!$C$4:$C$19,0))</f>
        <v>Africa</v>
      </c>
      <c r="AB90" s="6" t="s">
        <v>66</v>
      </c>
      <c r="AC90" t="str">
        <f>INDEX(PolicyMapping!$B:$B,MATCH($B90,PolicyMapping!$A:$A,0))</f>
        <v>clean energy</v>
      </c>
      <c r="AD90" t="str">
        <f>INDEX(PolicyMapping!$C:$C,MATCH($B90,PolicyMapping!$A:$A,0))</f>
        <v>power</v>
      </c>
    </row>
    <row r="91" spans="1:30" x14ac:dyDescent="0.3">
      <c r="A91" s="49" t="s">
        <v>41</v>
      </c>
      <c r="B91" s="44" t="s">
        <v>691</v>
      </c>
      <c r="C91" s="44"/>
      <c r="D91" s="106"/>
      <c r="E91" s="44" t="s">
        <v>10</v>
      </c>
      <c r="F91" s="44"/>
      <c r="G91" s="44">
        <v>2035</v>
      </c>
      <c r="H91" s="43" t="s">
        <v>17</v>
      </c>
      <c r="I91" s="42" t="s">
        <v>37</v>
      </c>
      <c r="J91" s="42" t="s">
        <v>38</v>
      </c>
      <c r="K91" s="6">
        <v>318</v>
      </c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 t="str">
        <f>INDEX(Regions!$B$4:$B$19,MATCH(GEMINI!A91,Regions!$C$4:$C$19,0))</f>
        <v>Africa</v>
      </c>
      <c r="AB91" s="6" t="s">
        <v>66</v>
      </c>
      <c r="AC91" t="str">
        <f>INDEX(PolicyMapping!$B:$B,MATCH($B91,PolicyMapping!$A:$A,0))</f>
        <v>clean energy</v>
      </c>
      <c r="AD91" t="str">
        <f>INDEX(PolicyMapping!$C:$C,MATCH($B91,PolicyMapping!$A:$A,0))</f>
        <v>power</v>
      </c>
    </row>
    <row r="92" spans="1:30" x14ac:dyDescent="0.3">
      <c r="A92" s="49" t="s">
        <v>41</v>
      </c>
      <c r="B92" s="44" t="s">
        <v>691</v>
      </c>
      <c r="C92" s="44"/>
      <c r="D92" s="106"/>
      <c r="E92" s="44" t="s">
        <v>10</v>
      </c>
      <c r="F92" s="44"/>
      <c r="G92" s="44">
        <v>2036</v>
      </c>
      <c r="H92" s="43" t="s">
        <v>17</v>
      </c>
      <c r="I92" s="42" t="s">
        <v>37</v>
      </c>
      <c r="J92" s="42" t="s">
        <v>38</v>
      </c>
      <c r="K92" s="6">
        <v>318</v>
      </c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 t="str">
        <f>INDEX(Regions!$B$4:$B$19,MATCH(GEMINI!A92,Regions!$C$4:$C$19,0))</f>
        <v>Africa</v>
      </c>
      <c r="AB92" s="6" t="s">
        <v>66</v>
      </c>
      <c r="AC92" t="str">
        <f>INDEX(PolicyMapping!$B:$B,MATCH($B92,PolicyMapping!$A:$A,0))</f>
        <v>clean energy</v>
      </c>
      <c r="AD92" t="str">
        <f>INDEX(PolicyMapping!$C:$C,MATCH($B92,PolicyMapping!$A:$A,0))</f>
        <v>power</v>
      </c>
    </row>
    <row r="93" spans="1:30" x14ac:dyDescent="0.3">
      <c r="A93" s="49" t="s">
        <v>42</v>
      </c>
      <c r="B93" s="44" t="s">
        <v>692</v>
      </c>
      <c r="C93" s="44">
        <v>51.74</v>
      </c>
      <c r="D93" s="106"/>
      <c r="E93" s="44" t="s">
        <v>10</v>
      </c>
      <c r="F93" s="44"/>
      <c r="G93" s="44">
        <v>2030</v>
      </c>
      <c r="H93" s="43" t="s">
        <v>17</v>
      </c>
      <c r="I93" s="42" t="s">
        <v>37</v>
      </c>
      <c r="J93" s="42" t="s">
        <v>38</v>
      </c>
      <c r="K93" s="6">
        <v>318</v>
      </c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 t="str">
        <f>INDEX(Regions!$B$4:$B$19,MATCH(GEMINI!A93,Regions!$C$4:$C$19,0))</f>
        <v>Rest of the World</v>
      </c>
      <c r="AB93" s="6" t="s">
        <v>66</v>
      </c>
      <c r="AC93" t="str">
        <f>INDEX(PolicyMapping!$B:$B,MATCH($B93,PolicyMapping!$A:$A,0))</f>
        <v>clean energy</v>
      </c>
      <c r="AD93" t="str">
        <f>INDEX(PolicyMapping!$C:$C,MATCH($B93,PolicyMapping!$A:$A,0))</f>
        <v>power</v>
      </c>
    </row>
    <row r="94" spans="1:30" x14ac:dyDescent="0.3">
      <c r="A94" s="49" t="s">
        <v>42</v>
      </c>
      <c r="B94" s="44" t="s">
        <v>692</v>
      </c>
      <c r="C94" s="44"/>
      <c r="D94" s="106"/>
      <c r="E94" s="44" t="s">
        <v>10</v>
      </c>
      <c r="F94" s="44"/>
      <c r="G94" s="44">
        <v>2030</v>
      </c>
      <c r="H94" s="43" t="s">
        <v>17</v>
      </c>
      <c r="I94" s="42" t="s">
        <v>37</v>
      </c>
      <c r="J94" s="42" t="s">
        <v>38</v>
      </c>
      <c r="K94" s="6">
        <v>318</v>
      </c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 t="str">
        <f>INDEX(Regions!$B$4:$B$19,MATCH(GEMINI!A94,Regions!$C$4:$C$19,0))</f>
        <v>Rest of the World</v>
      </c>
      <c r="AB94" s="6" t="s">
        <v>66</v>
      </c>
      <c r="AC94" t="str">
        <f>INDEX(PolicyMapping!$B:$B,MATCH($B94,PolicyMapping!$A:$A,0))</f>
        <v>clean energy</v>
      </c>
      <c r="AD94" t="str">
        <f>INDEX(PolicyMapping!$C:$C,MATCH($B94,PolicyMapping!$A:$A,0))</f>
        <v>power</v>
      </c>
    </row>
    <row r="95" spans="1:30" x14ac:dyDescent="0.3">
      <c r="A95" s="49" t="s">
        <v>42</v>
      </c>
      <c r="B95" s="44" t="s">
        <v>692</v>
      </c>
      <c r="C95" s="44"/>
      <c r="D95" s="106"/>
      <c r="E95" s="44" t="s">
        <v>10</v>
      </c>
      <c r="F95" s="44"/>
      <c r="G95" s="44">
        <v>2030</v>
      </c>
      <c r="H95" s="43" t="s">
        <v>17</v>
      </c>
      <c r="I95" s="42" t="s">
        <v>37</v>
      </c>
      <c r="J95" s="42" t="s">
        <v>38</v>
      </c>
      <c r="K95" s="6">
        <v>318</v>
      </c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 t="str">
        <f>INDEX(Regions!$B$4:$B$19,MATCH(GEMINI!A95,Regions!$C$4:$C$19,0))</f>
        <v>Rest of the World</v>
      </c>
      <c r="AB95" s="6" t="s">
        <v>66</v>
      </c>
      <c r="AC95" t="str">
        <f>INDEX(PolicyMapping!$B:$B,MATCH($B95,PolicyMapping!$A:$A,0))</f>
        <v>clean energy</v>
      </c>
      <c r="AD95" t="str">
        <f>INDEX(PolicyMapping!$C:$C,MATCH($B95,PolicyMapping!$A:$A,0))</f>
        <v>power</v>
      </c>
    </row>
    <row r="96" spans="1:30" x14ac:dyDescent="0.3">
      <c r="A96" s="49" t="s">
        <v>42</v>
      </c>
      <c r="B96" s="44" t="s">
        <v>692</v>
      </c>
      <c r="C96" s="44"/>
      <c r="D96" s="106"/>
      <c r="E96" s="44" t="s">
        <v>10</v>
      </c>
      <c r="F96" s="44"/>
      <c r="G96" s="44">
        <v>2030</v>
      </c>
      <c r="H96" s="43" t="s">
        <v>17</v>
      </c>
      <c r="I96" s="42" t="s">
        <v>37</v>
      </c>
      <c r="J96" s="42" t="s">
        <v>38</v>
      </c>
      <c r="K96" s="6">
        <v>318</v>
      </c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 t="str">
        <f>INDEX(Regions!$B$4:$B$19,MATCH(GEMINI!A96,Regions!$C$4:$C$19,0))</f>
        <v>Rest of the World</v>
      </c>
      <c r="AB96" s="6" t="s">
        <v>66</v>
      </c>
      <c r="AC96" t="str">
        <f>INDEX(PolicyMapping!$B:$B,MATCH($B96,PolicyMapping!$A:$A,0))</f>
        <v>clean energy</v>
      </c>
      <c r="AD96" t="str">
        <f>INDEX(PolicyMapping!$C:$C,MATCH($B96,PolicyMapping!$A:$A,0))</f>
        <v>power</v>
      </c>
    </row>
    <row r="97" spans="1:30" x14ac:dyDescent="0.3">
      <c r="A97" s="49" t="s">
        <v>42</v>
      </c>
      <c r="B97" s="44" t="s">
        <v>692</v>
      </c>
      <c r="C97" s="44"/>
      <c r="D97" s="106"/>
      <c r="E97" s="44" t="s">
        <v>10</v>
      </c>
      <c r="F97" s="44"/>
      <c r="G97" s="44">
        <v>2030</v>
      </c>
      <c r="H97" s="43" t="s">
        <v>17</v>
      </c>
      <c r="I97" s="42" t="s">
        <v>37</v>
      </c>
      <c r="J97" s="42" t="s">
        <v>38</v>
      </c>
      <c r="K97" s="6">
        <v>318</v>
      </c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 t="str">
        <f>INDEX(Regions!$B$4:$B$19,MATCH(GEMINI!A97,Regions!$C$4:$C$19,0))</f>
        <v>Rest of the World</v>
      </c>
      <c r="AB97" s="6" t="s">
        <v>66</v>
      </c>
      <c r="AC97" t="str">
        <f>INDEX(PolicyMapping!$B:$B,MATCH($B97,PolicyMapping!$A:$A,0))</f>
        <v>clean energy</v>
      </c>
      <c r="AD97" t="str">
        <f>INDEX(PolicyMapping!$C:$C,MATCH($B97,PolicyMapping!$A:$A,0))</f>
        <v>power</v>
      </c>
    </row>
    <row r="98" spans="1:30" x14ac:dyDescent="0.3">
      <c r="A98" s="49" t="s">
        <v>42</v>
      </c>
      <c r="B98" s="44" t="s">
        <v>692</v>
      </c>
      <c r="C98" s="44"/>
      <c r="D98" s="106"/>
      <c r="E98" s="44" t="s">
        <v>10</v>
      </c>
      <c r="F98" s="44"/>
      <c r="G98" s="44">
        <v>2030</v>
      </c>
      <c r="H98" s="43" t="s">
        <v>17</v>
      </c>
      <c r="I98" s="42" t="s">
        <v>37</v>
      </c>
      <c r="J98" s="42" t="s">
        <v>38</v>
      </c>
      <c r="K98" s="6">
        <v>318</v>
      </c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 t="str">
        <f>INDEX(Regions!$B$4:$B$19,MATCH(GEMINI!A98,Regions!$C$4:$C$19,0))</f>
        <v>Rest of the World</v>
      </c>
      <c r="AB98" s="6" t="s">
        <v>66</v>
      </c>
      <c r="AC98" t="str">
        <f>INDEX(PolicyMapping!$B:$B,MATCH($B98,PolicyMapping!$A:$A,0))</f>
        <v>clean energy</v>
      </c>
      <c r="AD98" t="str">
        <f>INDEX(PolicyMapping!$C:$C,MATCH($B98,PolicyMapping!$A:$A,0))</f>
        <v>power</v>
      </c>
    </row>
    <row r="99" spans="1:30" x14ac:dyDescent="0.3">
      <c r="A99" s="49" t="s">
        <v>42</v>
      </c>
      <c r="B99" s="44" t="s">
        <v>692</v>
      </c>
      <c r="C99" s="44"/>
      <c r="D99" s="106"/>
      <c r="E99" s="44" t="s">
        <v>10</v>
      </c>
      <c r="F99" s="44"/>
      <c r="G99" s="44">
        <v>2030</v>
      </c>
      <c r="H99" s="43" t="s">
        <v>17</v>
      </c>
      <c r="I99" s="42" t="s">
        <v>37</v>
      </c>
      <c r="J99" s="42" t="s">
        <v>38</v>
      </c>
      <c r="K99" s="6">
        <v>116</v>
      </c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 t="str">
        <f>INDEX(Regions!$B$4:$B$19,MATCH(GEMINI!A99,Regions!$C$4:$C$19,0))</f>
        <v>Rest of the World</v>
      </c>
      <c r="AB99" s="6" t="s">
        <v>66</v>
      </c>
      <c r="AC99" t="str">
        <f>INDEX(PolicyMapping!$B:$B,MATCH($B99,PolicyMapping!$A:$A,0))</f>
        <v>clean energy</v>
      </c>
      <c r="AD99" t="str">
        <f>INDEX(PolicyMapping!$C:$C,MATCH($B99,PolicyMapping!$A:$A,0))</f>
        <v>power</v>
      </c>
    </row>
    <row r="100" spans="1:30" x14ac:dyDescent="0.3">
      <c r="A100" s="49" t="s">
        <v>42</v>
      </c>
      <c r="B100" s="44" t="s">
        <v>692</v>
      </c>
      <c r="C100" s="44"/>
      <c r="D100" s="106"/>
      <c r="E100" s="44" t="s">
        <v>10</v>
      </c>
      <c r="F100" s="44"/>
      <c r="G100" s="44">
        <v>2030</v>
      </c>
      <c r="H100" s="43" t="s">
        <v>17</v>
      </c>
      <c r="I100" s="42" t="s">
        <v>37</v>
      </c>
      <c r="J100" s="42" t="s">
        <v>38</v>
      </c>
      <c r="K100" s="6">
        <v>108</v>
      </c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 t="str">
        <f>INDEX(Regions!$B$4:$B$19,MATCH(GEMINI!A100,Regions!$C$4:$C$19,0))</f>
        <v>Rest of the World</v>
      </c>
      <c r="AB100" s="6" t="s">
        <v>66</v>
      </c>
      <c r="AC100" t="str">
        <f>INDEX(PolicyMapping!$B:$B,MATCH($B100,PolicyMapping!$A:$A,0))</f>
        <v>clean energy</v>
      </c>
      <c r="AD100" t="str">
        <f>INDEX(PolicyMapping!$C:$C,MATCH($B100,PolicyMapping!$A:$A,0))</f>
        <v>power</v>
      </c>
    </row>
    <row r="101" spans="1:30" x14ac:dyDescent="0.3">
      <c r="A101" s="49" t="s">
        <v>42</v>
      </c>
      <c r="B101" s="44" t="s">
        <v>692</v>
      </c>
      <c r="C101" s="44"/>
      <c r="D101" s="106"/>
      <c r="E101" s="44" t="s">
        <v>10</v>
      </c>
      <c r="F101" s="44"/>
      <c r="G101" s="44">
        <v>2030</v>
      </c>
      <c r="H101" s="43" t="s">
        <v>17</v>
      </c>
      <c r="I101" s="42" t="s">
        <v>37</v>
      </c>
      <c r="J101" s="42" t="s">
        <v>38</v>
      </c>
      <c r="K101" s="6">
        <v>108</v>
      </c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 t="str">
        <f>INDEX(Regions!$B$4:$B$19,MATCH(GEMINI!A101,Regions!$C$4:$C$19,0))</f>
        <v>Rest of the World</v>
      </c>
      <c r="AB101" s="6" t="s">
        <v>66</v>
      </c>
      <c r="AC101" t="str">
        <f>INDEX(PolicyMapping!$B:$B,MATCH($B101,PolicyMapping!$A:$A,0))</f>
        <v>clean energy</v>
      </c>
      <c r="AD101" t="str">
        <f>INDEX(PolicyMapping!$C:$C,MATCH($B101,PolicyMapping!$A:$A,0))</f>
        <v>power</v>
      </c>
    </row>
    <row r="102" spans="1:30" x14ac:dyDescent="0.3">
      <c r="A102" s="49" t="s">
        <v>42</v>
      </c>
      <c r="B102" s="44" t="s">
        <v>692</v>
      </c>
      <c r="C102" s="44"/>
      <c r="D102" s="106"/>
      <c r="E102" s="44" t="s">
        <v>10</v>
      </c>
      <c r="F102" s="44"/>
      <c r="G102" s="44">
        <v>2030</v>
      </c>
      <c r="H102" s="43" t="s">
        <v>17</v>
      </c>
      <c r="I102" s="42" t="s">
        <v>37</v>
      </c>
      <c r="J102" s="42" t="s">
        <v>38</v>
      </c>
      <c r="K102" s="6">
        <v>108</v>
      </c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 t="str">
        <f>INDEX(Regions!$B$4:$B$19,MATCH(GEMINI!A102,Regions!$C$4:$C$19,0))</f>
        <v>Rest of the World</v>
      </c>
      <c r="AB102" s="6" t="s">
        <v>66</v>
      </c>
      <c r="AC102" t="str">
        <f>INDEX(PolicyMapping!$B:$B,MATCH($B102,PolicyMapping!$A:$A,0))</f>
        <v>clean energy</v>
      </c>
      <c r="AD102" t="str">
        <f>INDEX(PolicyMapping!$C:$C,MATCH($B102,PolicyMapping!$A:$A,0))</f>
        <v>power</v>
      </c>
    </row>
    <row r="103" spans="1:30" x14ac:dyDescent="0.3">
      <c r="A103" s="49" t="s">
        <v>42</v>
      </c>
      <c r="B103" s="44" t="s">
        <v>692</v>
      </c>
      <c r="C103" s="44"/>
      <c r="D103" s="106"/>
      <c r="E103" s="44" t="s">
        <v>10</v>
      </c>
      <c r="F103" s="44"/>
      <c r="G103" s="44">
        <v>2030</v>
      </c>
      <c r="H103" s="43" t="s">
        <v>17</v>
      </c>
      <c r="I103" s="42" t="s">
        <v>37</v>
      </c>
      <c r="J103" s="42" t="s">
        <v>38</v>
      </c>
      <c r="K103" s="6">
        <v>108</v>
      </c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 t="str">
        <f>INDEX(Regions!$B$4:$B$19,MATCH(GEMINI!A103,Regions!$C$4:$C$19,0))</f>
        <v>Rest of the World</v>
      </c>
      <c r="AB103" s="6" t="s">
        <v>66</v>
      </c>
      <c r="AC103" t="str">
        <f>INDEX(PolicyMapping!$B:$B,MATCH($B103,PolicyMapping!$A:$A,0))</f>
        <v>clean energy</v>
      </c>
      <c r="AD103" t="str">
        <f>INDEX(PolicyMapping!$C:$C,MATCH($B103,PolicyMapping!$A:$A,0))</f>
        <v>power</v>
      </c>
    </row>
    <row r="104" spans="1:30" x14ac:dyDescent="0.3">
      <c r="A104" s="49" t="s">
        <v>42</v>
      </c>
      <c r="B104" s="44" t="s">
        <v>692</v>
      </c>
      <c r="C104" s="44"/>
      <c r="D104" s="106"/>
      <c r="E104" s="44" t="s">
        <v>10</v>
      </c>
      <c r="F104" s="44"/>
      <c r="G104" s="44">
        <v>2030</v>
      </c>
      <c r="H104" s="43" t="s">
        <v>17</v>
      </c>
      <c r="I104" s="42" t="s">
        <v>37</v>
      </c>
      <c r="J104" s="42" t="s">
        <v>38</v>
      </c>
      <c r="K104" s="6">
        <v>108</v>
      </c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 t="str">
        <f>INDEX(Regions!$B$4:$B$19,MATCH(GEMINI!A104,Regions!$C$4:$C$19,0))</f>
        <v>Rest of the World</v>
      </c>
      <c r="AB104" s="6" t="s">
        <v>66</v>
      </c>
      <c r="AC104" t="str">
        <f>INDEX(PolicyMapping!$B:$B,MATCH($B104,PolicyMapping!$A:$A,0))</f>
        <v>clean energy</v>
      </c>
      <c r="AD104" t="str">
        <f>INDEX(PolicyMapping!$C:$C,MATCH($B104,PolicyMapping!$A:$A,0))</f>
        <v>power</v>
      </c>
    </row>
    <row r="105" spans="1:30" x14ac:dyDescent="0.3">
      <c r="A105" s="49" t="s">
        <v>42</v>
      </c>
      <c r="B105" s="44" t="s">
        <v>692</v>
      </c>
      <c r="C105" s="44"/>
      <c r="D105" s="106"/>
      <c r="E105" s="44" t="s">
        <v>10</v>
      </c>
      <c r="F105" s="44"/>
      <c r="G105" s="44">
        <v>2030</v>
      </c>
      <c r="H105" s="43" t="s">
        <v>17</v>
      </c>
      <c r="I105" s="42" t="s">
        <v>37</v>
      </c>
      <c r="J105" s="42" t="s">
        <v>38</v>
      </c>
      <c r="K105" s="6">
        <v>108</v>
      </c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 t="str">
        <f>INDEX(Regions!$B$4:$B$19,MATCH(GEMINI!A105,Regions!$C$4:$C$19,0))</f>
        <v>Rest of the World</v>
      </c>
      <c r="AB105" s="6" t="s">
        <v>66</v>
      </c>
      <c r="AC105" t="str">
        <f>INDEX(PolicyMapping!$B:$B,MATCH($B105,PolicyMapping!$A:$A,0))</f>
        <v>clean energy</v>
      </c>
      <c r="AD105" t="str">
        <f>INDEX(PolicyMapping!$C:$C,MATCH($B105,PolicyMapping!$A:$A,0))</f>
        <v>power</v>
      </c>
    </row>
    <row r="106" spans="1:30" x14ac:dyDescent="0.3">
      <c r="A106" s="49" t="s">
        <v>42</v>
      </c>
      <c r="B106" s="44" t="s">
        <v>692</v>
      </c>
      <c r="C106" s="44"/>
      <c r="D106" s="106"/>
      <c r="E106" s="44" t="s">
        <v>10</v>
      </c>
      <c r="F106" s="44"/>
      <c r="G106" s="44">
        <v>2030</v>
      </c>
      <c r="H106" s="43" t="s">
        <v>17</v>
      </c>
      <c r="I106" s="42" t="s">
        <v>37</v>
      </c>
      <c r="J106" s="42" t="s">
        <v>38</v>
      </c>
      <c r="K106" s="6">
        <v>108</v>
      </c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 t="str">
        <f>INDEX(Regions!$B$4:$B$19,MATCH(GEMINI!A106,Regions!$C$4:$C$19,0))</f>
        <v>Rest of the World</v>
      </c>
      <c r="AB106" s="6" t="s">
        <v>66</v>
      </c>
      <c r="AC106" t="str">
        <f>INDEX(PolicyMapping!$B:$B,MATCH($B106,PolicyMapping!$A:$A,0))</f>
        <v>clean energy</v>
      </c>
      <c r="AD106" t="str">
        <f>INDEX(PolicyMapping!$C:$C,MATCH($B106,PolicyMapping!$A:$A,0))</f>
        <v>power</v>
      </c>
    </row>
    <row r="107" spans="1:30" x14ac:dyDescent="0.3">
      <c r="A107" s="49" t="s">
        <v>42</v>
      </c>
      <c r="B107" s="44" t="s">
        <v>692</v>
      </c>
      <c r="C107" s="44"/>
      <c r="D107" s="106"/>
      <c r="E107" s="44" t="s">
        <v>10</v>
      </c>
      <c r="F107" s="44"/>
      <c r="G107" s="44">
        <v>2030</v>
      </c>
      <c r="H107" s="43" t="s">
        <v>17</v>
      </c>
      <c r="I107" s="42" t="s">
        <v>37</v>
      </c>
      <c r="J107" s="42" t="s">
        <v>38</v>
      </c>
      <c r="K107" s="6">
        <v>108</v>
      </c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 t="str">
        <f>INDEX(Regions!$B$4:$B$19,MATCH(GEMINI!A107,Regions!$C$4:$C$19,0))</f>
        <v>Rest of the World</v>
      </c>
      <c r="AB107" s="6" t="s">
        <v>66</v>
      </c>
      <c r="AC107" t="str">
        <f>INDEX(PolicyMapping!$B:$B,MATCH($B107,PolicyMapping!$A:$A,0))</f>
        <v>clean energy</v>
      </c>
      <c r="AD107" t="str">
        <f>INDEX(PolicyMapping!$C:$C,MATCH($B107,PolicyMapping!$A:$A,0))</f>
        <v>power</v>
      </c>
    </row>
    <row r="108" spans="1:30" x14ac:dyDescent="0.3">
      <c r="A108" s="49" t="s">
        <v>42</v>
      </c>
      <c r="B108" s="44" t="s">
        <v>692</v>
      </c>
      <c r="C108" s="44"/>
      <c r="D108" s="106"/>
      <c r="E108" s="44" t="s">
        <v>10</v>
      </c>
      <c r="F108" s="44"/>
      <c r="G108" s="44">
        <v>2030</v>
      </c>
      <c r="H108" s="43" t="s">
        <v>17</v>
      </c>
      <c r="I108" s="42" t="s">
        <v>37</v>
      </c>
      <c r="J108" s="42" t="s">
        <v>38</v>
      </c>
      <c r="K108" s="6">
        <v>108</v>
      </c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 t="str">
        <f>INDEX(Regions!$B$4:$B$19,MATCH(GEMINI!A108,Regions!$C$4:$C$19,0))</f>
        <v>Rest of the World</v>
      </c>
      <c r="AB108" s="6" t="s">
        <v>66</v>
      </c>
      <c r="AC108" t="str">
        <f>INDEX(PolicyMapping!$B:$B,MATCH($B108,PolicyMapping!$A:$A,0))</f>
        <v>clean energy</v>
      </c>
      <c r="AD108" t="str">
        <f>INDEX(PolicyMapping!$C:$C,MATCH($B108,PolicyMapping!$A:$A,0))</f>
        <v>power</v>
      </c>
    </row>
    <row r="109" spans="1:30" x14ac:dyDescent="0.3">
      <c r="A109" s="49" t="s">
        <v>42</v>
      </c>
      <c r="B109" s="44" t="s">
        <v>692</v>
      </c>
      <c r="C109" s="44"/>
      <c r="D109" s="106"/>
      <c r="E109" s="44" t="s">
        <v>10</v>
      </c>
      <c r="F109" s="44"/>
      <c r="G109" s="44">
        <v>2030</v>
      </c>
      <c r="H109" s="43" t="s">
        <v>17</v>
      </c>
      <c r="I109" s="42" t="s">
        <v>37</v>
      </c>
      <c r="J109" s="42" t="s">
        <v>38</v>
      </c>
      <c r="K109" s="6">
        <v>108</v>
      </c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 t="str">
        <f>INDEX(Regions!$B$4:$B$19,MATCH(GEMINI!A109,Regions!$C$4:$C$19,0))</f>
        <v>Rest of the World</v>
      </c>
      <c r="AB109" s="6" t="s">
        <v>66</v>
      </c>
      <c r="AC109" t="str">
        <f>INDEX(PolicyMapping!$B:$B,MATCH($B109,PolicyMapping!$A:$A,0))</f>
        <v>clean energy</v>
      </c>
      <c r="AD109" t="str">
        <f>INDEX(PolicyMapping!$C:$C,MATCH($B109,PolicyMapping!$A:$A,0))</f>
        <v>power</v>
      </c>
    </row>
    <row r="110" spans="1:30" x14ac:dyDescent="0.3">
      <c r="A110" s="49" t="s">
        <v>42</v>
      </c>
      <c r="B110" s="44" t="s">
        <v>692</v>
      </c>
      <c r="C110" s="44"/>
      <c r="D110" s="106"/>
      <c r="E110" s="44" t="s">
        <v>10</v>
      </c>
      <c r="F110" s="44"/>
      <c r="G110" s="44">
        <v>2030</v>
      </c>
      <c r="H110" s="43" t="s">
        <v>17</v>
      </c>
      <c r="I110" s="42" t="s">
        <v>37</v>
      </c>
      <c r="J110" s="42" t="s">
        <v>38</v>
      </c>
      <c r="K110" s="6">
        <v>108</v>
      </c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 t="str">
        <f>INDEX(Regions!$B$4:$B$19,MATCH(GEMINI!A110,Regions!$C$4:$C$19,0))</f>
        <v>Rest of the World</v>
      </c>
      <c r="AB110" s="6" t="s">
        <v>66</v>
      </c>
      <c r="AC110" t="str">
        <f>INDEX(PolicyMapping!$B:$B,MATCH($B110,PolicyMapping!$A:$A,0))</f>
        <v>clean energy</v>
      </c>
      <c r="AD110" t="str">
        <f>INDEX(PolicyMapping!$C:$C,MATCH($B110,PolicyMapping!$A:$A,0))</f>
        <v>power</v>
      </c>
    </row>
    <row r="111" spans="1:30" x14ac:dyDescent="0.3">
      <c r="A111" s="49" t="s">
        <v>42</v>
      </c>
      <c r="B111" s="44" t="s">
        <v>692</v>
      </c>
      <c r="C111" s="44"/>
      <c r="D111" s="106"/>
      <c r="E111" s="44" t="s">
        <v>10</v>
      </c>
      <c r="F111" s="44"/>
      <c r="G111" s="44">
        <v>2030</v>
      </c>
      <c r="H111" s="43" t="s">
        <v>17</v>
      </c>
      <c r="I111" s="42" t="s">
        <v>37</v>
      </c>
      <c r="J111" s="42" t="s">
        <v>38</v>
      </c>
      <c r="K111" s="6">
        <v>108</v>
      </c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 t="str">
        <f>INDEX(Regions!$B$4:$B$19,MATCH(GEMINI!A111,Regions!$C$4:$C$19,0))</f>
        <v>Rest of the World</v>
      </c>
      <c r="AB111" s="6" t="s">
        <v>66</v>
      </c>
      <c r="AC111" t="str">
        <f>INDEX(PolicyMapping!$B:$B,MATCH($B111,PolicyMapping!$A:$A,0))</f>
        <v>clean energy</v>
      </c>
      <c r="AD111" t="str">
        <f>INDEX(PolicyMapping!$C:$C,MATCH($B111,PolicyMapping!$A:$A,0))</f>
        <v>power</v>
      </c>
    </row>
    <row r="112" spans="1:30" x14ac:dyDescent="0.3">
      <c r="A112" s="49" t="s">
        <v>42</v>
      </c>
      <c r="B112" s="44" t="s">
        <v>692</v>
      </c>
      <c r="C112" s="44"/>
      <c r="D112" s="106"/>
      <c r="E112" s="44" t="s">
        <v>10</v>
      </c>
      <c r="F112" s="44"/>
      <c r="G112" s="44">
        <v>2030</v>
      </c>
      <c r="H112" s="43" t="s">
        <v>17</v>
      </c>
      <c r="I112" s="42" t="s">
        <v>37</v>
      </c>
      <c r="J112" s="42" t="s">
        <v>38</v>
      </c>
      <c r="K112" s="6">
        <v>108</v>
      </c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 t="str">
        <f>INDEX(Regions!$B$4:$B$19,MATCH(GEMINI!A112,Regions!$C$4:$C$19,0))</f>
        <v>Rest of the World</v>
      </c>
      <c r="AB112" s="6" t="s">
        <v>66</v>
      </c>
      <c r="AC112" t="str">
        <f>INDEX(PolicyMapping!$B:$B,MATCH($B112,PolicyMapping!$A:$A,0))</f>
        <v>clean energy</v>
      </c>
      <c r="AD112" t="str">
        <f>INDEX(PolicyMapping!$C:$C,MATCH($B112,PolicyMapping!$A:$A,0))</f>
        <v>power</v>
      </c>
    </row>
    <row r="113" spans="1:30" x14ac:dyDescent="0.3">
      <c r="A113" s="49" t="s">
        <v>42</v>
      </c>
      <c r="B113" s="44" t="s">
        <v>692</v>
      </c>
      <c r="C113" s="44"/>
      <c r="D113" s="106"/>
      <c r="E113" s="44" t="s">
        <v>10</v>
      </c>
      <c r="F113" s="44"/>
      <c r="G113" s="44">
        <v>2030</v>
      </c>
      <c r="H113" s="43" t="s">
        <v>17</v>
      </c>
      <c r="I113" s="42" t="s">
        <v>37</v>
      </c>
      <c r="J113" s="42" t="s">
        <v>38</v>
      </c>
      <c r="K113" s="6">
        <v>108</v>
      </c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 t="str">
        <f>INDEX(Regions!$B$4:$B$19,MATCH(GEMINI!A113,Regions!$C$4:$C$19,0))</f>
        <v>Rest of the World</v>
      </c>
      <c r="AB113" s="6" t="s">
        <v>66</v>
      </c>
      <c r="AC113" t="str">
        <f>INDEX(PolicyMapping!$B:$B,MATCH($B113,PolicyMapping!$A:$A,0))</f>
        <v>clean energy</v>
      </c>
      <c r="AD113" t="str">
        <f>INDEX(PolicyMapping!$C:$C,MATCH($B113,PolicyMapping!$A:$A,0))</f>
        <v>power</v>
      </c>
    </row>
    <row r="114" spans="1:30" x14ac:dyDescent="0.3">
      <c r="A114" s="49" t="s">
        <v>42</v>
      </c>
      <c r="B114" s="44" t="s">
        <v>692</v>
      </c>
      <c r="C114" s="44"/>
      <c r="D114" s="106"/>
      <c r="E114" s="44" t="s">
        <v>10</v>
      </c>
      <c r="F114" s="44"/>
      <c r="G114" s="44">
        <v>2030</v>
      </c>
      <c r="H114" s="43" t="s">
        <v>17</v>
      </c>
      <c r="I114" s="42" t="s">
        <v>37</v>
      </c>
      <c r="J114" s="42" t="s">
        <v>38</v>
      </c>
      <c r="K114" s="6">
        <v>108</v>
      </c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 t="str">
        <f>INDEX(Regions!$B$4:$B$19,MATCH(GEMINI!A114,Regions!$C$4:$C$19,0))</f>
        <v>Rest of the World</v>
      </c>
      <c r="AB114" s="6" t="s">
        <v>66</v>
      </c>
      <c r="AC114" t="str">
        <f>INDEX(PolicyMapping!$B:$B,MATCH($B114,PolicyMapping!$A:$A,0))</f>
        <v>clean energy</v>
      </c>
      <c r="AD114" t="str">
        <f>INDEX(PolicyMapping!$C:$C,MATCH($B114,PolicyMapping!$A:$A,0))</f>
        <v>power</v>
      </c>
    </row>
    <row r="115" spans="1:30" x14ac:dyDescent="0.3">
      <c r="A115" s="49" t="s">
        <v>43</v>
      </c>
      <c r="B115" s="121" t="s">
        <v>283</v>
      </c>
      <c r="C115" s="42">
        <v>43</v>
      </c>
      <c r="D115" s="105">
        <v>61</v>
      </c>
      <c r="E115" s="42" t="s">
        <v>10</v>
      </c>
      <c r="F115" s="42">
        <v>2005</v>
      </c>
      <c r="G115" s="42">
        <v>2030</v>
      </c>
      <c r="H115" s="43" t="s">
        <v>17</v>
      </c>
      <c r="I115" s="42"/>
      <c r="J115" s="42" t="s">
        <v>44</v>
      </c>
      <c r="K115" s="6">
        <v>108</v>
      </c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 t="str">
        <f>INDEX(Regions!$B$4:$B$19,MATCH(GEMINI!A115,Regions!$C$4:$C$19,0))</f>
        <v>Europe</v>
      </c>
      <c r="AB115" s="6" t="s">
        <v>66</v>
      </c>
      <c r="AC115" t="str">
        <f>INDEX(PolicyMapping!$B:$B,MATCH($B115,PolicyMapping!$A:$A,0))</f>
        <v>cap on emissions</v>
      </c>
      <c r="AD115" t="str">
        <f>INDEX(PolicyMapping!$C:$C,MATCH($B115,PolicyMapping!$A:$A,0))</f>
        <v>system</v>
      </c>
    </row>
    <row r="116" spans="1:30" s="108" customFormat="1" x14ac:dyDescent="0.3">
      <c r="A116" s="49" t="str">
        <f>A115</f>
        <v>European Union (EUR)</v>
      </c>
      <c r="B116" s="121" t="s">
        <v>273</v>
      </c>
      <c r="C116" s="42">
        <v>30</v>
      </c>
      <c r="D116" s="105">
        <v>40</v>
      </c>
      <c r="E116" s="42" t="s">
        <v>10</v>
      </c>
      <c r="F116" s="42">
        <v>2005</v>
      </c>
      <c r="G116" s="42">
        <v>2030</v>
      </c>
      <c r="H116" s="43" t="s">
        <v>17</v>
      </c>
      <c r="I116" s="42"/>
      <c r="J116" s="42" t="s">
        <v>44</v>
      </c>
      <c r="K116" s="6">
        <v>108</v>
      </c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 t="str">
        <f>INDEX(Regions!$B$4:$B$19,MATCH(GEMINI!A116,Regions!$C$4:$C$19,0))</f>
        <v>Europe</v>
      </c>
      <c r="AB116" s="6" t="s">
        <v>66</v>
      </c>
      <c r="AC116" t="str">
        <f>INDEX(PolicyMapping!$B:$B,MATCH($B116,PolicyMapping!$A:$A,0))</f>
        <v>cap on emissions</v>
      </c>
      <c r="AD116" t="str">
        <f>INDEX(PolicyMapping!$C:$C,MATCH($B116,PolicyMapping!$A:$A,0))</f>
        <v>system</v>
      </c>
    </row>
    <row r="117" spans="1:30" x14ac:dyDescent="0.3">
      <c r="A117" s="49" t="str">
        <f t="shared" ref="A117:A118" si="3">A116</f>
        <v>European Union (EUR)</v>
      </c>
      <c r="B117" s="121" t="s">
        <v>297</v>
      </c>
      <c r="C117" s="42"/>
      <c r="D117" s="105">
        <v>40</v>
      </c>
      <c r="E117" s="42" t="s">
        <v>10</v>
      </c>
      <c r="F117" s="42">
        <v>2030</v>
      </c>
      <c r="G117" s="42"/>
      <c r="H117" s="43" t="s">
        <v>17</v>
      </c>
      <c r="I117" s="42"/>
      <c r="J117" s="42" t="s">
        <v>44</v>
      </c>
      <c r="K117" s="6">
        <v>108</v>
      </c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 t="str">
        <f>INDEX(Regions!$B$4:$B$19,MATCH(GEMINI!A117,Regions!$C$4:$C$19,0))</f>
        <v>Europe</v>
      </c>
      <c r="AB117" s="6" t="s">
        <v>66</v>
      </c>
      <c r="AC117" t="str">
        <f>INDEX(PolicyMapping!$B:$B,MATCH($B117,PolicyMapping!$A:$A,0))</f>
        <v>clean energy</v>
      </c>
      <c r="AD117" t="str">
        <f>INDEX(PolicyMapping!$C:$C,MATCH($B117,PolicyMapping!$A:$A,0))</f>
        <v>system</v>
      </c>
    </row>
    <row r="118" spans="1:30" x14ac:dyDescent="0.3">
      <c r="A118" s="49" t="str">
        <f t="shared" si="3"/>
        <v>European Union (EUR)</v>
      </c>
      <c r="B118" s="122" t="s">
        <v>306</v>
      </c>
      <c r="C118" s="123"/>
      <c r="D118" s="124">
        <v>787</v>
      </c>
      <c r="E118" s="122" t="s">
        <v>302</v>
      </c>
      <c r="F118" s="125">
        <v>2030</v>
      </c>
      <c r="G118" s="126"/>
      <c r="H118" s="43" t="s">
        <v>17</v>
      </c>
      <c r="I118" s="122"/>
      <c r="J118" s="42" t="s">
        <v>44</v>
      </c>
      <c r="K118" s="6">
        <v>108</v>
      </c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 t="str">
        <f>INDEX(Regions!$B$4:$B$19,MATCH(GEMINI!A118,Regions!$C$4:$C$19,0))</f>
        <v>Europe</v>
      </c>
      <c r="AB118" s="6" t="s">
        <v>66</v>
      </c>
      <c r="AC118" t="str">
        <f>INDEX(PolicyMapping!$B:$B,MATCH($B118,PolicyMapping!$A:$A,0))</f>
        <v>efficiency standard</v>
      </c>
      <c r="AD118" t="str">
        <f>INDEX(PolicyMapping!$C:$C,MATCH($B118,PolicyMapping!$A:$A,0))</f>
        <v>system</v>
      </c>
    </row>
    <row r="124" spans="1:30" x14ac:dyDescent="0.3">
      <c r="C124" s="7"/>
      <c r="D124" s="128"/>
      <c r="F124" s="7"/>
      <c r="G124" s="7"/>
    </row>
  </sheetData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C59AF-A4AC-4A73-9A14-695DFC3C8342}">
  <dimension ref="A2:AC350"/>
  <sheetViews>
    <sheetView topLeftCell="E1" zoomScale="85" zoomScaleNormal="85" workbookViewId="0">
      <selection activeCell="AB4" sqref="AB4"/>
    </sheetView>
  </sheetViews>
  <sheetFormatPr defaultColWidth="9.109375" defaultRowHeight="14.4" outlineLevelCol="1" x14ac:dyDescent="0.3"/>
  <cols>
    <col min="1" max="1" width="8.6640625" customWidth="1"/>
    <col min="2" max="2" width="22" bestFit="1" customWidth="1"/>
    <col min="3" max="3" width="39.33203125" style="10" customWidth="1"/>
    <col min="4" max="4" width="76.5546875" bestFit="1" customWidth="1"/>
    <col min="5" max="5" width="16" style="9" bestFit="1" customWidth="1"/>
    <col min="6" max="6" width="16" style="110" customWidth="1"/>
    <col min="7" max="7" width="51.33203125" bestFit="1" customWidth="1"/>
    <col min="8" max="8" width="9.44140625" bestFit="1" customWidth="1"/>
    <col min="9" max="9" width="8.5546875" bestFit="1" customWidth="1"/>
    <col min="10" max="10" width="22.88671875" bestFit="1" customWidth="1"/>
    <col min="11" max="11" width="24.109375" hidden="1" customWidth="1" outlineLevel="1"/>
    <col min="12" max="12" width="121.5546875" hidden="1" customWidth="1" outlineLevel="1"/>
    <col min="13" max="13" width="18.5546875" hidden="1" customWidth="1" outlineLevel="1"/>
    <col min="14" max="14" width="21.88671875" hidden="1" customWidth="1" outlineLevel="1"/>
    <col min="15" max="15" width="13.44140625" hidden="1" customWidth="1" outlineLevel="1"/>
    <col min="16" max="16" width="9.109375" hidden="1" customWidth="1" outlineLevel="1"/>
    <col min="17" max="17" width="9.88671875" hidden="1" customWidth="1" outlineLevel="1"/>
    <col min="18" max="18" width="14.109375" hidden="1" customWidth="1" outlineLevel="1"/>
    <col min="19" max="19" width="31" hidden="1" customWidth="1" outlineLevel="1"/>
    <col min="20" max="21" width="9.109375" hidden="1" customWidth="1" outlineLevel="1"/>
    <col min="22" max="22" width="97.44140625" style="11" hidden="1" customWidth="1" outlineLevel="1"/>
    <col min="23" max="23" width="9.109375" collapsed="1"/>
    <col min="24" max="24" width="24.33203125" bestFit="1" customWidth="1"/>
    <col min="27" max="27" width="12.6640625" bestFit="1" customWidth="1"/>
    <col min="28" max="28" width="9.5546875" bestFit="1" customWidth="1"/>
  </cols>
  <sheetData>
    <row r="2" spans="1:29" ht="59.25" customHeight="1" x14ac:dyDescent="0.3">
      <c r="C2"/>
      <c r="L2" s="118" t="s">
        <v>45</v>
      </c>
      <c r="M2" s="118"/>
      <c r="N2" s="118"/>
      <c r="O2" s="118"/>
      <c r="P2" s="118"/>
      <c r="Q2" s="118"/>
      <c r="R2" s="118"/>
      <c r="S2" s="118"/>
      <c r="T2" s="118"/>
      <c r="U2" s="118"/>
      <c r="V2"/>
    </row>
    <row r="3" spans="1:29" ht="20.25" customHeight="1" x14ac:dyDescent="0.3">
      <c r="A3" t="s">
        <v>46</v>
      </c>
      <c r="B3" s="12" t="s">
        <v>47</v>
      </c>
      <c r="C3" s="14" t="s">
        <v>48</v>
      </c>
      <c r="D3" s="12" t="s">
        <v>1</v>
      </c>
      <c r="E3" s="13" t="s">
        <v>2</v>
      </c>
      <c r="F3" s="111" t="s">
        <v>939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49</v>
      </c>
      <c r="L3" s="12" t="s">
        <v>50</v>
      </c>
      <c r="M3" s="15" t="s">
        <v>51</v>
      </c>
      <c r="N3" s="15" t="s">
        <v>52</v>
      </c>
      <c r="O3" s="12" t="s">
        <v>53</v>
      </c>
      <c r="P3" s="12" t="s">
        <v>54</v>
      </c>
      <c r="Q3" s="12" t="s">
        <v>55</v>
      </c>
      <c r="R3" s="12" t="s">
        <v>56</v>
      </c>
      <c r="S3" s="12" t="s">
        <v>57</v>
      </c>
      <c r="T3" s="12" t="s">
        <v>58</v>
      </c>
      <c r="U3" s="12" t="s">
        <v>59</v>
      </c>
      <c r="V3" s="15" t="s">
        <v>60</v>
      </c>
      <c r="W3" s="12" t="s">
        <v>61</v>
      </c>
      <c r="X3" s="12" t="s">
        <v>59</v>
      </c>
      <c r="Y3" s="12" t="s">
        <v>91</v>
      </c>
      <c r="Z3" s="12" t="s">
        <v>148</v>
      </c>
      <c r="AA3" s="12" t="s">
        <v>678</v>
      </c>
      <c r="AB3" s="12" t="s">
        <v>669</v>
      </c>
      <c r="AC3" s="12" t="s">
        <v>893</v>
      </c>
    </row>
    <row r="4" spans="1:29" x14ac:dyDescent="0.3">
      <c r="A4" s="42" t="s">
        <v>62</v>
      </c>
      <c r="B4" s="42" t="s">
        <v>63</v>
      </c>
      <c r="C4" s="42" t="s">
        <v>64</v>
      </c>
      <c r="D4" s="42" t="s">
        <v>65</v>
      </c>
      <c r="E4" s="42">
        <v>12</v>
      </c>
      <c r="F4" s="101"/>
      <c r="G4" s="42" t="s">
        <v>10</v>
      </c>
      <c r="H4" s="42">
        <v>2016</v>
      </c>
      <c r="I4" s="42"/>
      <c r="J4" s="42" t="s">
        <v>17</v>
      </c>
      <c r="K4" s="42"/>
      <c r="L4" s="42" t="s">
        <v>66</v>
      </c>
      <c r="M4" s="42" t="s">
        <v>66</v>
      </c>
      <c r="N4" s="42" t="s">
        <v>67</v>
      </c>
      <c r="O4" s="42">
        <v>3.9643890857696531E-3</v>
      </c>
      <c r="P4" s="42">
        <v>7.8364883422851569E-2</v>
      </c>
      <c r="Q4" s="42">
        <v>18.767202897451646</v>
      </c>
      <c r="R4" s="42">
        <v>7.4400494337081916E-2</v>
      </c>
      <c r="S4" s="42">
        <v>4.5012191365081063E-2</v>
      </c>
      <c r="T4" s="42">
        <v>2020</v>
      </c>
      <c r="U4" s="42" t="s">
        <v>68</v>
      </c>
      <c r="V4" s="42" t="s">
        <v>69</v>
      </c>
      <c r="X4" t="str">
        <f>INDEX(Regions!$B$4:$B$19,MATCH(TIAM!B4,Regions!$A$4:$A$19,0))</f>
        <v>Latin America excl. Brazil</v>
      </c>
      <c r="Y4" t="s">
        <v>66</v>
      </c>
      <c r="AA4" t="str">
        <f>INDEX(PolicyMapping!$B:$B,MATCH($D4,PolicyMapping!$A:$A,0))</f>
        <v>clean energy</v>
      </c>
      <c r="AB4" t="str">
        <f>INDEX(PolicyMapping!$C:$C,MATCH($D4,PolicyMapping!$A:$A,0))</f>
        <v>transport</v>
      </c>
    </row>
    <row r="5" spans="1:29" x14ac:dyDescent="0.3">
      <c r="A5" s="74" t="s">
        <v>62</v>
      </c>
      <c r="B5" s="74" t="s">
        <v>63</v>
      </c>
      <c r="C5" s="74" t="s">
        <v>70</v>
      </c>
      <c r="D5" s="74" t="s">
        <v>71</v>
      </c>
      <c r="E5" s="74">
        <v>200</v>
      </c>
      <c r="F5" s="91"/>
      <c r="G5" s="74" t="s">
        <v>72</v>
      </c>
      <c r="H5" s="74">
        <v>2013</v>
      </c>
      <c r="I5" s="74">
        <v>2016</v>
      </c>
      <c r="J5" s="74" t="s">
        <v>17</v>
      </c>
      <c r="K5" s="74"/>
      <c r="L5" s="74" t="s">
        <v>66</v>
      </c>
      <c r="M5" s="76" t="s">
        <v>66</v>
      </c>
      <c r="N5" t="s">
        <v>66</v>
      </c>
      <c r="O5">
        <v>1.639063E-2</v>
      </c>
      <c r="P5">
        <v>1.6537450000000002E-2</v>
      </c>
      <c r="Q5">
        <v>8.9575568480285608E-3</v>
      </c>
      <c r="R5">
        <v>1.4682000000000237E-4</v>
      </c>
      <c r="S5">
        <v>1.0995138446574833E-4</v>
      </c>
      <c r="T5">
        <v>2015</v>
      </c>
      <c r="U5" t="s">
        <v>68</v>
      </c>
      <c r="V5" t="s">
        <v>73</v>
      </c>
      <c r="X5" t="str">
        <f>INDEX(Regions!$B$4:$B$19,MATCH(TIAM!B5,Regions!$A$4:$A$19,0))</f>
        <v>Latin America excl. Brazil</v>
      </c>
      <c r="AA5" t="str">
        <f>INDEX(PolicyMapping!$B:$B,MATCH($D5,PolicyMapping!$A:$A,0))</f>
        <v>clean energy</v>
      </c>
      <c r="AB5" t="str">
        <f>INDEX(PolicyMapping!$C:$C,MATCH($D5,PolicyMapping!$A:$A,0))</f>
        <v>power</v>
      </c>
    </row>
    <row r="6" spans="1:29" x14ac:dyDescent="0.3">
      <c r="A6" s="74" t="s">
        <v>62</v>
      </c>
      <c r="B6" s="74" t="s">
        <v>63</v>
      </c>
      <c r="C6" s="74" t="s">
        <v>70</v>
      </c>
      <c r="D6" s="74" t="s">
        <v>74</v>
      </c>
      <c r="E6" s="74">
        <v>200</v>
      </c>
      <c r="F6" s="91"/>
      <c r="G6" s="74" t="s">
        <v>72</v>
      </c>
      <c r="H6" s="74">
        <v>2013</v>
      </c>
      <c r="I6" s="74">
        <v>2016</v>
      </c>
      <c r="J6" s="74" t="s">
        <v>17</v>
      </c>
      <c r="K6" s="74"/>
      <c r="L6" s="74" t="s">
        <v>66</v>
      </c>
      <c r="M6" s="76" t="s">
        <v>66</v>
      </c>
      <c r="N6" t="s">
        <v>66</v>
      </c>
      <c r="O6">
        <v>1.639063E-2</v>
      </c>
      <c r="P6">
        <v>1.6537450000000002E-2</v>
      </c>
      <c r="Q6">
        <v>8.9575568480285608E-3</v>
      </c>
      <c r="R6">
        <v>1.4682000000000237E-4</v>
      </c>
      <c r="S6">
        <v>1.0995138446574833E-4</v>
      </c>
      <c r="T6">
        <v>2015</v>
      </c>
      <c r="U6" t="s">
        <v>68</v>
      </c>
      <c r="V6" t="s">
        <v>73</v>
      </c>
      <c r="X6" t="str">
        <f>INDEX(Regions!$B$4:$B$19,MATCH(TIAM!B6,Regions!$A$4:$A$19,0))</f>
        <v>Latin America excl. Brazil</v>
      </c>
      <c r="AA6" t="str">
        <f>INDEX(PolicyMapping!$B:$B,MATCH($D6,PolicyMapping!$A:$A,0))</f>
        <v>clean energy</v>
      </c>
      <c r="AB6" t="str">
        <f>INDEX(PolicyMapping!$C:$C,MATCH($D6,PolicyMapping!$A:$A,0))</f>
        <v>power</v>
      </c>
    </row>
    <row r="7" spans="1:29" x14ac:dyDescent="0.3">
      <c r="A7" s="74" t="s">
        <v>62</v>
      </c>
      <c r="B7" s="74" t="s">
        <v>63</v>
      </c>
      <c r="C7" s="74" t="s">
        <v>75</v>
      </c>
      <c r="D7" s="74" t="s">
        <v>76</v>
      </c>
      <c r="E7" s="74">
        <v>4700000</v>
      </c>
      <c r="F7" s="91"/>
      <c r="G7" s="74" t="s">
        <v>77</v>
      </c>
      <c r="H7" s="74">
        <v>2007</v>
      </c>
      <c r="I7" s="74">
        <v>2030</v>
      </c>
      <c r="J7" s="74" t="s">
        <v>17</v>
      </c>
      <c r="K7" s="74"/>
      <c r="L7" s="74" t="s">
        <v>78</v>
      </c>
      <c r="M7" s="76"/>
      <c r="V7" t="s">
        <v>79</v>
      </c>
      <c r="X7" t="str">
        <f>INDEX(Regions!$B$4:$B$19,MATCH(TIAM!B7,Regions!$A$4:$A$19,0))</f>
        <v>Latin America excl. Brazil</v>
      </c>
      <c r="AA7" t="str">
        <f>INDEX(PolicyMapping!$B:$B,MATCH($D7,PolicyMapping!$A:$A,0))</f>
        <v>land use</v>
      </c>
      <c r="AB7" t="str">
        <f>INDEX(PolicyMapping!$C:$C,MATCH($D7,PolicyMapping!$A:$A,0))</f>
        <v>land</v>
      </c>
    </row>
    <row r="8" spans="1:29" x14ac:dyDescent="0.3">
      <c r="A8" s="74" t="s">
        <v>62</v>
      </c>
      <c r="B8" s="74" t="s">
        <v>63</v>
      </c>
      <c r="C8" s="74" t="s">
        <v>75</v>
      </c>
      <c r="D8" s="74" t="s">
        <v>80</v>
      </c>
      <c r="E8" s="74">
        <v>1.3</v>
      </c>
      <c r="F8" s="91"/>
      <c r="G8" s="74" t="s">
        <v>81</v>
      </c>
      <c r="H8" s="74">
        <v>2007</v>
      </c>
      <c r="I8" s="74">
        <v>2030</v>
      </c>
      <c r="J8" s="74" t="s">
        <v>14</v>
      </c>
      <c r="K8" s="74"/>
      <c r="L8" s="74" t="s">
        <v>78</v>
      </c>
      <c r="M8" s="76"/>
      <c r="V8" t="s">
        <v>82</v>
      </c>
      <c r="X8" t="str">
        <f>INDEX(Regions!$B$4:$B$19,MATCH(TIAM!B8,Regions!$A$4:$A$19,0))</f>
        <v>Latin America excl. Brazil</v>
      </c>
      <c r="AA8" t="str">
        <f>INDEX(PolicyMapping!$B:$B,MATCH($D8,PolicyMapping!$A:$A,0))</f>
        <v>cap on emissions</v>
      </c>
      <c r="AB8" t="str">
        <f>INDEX(PolicyMapping!$C:$C,MATCH($D8,PolicyMapping!$A:$A,0))</f>
        <v>land</v>
      </c>
    </row>
    <row r="9" spans="1:29" x14ac:dyDescent="0.3">
      <c r="A9" s="56" t="s">
        <v>62</v>
      </c>
      <c r="B9" s="56" t="s">
        <v>63</v>
      </c>
      <c r="C9" s="56" t="s">
        <v>83</v>
      </c>
      <c r="D9" s="56" t="s">
        <v>21</v>
      </c>
      <c r="E9" s="56">
        <v>20</v>
      </c>
      <c r="F9" s="99"/>
      <c r="G9" s="56" t="s">
        <v>10</v>
      </c>
      <c r="H9" s="56"/>
      <c r="I9" s="56">
        <v>2025</v>
      </c>
      <c r="J9" s="56" t="s">
        <v>17</v>
      </c>
      <c r="K9" s="56"/>
      <c r="L9" s="56" t="s">
        <v>84</v>
      </c>
      <c r="M9" s="56" t="s">
        <v>66</v>
      </c>
      <c r="N9" s="56" t="s">
        <v>85</v>
      </c>
      <c r="O9" s="56"/>
      <c r="P9" s="56"/>
      <c r="Q9" s="56"/>
      <c r="R9" s="56"/>
      <c r="S9" s="56"/>
      <c r="T9" s="56"/>
      <c r="U9" s="56"/>
      <c r="V9" s="56" t="s">
        <v>86</v>
      </c>
      <c r="X9" t="str">
        <f>INDEX(Regions!$B$4:$B$19,MATCH(TIAM!B9,Regions!$A$4:$A$19,0))</f>
        <v>Latin America excl. Brazil</v>
      </c>
      <c r="Y9" t="s">
        <v>66</v>
      </c>
      <c r="Z9" t="s">
        <v>66</v>
      </c>
      <c r="AA9" t="str">
        <f>INDEX(PolicyMapping!$B:$B,MATCH($D9,PolicyMapping!$A:$A,0))</f>
        <v>clean energy</v>
      </c>
      <c r="AB9" t="str">
        <f>INDEX(PolicyMapping!$C:$C,MATCH($D9,PolicyMapping!$A:$A,0))</f>
        <v>power</v>
      </c>
    </row>
    <row r="10" spans="1:29" x14ac:dyDescent="0.3">
      <c r="A10" s="56" t="s">
        <v>62</v>
      </c>
      <c r="B10" s="56" t="s">
        <v>63</v>
      </c>
      <c r="C10" s="56" t="s">
        <v>83</v>
      </c>
      <c r="D10" s="56" t="s">
        <v>21</v>
      </c>
      <c r="E10" s="56">
        <v>18</v>
      </c>
      <c r="F10" s="99"/>
      <c r="G10" s="56" t="s">
        <v>10</v>
      </c>
      <c r="H10" s="56"/>
      <c r="I10" s="56">
        <v>2023</v>
      </c>
      <c r="J10" s="56" t="s">
        <v>17</v>
      </c>
      <c r="K10" s="56"/>
      <c r="L10" s="56" t="s">
        <v>84</v>
      </c>
      <c r="M10" s="56" t="s">
        <v>87</v>
      </c>
      <c r="N10" s="56" t="s">
        <v>87</v>
      </c>
      <c r="O10" s="56"/>
      <c r="P10" s="56"/>
      <c r="Q10" s="56"/>
      <c r="R10" s="56"/>
      <c r="S10" s="56"/>
      <c r="T10" s="56"/>
      <c r="U10" s="56"/>
      <c r="V10" s="56" t="s">
        <v>86</v>
      </c>
      <c r="X10" t="str">
        <f>INDEX(Regions!$B$4:$B$19,MATCH(TIAM!B10,Regions!$A$4:$A$19,0))</f>
        <v>Latin America excl. Brazil</v>
      </c>
      <c r="Y10" t="s">
        <v>66</v>
      </c>
      <c r="Z10" t="s">
        <v>66</v>
      </c>
      <c r="AA10" t="str">
        <f>INDEX(PolicyMapping!$B:$B,MATCH($D10,PolicyMapping!$A:$A,0))</f>
        <v>clean energy</v>
      </c>
      <c r="AB10" t="str">
        <f>INDEX(PolicyMapping!$C:$C,MATCH($D10,PolicyMapping!$A:$A,0))</f>
        <v>power</v>
      </c>
    </row>
    <row r="11" spans="1:29" x14ac:dyDescent="0.3">
      <c r="A11" s="56" t="s">
        <v>62</v>
      </c>
      <c r="B11" s="56" t="s">
        <v>63</v>
      </c>
      <c r="C11" s="56" t="s">
        <v>83</v>
      </c>
      <c r="D11" s="56" t="s">
        <v>21</v>
      </c>
      <c r="E11" s="56">
        <v>16</v>
      </c>
      <c r="F11" s="99"/>
      <c r="G11" s="56" t="s">
        <v>10</v>
      </c>
      <c r="H11" s="56"/>
      <c r="I11" s="56">
        <v>2021</v>
      </c>
      <c r="J11" s="56" t="s">
        <v>17</v>
      </c>
      <c r="K11" s="56"/>
      <c r="L11" s="56" t="s">
        <v>84</v>
      </c>
      <c r="M11" s="56" t="s">
        <v>87</v>
      </c>
      <c r="N11" s="56" t="s">
        <v>87</v>
      </c>
      <c r="O11" s="56"/>
      <c r="P11" s="56"/>
      <c r="Q11" s="56"/>
      <c r="R11" s="56"/>
      <c r="S11" s="56"/>
      <c r="T11" s="56"/>
      <c r="U11" s="56"/>
      <c r="V11" s="56" t="s">
        <v>86</v>
      </c>
      <c r="X11" t="str">
        <f>INDEX(Regions!$B$4:$B$19,MATCH(TIAM!B11,Regions!$A$4:$A$19,0))</f>
        <v>Latin America excl. Brazil</v>
      </c>
      <c r="Y11" t="s">
        <v>66</v>
      </c>
      <c r="Z11" t="s">
        <v>66</v>
      </c>
      <c r="AA11" t="str">
        <f>INDEX(PolicyMapping!$B:$B,MATCH($D11,PolicyMapping!$A:$A,0))</f>
        <v>clean energy</v>
      </c>
      <c r="AB11" t="str">
        <f>INDEX(PolicyMapping!$C:$C,MATCH($D11,PolicyMapping!$A:$A,0))</f>
        <v>power</v>
      </c>
    </row>
    <row r="12" spans="1:29" x14ac:dyDescent="0.3">
      <c r="A12" s="56" t="s">
        <v>62</v>
      </c>
      <c r="B12" s="56" t="s">
        <v>63</v>
      </c>
      <c r="C12" s="56" t="s">
        <v>83</v>
      </c>
      <c r="D12" s="56" t="s">
        <v>21</v>
      </c>
      <c r="E12" s="56">
        <v>12</v>
      </c>
      <c r="F12" s="99"/>
      <c r="G12" s="56" t="s">
        <v>10</v>
      </c>
      <c r="H12" s="56"/>
      <c r="I12" s="56">
        <v>2019</v>
      </c>
      <c r="J12" s="56" t="s">
        <v>17</v>
      </c>
      <c r="K12" s="56"/>
      <c r="L12" s="56" t="s">
        <v>84</v>
      </c>
      <c r="M12" s="56" t="s">
        <v>87</v>
      </c>
      <c r="N12" s="56" t="s">
        <v>87</v>
      </c>
      <c r="O12" s="56"/>
      <c r="P12" s="56"/>
      <c r="Q12" s="56"/>
      <c r="R12" s="56"/>
      <c r="S12" s="56"/>
      <c r="T12" s="56"/>
      <c r="U12" s="56"/>
      <c r="V12" s="56" t="s">
        <v>86</v>
      </c>
      <c r="X12" t="str">
        <f>INDEX(Regions!$B$4:$B$19,MATCH(TIAM!B12,Regions!$A$4:$A$19,0))</f>
        <v>Latin America excl. Brazil</v>
      </c>
      <c r="Y12" t="s">
        <v>66</v>
      </c>
      <c r="Z12" t="s">
        <v>66</v>
      </c>
      <c r="AA12" t="str">
        <f>INDEX(PolicyMapping!$B:$B,MATCH($D12,PolicyMapping!$A:$A,0))</f>
        <v>clean energy</v>
      </c>
      <c r="AB12" t="str">
        <f>INDEX(PolicyMapping!$C:$C,MATCH($D12,PolicyMapping!$A:$A,0))</f>
        <v>power</v>
      </c>
    </row>
    <row r="13" spans="1:29" x14ac:dyDescent="0.3">
      <c r="A13" s="56" t="s">
        <v>62</v>
      </c>
      <c r="B13" s="56" t="s">
        <v>63</v>
      </c>
      <c r="C13" s="56" t="s">
        <v>83</v>
      </c>
      <c r="D13" s="56" t="s">
        <v>21</v>
      </c>
      <c r="E13" s="56">
        <v>8</v>
      </c>
      <c r="F13" s="99"/>
      <c r="G13" s="56" t="s">
        <v>10</v>
      </c>
      <c r="H13" s="56"/>
      <c r="I13" s="56">
        <v>2017</v>
      </c>
      <c r="J13" s="56" t="s">
        <v>17</v>
      </c>
      <c r="K13" s="56"/>
      <c r="L13" s="56" t="s">
        <v>84</v>
      </c>
      <c r="M13" s="56" t="s">
        <v>87</v>
      </c>
      <c r="N13" s="56" t="s">
        <v>87</v>
      </c>
      <c r="O13" s="56"/>
      <c r="P13" s="56"/>
      <c r="Q13" s="56"/>
      <c r="R13" s="56"/>
      <c r="S13" s="56"/>
      <c r="T13" s="56"/>
      <c r="U13" s="56"/>
      <c r="V13" s="56" t="s">
        <v>86</v>
      </c>
      <c r="X13" t="str">
        <f>INDEX(Regions!$B$4:$B$19,MATCH(TIAM!B13,Regions!$A$4:$A$19,0))</f>
        <v>Latin America excl. Brazil</v>
      </c>
      <c r="Y13" t="s">
        <v>66</v>
      </c>
      <c r="Z13" t="s">
        <v>66</v>
      </c>
      <c r="AA13" t="str">
        <f>INDEX(PolicyMapping!$B:$B,MATCH($D13,PolicyMapping!$A:$A,0))</f>
        <v>clean energy</v>
      </c>
      <c r="AB13" t="str">
        <f>INDEX(PolicyMapping!$C:$C,MATCH($D13,PolicyMapping!$A:$A,0))</f>
        <v>power</v>
      </c>
    </row>
    <row r="14" spans="1:29" x14ac:dyDescent="0.3">
      <c r="A14" s="74" t="s">
        <v>62</v>
      </c>
      <c r="B14" s="74" t="s">
        <v>63</v>
      </c>
      <c r="C14" s="74" t="s">
        <v>88</v>
      </c>
      <c r="D14" s="74" t="s">
        <v>89</v>
      </c>
      <c r="E14" s="74">
        <v>10</v>
      </c>
      <c r="F14" s="91"/>
      <c r="G14" s="74" t="s">
        <v>90</v>
      </c>
      <c r="H14" s="74"/>
      <c r="I14" s="74"/>
      <c r="J14" s="74" t="s">
        <v>91</v>
      </c>
      <c r="K14" s="74"/>
      <c r="L14" s="74" t="s">
        <v>84</v>
      </c>
      <c r="M14" s="76"/>
      <c r="V14"/>
      <c r="X14" t="str">
        <f>INDEX(Regions!$B$4:$B$19,MATCH(TIAM!B14,Regions!$A$4:$A$19,0))</f>
        <v>Latin America excl. Brazil</v>
      </c>
      <c r="AA14" t="str">
        <f>INDEX(PolicyMapping!$B:$B,MATCH($D14,PolicyMapping!$A:$A,0))</f>
        <v>economic</v>
      </c>
      <c r="AB14" t="str">
        <f>INDEX(PolicyMapping!$C:$C,MATCH($D14,PolicyMapping!$A:$A,0))</f>
        <v>system</v>
      </c>
    </row>
    <row r="15" spans="1:29" x14ac:dyDescent="0.3">
      <c r="A15" s="42" t="s">
        <v>62</v>
      </c>
      <c r="B15" s="42" t="s">
        <v>92</v>
      </c>
      <c r="C15" s="42" t="s">
        <v>83</v>
      </c>
      <c r="D15" s="42" t="s">
        <v>93</v>
      </c>
      <c r="E15" s="42">
        <v>0.4</v>
      </c>
      <c r="F15" s="101"/>
      <c r="G15" s="42" t="s">
        <v>94</v>
      </c>
      <c r="H15" s="42">
        <v>2015</v>
      </c>
      <c r="I15" s="42">
        <v>2030</v>
      </c>
      <c r="J15" s="42" t="s">
        <v>17</v>
      </c>
      <c r="K15" s="42"/>
      <c r="L15" s="42" t="s">
        <v>84</v>
      </c>
      <c r="M15" s="42"/>
      <c r="N15" s="42"/>
      <c r="O15" s="42"/>
      <c r="P15" s="42"/>
      <c r="Q15" s="42"/>
      <c r="R15" s="42"/>
      <c r="S15" s="42"/>
      <c r="T15" s="42"/>
      <c r="U15" s="42"/>
      <c r="V15" s="42" t="s">
        <v>95</v>
      </c>
      <c r="X15" t="str">
        <f>INDEX(Regions!$B$4:$B$19,MATCH(TIAM!B15,Regions!$A$4:$A$19,0))</f>
        <v>Rest of the World</v>
      </c>
      <c r="Y15" t="s">
        <v>66</v>
      </c>
      <c r="AA15" t="str">
        <f>INDEX(PolicyMapping!$B:$B,MATCH($D15,PolicyMapping!$A:$A,0))</f>
        <v>efficiency standard</v>
      </c>
      <c r="AB15" t="str">
        <f>INDEX(PolicyMapping!$C:$C,MATCH($D15,PolicyMapping!$A:$A,0))</f>
        <v>system</v>
      </c>
    </row>
    <row r="16" spans="1:29" x14ac:dyDescent="0.3">
      <c r="A16" s="56" t="s">
        <v>62</v>
      </c>
      <c r="B16" s="56" t="s">
        <v>92</v>
      </c>
      <c r="C16" s="56" t="s">
        <v>83</v>
      </c>
      <c r="D16" s="56" t="s">
        <v>96</v>
      </c>
      <c r="E16" s="56">
        <v>33000</v>
      </c>
      <c r="F16" s="99"/>
      <c r="G16" s="56" t="s">
        <v>97</v>
      </c>
      <c r="H16" s="56"/>
      <c r="I16" s="56">
        <v>2020</v>
      </c>
      <c r="J16" s="56" t="s">
        <v>17</v>
      </c>
      <c r="K16" s="56"/>
      <c r="L16" s="56" t="s">
        <v>84</v>
      </c>
      <c r="M16" s="56"/>
      <c r="N16" s="56"/>
      <c r="O16" s="56"/>
      <c r="P16" s="56"/>
      <c r="Q16" s="56"/>
      <c r="R16" s="56"/>
      <c r="S16" s="56"/>
      <c r="T16" s="56"/>
      <c r="U16" s="56"/>
      <c r="V16" s="56" t="s">
        <v>98</v>
      </c>
      <c r="X16" t="str">
        <f>INDEX(Regions!$B$4:$B$19,MATCH(TIAM!B16,Regions!$A$4:$A$19,0))</f>
        <v>Rest of the World</v>
      </c>
      <c r="Y16" t="s">
        <v>66</v>
      </c>
      <c r="Z16" t="s">
        <v>66</v>
      </c>
      <c r="AA16" t="str">
        <f>INDEX(PolicyMapping!$B:$B,MATCH($D16,PolicyMapping!$A:$A,0))</f>
        <v>clean energy</v>
      </c>
      <c r="AB16" t="str">
        <f>INDEX(PolicyMapping!$C:$C,MATCH($D16,PolicyMapping!$A:$A,0))</f>
        <v>power</v>
      </c>
    </row>
    <row r="17" spans="1:28" x14ac:dyDescent="0.3">
      <c r="A17" s="56" t="s">
        <v>62</v>
      </c>
      <c r="B17" s="56" t="s">
        <v>92</v>
      </c>
      <c r="C17" s="56" t="s">
        <v>83</v>
      </c>
      <c r="D17" s="56" t="s">
        <v>21</v>
      </c>
      <c r="E17" s="56">
        <v>23.5</v>
      </c>
      <c r="F17" s="99"/>
      <c r="G17" s="56" t="s">
        <v>10</v>
      </c>
      <c r="H17" s="56"/>
      <c r="I17" s="56">
        <v>2020</v>
      </c>
      <c r="J17" s="56" t="s">
        <v>14</v>
      </c>
      <c r="K17" s="56"/>
      <c r="L17" s="56" t="s">
        <v>84</v>
      </c>
      <c r="M17" s="56"/>
      <c r="N17" s="56"/>
      <c r="O17" s="56"/>
      <c r="P17" s="56"/>
      <c r="Q17" s="56"/>
      <c r="R17" s="56"/>
      <c r="S17" s="56"/>
      <c r="T17" s="56"/>
      <c r="U17" s="56"/>
      <c r="V17" s="56" t="s">
        <v>99</v>
      </c>
      <c r="X17" t="str">
        <f>INDEX(Regions!$B$4:$B$19,MATCH(TIAM!B17,Regions!$A$4:$A$19,0))</f>
        <v>Rest of the World</v>
      </c>
      <c r="Y17" t="s">
        <v>66</v>
      </c>
      <c r="Z17" t="s">
        <v>66</v>
      </c>
      <c r="AA17" t="str">
        <f>INDEX(PolicyMapping!$B:$B,MATCH($D17,PolicyMapping!$A:$A,0))</f>
        <v>clean energy</v>
      </c>
      <c r="AB17" t="str">
        <f>INDEX(PolicyMapping!$C:$C,MATCH($D17,PolicyMapping!$A:$A,0))</f>
        <v>power</v>
      </c>
    </row>
    <row r="18" spans="1:28" x14ac:dyDescent="0.3">
      <c r="A18" s="42" t="s">
        <v>62</v>
      </c>
      <c r="B18" s="42" t="s">
        <v>92</v>
      </c>
      <c r="C18" s="42" t="s">
        <v>83</v>
      </c>
      <c r="D18" s="42" t="s">
        <v>21</v>
      </c>
      <c r="E18" s="42">
        <v>25</v>
      </c>
      <c r="F18" s="101"/>
      <c r="G18" s="42" t="s">
        <v>10</v>
      </c>
      <c r="H18" s="42"/>
      <c r="I18" s="42">
        <v>2020</v>
      </c>
      <c r="J18" s="42" t="s">
        <v>17</v>
      </c>
      <c r="K18" s="42"/>
      <c r="L18" s="42" t="s">
        <v>84</v>
      </c>
      <c r="M18" s="42"/>
      <c r="N18" s="42"/>
      <c r="O18" s="42"/>
      <c r="P18" s="42"/>
      <c r="Q18" s="42"/>
      <c r="R18" s="42"/>
      <c r="S18" s="42"/>
      <c r="T18" s="42"/>
      <c r="U18" s="42"/>
      <c r="V18" s="42" t="s">
        <v>100</v>
      </c>
      <c r="X18" t="str">
        <f>INDEX(Regions!$B$4:$B$19,MATCH(TIAM!B18,Regions!$A$4:$A$19,0))</f>
        <v>Rest of the World</v>
      </c>
      <c r="Y18" t="s">
        <v>66</v>
      </c>
      <c r="AA18" t="str">
        <f>INDEX(PolicyMapping!$B:$B,MATCH($D18,PolicyMapping!$A:$A,0))</f>
        <v>clean energy</v>
      </c>
      <c r="AB18" t="str">
        <f>INDEX(PolicyMapping!$C:$C,MATCH($D18,PolicyMapping!$A:$A,0))</f>
        <v>power</v>
      </c>
    </row>
    <row r="19" spans="1:28" x14ac:dyDescent="0.3">
      <c r="A19" s="42" t="s">
        <v>62</v>
      </c>
      <c r="B19" s="42" t="s">
        <v>92</v>
      </c>
      <c r="C19" s="42" t="s">
        <v>83</v>
      </c>
      <c r="D19" s="42" t="s">
        <v>21</v>
      </c>
      <c r="E19" s="42">
        <v>50</v>
      </c>
      <c r="F19" s="101"/>
      <c r="G19" s="42" t="s">
        <v>10</v>
      </c>
      <c r="H19" s="42"/>
      <c r="I19" s="42">
        <v>2030</v>
      </c>
      <c r="J19" s="42" t="s">
        <v>17</v>
      </c>
      <c r="K19" s="42"/>
      <c r="L19" s="42" t="s">
        <v>84</v>
      </c>
      <c r="M19" s="42"/>
      <c r="N19" s="42"/>
      <c r="O19" s="42"/>
      <c r="P19" s="42"/>
      <c r="Q19" s="42"/>
      <c r="R19" s="42"/>
      <c r="S19" s="42"/>
      <c r="T19" s="42"/>
      <c r="U19" s="42"/>
      <c r="V19" s="42" t="s">
        <v>101</v>
      </c>
      <c r="X19" t="str">
        <f>INDEX(Regions!$B$4:$B$19,MATCH(TIAM!B19,Regions!$A$4:$A$19,0))</f>
        <v>Rest of the World</v>
      </c>
      <c r="Y19" t="s">
        <v>66</v>
      </c>
      <c r="AA19" t="str">
        <f>INDEX(PolicyMapping!$B:$B,MATCH($D19,PolicyMapping!$A:$A,0))</f>
        <v>clean energy</v>
      </c>
      <c r="AB19" t="str">
        <f>INDEX(PolicyMapping!$C:$C,MATCH($D19,PolicyMapping!$A:$A,0))</f>
        <v>power</v>
      </c>
    </row>
    <row r="20" spans="1:28" x14ac:dyDescent="0.3">
      <c r="A20" s="74" t="s">
        <v>62</v>
      </c>
      <c r="B20" s="74" t="s">
        <v>92</v>
      </c>
      <c r="C20" s="74" t="s">
        <v>75</v>
      </c>
      <c r="D20" s="74" t="s">
        <v>102</v>
      </c>
      <c r="E20" s="74">
        <v>0.4</v>
      </c>
      <c r="F20" s="91"/>
      <c r="G20" s="74" t="s">
        <v>103</v>
      </c>
      <c r="H20" s="74">
        <v>2016</v>
      </c>
      <c r="I20" s="74"/>
      <c r="J20" s="74" t="s">
        <v>104</v>
      </c>
      <c r="K20" s="74"/>
      <c r="L20" s="74" t="s">
        <v>66</v>
      </c>
      <c r="M20" s="76" t="s">
        <v>66</v>
      </c>
      <c r="N20" t="s">
        <v>66</v>
      </c>
      <c r="O20">
        <v>1.3289085083007812</v>
      </c>
      <c r="P20">
        <v>1.0620116271972657</v>
      </c>
      <c r="Q20">
        <v>-0.20083916946606445</v>
      </c>
      <c r="R20">
        <v>-0.2668968811035155</v>
      </c>
      <c r="S20">
        <v>-0.15215201895657432</v>
      </c>
      <c r="T20">
        <v>2030</v>
      </c>
      <c r="U20" t="s">
        <v>105</v>
      </c>
      <c r="V20" t="s">
        <v>106</v>
      </c>
      <c r="X20" t="str">
        <f>INDEX(Regions!$B$4:$B$19,MATCH(TIAM!B20,Regions!$A$4:$A$19,0))</f>
        <v>Rest of the World</v>
      </c>
      <c r="AA20" t="str">
        <f>INDEX(PolicyMapping!$B:$B,MATCH($D20,PolicyMapping!$A:$A,0))</f>
        <v>economic</v>
      </c>
      <c r="AB20" t="str">
        <f>INDEX(PolicyMapping!$C:$C,MATCH($D20,PolicyMapping!$A:$A,0))</f>
        <v>transport</v>
      </c>
    </row>
    <row r="21" spans="1:28" x14ac:dyDescent="0.3">
      <c r="A21" s="74" t="s">
        <v>62</v>
      </c>
      <c r="B21" s="74" t="s">
        <v>92</v>
      </c>
      <c r="C21" s="74" t="s">
        <v>75</v>
      </c>
      <c r="D21" s="74" t="s">
        <v>107</v>
      </c>
      <c r="E21" s="74">
        <v>1.2999999999999999E-2</v>
      </c>
      <c r="F21" s="91"/>
      <c r="G21" s="74" t="s">
        <v>103</v>
      </c>
      <c r="H21" s="74">
        <v>2016</v>
      </c>
      <c r="I21" s="74"/>
      <c r="J21" s="74" t="s">
        <v>104</v>
      </c>
      <c r="K21" s="74"/>
      <c r="L21" s="74" t="s">
        <v>66</v>
      </c>
      <c r="M21" s="76" t="s">
        <v>87</v>
      </c>
      <c r="N21" t="s">
        <v>87</v>
      </c>
      <c r="O21">
        <v>0.18783079528808594</v>
      </c>
      <c r="P21">
        <v>0.23558949279785157</v>
      </c>
      <c r="Q21">
        <v>0.25426446944717246</v>
      </c>
      <c r="R21">
        <v>4.7758697509765635E-2</v>
      </c>
      <c r="S21">
        <v>2.7226178960213582E-2</v>
      </c>
      <c r="T21">
        <v>2030</v>
      </c>
      <c r="U21" t="s">
        <v>105</v>
      </c>
      <c r="V21" t="s">
        <v>106</v>
      </c>
      <c r="X21" t="str">
        <f>INDEX(Regions!$B$4:$B$19,MATCH(TIAM!B21,Regions!$A$4:$A$19,0))</f>
        <v>Rest of the World</v>
      </c>
      <c r="AA21" t="str">
        <f>INDEX(PolicyMapping!$B:$B,MATCH($D21,PolicyMapping!$A:$A,0))</f>
        <v>economic</v>
      </c>
      <c r="AB21" t="str">
        <f>INDEX(PolicyMapping!$C:$C,MATCH($D21,PolicyMapping!$A:$A,0))</f>
        <v>transport</v>
      </c>
    </row>
    <row r="22" spans="1:28" x14ac:dyDescent="0.3">
      <c r="A22" s="74" t="s">
        <v>62</v>
      </c>
      <c r="B22" s="74" t="s">
        <v>92</v>
      </c>
      <c r="C22" s="74" t="s">
        <v>75</v>
      </c>
      <c r="D22" s="74" t="s">
        <v>108</v>
      </c>
      <c r="E22" s="74">
        <v>-55</v>
      </c>
      <c r="F22" s="91"/>
      <c r="G22" s="74" t="s">
        <v>10</v>
      </c>
      <c r="H22" s="74">
        <v>2010</v>
      </c>
      <c r="I22" s="74">
        <v>2030</v>
      </c>
      <c r="J22" s="74" t="s">
        <v>17</v>
      </c>
      <c r="K22" s="74"/>
      <c r="L22" s="74" t="s">
        <v>84</v>
      </c>
      <c r="M22" s="76"/>
      <c r="V22" t="s">
        <v>109</v>
      </c>
      <c r="X22" t="str">
        <f>INDEX(Regions!$B$4:$B$19,MATCH(TIAM!B22,Regions!$A$4:$A$19,0))</f>
        <v>Rest of the World</v>
      </c>
      <c r="AA22" t="str">
        <f>INDEX(PolicyMapping!$B:$B,MATCH($D22,PolicyMapping!$A:$A,0))</f>
        <v>cap on emissions</v>
      </c>
      <c r="AB22" t="str">
        <f>INDEX(PolicyMapping!$C:$C,MATCH($D22,PolicyMapping!$A:$A,0))</f>
        <v>system</v>
      </c>
    </row>
    <row r="23" spans="1:28" x14ac:dyDescent="0.3">
      <c r="A23" s="74" t="s">
        <v>62</v>
      </c>
      <c r="B23" s="74" t="s">
        <v>92</v>
      </c>
      <c r="C23" s="74" t="s">
        <v>75</v>
      </c>
      <c r="D23" s="74" t="s">
        <v>110</v>
      </c>
      <c r="E23" s="74">
        <v>20000</v>
      </c>
      <c r="F23" s="91"/>
      <c r="G23" s="74" t="s">
        <v>77</v>
      </c>
      <c r="H23" s="74"/>
      <c r="I23" s="74">
        <v>2020</v>
      </c>
      <c r="J23" s="74" t="s">
        <v>17</v>
      </c>
      <c r="K23" s="74"/>
      <c r="L23" s="74" t="s">
        <v>78</v>
      </c>
      <c r="M23" s="76"/>
      <c r="V23" t="s">
        <v>82</v>
      </c>
      <c r="X23" t="str">
        <f>INDEX(Regions!$B$4:$B$19,MATCH(TIAM!B23,Regions!$A$4:$A$19,0))</f>
        <v>Rest of the World</v>
      </c>
      <c r="AA23" t="str">
        <f>INDEX(PolicyMapping!$B:$B,MATCH($D23,PolicyMapping!$A:$A,0))</f>
        <v>land use</v>
      </c>
      <c r="AB23" t="str">
        <f>INDEX(PolicyMapping!$C:$C,MATCH($D23,PolicyMapping!$A:$A,0))</f>
        <v>land</v>
      </c>
    </row>
    <row r="24" spans="1:28" x14ac:dyDescent="0.3">
      <c r="A24" s="74" t="s">
        <v>62</v>
      </c>
      <c r="B24" s="74" t="s">
        <v>92</v>
      </c>
      <c r="C24" s="74" t="s">
        <v>83</v>
      </c>
      <c r="D24" s="74" t="s">
        <v>111</v>
      </c>
      <c r="E24" s="74">
        <v>-4.2</v>
      </c>
      <c r="F24" s="91"/>
      <c r="G24" s="74" t="s">
        <v>112</v>
      </c>
      <c r="H24" s="74">
        <v>2010</v>
      </c>
      <c r="I24" s="74">
        <v>2020</v>
      </c>
      <c r="J24" s="74" t="s">
        <v>17</v>
      </c>
      <c r="K24" s="74"/>
      <c r="L24" s="74" t="s">
        <v>78</v>
      </c>
      <c r="M24" s="76"/>
      <c r="V24" t="s">
        <v>82</v>
      </c>
      <c r="X24" t="str">
        <f>INDEX(Regions!$B$4:$B$19,MATCH(TIAM!B24,Regions!$A$4:$A$19,0))</f>
        <v>Rest of the World</v>
      </c>
      <c r="AA24" t="str">
        <f>INDEX(PolicyMapping!$B:$B,MATCH($D24,PolicyMapping!$A:$A,0))</f>
        <v>cap on emissions</v>
      </c>
      <c r="AB24" t="str">
        <f>INDEX(PolicyMapping!$C:$C,MATCH($D24,PolicyMapping!$A:$A,0))</f>
        <v>land</v>
      </c>
    </row>
    <row r="25" spans="1:28" x14ac:dyDescent="0.3">
      <c r="A25" s="74" t="s">
        <v>62</v>
      </c>
      <c r="B25" s="74" t="s">
        <v>92</v>
      </c>
      <c r="C25" s="74" t="s">
        <v>83</v>
      </c>
      <c r="D25" s="74" t="s">
        <v>114</v>
      </c>
      <c r="E25" s="74">
        <v>-1.9</v>
      </c>
      <c r="F25" s="91"/>
      <c r="G25" s="74" t="s">
        <v>112</v>
      </c>
      <c r="H25" s="74">
        <v>2010</v>
      </c>
      <c r="I25" s="74">
        <v>2020</v>
      </c>
      <c r="J25" s="74" t="s">
        <v>17</v>
      </c>
      <c r="K25" s="74"/>
      <c r="L25" s="74" t="s">
        <v>78</v>
      </c>
      <c r="M25" s="76"/>
      <c r="V25" t="s">
        <v>82</v>
      </c>
      <c r="X25" t="str">
        <f>INDEX(Regions!$B$4:$B$19,MATCH(TIAM!B25,Regions!$A$4:$A$19,0))</f>
        <v>Rest of the World</v>
      </c>
      <c r="AA25" t="str">
        <f>INDEX(PolicyMapping!$B:$B,MATCH($D25,PolicyMapping!$A:$A,0))</f>
        <v>cap on emissions</v>
      </c>
      <c r="AB25" t="str">
        <f>INDEX(PolicyMapping!$C:$C,MATCH($D25,PolicyMapping!$A:$A,0))</f>
        <v>land</v>
      </c>
    </row>
    <row r="26" spans="1:28" x14ac:dyDescent="0.3">
      <c r="A26" s="42" t="s">
        <v>62</v>
      </c>
      <c r="B26" s="42" t="s">
        <v>92</v>
      </c>
      <c r="C26" s="42" t="s">
        <v>83</v>
      </c>
      <c r="D26" s="42" t="s">
        <v>21</v>
      </c>
      <c r="E26" s="42">
        <v>35</v>
      </c>
      <c r="F26" s="101"/>
      <c r="G26" s="42" t="s">
        <v>10</v>
      </c>
      <c r="H26" s="42"/>
      <c r="I26" s="42">
        <v>2025</v>
      </c>
      <c r="J26" s="42" t="s">
        <v>17</v>
      </c>
      <c r="K26" s="42"/>
      <c r="L26" s="42" t="s">
        <v>84</v>
      </c>
      <c r="M26" s="42"/>
      <c r="N26" s="42"/>
      <c r="O26" s="42"/>
      <c r="P26" s="42"/>
      <c r="Q26" s="42"/>
      <c r="R26" s="42"/>
      <c r="S26" s="42"/>
      <c r="T26" s="42"/>
      <c r="U26" s="42"/>
      <c r="V26" s="42" t="s">
        <v>115</v>
      </c>
      <c r="X26" t="str">
        <f>INDEX(Regions!$B$4:$B$19,MATCH(TIAM!B26,Regions!$A$4:$A$19,0))</f>
        <v>Rest of the World</v>
      </c>
      <c r="Y26" t="s">
        <v>66</v>
      </c>
      <c r="AA26" t="str">
        <f>INDEX(PolicyMapping!$B:$B,MATCH($D26,PolicyMapping!$A:$A,0))</f>
        <v>clean energy</v>
      </c>
      <c r="AB26" t="str">
        <f>INDEX(PolicyMapping!$C:$C,MATCH($D26,PolicyMapping!$A:$A,0))</f>
        <v>power</v>
      </c>
    </row>
    <row r="27" spans="1:28" x14ac:dyDescent="0.3">
      <c r="A27" s="74" t="s">
        <v>62</v>
      </c>
      <c r="B27" s="74" t="s">
        <v>116</v>
      </c>
      <c r="C27" s="74"/>
      <c r="D27" s="74" t="s">
        <v>117</v>
      </c>
      <c r="E27" s="74">
        <v>45</v>
      </c>
      <c r="F27" s="91"/>
      <c r="G27" s="74" t="s">
        <v>10</v>
      </c>
      <c r="H27" s="74"/>
      <c r="I27" s="74">
        <v>2030</v>
      </c>
      <c r="J27" s="74" t="s">
        <v>22</v>
      </c>
      <c r="K27" s="74"/>
      <c r="L27" s="74" t="s">
        <v>84</v>
      </c>
      <c r="M27" s="76"/>
      <c r="V27" t="s">
        <v>118</v>
      </c>
      <c r="X27" t="str">
        <f>INDEX(Regions!$B$4:$B$19,MATCH(TIAM!B27,Regions!$A$4:$A$19,0))</f>
        <v>Brazil</v>
      </c>
      <c r="AA27" t="str">
        <f>INDEX(PolicyMapping!$B:$B,MATCH($D27,PolicyMapping!$A:$A,0))</f>
        <v>clean energy</v>
      </c>
      <c r="AB27" t="str">
        <f>INDEX(PolicyMapping!$C:$C,MATCH($D27,PolicyMapping!$A:$A,0))</f>
        <v>system</v>
      </c>
    </row>
    <row r="28" spans="1:28" x14ac:dyDescent="0.3">
      <c r="A28" s="42" t="s">
        <v>62</v>
      </c>
      <c r="B28" s="42" t="s">
        <v>116</v>
      </c>
      <c r="C28" s="42" t="s">
        <v>64</v>
      </c>
      <c r="D28" s="42" t="s">
        <v>119</v>
      </c>
      <c r="E28" s="42">
        <v>27</v>
      </c>
      <c r="F28" s="101"/>
      <c r="G28" s="42" t="s">
        <v>10</v>
      </c>
      <c r="H28" s="42">
        <v>2015</v>
      </c>
      <c r="I28" s="42"/>
      <c r="J28" s="42" t="s">
        <v>17</v>
      </c>
      <c r="K28" s="42"/>
      <c r="L28" s="42" t="s">
        <v>66</v>
      </c>
      <c r="M28" s="42" t="s">
        <v>87</v>
      </c>
      <c r="N28" s="42" t="s">
        <v>87</v>
      </c>
      <c r="O28" s="42">
        <v>0.24558630371093751</v>
      </c>
      <c r="P28" s="42">
        <v>0.47262271118164062</v>
      </c>
      <c r="Q28" s="42">
        <v>0.92446689428548834</v>
      </c>
      <c r="R28" s="42">
        <v>0.22703640747070311</v>
      </c>
      <c r="S28" s="42">
        <v>0.13366537448416807</v>
      </c>
      <c r="T28" s="42">
        <v>2020</v>
      </c>
      <c r="U28" s="42" t="s">
        <v>120</v>
      </c>
      <c r="V28" s="42" t="s">
        <v>121</v>
      </c>
      <c r="X28" t="str">
        <f>INDEX(Regions!$B$4:$B$19,MATCH(TIAM!B28,Regions!$A$4:$A$19,0))</f>
        <v>Brazil</v>
      </c>
      <c r="Y28" t="s">
        <v>66</v>
      </c>
      <c r="AA28" t="str">
        <f>INDEX(PolicyMapping!$B:$B,MATCH($D28,PolicyMapping!$A:$A,0))</f>
        <v>clean energy</v>
      </c>
      <c r="AB28" t="str">
        <f>INDEX(PolicyMapping!$C:$C,MATCH($D28,PolicyMapping!$A:$A,0))</f>
        <v>transport</v>
      </c>
    </row>
    <row r="29" spans="1:28" x14ac:dyDescent="0.3">
      <c r="A29" s="74" t="s">
        <v>62</v>
      </c>
      <c r="B29" s="74" t="s">
        <v>116</v>
      </c>
      <c r="C29" s="74" t="s">
        <v>64</v>
      </c>
      <c r="D29" s="74" t="s">
        <v>122</v>
      </c>
      <c r="E29" s="74">
        <v>7</v>
      </c>
      <c r="F29" s="91"/>
      <c r="G29" s="74" t="s">
        <v>10</v>
      </c>
      <c r="H29" s="74">
        <v>2015</v>
      </c>
      <c r="I29" s="74"/>
      <c r="J29" s="74" t="s">
        <v>17</v>
      </c>
      <c r="K29" s="74"/>
      <c r="L29" s="74" t="s">
        <v>66</v>
      </c>
      <c r="M29" s="76" t="s">
        <v>87</v>
      </c>
      <c r="N29" t="s">
        <v>87</v>
      </c>
      <c r="O29">
        <v>0.24558630371093751</v>
      </c>
      <c r="P29">
        <v>0.47262271118164062</v>
      </c>
      <c r="Q29">
        <v>0.92446689428548834</v>
      </c>
      <c r="R29">
        <v>0.22703640747070311</v>
      </c>
      <c r="S29">
        <v>0.13366537448416807</v>
      </c>
      <c r="T29">
        <v>2020</v>
      </c>
      <c r="U29" t="s">
        <v>120</v>
      </c>
      <c r="V29" t="s">
        <v>123</v>
      </c>
      <c r="X29" t="str">
        <f>INDEX(Regions!$B$4:$B$19,MATCH(TIAM!B29,Regions!$A$4:$A$19,0))</f>
        <v>Brazil</v>
      </c>
      <c r="AA29" t="str">
        <f>INDEX(PolicyMapping!$B:$B,MATCH($D29,PolicyMapping!$A:$A,0))</f>
        <v>clean energy</v>
      </c>
      <c r="AB29" t="str">
        <f>INDEX(PolicyMapping!$C:$C,MATCH($D29,PolicyMapping!$A:$A,0))</f>
        <v>transport</v>
      </c>
    </row>
    <row r="30" spans="1:28" x14ac:dyDescent="0.3">
      <c r="A30" s="42" t="s">
        <v>62</v>
      </c>
      <c r="B30" s="42" t="s">
        <v>116</v>
      </c>
      <c r="C30" s="42" t="s">
        <v>83</v>
      </c>
      <c r="D30" s="42" t="s">
        <v>28</v>
      </c>
      <c r="E30" s="42">
        <v>45</v>
      </c>
      <c r="F30" s="101"/>
      <c r="G30" s="42" t="s">
        <v>10</v>
      </c>
      <c r="H30" s="42"/>
      <c r="I30" s="42">
        <v>2024</v>
      </c>
      <c r="J30" s="42" t="s">
        <v>17</v>
      </c>
      <c r="K30" s="42"/>
      <c r="L30" s="42" t="s">
        <v>84</v>
      </c>
      <c r="M30" s="42"/>
      <c r="N30" s="42"/>
      <c r="O30" s="42"/>
      <c r="P30" s="42"/>
      <c r="Q30" s="42"/>
      <c r="R30" s="42"/>
      <c r="S30" s="42"/>
      <c r="T30" s="42"/>
      <c r="U30" s="42"/>
      <c r="V30" s="42" t="s">
        <v>124</v>
      </c>
      <c r="X30" t="str">
        <f>INDEX(Regions!$B$4:$B$19,MATCH(TIAM!B30,Regions!$A$4:$A$19,0))</f>
        <v>Brazil</v>
      </c>
      <c r="Y30" t="s">
        <v>66</v>
      </c>
      <c r="AA30" t="str">
        <f>INDEX(PolicyMapping!$B:$B,MATCH($D30,PolicyMapping!$A:$A,0))</f>
        <v>clean energy</v>
      </c>
      <c r="AB30" t="str">
        <f>INDEX(PolicyMapping!$C:$C,MATCH($D30,PolicyMapping!$A:$A,0))</f>
        <v>system</v>
      </c>
    </row>
    <row r="31" spans="1:28" x14ac:dyDescent="0.3">
      <c r="A31" s="42" t="s">
        <v>62</v>
      </c>
      <c r="B31" s="42" t="s">
        <v>116</v>
      </c>
      <c r="C31" s="42" t="s">
        <v>125</v>
      </c>
      <c r="D31" s="42" t="s">
        <v>29</v>
      </c>
      <c r="E31" s="42">
        <v>16</v>
      </c>
      <c r="F31" s="101"/>
      <c r="G31" s="42" t="s">
        <v>10</v>
      </c>
      <c r="H31" s="42"/>
      <c r="I31" s="42">
        <v>2024</v>
      </c>
      <c r="J31" s="42" t="s">
        <v>17</v>
      </c>
      <c r="K31" s="42"/>
      <c r="L31" s="42" t="s">
        <v>84</v>
      </c>
      <c r="M31" s="42"/>
      <c r="N31" s="42"/>
      <c r="O31" s="42"/>
      <c r="P31" s="42"/>
      <c r="Q31" s="42"/>
      <c r="R31" s="42"/>
      <c r="S31" s="42"/>
      <c r="T31" s="42"/>
      <c r="U31" s="42"/>
      <c r="V31" s="42" t="s">
        <v>126</v>
      </c>
      <c r="X31" t="str">
        <f>INDEX(Regions!$B$4:$B$19,MATCH(TIAM!B31,Regions!$A$4:$A$19,0))</f>
        <v>Brazil</v>
      </c>
      <c r="Y31" t="s">
        <v>66</v>
      </c>
      <c r="AA31" t="str">
        <f>INDEX(PolicyMapping!$B:$B,MATCH($D31,PolicyMapping!$A:$A,0))</f>
        <v>clean energy</v>
      </c>
      <c r="AB31" t="str">
        <f>INDEX(PolicyMapping!$C:$C,MATCH($D31,PolicyMapping!$A:$A,0))</f>
        <v>power</v>
      </c>
    </row>
    <row r="32" spans="1:28" x14ac:dyDescent="0.3">
      <c r="A32" s="42" t="s">
        <v>62</v>
      </c>
      <c r="B32" s="42" t="s">
        <v>116</v>
      </c>
      <c r="C32" s="42" t="s">
        <v>70</v>
      </c>
      <c r="D32" s="42" t="s">
        <v>30</v>
      </c>
      <c r="E32" s="42">
        <v>13</v>
      </c>
      <c r="F32" s="101"/>
      <c r="G32" s="42" t="s">
        <v>24</v>
      </c>
      <c r="H32" s="42"/>
      <c r="I32" s="42">
        <v>2025</v>
      </c>
      <c r="J32" s="42" t="s">
        <v>17</v>
      </c>
      <c r="K32" s="42"/>
      <c r="L32" s="42" t="s">
        <v>66</v>
      </c>
      <c r="M32" s="42" t="s">
        <v>66</v>
      </c>
      <c r="N32" s="42" t="s">
        <v>66</v>
      </c>
      <c r="O32" s="42">
        <v>6.9365104000000011E-2</v>
      </c>
      <c r="P32" s="42">
        <v>0.45139868800000005</v>
      </c>
      <c r="Q32" s="42">
        <v>5.5075760284306643</v>
      </c>
      <c r="R32" s="42">
        <v>0.38203358400000004</v>
      </c>
      <c r="S32" s="42">
        <v>0.18842656746265807</v>
      </c>
      <c r="T32" s="42">
        <v>2025</v>
      </c>
      <c r="U32" s="42" t="s">
        <v>120</v>
      </c>
      <c r="V32" s="42" t="s">
        <v>127</v>
      </c>
      <c r="X32" t="str">
        <f>INDEX(Regions!$B$4:$B$19,MATCH(TIAM!B32,Regions!$A$4:$A$19,0))</f>
        <v>Brazil</v>
      </c>
      <c r="Y32" t="s">
        <v>66</v>
      </c>
      <c r="AA32" t="str">
        <f>INDEX(PolicyMapping!$B:$B,MATCH($D32,PolicyMapping!$A:$A,0))</f>
        <v>clean energy</v>
      </c>
      <c r="AB32" t="str">
        <f>INDEX(PolicyMapping!$C:$C,MATCH($D32,PolicyMapping!$A:$A,0))</f>
        <v>power</v>
      </c>
    </row>
    <row r="33" spans="1:28" x14ac:dyDescent="0.3">
      <c r="A33" s="74" t="s">
        <v>62</v>
      </c>
      <c r="B33" s="74" t="s">
        <v>116</v>
      </c>
      <c r="C33" s="74" t="s">
        <v>70</v>
      </c>
      <c r="D33" s="74" t="s">
        <v>26</v>
      </c>
      <c r="E33" s="74">
        <v>0</v>
      </c>
      <c r="F33" s="91"/>
      <c r="G33" s="74" t="s">
        <v>24</v>
      </c>
      <c r="H33" s="74"/>
      <c r="I33" s="74">
        <v>2025</v>
      </c>
      <c r="J33" s="74" t="s">
        <v>17</v>
      </c>
      <c r="K33" s="74"/>
      <c r="L33" s="74" t="s">
        <v>66</v>
      </c>
      <c r="M33" s="76" t="s">
        <v>66</v>
      </c>
      <c r="N33" t="s">
        <v>66</v>
      </c>
      <c r="O33">
        <v>2.1552137000000002E-2</v>
      </c>
      <c r="P33">
        <v>4.7156364000000006E-2</v>
      </c>
      <c r="Q33">
        <v>1.188013374265392</v>
      </c>
      <c r="R33">
        <v>2.5604227000000004E-2</v>
      </c>
      <c r="S33">
        <v>1.2628514372036754E-2</v>
      </c>
      <c r="T33">
        <v>2025</v>
      </c>
      <c r="U33" t="s">
        <v>120</v>
      </c>
      <c r="V33" t="s">
        <v>128</v>
      </c>
      <c r="X33" t="str">
        <f>INDEX(Regions!$B$4:$B$19,MATCH(TIAM!B33,Regions!$A$4:$A$19,0))</f>
        <v>Brazil</v>
      </c>
      <c r="AA33" t="str">
        <f>INDEX(PolicyMapping!$B:$B,MATCH($D33,PolicyMapping!$A:$A,0))</f>
        <v>clean energy</v>
      </c>
      <c r="AB33" t="str">
        <f>INDEX(PolicyMapping!$C:$C,MATCH($D33,PolicyMapping!$A:$A,0))</f>
        <v>power</v>
      </c>
    </row>
    <row r="34" spans="1:28" x14ac:dyDescent="0.3">
      <c r="A34" s="16" t="s">
        <v>62</v>
      </c>
      <c r="B34" s="16" t="s">
        <v>116</v>
      </c>
      <c r="C34" s="16"/>
      <c r="D34" s="16" t="s">
        <v>26</v>
      </c>
      <c r="E34" s="17">
        <v>3.5</v>
      </c>
      <c r="F34" s="112"/>
      <c r="G34" s="16" t="s">
        <v>24</v>
      </c>
      <c r="H34" s="16"/>
      <c r="I34" s="16">
        <v>2025</v>
      </c>
      <c r="J34" s="16" t="s">
        <v>17</v>
      </c>
      <c r="K34" s="16" t="s">
        <v>120</v>
      </c>
      <c r="L34" s="16" t="s">
        <v>129</v>
      </c>
      <c r="M34" s="16"/>
      <c r="N34" s="16"/>
      <c r="O34" s="16"/>
      <c r="P34" s="16"/>
      <c r="Q34" s="16"/>
      <c r="R34" s="16"/>
      <c r="S34" s="16"/>
      <c r="T34" s="16"/>
      <c r="U34" s="16"/>
      <c r="V34" s="18"/>
      <c r="W34" t="s">
        <v>130</v>
      </c>
      <c r="X34" t="str">
        <f>INDEX(Regions!$B$4:$B$19,MATCH(TIAM!B34,Regions!$A$4:$A$19,0))</f>
        <v>Brazil</v>
      </c>
      <c r="AA34" t="str">
        <f>INDEX(PolicyMapping!$B:$B,MATCH($D34,PolicyMapping!$A:$A,0))</f>
        <v>clean energy</v>
      </c>
      <c r="AB34" t="str">
        <f>INDEX(PolicyMapping!$C:$C,MATCH($D34,PolicyMapping!$A:$A,0))</f>
        <v>power</v>
      </c>
    </row>
    <row r="35" spans="1:28" x14ac:dyDescent="0.3">
      <c r="A35" s="42" t="s">
        <v>62</v>
      </c>
      <c r="B35" s="42" t="s">
        <v>116</v>
      </c>
      <c r="C35" s="42" t="s">
        <v>70</v>
      </c>
      <c r="D35" s="42" t="s">
        <v>25</v>
      </c>
      <c r="E35" s="42">
        <v>16.5</v>
      </c>
      <c r="F35" s="101"/>
      <c r="G35" s="42" t="s">
        <v>24</v>
      </c>
      <c r="H35" s="42"/>
      <c r="I35" s="42">
        <v>2025</v>
      </c>
      <c r="J35" s="42" t="s">
        <v>17</v>
      </c>
      <c r="K35" s="42"/>
      <c r="L35" s="42" t="s">
        <v>66</v>
      </c>
      <c r="M35" s="42" t="s">
        <v>66</v>
      </c>
      <c r="N35" s="42" t="s">
        <v>66</v>
      </c>
      <c r="O35" s="42">
        <v>9.1140223000000006E-2</v>
      </c>
      <c r="P35" s="42">
        <v>0.17959249100000002</v>
      </c>
      <c r="Q35" s="42">
        <v>0.97050747835014628</v>
      </c>
      <c r="R35" s="42">
        <v>8.8452268000000014E-2</v>
      </c>
      <c r="S35" s="42">
        <v>4.3626419093895974E-2</v>
      </c>
      <c r="T35" s="42">
        <v>2025</v>
      </c>
      <c r="U35" s="42" t="s">
        <v>120</v>
      </c>
      <c r="V35" s="42" t="s">
        <v>131</v>
      </c>
      <c r="X35" t="str">
        <f>INDEX(Regions!$B$4:$B$19,MATCH(TIAM!B35,Regions!$A$4:$A$19,0))</f>
        <v>Brazil</v>
      </c>
      <c r="Y35" t="s">
        <v>66</v>
      </c>
      <c r="AA35" t="str">
        <f>INDEX(PolicyMapping!$B:$B,MATCH($D35,PolicyMapping!$A:$A,0))</f>
        <v>clean energy</v>
      </c>
      <c r="AB35" t="str">
        <f>INDEX(PolicyMapping!$C:$C,MATCH($D35,PolicyMapping!$A:$A,0))</f>
        <v>power</v>
      </c>
    </row>
    <row r="36" spans="1:28" x14ac:dyDescent="0.3">
      <c r="A36" s="16" t="s">
        <v>62</v>
      </c>
      <c r="B36" s="16" t="s">
        <v>116</v>
      </c>
      <c r="C36" s="16"/>
      <c r="D36" s="16" t="s">
        <v>25</v>
      </c>
      <c r="E36" s="17">
        <v>27.1</v>
      </c>
      <c r="F36" s="112"/>
      <c r="G36" s="16" t="s">
        <v>24</v>
      </c>
      <c r="H36" s="16"/>
      <c r="I36" s="16">
        <v>2025</v>
      </c>
      <c r="J36" s="16" t="s">
        <v>17</v>
      </c>
      <c r="K36" s="16" t="s">
        <v>120</v>
      </c>
      <c r="L36" s="16" t="s">
        <v>132</v>
      </c>
      <c r="M36" s="16"/>
      <c r="N36" s="16"/>
      <c r="O36" s="16"/>
      <c r="P36" s="16"/>
      <c r="Q36" s="16"/>
      <c r="R36" s="16"/>
      <c r="S36" s="16"/>
      <c r="T36" s="16"/>
      <c r="U36" s="16"/>
      <c r="V36" s="18"/>
      <c r="W36" t="s">
        <v>130</v>
      </c>
      <c r="X36" t="str">
        <f>INDEX(Regions!$B$4:$B$19,MATCH(TIAM!B36,Regions!$A$4:$A$19,0))</f>
        <v>Brazil</v>
      </c>
      <c r="AA36" t="str">
        <f>INDEX(PolicyMapping!$B:$B,MATCH($D36,PolicyMapping!$A:$A,0))</f>
        <v>clean energy</v>
      </c>
      <c r="AB36" t="str">
        <f>INDEX(PolicyMapping!$C:$C,MATCH($D36,PolicyMapping!$A:$A,0))</f>
        <v>power</v>
      </c>
    </row>
    <row r="37" spans="1:28" x14ac:dyDescent="0.3">
      <c r="A37" s="74" t="s">
        <v>62</v>
      </c>
      <c r="B37" s="74" t="s">
        <v>116</v>
      </c>
      <c r="C37" s="74" t="s">
        <v>75</v>
      </c>
      <c r="D37" s="74" t="s">
        <v>133</v>
      </c>
      <c r="E37" s="74">
        <v>12000000</v>
      </c>
      <c r="F37" s="91"/>
      <c r="G37" s="74" t="s">
        <v>77</v>
      </c>
      <c r="H37" s="74"/>
      <c r="I37" s="74">
        <v>2030</v>
      </c>
      <c r="J37" s="74" t="s">
        <v>17</v>
      </c>
      <c r="K37" s="74"/>
      <c r="L37" s="74" t="s">
        <v>78</v>
      </c>
      <c r="M37" s="76"/>
      <c r="V37" t="s">
        <v>82</v>
      </c>
      <c r="X37" t="str">
        <f>INDEX(Regions!$B$4:$B$19,MATCH(TIAM!B37,Regions!$A$4:$A$19,0))</f>
        <v>Brazil</v>
      </c>
      <c r="AA37" t="str">
        <f>INDEX(PolicyMapping!$B:$B,MATCH($D37,PolicyMapping!$A:$A,0))</f>
        <v>land use</v>
      </c>
      <c r="AB37" t="str">
        <f>INDEX(PolicyMapping!$C:$C,MATCH($D37,PolicyMapping!$A:$A,0))</f>
        <v>land</v>
      </c>
    </row>
    <row r="38" spans="1:28" x14ac:dyDescent="0.3">
      <c r="A38" s="74" t="s">
        <v>62</v>
      </c>
      <c r="B38" s="74" t="s">
        <v>116</v>
      </c>
      <c r="C38" s="74" t="s">
        <v>83</v>
      </c>
      <c r="D38" s="74" t="s">
        <v>134</v>
      </c>
      <c r="E38" s="74">
        <v>-0.5</v>
      </c>
      <c r="F38" s="91"/>
      <c r="G38" s="74" t="s">
        <v>10</v>
      </c>
      <c r="H38" s="74">
        <v>2010</v>
      </c>
      <c r="I38" s="74">
        <v>2020</v>
      </c>
      <c r="J38" s="74" t="s">
        <v>17</v>
      </c>
      <c r="K38" s="74"/>
      <c r="L38" s="74" t="s">
        <v>78</v>
      </c>
      <c r="M38" s="76"/>
      <c r="V38" t="s">
        <v>82</v>
      </c>
      <c r="X38" t="str">
        <f>INDEX(Regions!$B$4:$B$19,MATCH(TIAM!B38,Regions!$A$4:$A$19,0))</f>
        <v>Brazil</v>
      </c>
      <c r="AA38" t="str">
        <f>INDEX(PolicyMapping!$B:$B,MATCH($D38,PolicyMapping!$A:$A,0))</f>
        <v>cap on emissions</v>
      </c>
      <c r="AB38" t="str">
        <f>INDEX(PolicyMapping!$C:$C,MATCH($D38,PolicyMapping!$A:$A,0))</f>
        <v>land</v>
      </c>
    </row>
    <row r="39" spans="1:28" x14ac:dyDescent="0.3">
      <c r="A39" s="74" t="s">
        <v>62</v>
      </c>
      <c r="B39" s="74" t="s">
        <v>116</v>
      </c>
      <c r="C39" s="74" t="s">
        <v>75</v>
      </c>
      <c r="D39" s="74" t="s">
        <v>135</v>
      </c>
      <c r="E39" s="74"/>
      <c r="F39" s="91"/>
      <c r="G39" s="74"/>
      <c r="H39" s="74">
        <v>2014</v>
      </c>
      <c r="I39" s="74"/>
      <c r="J39" s="74" t="s">
        <v>104</v>
      </c>
      <c r="K39" s="74"/>
      <c r="L39" s="74" t="s">
        <v>66</v>
      </c>
      <c r="M39" s="76" t="s">
        <v>66</v>
      </c>
      <c r="N39" t="s">
        <v>66</v>
      </c>
      <c r="O39">
        <v>1.1363508911132814</v>
      </c>
      <c r="P39">
        <v>1.1249578247070313</v>
      </c>
      <c r="Q39">
        <v>-1.00260108874366E-2</v>
      </c>
      <c r="R39">
        <v>-1.1393066406250041E-2</v>
      </c>
      <c r="S39">
        <v>-6.7075519062330009E-3</v>
      </c>
      <c r="T39">
        <v>2020</v>
      </c>
      <c r="U39" t="s">
        <v>120</v>
      </c>
      <c r="V39" t="s">
        <v>136</v>
      </c>
      <c r="X39" t="str">
        <f>INDEX(Regions!$B$4:$B$19,MATCH(TIAM!B39,Regions!$A$4:$A$19,0))</f>
        <v>Brazil</v>
      </c>
      <c r="AA39" t="str">
        <f>INDEX(PolicyMapping!$B:$B,MATCH($D39,PolicyMapping!$A:$A,0))</f>
        <v>efficiency standard</v>
      </c>
      <c r="AB39" t="str">
        <f>INDEX(PolicyMapping!$C:$C,MATCH($D39,PolicyMapping!$A:$A,0))</f>
        <v>buildings</v>
      </c>
    </row>
    <row r="40" spans="1:28" x14ac:dyDescent="0.3">
      <c r="A40" s="42" t="s">
        <v>62</v>
      </c>
      <c r="B40" s="42" t="s">
        <v>116</v>
      </c>
      <c r="C40" s="42" t="s">
        <v>137</v>
      </c>
      <c r="D40" s="42" t="s">
        <v>138</v>
      </c>
      <c r="E40" s="42">
        <v>1.82</v>
      </c>
      <c r="F40" s="101"/>
      <c r="G40" s="42" t="s">
        <v>139</v>
      </c>
      <c r="H40" s="42"/>
      <c r="I40" s="42">
        <v>2017</v>
      </c>
      <c r="J40" s="42" t="s">
        <v>17</v>
      </c>
      <c r="K40" s="42"/>
      <c r="L40" s="42" t="s">
        <v>66</v>
      </c>
      <c r="M40" s="42" t="s">
        <v>66</v>
      </c>
      <c r="N40" s="42" t="s">
        <v>66</v>
      </c>
      <c r="O40" s="42">
        <v>3.3992760009765624</v>
      </c>
      <c r="P40" s="42">
        <v>2.33</v>
      </c>
      <c r="Q40" s="42">
        <v>-0.31455992413366107</v>
      </c>
      <c r="R40" s="42">
        <v>1.0692760009765623</v>
      </c>
      <c r="S40" s="42">
        <v>-0.62744090790202789</v>
      </c>
      <c r="T40" s="42">
        <v>2020</v>
      </c>
      <c r="U40" s="42" t="s">
        <v>120</v>
      </c>
      <c r="V40" s="42" t="s">
        <v>140</v>
      </c>
      <c r="X40" t="str">
        <f>INDEX(Regions!$B$4:$B$19,MATCH(TIAM!B40,Regions!$A$4:$A$19,0))</f>
        <v>Brazil</v>
      </c>
      <c r="Y40" t="s">
        <v>66</v>
      </c>
      <c r="AA40" t="str">
        <f>INDEX(PolicyMapping!$B:$B,MATCH($D40,PolicyMapping!$A:$A,0))</f>
        <v>efficiency standard</v>
      </c>
      <c r="AB40" t="str">
        <f>INDEX(PolicyMapping!$C:$C,MATCH($D40,PolicyMapping!$A:$A,0))</f>
        <v>transport</v>
      </c>
    </row>
    <row r="41" spans="1:28" x14ac:dyDescent="0.3">
      <c r="A41" s="74" t="s">
        <v>62</v>
      </c>
      <c r="B41" s="74" t="s">
        <v>116</v>
      </c>
      <c r="C41" s="74" t="s">
        <v>75</v>
      </c>
      <c r="D41" s="74" t="s">
        <v>134</v>
      </c>
      <c r="E41" s="74">
        <v>250</v>
      </c>
      <c r="F41" s="91"/>
      <c r="G41" s="74" t="s">
        <v>81</v>
      </c>
      <c r="H41" s="74"/>
      <c r="I41" s="74">
        <v>2020</v>
      </c>
      <c r="J41" s="74" t="s">
        <v>14</v>
      </c>
      <c r="K41" s="74"/>
      <c r="L41" s="74" t="s">
        <v>78</v>
      </c>
      <c r="M41" s="76"/>
      <c r="V41" t="s">
        <v>141</v>
      </c>
      <c r="X41" t="str">
        <f>INDEX(Regions!$B$4:$B$19,MATCH(TIAM!B41,Regions!$A$4:$A$19,0))</f>
        <v>Brazil</v>
      </c>
      <c r="AA41" t="str">
        <f>INDEX(PolicyMapping!$B:$B,MATCH($D41,PolicyMapping!$A:$A,0))</f>
        <v>cap on emissions</v>
      </c>
      <c r="AB41" t="str">
        <f>INDEX(PolicyMapping!$C:$C,MATCH($D41,PolicyMapping!$A:$A,0))</f>
        <v>land</v>
      </c>
    </row>
    <row r="42" spans="1:28" x14ac:dyDescent="0.3">
      <c r="A42" s="56" t="s">
        <v>62</v>
      </c>
      <c r="B42" s="56" t="s">
        <v>116</v>
      </c>
      <c r="C42" s="56" t="s">
        <v>70</v>
      </c>
      <c r="D42" s="56" t="s">
        <v>142</v>
      </c>
      <c r="E42" s="56">
        <v>5.6</v>
      </c>
      <c r="F42" s="99"/>
      <c r="G42" s="56" t="s">
        <v>24</v>
      </c>
      <c r="H42" s="56"/>
      <c r="I42" s="56">
        <v>2025</v>
      </c>
      <c r="J42" s="56" t="s">
        <v>17</v>
      </c>
      <c r="K42" s="56"/>
      <c r="L42" s="56" t="s">
        <v>66</v>
      </c>
      <c r="M42" s="56" t="s">
        <v>87</v>
      </c>
      <c r="N42" s="56" t="s">
        <v>87</v>
      </c>
      <c r="O42" s="56" t="s">
        <v>87</v>
      </c>
      <c r="P42" s="56" t="s">
        <v>87</v>
      </c>
      <c r="Q42" s="56" t="s">
        <v>87</v>
      </c>
      <c r="R42" s="56" t="s">
        <v>87</v>
      </c>
      <c r="S42" s="56" t="s">
        <v>87</v>
      </c>
      <c r="T42" s="56"/>
      <c r="U42" s="56"/>
      <c r="V42" s="56" t="s">
        <v>143</v>
      </c>
      <c r="X42" t="str">
        <f>INDEX(Regions!$B$4:$B$19,MATCH(TIAM!B42,Regions!$A$4:$A$19,0))</f>
        <v>Brazil</v>
      </c>
      <c r="Y42" t="s">
        <v>66</v>
      </c>
      <c r="Z42" t="s">
        <v>66</v>
      </c>
      <c r="AA42" t="str">
        <f>INDEX(PolicyMapping!$B:$B,MATCH($D42,PolicyMapping!$A:$A,0))</f>
        <v>clean energy</v>
      </c>
      <c r="AB42" t="str">
        <f>INDEX(PolicyMapping!$C:$C,MATCH($D42,PolicyMapping!$A:$A,0))</f>
        <v>power</v>
      </c>
    </row>
    <row r="43" spans="1:28" x14ac:dyDescent="0.3">
      <c r="A43" s="16" t="s">
        <v>62</v>
      </c>
      <c r="B43" s="16" t="s">
        <v>116</v>
      </c>
      <c r="C43" s="16"/>
      <c r="D43" s="16" t="s">
        <v>142</v>
      </c>
      <c r="E43" s="17">
        <v>7</v>
      </c>
      <c r="F43" s="112"/>
      <c r="G43" s="16" t="s">
        <v>24</v>
      </c>
      <c r="H43" s="16"/>
      <c r="I43" s="16">
        <v>2025</v>
      </c>
      <c r="J43" s="16" t="s">
        <v>17</v>
      </c>
      <c r="K43" s="16" t="s">
        <v>120</v>
      </c>
      <c r="L43" s="16" t="s">
        <v>144</v>
      </c>
      <c r="M43" s="16"/>
      <c r="N43" s="16"/>
      <c r="O43" s="16"/>
      <c r="P43" s="16"/>
      <c r="Q43" s="16"/>
      <c r="R43" s="16"/>
      <c r="S43" s="16"/>
      <c r="T43" s="16"/>
      <c r="U43" s="16"/>
      <c r="V43" s="18"/>
      <c r="W43" t="s">
        <v>130</v>
      </c>
      <c r="X43" t="str">
        <f>INDEX(Regions!$B$4:$B$19,MATCH(TIAM!B43,Regions!$A$4:$A$19,0))</f>
        <v>Brazil</v>
      </c>
      <c r="AA43" t="str">
        <f>INDEX(PolicyMapping!$B:$B,MATCH($D43,PolicyMapping!$A:$A,0))</f>
        <v>clean energy</v>
      </c>
      <c r="AB43" t="str">
        <f>INDEX(PolicyMapping!$C:$C,MATCH($D43,PolicyMapping!$A:$A,0))</f>
        <v>power</v>
      </c>
    </row>
    <row r="44" spans="1:28" x14ac:dyDescent="0.3">
      <c r="A44" s="42" t="s">
        <v>62</v>
      </c>
      <c r="B44" s="42" t="s">
        <v>116</v>
      </c>
      <c r="C44" s="42" t="s">
        <v>75</v>
      </c>
      <c r="D44" s="42" t="s">
        <v>145</v>
      </c>
      <c r="E44" s="42">
        <v>-7</v>
      </c>
      <c r="F44" s="101"/>
      <c r="G44" s="42" t="s">
        <v>10</v>
      </c>
      <c r="H44" s="42">
        <v>2017</v>
      </c>
      <c r="I44" s="42">
        <v>2028</v>
      </c>
      <c r="J44" s="42" t="s">
        <v>17</v>
      </c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X44" t="str">
        <f>INDEX(Regions!$B$4:$B$19,MATCH(TIAM!B44,Regions!$A$4:$A$19,0))</f>
        <v>Brazil</v>
      </c>
      <c r="Y44" t="s">
        <v>66</v>
      </c>
      <c r="AA44" t="str">
        <f>INDEX(PolicyMapping!$B:$B,MATCH($D44,PolicyMapping!$A:$A,0))</f>
        <v>cap on emissions</v>
      </c>
      <c r="AB44" t="str">
        <f>INDEX(PolicyMapping!$C:$C,MATCH($D44,PolicyMapping!$A:$A,0))</f>
        <v>transport</v>
      </c>
    </row>
    <row r="45" spans="1:28" x14ac:dyDescent="0.3">
      <c r="A45" s="74" t="s">
        <v>62</v>
      </c>
      <c r="B45" s="74" t="s">
        <v>116</v>
      </c>
      <c r="C45" s="74" t="s">
        <v>75</v>
      </c>
      <c r="D45" s="74" t="s">
        <v>146</v>
      </c>
      <c r="E45" s="74">
        <v>98</v>
      </c>
      <c r="F45" s="91"/>
      <c r="G45" s="74" t="s">
        <v>10</v>
      </c>
      <c r="H45" s="74"/>
      <c r="I45" s="74">
        <v>2018</v>
      </c>
      <c r="J45" s="74" t="s">
        <v>17</v>
      </c>
      <c r="K45" s="74"/>
      <c r="L45" s="74" t="s">
        <v>66</v>
      </c>
      <c r="M45" s="76" t="s">
        <v>66</v>
      </c>
      <c r="N45" t="s">
        <v>85</v>
      </c>
      <c r="O45">
        <v>1.1363508911132814</v>
      </c>
      <c r="P45">
        <v>1.1249578247070313</v>
      </c>
      <c r="Q45">
        <v>-1.00260108874366E-2</v>
      </c>
      <c r="R45">
        <v>-1.1393066406250041E-2</v>
      </c>
      <c r="S45">
        <v>-6.7075519062330009E-3</v>
      </c>
      <c r="T45">
        <v>2020</v>
      </c>
      <c r="U45" t="s">
        <v>120</v>
      </c>
      <c r="V45" t="s">
        <v>141</v>
      </c>
      <c r="X45" t="str">
        <f>INDEX(Regions!$B$4:$B$19,MATCH(TIAM!B45,Regions!$A$4:$A$19,0))</f>
        <v>Brazil</v>
      </c>
      <c r="AA45" t="str">
        <f>INDEX(PolicyMapping!$B:$B,MATCH($D45,PolicyMapping!$A:$A,0))</f>
        <v>energy access</v>
      </c>
      <c r="AB45" t="str">
        <f>INDEX(PolicyMapping!$C:$C,MATCH($D45,PolicyMapping!$A:$A,0))</f>
        <v>system</v>
      </c>
    </row>
    <row r="46" spans="1:28" x14ac:dyDescent="0.3">
      <c r="A46" s="74" t="s">
        <v>62</v>
      </c>
      <c r="B46" s="74" t="s">
        <v>116</v>
      </c>
      <c r="C46" s="74" t="s">
        <v>75</v>
      </c>
      <c r="D46" s="74" t="s">
        <v>147</v>
      </c>
      <c r="E46" s="74">
        <f>(-133 + -166)/2</f>
        <v>-149.5</v>
      </c>
      <c r="F46" s="91"/>
      <c r="G46" s="74" t="s">
        <v>112</v>
      </c>
      <c r="H46" s="74" t="s">
        <v>148</v>
      </c>
      <c r="I46" s="74">
        <v>2020</v>
      </c>
      <c r="J46" s="74" t="s">
        <v>17</v>
      </c>
      <c r="K46" s="74"/>
      <c r="L46" s="74" t="s">
        <v>84</v>
      </c>
      <c r="M46" s="76"/>
      <c r="V46" t="s">
        <v>141</v>
      </c>
      <c r="X46" t="str">
        <f>INDEX(Regions!$B$4:$B$19,MATCH(TIAM!B46,Regions!$A$4:$A$19,0))</f>
        <v>Brazil</v>
      </c>
      <c r="AA46" t="str">
        <f>INDEX(PolicyMapping!$B:$B,MATCH($D46,PolicyMapping!$A:$A,0))</f>
        <v>cap on emissions</v>
      </c>
      <c r="AB46" t="str">
        <f>INDEX(PolicyMapping!$C:$C,MATCH($D46,PolicyMapping!$A:$A,0))</f>
        <v>land</v>
      </c>
    </row>
    <row r="47" spans="1:28" x14ac:dyDescent="0.3">
      <c r="A47" s="42" t="s">
        <v>62</v>
      </c>
      <c r="B47" s="42" t="s">
        <v>116</v>
      </c>
      <c r="C47" s="42" t="s">
        <v>64</v>
      </c>
      <c r="D47" s="42" t="s">
        <v>122</v>
      </c>
      <c r="E47" s="42">
        <v>10</v>
      </c>
      <c r="F47" s="101"/>
      <c r="G47" s="42" t="s">
        <v>10</v>
      </c>
      <c r="H47" s="42">
        <v>2019</v>
      </c>
      <c r="I47" s="42"/>
      <c r="J47" s="42" t="s">
        <v>17</v>
      </c>
      <c r="K47" s="42"/>
      <c r="L47" s="42" t="s">
        <v>66</v>
      </c>
      <c r="M47" s="42" t="s">
        <v>87</v>
      </c>
      <c r="N47" s="42"/>
      <c r="O47" s="42"/>
      <c r="P47" s="42"/>
      <c r="Q47" s="42"/>
      <c r="R47" s="42"/>
      <c r="S47" s="42"/>
      <c r="T47" s="42"/>
      <c r="U47" s="42"/>
      <c r="V47" s="42" t="s">
        <v>149</v>
      </c>
      <c r="X47" t="str">
        <f>INDEX(Regions!$B$4:$B$19,MATCH(TIAM!B47,Regions!$A$4:$A$19,0))</f>
        <v>Brazil</v>
      </c>
      <c r="Y47" t="s">
        <v>66</v>
      </c>
      <c r="AA47" t="str">
        <f>INDEX(PolicyMapping!$B:$B,MATCH($D47,PolicyMapping!$A:$A,0))</f>
        <v>clean energy</v>
      </c>
      <c r="AB47" t="str">
        <f>INDEX(PolicyMapping!$C:$C,MATCH($D47,PolicyMapping!$A:$A,0))</f>
        <v>transport</v>
      </c>
    </row>
    <row r="48" spans="1:28" x14ac:dyDescent="0.3">
      <c r="A48" s="42" t="s">
        <v>62</v>
      </c>
      <c r="B48" s="42" t="s">
        <v>116</v>
      </c>
      <c r="C48" s="42" t="s">
        <v>70</v>
      </c>
      <c r="D48" s="42" t="s">
        <v>31</v>
      </c>
      <c r="E48" s="42">
        <v>88.5</v>
      </c>
      <c r="F48" s="101"/>
      <c r="G48" s="42" t="s">
        <v>24</v>
      </c>
      <c r="H48" s="42"/>
      <c r="I48" s="42">
        <v>2025</v>
      </c>
      <c r="J48" s="42" t="s">
        <v>17</v>
      </c>
      <c r="K48" s="42"/>
      <c r="L48" s="42" t="s">
        <v>66</v>
      </c>
      <c r="M48" s="42" t="s">
        <v>66</v>
      </c>
      <c r="N48" s="42" t="s">
        <v>113</v>
      </c>
      <c r="O48" s="42">
        <v>2.1925230080000002</v>
      </c>
      <c r="P48" s="42">
        <v>2.101232</v>
      </c>
      <c r="Q48" s="42">
        <v>-4.1637423035881874E-2</v>
      </c>
      <c r="R48" s="42">
        <v>-9.1291008000000229E-2</v>
      </c>
      <c r="S48" s="42">
        <v>-4.5026542162968836E-2</v>
      </c>
      <c r="T48" s="42">
        <v>2025</v>
      </c>
      <c r="U48" s="42" t="s">
        <v>120</v>
      </c>
      <c r="V48" s="42" t="s">
        <v>150</v>
      </c>
      <c r="X48" t="str">
        <f>INDEX(Regions!$B$4:$B$19,MATCH(TIAM!B48,Regions!$A$4:$A$19,0))</f>
        <v>Brazil</v>
      </c>
      <c r="Y48" t="s">
        <v>66</v>
      </c>
      <c r="AA48" t="str">
        <f>INDEX(PolicyMapping!$B:$B,MATCH($D48,PolicyMapping!$A:$A,0))</f>
        <v>clean energy</v>
      </c>
      <c r="AB48" t="str">
        <f>INDEX(PolicyMapping!$C:$C,MATCH($D48,PolicyMapping!$A:$A,0))</f>
        <v>power</v>
      </c>
    </row>
    <row r="49" spans="1:28" x14ac:dyDescent="0.3">
      <c r="A49" s="16" t="s">
        <v>62</v>
      </c>
      <c r="B49" s="16" t="s">
        <v>116</v>
      </c>
      <c r="C49" s="16"/>
      <c r="D49" s="16" t="s">
        <v>31</v>
      </c>
      <c r="E49" s="17">
        <v>116.7</v>
      </c>
      <c r="F49" s="112"/>
      <c r="G49" s="16" t="s">
        <v>24</v>
      </c>
      <c r="H49" s="16"/>
      <c r="I49" s="16">
        <v>2025</v>
      </c>
      <c r="J49" s="16" t="s">
        <v>17</v>
      </c>
      <c r="K49" s="16" t="s">
        <v>120</v>
      </c>
      <c r="L49" s="16" t="s">
        <v>151</v>
      </c>
      <c r="M49" s="16"/>
      <c r="N49" s="16"/>
      <c r="O49" s="16"/>
      <c r="P49" s="16"/>
      <c r="Q49" s="16"/>
      <c r="R49" s="16"/>
      <c r="S49" s="16"/>
      <c r="T49" s="16"/>
      <c r="U49" s="16"/>
      <c r="V49" s="16"/>
      <c r="W49" t="s">
        <v>130</v>
      </c>
      <c r="X49" t="str">
        <f>INDEX(Regions!$B$4:$B$19,MATCH(TIAM!B49,Regions!$A$4:$A$19,0))</f>
        <v>Brazil</v>
      </c>
      <c r="AA49" t="str">
        <f>INDEX(PolicyMapping!$B:$B,MATCH($D49,PolicyMapping!$A:$A,0))</f>
        <v>clean energy</v>
      </c>
      <c r="AB49" t="str">
        <f>INDEX(PolicyMapping!$C:$C,MATCH($D49,PolicyMapping!$A:$A,0))</f>
        <v>power</v>
      </c>
    </row>
    <row r="50" spans="1:28" x14ac:dyDescent="0.3">
      <c r="A50" s="42" t="s">
        <v>62</v>
      </c>
      <c r="B50" s="42" t="s">
        <v>152</v>
      </c>
      <c r="C50" s="42"/>
      <c r="D50" s="42" t="s">
        <v>153</v>
      </c>
      <c r="E50" s="42">
        <v>0</v>
      </c>
      <c r="F50" s="101"/>
      <c r="G50" s="42" t="s">
        <v>24</v>
      </c>
      <c r="H50" s="42"/>
      <c r="I50" s="42">
        <v>2029</v>
      </c>
      <c r="J50" s="42" t="s">
        <v>22</v>
      </c>
      <c r="K50" s="42" t="s">
        <v>154</v>
      </c>
      <c r="L50" s="42" t="s">
        <v>155</v>
      </c>
      <c r="M50" s="42"/>
      <c r="N50" s="42"/>
      <c r="O50" s="42"/>
      <c r="P50" s="42"/>
      <c r="Q50" s="42"/>
      <c r="R50" s="42"/>
      <c r="S50" s="42"/>
      <c r="T50" s="42"/>
      <c r="U50" s="42"/>
      <c r="V50" s="42" t="s">
        <v>118</v>
      </c>
      <c r="X50" t="str">
        <f>INDEX(Regions!$B$4:$B$19,MATCH(TIAM!B50,Regions!$A$4:$A$19,0))</f>
        <v>Canada</v>
      </c>
      <c r="Y50" t="s">
        <v>66</v>
      </c>
      <c r="AA50" t="str">
        <f>INDEX(PolicyMapping!$B:$B,MATCH($D50,PolicyMapping!$A:$A,0))</f>
        <v>cap on fossils</v>
      </c>
      <c r="AB50" t="str">
        <f>INDEX(PolicyMapping!$C:$C,MATCH($D50,PolicyMapping!$A:$A,0))</f>
        <v>power</v>
      </c>
    </row>
    <row r="51" spans="1:28" x14ac:dyDescent="0.3">
      <c r="A51" s="42" t="s">
        <v>62</v>
      </c>
      <c r="B51" s="42" t="s">
        <v>152</v>
      </c>
      <c r="C51" s="42"/>
      <c r="D51" s="42" t="s">
        <v>156</v>
      </c>
      <c r="E51" s="42">
        <v>-30</v>
      </c>
      <c r="F51" s="101"/>
      <c r="G51" s="42" t="s">
        <v>157</v>
      </c>
      <c r="H51" s="42" t="s">
        <v>158</v>
      </c>
      <c r="I51" s="42">
        <v>2030</v>
      </c>
      <c r="J51" s="42" t="s">
        <v>22</v>
      </c>
      <c r="K51" s="42" t="s">
        <v>159</v>
      </c>
      <c r="L51" s="42" t="s">
        <v>84</v>
      </c>
      <c r="M51" s="42"/>
      <c r="N51" s="42"/>
      <c r="O51" s="42"/>
      <c r="P51" s="42"/>
      <c r="Q51" s="42"/>
      <c r="R51" s="42"/>
      <c r="S51" s="42"/>
      <c r="T51" s="42"/>
      <c r="U51" s="42"/>
      <c r="V51" s="42" t="s">
        <v>118</v>
      </c>
      <c r="X51" t="str">
        <f>INDEX(Regions!$B$4:$B$19,MATCH(TIAM!B51,Regions!$A$4:$A$19,0))</f>
        <v>Canada</v>
      </c>
      <c r="Y51" t="s">
        <v>66</v>
      </c>
      <c r="AA51" t="str">
        <f>INDEX(PolicyMapping!$B:$B,MATCH($D51,PolicyMapping!$A:$A,0))</f>
        <v>cap on emissions</v>
      </c>
      <c r="AB51" t="str">
        <f>INDEX(PolicyMapping!$C:$C,MATCH($D51,PolicyMapping!$A:$A,0))</f>
        <v>system</v>
      </c>
    </row>
    <row r="52" spans="1:28" x14ac:dyDescent="0.3">
      <c r="A52" s="42" t="s">
        <v>62</v>
      </c>
      <c r="B52" s="42" t="s">
        <v>152</v>
      </c>
      <c r="C52" s="42"/>
      <c r="D52" s="42" t="s">
        <v>89</v>
      </c>
      <c r="E52" s="42">
        <v>50</v>
      </c>
      <c r="F52" s="101"/>
      <c r="G52" s="42" t="s">
        <v>160</v>
      </c>
      <c r="H52" s="42"/>
      <c r="I52" s="42">
        <v>2022</v>
      </c>
      <c r="J52" s="42" t="s">
        <v>22</v>
      </c>
      <c r="K52" s="42" t="s">
        <v>161</v>
      </c>
      <c r="L52" s="42" t="s">
        <v>84</v>
      </c>
      <c r="M52" s="42"/>
      <c r="N52" s="42"/>
      <c r="O52" s="42"/>
      <c r="P52" s="42"/>
      <c r="Q52" s="42"/>
      <c r="R52" s="42"/>
      <c r="S52" s="42"/>
      <c r="T52" s="42"/>
      <c r="U52" s="42"/>
      <c r="V52" s="42" t="s">
        <v>118</v>
      </c>
      <c r="X52" t="str">
        <f>INDEX(Regions!$B$4:$B$19,MATCH(TIAM!B52,Regions!$A$4:$A$19,0))</f>
        <v>Canada</v>
      </c>
      <c r="Y52" t="s">
        <v>66</v>
      </c>
      <c r="AA52" t="str">
        <f>INDEX(PolicyMapping!$B:$B,MATCH($D52,PolicyMapping!$A:$A,0))</f>
        <v>economic</v>
      </c>
      <c r="AB52" t="str">
        <f>INDEX(PolicyMapping!$C:$C,MATCH($D52,PolicyMapping!$A:$A,0))</f>
        <v>system</v>
      </c>
    </row>
    <row r="53" spans="1:28" x14ac:dyDescent="0.3">
      <c r="A53" s="42" t="s">
        <v>62</v>
      </c>
      <c r="B53" s="42" t="s">
        <v>152</v>
      </c>
      <c r="C53" s="42"/>
      <c r="D53" s="42" t="s">
        <v>156</v>
      </c>
      <c r="E53" s="42">
        <v>-12.7</v>
      </c>
      <c r="F53" s="101"/>
      <c r="G53" s="42" t="s">
        <v>157</v>
      </c>
      <c r="H53" s="42" t="s">
        <v>158</v>
      </c>
      <c r="I53" s="42">
        <v>2030</v>
      </c>
      <c r="J53" s="42" t="s">
        <v>22</v>
      </c>
      <c r="K53" s="42" t="s">
        <v>162</v>
      </c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 t="s">
        <v>118</v>
      </c>
      <c r="X53" t="str">
        <f>INDEX(Regions!$B$4:$B$19,MATCH(TIAM!B53,Regions!$A$4:$A$19,0))</f>
        <v>Canada</v>
      </c>
      <c r="Y53" t="s">
        <v>66</v>
      </c>
      <c r="AA53" t="str">
        <f>INDEX(PolicyMapping!$B:$B,MATCH($D53,PolicyMapping!$A:$A,0))</f>
        <v>cap on emissions</v>
      </c>
      <c r="AB53" t="str">
        <f>INDEX(PolicyMapping!$C:$C,MATCH($D53,PolicyMapping!$A:$A,0))</f>
        <v>system</v>
      </c>
    </row>
    <row r="54" spans="1:28" x14ac:dyDescent="0.3">
      <c r="A54" s="42" t="s">
        <v>62</v>
      </c>
      <c r="B54" s="42" t="s">
        <v>152</v>
      </c>
      <c r="C54" s="42"/>
      <c r="D54" s="42" t="s">
        <v>65</v>
      </c>
      <c r="E54" s="42">
        <v>3.7</v>
      </c>
      <c r="F54" s="101"/>
      <c r="G54" s="42" t="s">
        <v>10</v>
      </c>
      <c r="H54" s="42">
        <v>2011</v>
      </c>
      <c r="I54" s="42">
        <v>2020</v>
      </c>
      <c r="J54" s="42" t="s">
        <v>17</v>
      </c>
      <c r="K54" s="42"/>
      <c r="L54" s="42" t="s">
        <v>66</v>
      </c>
      <c r="M54" s="42" t="s">
        <v>66</v>
      </c>
      <c r="N54" s="42" t="s">
        <v>67</v>
      </c>
      <c r="O54" s="42">
        <v>4.0064479827880861E-2</v>
      </c>
      <c r="P54" s="42">
        <v>5.7477130889892578E-2</v>
      </c>
      <c r="Q54" s="42">
        <v>0.43461567794758332</v>
      </c>
      <c r="R54" s="42">
        <v>1.7412651062011716E-2</v>
      </c>
      <c r="S54" s="42">
        <v>1.0297004547037737E-2</v>
      </c>
      <c r="T54" s="42">
        <v>2020</v>
      </c>
      <c r="U54" s="42" t="s">
        <v>163</v>
      </c>
      <c r="V54" s="42" t="s">
        <v>164</v>
      </c>
      <c r="X54" t="str">
        <f>INDEX(Regions!$B$4:$B$19,MATCH(TIAM!B54,Regions!$A$4:$A$19,0))</f>
        <v>Canada</v>
      </c>
      <c r="Y54" t="s">
        <v>66</v>
      </c>
      <c r="AA54" t="str">
        <f>INDEX(PolicyMapping!$B:$B,MATCH($D54,PolicyMapping!$A:$A,0))</f>
        <v>clean energy</v>
      </c>
      <c r="AB54" t="str">
        <f>INDEX(PolicyMapping!$C:$C,MATCH($D54,PolicyMapping!$A:$A,0))</f>
        <v>transport</v>
      </c>
    </row>
    <row r="55" spans="1:28" x14ac:dyDescent="0.3">
      <c r="A55" s="42" t="s">
        <v>62</v>
      </c>
      <c r="B55" s="42" t="s">
        <v>152</v>
      </c>
      <c r="C55" s="42"/>
      <c r="D55" s="42" t="s">
        <v>165</v>
      </c>
      <c r="E55" s="42">
        <v>1.38</v>
      </c>
      <c r="F55" s="101"/>
      <c r="G55" s="42" t="s">
        <v>166</v>
      </c>
      <c r="H55" s="42"/>
      <c r="I55" s="42">
        <v>2027</v>
      </c>
      <c r="J55" s="42" t="s">
        <v>17</v>
      </c>
      <c r="K55" s="42" t="s">
        <v>167</v>
      </c>
      <c r="L55" s="42" t="s">
        <v>66</v>
      </c>
      <c r="M55" s="42" t="s">
        <v>66</v>
      </c>
      <c r="N55" s="42" t="s">
        <v>66</v>
      </c>
      <c r="O55" s="42">
        <v>0.47035840000000001</v>
      </c>
      <c r="P55" s="42">
        <v>0.46270240000000001</v>
      </c>
      <c r="Q55" s="42">
        <v>-1.6276949662215018E-2</v>
      </c>
      <c r="R55" s="42">
        <v>-7.6559999999999961E-3</v>
      </c>
      <c r="S55" s="42">
        <v>-3.7590676170876306E-3</v>
      </c>
      <c r="T55" s="42">
        <v>2030</v>
      </c>
      <c r="U55" s="42" t="s">
        <v>163</v>
      </c>
      <c r="V55" s="42" t="s">
        <v>168</v>
      </c>
      <c r="X55" t="str">
        <f>INDEX(Regions!$B$4:$B$19,MATCH(TIAM!B55,Regions!$A$4:$A$19,0))</f>
        <v>Canada</v>
      </c>
      <c r="Y55" t="s">
        <v>66</v>
      </c>
      <c r="AA55" t="str">
        <f>INDEX(PolicyMapping!$B:$B,MATCH($D55,PolicyMapping!$A:$A,0))</f>
        <v>efficiency standard</v>
      </c>
      <c r="AB55" t="str">
        <f>INDEX(PolicyMapping!$C:$C,MATCH($D55,PolicyMapping!$A:$A,0))</f>
        <v>transport</v>
      </c>
    </row>
    <row r="56" spans="1:28" x14ac:dyDescent="0.3">
      <c r="A56" s="42" t="s">
        <v>62</v>
      </c>
      <c r="B56" s="42" t="s">
        <v>152</v>
      </c>
      <c r="C56" s="42"/>
      <c r="D56" s="42" t="s">
        <v>169</v>
      </c>
      <c r="E56" s="42">
        <v>-6.5</v>
      </c>
      <c r="F56" s="101"/>
      <c r="G56" s="42" t="s">
        <v>112</v>
      </c>
      <c r="H56" s="42" t="s">
        <v>148</v>
      </c>
      <c r="I56" s="42">
        <v>2020</v>
      </c>
      <c r="J56" s="42" t="s">
        <v>17</v>
      </c>
      <c r="K56" s="42"/>
      <c r="L56" s="42" t="s">
        <v>66</v>
      </c>
      <c r="M56" s="42" t="s">
        <v>66</v>
      </c>
      <c r="N56" s="42" t="s">
        <v>67</v>
      </c>
      <c r="O56" s="42"/>
      <c r="P56" s="42"/>
      <c r="Q56" s="42"/>
      <c r="R56" s="42"/>
      <c r="S56" s="42"/>
      <c r="T56" s="42"/>
      <c r="U56" s="42"/>
      <c r="V56" s="42" t="s">
        <v>170</v>
      </c>
      <c r="X56" t="str">
        <f>INDEX(Regions!$B$4:$B$19,MATCH(TIAM!B56,Regions!$A$4:$A$19,0))</f>
        <v>Canada</v>
      </c>
      <c r="Y56" t="s">
        <v>66</v>
      </c>
      <c r="AA56" t="str">
        <f>INDEX(PolicyMapping!$B:$B,MATCH($D56,PolicyMapping!$A:$A,0))</f>
        <v>cap on emissions</v>
      </c>
      <c r="AB56" t="str">
        <f>INDEX(PolicyMapping!$C:$C,MATCH($D56,PolicyMapping!$A:$A,0))</f>
        <v>buildings</v>
      </c>
    </row>
    <row r="57" spans="1:28" x14ac:dyDescent="0.3">
      <c r="A57" s="56" t="s">
        <v>62</v>
      </c>
      <c r="B57" s="56" t="s">
        <v>152</v>
      </c>
      <c r="C57" s="56"/>
      <c r="D57" s="56" t="s">
        <v>171</v>
      </c>
      <c r="E57" s="56">
        <v>-64</v>
      </c>
      <c r="F57" s="99"/>
      <c r="G57" s="56" t="s">
        <v>10</v>
      </c>
      <c r="H57" s="56">
        <v>2010</v>
      </c>
      <c r="I57" s="56">
        <v>2030</v>
      </c>
      <c r="J57" s="56" t="s">
        <v>14</v>
      </c>
      <c r="K57" s="56"/>
      <c r="L57" s="56" t="s">
        <v>84</v>
      </c>
      <c r="M57" s="56"/>
      <c r="N57" s="56"/>
      <c r="O57" s="56"/>
      <c r="P57" s="56"/>
      <c r="Q57" s="56"/>
      <c r="R57" s="56"/>
      <c r="S57" s="56"/>
      <c r="T57" s="56"/>
      <c r="U57" s="56"/>
      <c r="V57" s="56" t="s">
        <v>172</v>
      </c>
      <c r="X57" t="str">
        <f>INDEX(Regions!$B$4:$B$19,MATCH(TIAM!B57,Regions!$A$4:$A$19,0))</f>
        <v>Canada</v>
      </c>
      <c r="Y57" t="s">
        <v>66</v>
      </c>
      <c r="Z57" t="s">
        <v>66</v>
      </c>
      <c r="AA57" t="str">
        <f>INDEX(PolicyMapping!$B:$B,MATCH($D57,PolicyMapping!$A:$A,0))</f>
        <v>efficiency standard</v>
      </c>
      <c r="AB57" t="str">
        <f>INDEX(PolicyMapping!$C:$C,MATCH($D57,PolicyMapping!$A:$A,0))</f>
        <v>power</v>
      </c>
    </row>
    <row r="58" spans="1:28" x14ac:dyDescent="0.3">
      <c r="A58" s="56" t="s">
        <v>62</v>
      </c>
      <c r="B58" s="56" t="s">
        <v>152</v>
      </c>
      <c r="C58" s="56"/>
      <c r="D58" s="56" t="s">
        <v>169</v>
      </c>
      <c r="E58" s="56">
        <v>-4.5</v>
      </c>
      <c r="F58" s="99"/>
      <c r="G58" s="56" t="s">
        <v>10</v>
      </c>
      <c r="H58" s="56" t="s">
        <v>148</v>
      </c>
      <c r="I58" s="56">
        <v>2020</v>
      </c>
      <c r="J58" s="56" t="s">
        <v>14</v>
      </c>
      <c r="K58" s="56"/>
      <c r="L58" s="56" t="s">
        <v>66</v>
      </c>
      <c r="M58" s="56" t="s">
        <v>66</v>
      </c>
      <c r="N58" s="56" t="s">
        <v>67</v>
      </c>
      <c r="O58" s="56"/>
      <c r="P58" s="56"/>
      <c r="Q58" s="56"/>
      <c r="R58" s="56"/>
      <c r="S58" s="56"/>
      <c r="T58" s="56"/>
      <c r="U58" s="56"/>
      <c r="V58" s="56" t="s">
        <v>173</v>
      </c>
      <c r="X58" t="str">
        <f>INDEX(Regions!$B$4:$B$19,MATCH(TIAM!B58,Regions!$A$4:$A$19,0))</f>
        <v>Canada</v>
      </c>
      <c r="Y58" t="s">
        <v>66</v>
      </c>
      <c r="Z58" t="s">
        <v>66</v>
      </c>
      <c r="AA58" t="str">
        <f>INDEX(PolicyMapping!$B:$B,MATCH($D58,PolicyMapping!$A:$A,0))</f>
        <v>cap on emissions</v>
      </c>
      <c r="AB58" t="str">
        <f>INDEX(PolicyMapping!$C:$C,MATCH($D58,PolicyMapping!$A:$A,0))</f>
        <v>buildings</v>
      </c>
    </row>
    <row r="59" spans="1:28" x14ac:dyDescent="0.3">
      <c r="A59" s="42" t="s">
        <v>62</v>
      </c>
      <c r="B59" s="42" t="s">
        <v>152</v>
      </c>
      <c r="C59" s="42"/>
      <c r="D59" s="42" t="s">
        <v>119</v>
      </c>
      <c r="E59" s="42">
        <v>5</v>
      </c>
      <c r="F59" s="101"/>
      <c r="G59" s="42" t="s">
        <v>10</v>
      </c>
      <c r="H59" s="42">
        <v>2011</v>
      </c>
      <c r="I59" s="42">
        <v>2020</v>
      </c>
      <c r="J59" s="42" t="s">
        <v>17</v>
      </c>
      <c r="K59" s="42"/>
      <c r="L59" s="42" t="s">
        <v>66</v>
      </c>
      <c r="M59" s="42" t="s">
        <v>87</v>
      </c>
      <c r="N59" s="42" t="s">
        <v>87</v>
      </c>
      <c r="O59" s="42">
        <v>4.0064479827880861E-2</v>
      </c>
      <c r="P59" s="42">
        <v>5.7477130889892578E-2</v>
      </c>
      <c r="Q59" s="42">
        <v>0.43461567794758332</v>
      </c>
      <c r="R59" s="42">
        <v>1.7412651062011716E-2</v>
      </c>
      <c r="S59" s="42">
        <v>1.0297004547037737E-2</v>
      </c>
      <c r="T59" s="42">
        <v>2020</v>
      </c>
      <c r="U59" s="42" t="s">
        <v>163</v>
      </c>
      <c r="V59" s="42" t="s">
        <v>174</v>
      </c>
      <c r="X59" t="str">
        <f>INDEX(Regions!$B$4:$B$19,MATCH(TIAM!B59,Regions!$A$4:$A$19,0))</f>
        <v>Canada</v>
      </c>
      <c r="Y59" t="s">
        <v>66</v>
      </c>
      <c r="AA59" t="str">
        <f>INDEX(PolicyMapping!$B:$B,MATCH($D59,PolicyMapping!$A:$A,0))</f>
        <v>clean energy</v>
      </c>
      <c r="AB59" t="str">
        <f>INDEX(PolicyMapping!$C:$C,MATCH($D59,PolicyMapping!$A:$A,0))</f>
        <v>transport</v>
      </c>
    </row>
    <row r="60" spans="1:28" x14ac:dyDescent="0.3">
      <c r="A60" s="42" t="s">
        <v>62</v>
      </c>
      <c r="B60" s="42" t="s">
        <v>152</v>
      </c>
      <c r="C60" s="42"/>
      <c r="D60" s="42" t="s">
        <v>122</v>
      </c>
      <c r="E60" s="42">
        <v>2</v>
      </c>
      <c r="F60" s="101"/>
      <c r="G60" s="42" t="s">
        <v>10</v>
      </c>
      <c r="H60" s="42">
        <v>2011</v>
      </c>
      <c r="I60" s="42">
        <v>2020</v>
      </c>
      <c r="J60" s="42" t="s">
        <v>17</v>
      </c>
      <c r="K60" s="42"/>
      <c r="L60" s="42" t="s">
        <v>66</v>
      </c>
      <c r="M60" s="42" t="s">
        <v>87</v>
      </c>
      <c r="N60" s="42" t="s">
        <v>87</v>
      </c>
      <c r="O60" s="42">
        <v>4.0064479827880861E-2</v>
      </c>
      <c r="P60" s="42">
        <v>5.7477130889892578E-2</v>
      </c>
      <c r="Q60" s="42">
        <v>0.43461567794758332</v>
      </c>
      <c r="R60" s="42">
        <v>1.7412651062011716E-2</v>
      </c>
      <c r="S60" s="42">
        <v>1.0297004547037737E-2</v>
      </c>
      <c r="T60" s="42">
        <v>2020</v>
      </c>
      <c r="U60" s="42" t="s">
        <v>163</v>
      </c>
      <c r="V60" s="42" t="s">
        <v>175</v>
      </c>
      <c r="X60" t="str">
        <f>INDEX(Regions!$B$4:$B$19,MATCH(TIAM!B60,Regions!$A$4:$A$19,0))</f>
        <v>Canada</v>
      </c>
      <c r="Y60" t="s">
        <v>66</v>
      </c>
      <c r="AA60" t="str">
        <f>INDEX(PolicyMapping!$B:$B,MATCH($D60,PolicyMapping!$A:$A,0))</f>
        <v>clean energy</v>
      </c>
      <c r="AB60" t="str">
        <f>INDEX(PolicyMapping!$C:$C,MATCH($D60,PolicyMapping!$A:$A,0))</f>
        <v>transport</v>
      </c>
    </row>
    <row r="61" spans="1:28" x14ac:dyDescent="0.3">
      <c r="A61" s="42" t="s">
        <v>62</v>
      </c>
      <c r="B61" s="42" t="s">
        <v>152</v>
      </c>
      <c r="C61" s="42"/>
      <c r="D61" s="42" t="s">
        <v>176</v>
      </c>
      <c r="E61" s="42">
        <v>0.91</v>
      </c>
      <c r="F61" s="101"/>
      <c r="G61" s="42" t="s">
        <v>139</v>
      </c>
      <c r="H61" s="42"/>
      <c r="I61" s="42">
        <v>2025</v>
      </c>
      <c r="J61" s="42" t="s">
        <v>17</v>
      </c>
      <c r="K61" s="42"/>
      <c r="L61" s="42" t="s">
        <v>66</v>
      </c>
      <c r="M61" s="42" t="s">
        <v>66</v>
      </c>
      <c r="N61" s="42" t="s">
        <v>66</v>
      </c>
      <c r="O61" s="42">
        <v>1.67</v>
      </c>
      <c r="P61" s="42">
        <v>1.18</v>
      </c>
      <c r="Q61" s="42">
        <v>-0.29341317365269459</v>
      </c>
      <c r="R61" s="42">
        <v>0.49</v>
      </c>
      <c r="S61" s="42">
        <v>-0.2644636382486909</v>
      </c>
      <c r="T61" s="42">
        <v>2025</v>
      </c>
      <c r="U61" s="42" t="s">
        <v>163</v>
      </c>
      <c r="V61" s="42" t="s">
        <v>177</v>
      </c>
      <c r="X61" t="str">
        <f>INDEX(Regions!$B$4:$B$19,MATCH(TIAM!B61,Regions!$A$4:$A$19,0))</f>
        <v>Canada</v>
      </c>
      <c r="Y61" t="s">
        <v>66</v>
      </c>
      <c r="AA61" t="str">
        <f>INDEX(PolicyMapping!$B:$B,MATCH($D61,PolicyMapping!$A:$A,0))</f>
        <v>efficiency standard</v>
      </c>
      <c r="AB61" t="str">
        <f>INDEX(PolicyMapping!$C:$C,MATCH($D61,PolicyMapping!$A:$A,0))</f>
        <v>transport</v>
      </c>
    </row>
    <row r="62" spans="1:28" x14ac:dyDescent="0.3">
      <c r="A62" s="42" t="s">
        <v>62</v>
      </c>
      <c r="B62" s="42" t="s">
        <v>152</v>
      </c>
      <c r="C62" s="42"/>
      <c r="D62" s="42" t="s">
        <v>178</v>
      </c>
      <c r="E62" s="42">
        <v>-40</v>
      </c>
      <c r="F62" s="101"/>
      <c r="G62" s="42" t="s">
        <v>10</v>
      </c>
      <c r="H62" s="42">
        <v>2012</v>
      </c>
      <c r="I62" s="42">
        <v>2025</v>
      </c>
      <c r="J62" s="42" t="s">
        <v>17</v>
      </c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 t="s">
        <v>179</v>
      </c>
      <c r="X62" t="str">
        <f>INDEX(Regions!$B$4:$B$19,MATCH(TIAM!B62,Regions!$A$4:$A$19,0))</f>
        <v>Canada</v>
      </c>
      <c r="Y62" t="s">
        <v>66</v>
      </c>
      <c r="AA62" t="str">
        <f>INDEX(PolicyMapping!$B:$B,MATCH($D62,PolicyMapping!$A:$A,0))</f>
        <v>cap on emissions</v>
      </c>
      <c r="AB62" t="str">
        <f>INDEX(PolicyMapping!$C:$C,MATCH($D62,PolicyMapping!$A:$A,0))</f>
        <v>supply</v>
      </c>
    </row>
    <row r="63" spans="1:28" x14ac:dyDescent="0.3">
      <c r="A63" s="42" t="s">
        <v>62</v>
      </c>
      <c r="B63" s="42" t="s">
        <v>152</v>
      </c>
      <c r="C63" s="42"/>
      <c r="D63" s="42" t="s">
        <v>180</v>
      </c>
      <c r="E63" s="42">
        <v>0.92</v>
      </c>
      <c r="F63" s="101"/>
      <c r="G63" s="42" t="s">
        <v>166</v>
      </c>
      <c r="H63" s="42"/>
      <c r="I63" s="42">
        <v>2027</v>
      </c>
      <c r="J63" s="42" t="s">
        <v>17</v>
      </c>
      <c r="K63" s="42"/>
      <c r="L63" s="42" t="s">
        <v>66</v>
      </c>
      <c r="M63" s="42" t="s">
        <v>66</v>
      </c>
      <c r="N63" s="42" t="s">
        <v>66</v>
      </c>
      <c r="O63" s="42">
        <v>0.47035840000000001</v>
      </c>
      <c r="P63" s="42">
        <v>0.46270240000000001</v>
      </c>
      <c r="Q63" s="42">
        <v>-1.6276949662215018E-2</v>
      </c>
      <c r="R63" s="42">
        <v>-7.6559999999999961E-3</v>
      </c>
      <c r="S63" s="42">
        <v>-3.7590676170876306E-3</v>
      </c>
      <c r="T63" s="42">
        <v>2030</v>
      </c>
      <c r="U63" s="42" t="s">
        <v>163</v>
      </c>
      <c r="V63" s="42" t="s">
        <v>181</v>
      </c>
      <c r="X63" t="str">
        <f>INDEX(Regions!$B$4:$B$19,MATCH(TIAM!B63,Regions!$A$4:$A$19,0))</f>
        <v>Canada</v>
      </c>
      <c r="Y63" t="s">
        <v>66</v>
      </c>
      <c r="AA63" t="str">
        <f>INDEX(PolicyMapping!$B:$B,MATCH($D63,PolicyMapping!$A:$A,0))</f>
        <v>efficiency standard</v>
      </c>
      <c r="AB63" t="str">
        <f>INDEX(PolicyMapping!$C:$C,MATCH($D63,PolicyMapping!$A:$A,0))</f>
        <v>transport</v>
      </c>
    </row>
    <row r="64" spans="1:28" x14ac:dyDescent="0.3">
      <c r="A64" s="42" t="s">
        <v>62</v>
      </c>
      <c r="B64" s="42" t="s">
        <v>152</v>
      </c>
      <c r="C64" s="42"/>
      <c r="D64" s="42" t="s">
        <v>182</v>
      </c>
      <c r="E64" s="42">
        <v>420</v>
      </c>
      <c r="F64" s="101"/>
      <c r="G64" s="42" t="s">
        <v>183</v>
      </c>
      <c r="H64" s="42">
        <v>2015</v>
      </c>
      <c r="I64" s="42">
        <v>2030</v>
      </c>
      <c r="J64" s="42" t="s">
        <v>17</v>
      </c>
      <c r="K64" s="42"/>
      <c r="L64" s="42" t="s">
        <v>84</v>
      </c>
      <c r="M64" s="42"/>
      <c r="N64" s="42"/>
      <c r="O64" s="42"/>
      <c r="P64" s="42"/>
      <c r="Q64" s="42"/>
      <c r="R64" s="42"/>
      <c r="S64" s="42"/>
      <c r="T64" s="42"/>
      <c r="U64" s="42"/>
      <c r="V64" s="42" t="s">
        <v>184</v>
      </c>
      <c r="X64" t="str">
        <f>INDEX(Regions!$B$4:$B$19,MATCH(TIAM!B64,Regions!$A$4:$A$19,0))</f>
        <v>Canada</v>
      </c>
      <c r="Y64" t="s">
        <v>66</v>
      </c>
      <c r="AA64" t="str">
        <f>INDEX(PolicyMapping!$B:$B,MATCH($D64,PolicyMapping!$A:$A,0))</f>
        <v>efficiency standard</v>
      </c>
      <c r="AB64" t="str">
        <f>INDEX(PolicyMapping!$C:$C,MATCH($D64,PolicyMapping!$A:$A,0))</f>
        <v>power</v>
      </c>
    </row>
    <row r="65" spans="1:28" x14ac:dyDescent="0.3">
      <c r="A65" s="42" t="s">
        <v>62</v>
      </c>
      <c r="B65" s="42" t="s">
        <v>152</v>
      </c>
      <c r="C65" s="42"/>
      <c r="D65" s="42" t="s">
        <v>156</v>
      </c>
      <c r="E65" s="42">
        <v>-10.4</v>
      </c>
      <c r="F65" s="101"/>
      <c r="G65" s="42" t="s">
        <v>157</v>
      </c>
      <c r="H65" s="42" t="s">
        <v>185</v>
      </c>
      <c r="I65" s="42">
        <v>2030</v>
      </c>
      <c r="J65" s="42" t="s">
        <v>17</v>
      </c>
      <c r="K65" s="42" t="s">
        <v>186</v>
      </c>
      <c r="L65" s="42" t="s">
        <v>84</v>
      </c>
      <c r="M65" s="42"/>
      <c r="N65" s="42"/>
      <c r="O65" s="42"/>
      <c r="P65" s="42"/>
      <c r="Q65" s="42"/>
      <c r="R65" s="42"/>
      <c r="S65" s="42"/>
      <c r="T65" s="42"/>
      <c r="U65" s="42"/>
      <c r="V65" s="42" t="s">
        <v>187</v>
      </c>
      <c r="X65" t="str">
        <f>INDEX(Regions!$B$4:$B$19,MATCH(TIAM!B65,Regions!$A$4:$A$19,0))</f>
        <v>Canada</v>
      </c>
      <c r="Y65" t="s">
        <v>66</v>
      </c>
      <c r="AA65" t="str">
        <f>INDEX(PolicyMapping!$B:$B,MATCH($D65,PolicyMapping!$A:$A,0))</f>
        <v>cap on emissions</v>
      </c>
      <c r="AB65" t="str">
        <f>INDEX(PolicyMapping!$C:$C,MATCH($D65,PolicyMapping!$A:$A,0))</f>
        <v>system</v>
      </c>
    </row>
    <row r="66" spans="1:28" x14ac:dyDescent="0.3">
      <c r="A66" s="74" t="s">
        <v>62</v>
      </c>
      <c r="B66" s="74" t="s">
        <v>152</v>
      </c>
      <c r="C66" s="74"/>
      <c r="D66" s="74" t="s">
        <v>188</v>
      </c>
      <c r="E66" s="74">
        <v>2.9</v>
      </c>
      <c r="F66" s="91"/>
      <c r="G66" s="74" t="s">
        <v>157</v>
      </c>
      <c r="H66" s="74"/>
      <c r="I66" s="74">
        <v>2036</v>
      </c>
      <c r="J66" s="74" t="s">
        <v>17</v>
      </c>
      <c r="K66" s="74" t="s">
        <v>189</v>
      </c>
      <c r="L66" s="74" t="s">
        <v>84</v>
      </c>
      <c r="M66" s="76"/>
      <c r="V66" t="s">
        <v>109</v>
      </c>
      <c r="X66" t="str">
        <f>INDEX(Regions!$B$4:$B$19,MATCH(TIAM!B66,Regions!$A$4:$A$19,0))</f>
        <v>Canada</v>
      </c>
      <c r="AA66" t="str">
        <f>INDEX(PolicyMapping!$B:$B,MATCH($D66,PolicyMapping!$A:$A,0))</f>
        <v>cap on emissions</v>
      </c>
      <c r="AB66" t="str">
        <f>INDEX(PolicyMapping!$C:$C,MATCH($D66,PolicyMapping!$A:$A,0))</f>
        <v>system</v>
      </c>
    </row>
    <row r="67" spans="1:28" x14ac:dyDescent="0.3">
      <c r="A67" s="74" t="s">
        <v>62</v>
      </c>
      <c r="B67" s="74" t="s">
        <v>152</v>
      </c>
      <c r="C67" s="74"/>
      <c r="D67" s="74" t="s">
        <v>188</v>
      </c>
      <c r="E67" s="74">
        <v>-85</v>
      </c>
      <c r="F67" s="91"/>
      <c r="G67" s="74" t="s">
        <v>10</v>
      </c>
      <c r="H67" s="74">
        <v>2036</v>
      </c>
      <c r="I67" s="74">
        <v>2036</v>
      </c>
      <c r="J67" s="74" t="s">
        <v>14</v>
      </c>
      <c r="K67" s="74" t="s">
        <v>190</v>
      </c>
      <c r="L67" s="74" t="s">
        <v>84</v>
      </c>
      <c r="M67" s="76"/>
      <c r="V67" t="s">
        <v>109</v>
      </c>
      <c r="X67" t="str">
        <f>INDEX(Regions!$B$4:$B$19,MATCH(TIAM!B67,Regions!$A$4:$A$19,0))</f>
        <v>Canada</v>
      </c>
      <c r="AA67" t="str">
        <f>INDEX(PolicyMapping!$B:$B,MATCH($D67,PolicyMapping!$A:$A,0))</f>
        <v>cap on emissions</v>
      </c>
      <c r="AB67" t="str">
        <f>INDEX(PolicyMapping!$C:$C,MATCH($D67,PolicyMapping!$A:$A,0))</f>
        <v>system</v>
      </c>
    </row>
    <row r="68" spans="1:28" x14ac:dyDescent="0.3">
      <c r="A68" s="42" t="s">
        <v>62</v>
      </c>
      <c r="B68" s="42" t="s">
        <v>191</v>
      </c>
      <c r="C68" s="42" t="s">
        <v>83</v>
      </c>
      <c r="D68" s="42" t="s">
        <v>192</v>
      </c>
      <c r="E68" s="42">
        <v>20</v>
      </c>
      <c r="F68" s="101"/>
      <c r="G68" s="42" t="s">
        <v>10</v>
      </c>
      <c r="H68" s="42"/>
      <c r="I68" s="42">
        <v>2030</v>
      </c>
      <c r="J68" s="42" t="s">
        <v>22</v>
      </c>
      <c r="K68" s="42"/>
      <c r="L68" s="42" t="s">
        <v>84</v>
      </c>
      <c r="M68" s="42"/>
      <c r="N68" s="42"/>
      <c r="O68" s="42"/>
      <c r="P68" s="42"/>
      <c r="Q68" s="42"/>
      <c r="R68" s="42"/>
      <c r="S68" s="42"/>
      <c r="T68" s="42"/>
      <c r="U68" s="42"/>
      <c r="V68" s="42" t="s">
        <v>118</v>
      </c>
      <c r="X68" t="str">
        <f>INDEX(Regions!$B$4:$B$19,MATCH(TIAM!B68,Regions!$A$4:$A$19,0))</f>
        <v>China</v>
      </c>
      <c r="Y68" t="s">
        <v>66</v>
      </c>
      <c r="AA68" t="str">
        <f>INDEX(PolicyMapping!$B:$B,MATCH($D68,PolicyMapping!$A:$A,0))</f>
        <v>clean energy</v>
      </c>
      <c r="AB68" t="str">
        <f>INDEX(PolicyMapping!$C:$C,MATCH($D68,PolicyMapping!$A:$A,0))</f>
        <v>system</v>
      </c>
    </row>
    <row r="69" spans="1:28" x14ac:dyDescent="0.3">
      <c r="A69" s="42" t="s">
        <v>62</v>
      </c>
      <c r="B69" s="42" t="s">
        <v>191</v>
      </c>
      <c r="C69" s="42" t="s">
        <v>83</v>
      </c>
      <c r="D69" s="42" t="s">
        <v>193</v>
      </c>
      <c r="E69" s="42">
        <v>0.15</v>
      </c>
      <c r="F69" s="101"/>
      <c r="G69" s="42"/>
      <c r="H69" s="42"/>
      <c r="I69" s="42">
        <v>2030</v>
      </c>
      <c r="J69" s="42" t="s">
        <v>22</v>
      </c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 t="s">
        <v>118</v>
      </c>
      <c r="X69" t="str">
        <f>INDEX(Regions!$B$4:$B$19,MATCH(TIAM!B69,Regions!$A$4:$A$19,0))</f>
        <v>China</v>
      </c>
      <c r="Y69" t="s">
        <v>66</v>
      </c>
      <c r="AA69" t="str">
        <f>INDEX(PolicyMapping!$B:$B,MATCH($D69,PolicyMapping!$A:$A,0))</f>
        <v>cap on fossils</v>
      </c>
      <c r="AB69" t="str">
        <f>INDEX(PolicyMapping!$C:$C,MATCH($D69,PolicyMapping!$A:$A,0))</f>
        <v>system</v>
      </c>
    </row>
    <row r="70" spans="1:28" x14ac:dyDescent="0.3">
      <c r="A70" s="42" t="s">
        <v>62</v>
      </c>
      <c r="B70" s="42" t="s">
        <v>191</v>
      </c>
      <c r="C70" s="42" t="s">
        <v>83</v>
      </c>
      <c r="D70" s="42" t="s">
        <v>194</v>
      </c>
      <c r="E70" s="42">
        <v>-15</v>
      </c>
      <c r="F70" s="101"/>
      <c r="G70" s="42" t="s">
        <v>10</v>
      </c>
      <c r="H70" s="42">
        <v>2015</v>
      </c>
      <c r="I70" s="42">
        <v>2020</v>
      </c>
      <c r="J70" s="42" t="s">
        <v>17</v>
      </c>
      <c r="K70" s="42"/>
      <c r="L70" s="42" t="s">
        <v>84</v>
      </c>
      <c r="M70" s="42"/>
      <c r="N70" s="42"/>
      <c r="O70" s="42"/>
      <c r="P70" s="42"/>
      <c r="Q70" s="42"/>
      <c r="R70" s="42"/>
      <c r="S70" s="42"/>
      <c r="T70" s="42"/>
      <c r="U70" s="42"/>
      <c r="V70" s="42" t="s">
        <v>195</v>
      </c>
      <c r="X70" t="str">
        <f>INDEX(Regions!$B$4:$B$19,MATCH(TIAM!B70,Regions!$A$4:$A$19,0))</f>
        <v>China</v>
      </c>
      <c r="Y70" t="s">
        <v>66</v>
      </c>
      <c r="AA70" t="str">
        <f>INDEX(PolicyMapping!$B:$B,MATCH($D70,PolicyMapping!$A:$A,0))</f>
        <v>efficiency standard</v>
      </c>
      <c r="AB70" t="str">
        <f>INDEX(PolicyMapping!$C:$C,MATCH($D70,PolicyMapping!$A:$A,0))</f>
        <v>system</v>
      </c>
    </row>
    <row r="71" spans="1:28" x14ac:dyDescent="0.3">
      <c r="A71" s="42" t="s">
        <v>62</v>
      </c>
      <c r="B71" s="42" t="s">
        <v>191</v>
      </c>
      <c r="C71" s="42" t="s">
        <v>83</v>
      </c>
      <c r="D71" s="42" t="s">
        <v>196</v>
      </c>
      <c r="E71" s="42">
        <v>165</v>
      </c>
      <c r="F71" s="101"/>
      <c r="G71" s="42" t="s">
        <v>197</v>
      </c>
      <c r="H71" s="42"/>
      <c r="I71" s="42">
        <v>2020</v>
      </c>
      <c r="J71" s="42" t="s">
        <v>17</v>
      </c>
      <c r="K71" s="42"/>
      <c r="L71" s="42" t="s">
        <v>84</v>
      </c>
      <c r="M71" s="42"/>
      <c r="N71" s="42"/>
      <c r="O71" s="42"/>
      <c r="P71" s="42"/>
      <c r="Q71" s="42"/>
      <c r="R71" s="42"/>
      <c r="S71" s="42"/>
      <c r="T71" s="42"/>
      <c r="U71" s="42"/>
      <c r="V71" s="42" t="s">
        <v>198</v>
      </c>
      <c r="X71" t="str">
        <f>INDEX(Regions!$B$4:$B$19,MATCH(TIAM!B71,Regions!$A$4:$A$19,0))</f>
        <v>China</v>
      </c>
      <c r="Y71" t="s">
        <v>66</v>
      </c>
      <c r="AA71" t="str">
        <f>INDEX(PolicyMapping!$B:$B,MATCH($D71,PolicyMapping!$A:$A,0))</f>
        <v>cap on fossils</v>
      </c>
      <c r="AB71" t="str">
        <f>INDEX(PolicyMapping!$C:$C,MATCH($D71,PolicyMapping!$A:$A,0))</f>
        <v>system</v>
      </c>
    </row>
    <row r="72" spans="1:28" x14ac:dyDescent="0.3">
      <c r="A72" s="42" t="s">
        <v>62</v>
      </c>
      <c r="B72" s="42" t="s">
        <v>191</v>
      </c>
      <c r="C72" s="42" t="s">
        <v>83</v>
      </c>
      <c r="D72" s="42" t="s">
        <v>199</v>
      </c>
      <c r="E72" s="42">
        <v>-18</v>
      </c>
      <c r="F72" s="101"/>
      <c r="G72" s="42" t="s">
        <v>10</v>
      </c>
      <c r="H72" s="42">
        <v>2015</v>
      </c>
      <c r="I72" s="42">
        <v>2020</v>
      </c>
      <c r="J72" s="42" t="s">
        <v>17</v>
      </c>
      <c r="K72" s="42"/>
      <c r="L72" s="42" t="s">
        <v>84</v>
      </c>
      <c r="M72" s="42"/>
      <c r="N72" s="42"/>
      <c r="O72" s="42"/>
      <c r="P72" s="42"/>
      <c r="Q72" s="42"/>
      <c r="R72" s="42"/>
      <c r="S72" s="42"/>
      <c r="T72" s="42"/>
      <c r="U72" s="42"/>
      <c r="V72" s="42" t="s">
        <v>200</v>
      </c>
      <c r="X72" t="str">
        <f>INDEX(Regions!$B$4:$B$19,MATCH(TIAM!B72,Regions!$A$4:$A$19,0))</f>
        <v>China</v>
      </c>
      <c r="Y72" t="s">
        <v>66</v>
      </c>
      <c r="AA72" t="str">
        <f>INDEX(PolicyMapping!$B:$B,MATCH($D72,PolicyMapping!$A:$A,0))</f>
        <v>cap on emissions</v>
      </c>
      <c r="AB72" t="str">
        <f>INDEX(PolicyMapping!$C:$C,MATCH($D72,PolicyMapping!$A:$A,0))</f>
        <v>system</v>
      </c>
    </row>
    <row r="73" spans="1:28" x14ac:dyDescent="0.3">
      <c r="A73" s="74" t="s">
        <v>62</v>
      </c>
      <c r="B73" s="74" t="s">
        <v>191</v>
      </c>
      <c r="C73" s="74" t="s">
        <v>201</v>
      </c>
      <c r="D73" s="74" t="s">
        <v>202</v>
      </c>
      <c r="E73" s="74"/>
      <c r="F73" s="91"/>
      <c r="G73" s="74" t="s">
        <v>166</v>
      </c>
      <c r="H73" s="74">
        <v>2015</v>
      </c>
      <c r="I73" s="74"/>
      <c r="J73" s="74" t="s">
        <v>17</v>
      </c>
      <c r="K73" s="74" t="s">
        <v>203</v>
      </c>
      <c r="L73" s="74" t="s">
        <v>66</v>
      </c>
      <c r="M73" s="76" t="s">
        <v>66</v>
      </c>
      <c r="N73" t="s">
        <v>66</v>
      </c>
      <c r="O73">
        <v>3.8654888960000005</v>
      </c>
      <c r="P73">
        <v>3.8854599680000002</v>
      </c>
      <c r="Q73">
        <v>5.1665061101755392E-3</v>
      </c>
      <c r="R73">
        <v>1.9971071999999701E-2</v>
      </c>
      <c r="S73">
        <v>1.4404136495393103E-3</v>
      </c>
      <c r="T73">
        <v>2020</v>
      </c>
      <c r="U73" t="s">
        <v>204</v>
      </c>
      <c r="V73" t="s">
        <v>205</v>
      </c>
      <c r="X73" t="str">
        <f>INDEX(Regions!$B$4:$B$19,MATCH(TIAM!B73,Regions!$A$4:$A$19,0))</f>
        <v>China</v>
      </c>
      <c r="AA73" t="str">
        <f>INDEX(PolicyMapping!$B:$B,MATCH($D73,PolicyMapping!$A:$A,0))</f>
        <v>efficiency standard</v>
      </c>
      <c r="AB73" t="str">
        <f>INDEX(PolicyMapping!$C:$C,MATCH($D73,PolicyMapping!$A:$A,0))</f>
        <v>transport</v>
      </c>
    </row>
    <row r="74" spans="1:28" x14ac:dyDescent="0.3">
      <c r="A74" s="56" t="s">
        <v>62</v>
      </c>
      <c r="B74" s="56" t="s">
        <v>191</v>
      </c>
      <c r="C74" s="56" t="s">
        <v>201</v>
      </c>
      <c r="D74" s="56" t="s">
        <v>206</v>
      </c>
      <c r="E74" s="56">
        <v>1.2</v>
      </c>
      <c r="F74" s="99"/>
      <c r="G74" s="56" t="s">
        <v>166</v>
      </c>
      <c r="H74" s="56"/>
      <c r="I74" s="56">
        <v>2021</v>
      </c>
      <c r="J74" s="56" t="s">
        <v>17</v>
      </c>
      <c r="K74" s="56"/>
      <c r="L74" s="56" t="s">
        <v>66</v>
      </c>
      <c r="M74" s="56" t="s">
        <v>66</v>
      </c>
      <c r="N74" s="56" t="s">
        <v>66</v>
      </c>
      <c r="O74" s="56">
        <v>3.8654888960000005</v>
      </c>
      <c r="P74" s="56">
        <v>3.8854599680000002</v>
      </c>
      <c r="Q74" s="56">
        <v>5.1665061101755392E-3</v>
      </c>
      <c r="R74" s="56">
        <v>1.9971071999999701E-2</v>
      </c>
      <c r="S74" s="56">
        <v>1.4404136495393103E-3</v>
      </c>
      <c r="T74" s="56">
        <v>2020</v>
      </c>
      <c r="U74" s="56" t="s">
        <v>204</v>
      </c>
      <c r="V74" s="56" t="s">
        <v>207</v>
      </c>
      <c r="X74" t="str">
        <f>INDEX(Regions!$B$4:$B$19,MATCH(TIAM!B74,Regions!$A$4:$A$19,0))</f>
        <v>China</v>
      </c>
      <c r="Y74" t="s">
        <v>66</v>
      </c>
      <c r="Z74" t="s">
        <v>66</v>
      </c>
      <c r="AA74" t="str">
        <f>INDEX(PolicyMapping!$B:$B,MATCH($D74,PolicyMapping!$A:$A,0))</f>
        <v>efficiency standard</v>
      </c>
      <c r="AB74" t="str">
        <f>INDEX(PolicyMapping!$C:$C,MATCH($D74,PolicyMapping!$A:$A,0))</f>
        <v>transport</v>
      </c>
    </row>
    <row r="75" spans="1:28" x14ac:dyDescent="0.3">
      <c r="A75" s="42" t="s">
        <v>62</v>
      </c>
      <c r="B75" s="42" t="s">
        <v>191</v>
      </c>
      <c r="C75" s="42" t="s">
        <v>201</v>
      </c>
      <c r="D75" s="42" t="s">
        <v>208</v>
      </c>
      <c r="E75" s="42">
        <v>-15</v>
      </c>
      <c r="F75" s="101"/>
      <c r="G75" s="42" t="s">
        <v>10</v>
      </c>
      <c r="H75" s="42">
        <v>2015</v>
      </c>
      <c r="I75" s="42">
        <v>2021</v>
      </c>
      <c r="J75" s="42" t="s">
        <v>17</v>
      </c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 t="s">
        <v>209</v>
      </c>
      <c r="X75" t="str">
        <f>INDEX(Regions!$B$4:$B$19,MATCH(TIAM!B75,Regions!$A$4:$A$19,0))</f>
        <v>China</v>
      </c>
      <c r="Y75" t="s">
        <v>66</v>
      </c>
      <c r="AA75" t="str">
        <f>INDEX(PolicyMapping!$B:$B,MATCH($D75,PolicyMapping!$A:$A,0))</f>
        <v>efficiency standard</v>
      </c>
      <c r="AB75" t="str">
        <f>INDEX(PolicyMapping!$C:$C,MATCH($D75,PolicyMapping!$A:$A,0))</f>
        <v>transport</v>
      </c>
    </row>
    <row r="76" spans="1:28" x14ac:dyDescent="0.3">
      <c r="A76" s="56" t="s">
        <v>62</v>
      </c>
      <c r="B76" s="56" t="s">
        <v>191</v>
      </c>
      <c r="C76" s="56" t="s">
        <v>201</v>
      </c>
      <c r="D76" s="56" t="s">
        <v>210</v>
      </c>
      <c r="E76" s="56"/>
      <c r="F76" s="99"/>
      <c r="G76" s="56" t="s">
        <v>139</v>
      </c>
      <c r="H76" s="56">
        <v>2015</v>
      </c>
      <c r="I76" s="56"/>
      <c r="J76" s="56" t="s">
        <v>17</v>
      </c>
      <c r="K76" s="56" t="s">
        <v>211</v>
      </c>
      <c r="L76" s="56" t="s">
        <v>66</v>
      </c>
      <c r="M76" s="56" t="s">
        <v>66</v>
      </c>
      <c r="N76" s="56" t="s">
        <v>66</v>
      </c>
      <c r="O76" s="56">
        <v>8.4101601280000011</v>
      </c>
      <c r="P76" s="56">
        <v>6.9</v>
      </c>
      <c r="Q76" s="56">
        <v>-0.17956377821775529</v>
      </c>
      <c r="R76" s="56">
        <v>1.5101601280000008</v>
      </c>
      <c r="S76" s="56">
        <v>-8.1461075100970962E-2</v>
      </c>
      <c r="T76" s="56">
        <v>2020</v>
      </c>
      <c r="U76" s="56" t="s">
        <v>204</v>
      </c>
      <c r="V76" s="56" t="s">
        <v>212</v>
      </c>
      <c r="X76" t="str">
        <f>INDEX(Regions!$B$4:$B$19,MATCH(TIAM!B76,Regions!$A$4:$A$19,0))</f>
        <v>China</v>
      </c>
      <c r="Y76" t="s">
        <v>66</v>
      </c>
      <c r="Z76" t="s">
        <v>66</v>
      </c>
      <c r="AA76" t="str">
        <f>INDEX(PolicyMapping!$B:$B,MATCH($D76,PolicyMapping!$A:$A,0))</f>
        <v>efficiency standard</v>
      </c>
      <c r="AB76" t="str">
        <f>INDEX(PolicyMapping!$C:$C,MATCH($D76,PolicyMapping!$A:$A,0))</f>
        <v>transport</v>
      </c>
    </row>
    <row r="77" spans="1:28" x14ac:dyDescent="0.3">
      <c r="A77" s="42" t="s">
        <v>62</v>
      </c>
      <c r="B77" s="42" t="s">
        <v>191</v>
      </c>
      <c r="C77" s="42" t="s">
        <v>201</v>
      </c>
      <c r="D77" s="42" t="s">
        <v>210</v>
      </c>
      <c r="E77" s="42"/>
      <c r="F77" s="101"/>
      <c r="G77" s="42" t="s">
        <v>139</v>
      </c>
      <c r="H77" s="42"/>
      <c r="I77" s="42">
        <v>2020</v>
      </c>
      <c r="J77" s="42" t="s">
        <v>17</v>
      </c>
      <c r="K77" s="42" t="s">
        <v>213</v>
      </c>
      <c r="L77" s="42" t="s">
        <v>66</v>
      </c>
      <c r="M77" s="42" t="s">
        <v>66</v>
      </c>
      <c r="N77" s="42" t="s">
        <v>66</v>
      </c>
      <c r="O77" s="42">
        <v>8.4101601280000011</v>
      </c>
      <c r="P77" s="42">
        <v>6.9</v>
      </c>
      <c r="Q77" s="42">
        <v>-0.17956377821775529</v>
      </c>
      <c r="R77" s="42">
        <v>1.5101601280000008</v>
      </c>
      <c r="S77" s="42">
        <v>-8.1461075100970962E-2</v>
      </c>
      <c r="T77" s="42">
        <v>2020</v>
      </c>
      <c r="U77" s="42" t="s">
        <v>204</v>
      </c>
      <c r="V77" s="42" t="s">
        <v>214</v>
      </c>
      <c r="X77" t="str">
        <f>INDEX(Regions!$B$4:$B$19,MATCH(TIAM!B77,Regions!$A$4:$A$19,0))</f>
        <v>China</v>
      </c>
      <c r="Y77" t="s">
        <v>66</v>
      </c>
      <c r="AA77" t="str">
        <f>INDEX(PolicyMapping!$B:$B,MATCH($D77,PolicyMapping!$A:$A,0))</f>
        <v>efficiency standard</v>
      </c>
      <c r="AB77" t="str">
        <f>INDEX(PolicyMapping!$C:$C,MATCH($D77,PolicyMapping!$A:$A,0))</f>
        <v>transport</v>
      </c>
    </row>
    <row r="78" spans="1:28" ht="15" customHeight="1" x14ac:dyDescent="0.3">
      <c r="A78" s="19" t="s">
        <v>62</v>
      </c>
      <c r="B78" s="19" t="s">
        <v>191</v>
      </c>
      <c r="C78" s="19" t="s">
        <v>201</v>
      </c>
      <c r="D78" s="19" t="s">
        <v>210</v>
      </c>
      <c r="E78" s="20">
        <v>0.92</v>
      </c>
      <c r="F78" s="113"/>
      <c r="G78" s="19" t="s">
        <v>139</v>
      </c>
      <c r="H78" s="19">
        <v>2015</v>
      </c>
      <c r="I78" s="19">
        <v>2025</v>
      </c>
      <c r="J78" s="19" t="s">
        <v>17</v>
      </c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21" t="s">
        <v>215</v>
      </c>
      <c r="W78" t="s">
        <v>130</v>
      </c>
      <c r="X78" t="str">
        <f>INDEX(Regions!$B$4:$B$19,MATCH(TIAM!B78,Regions!$A$4:$A$19,0))</f>
        <v>China</v>
      </c>
      <c r="AA78" t="str">
        <f>INDEX(PolicyMapping!$B:$B,MATCH($D78,PolicyMapping!$A:$A,0))</f>
        <v>efficiency standard</v>
      </c>
      <c r="AB78" t="str">
        <f>INDEX(PolicyMapping!$C:$C,MATCH($D78,PolicyMapping!$A:$A,0))</f>
        <v>transport</v>
      </c>
    </row>
    <row r="79" spans="1:28" x14ac:dyDescent="0.3">
      <c r="A79" s="56" t="s">
        <v>62</v>
      </c>
      <c r="B79" s="56" t="s">
        <v>191</v>
      </c>
      <c r="C79" s="56" t="s">
        <v>83</v>
      </c>
      <c r="D79" s="56" t="s">
        <v>216</v>
      </c>
      <c r="E79" s="56">
        <v>4.0999999999999996</v>
      </c>
      <c r="F79" s="99"/>
      <c r="G79" s="56" t="s">
        <v>217</v>
      </c>
      <c r="H79" s="56"/>
      <c r="I79" s="56">
        <v>2020</v>
      </c>
      <c r="J79" s="56" t="s">
        <v>14</v>
      </c>
      <c r="K79" s="56"/>
      <c r="L79" s="56" t="s">
        <v>84</v>
      </c>
      <c r="M79" s="56"/>
      <c r="N79" s="56"/>
      <c r="O79" s="56"/>
      <c r="P79" s="56"/>
      <c r="Q79" s="56"/>
      <c r="R79" s="56"/>
      <c r="S79" s="56"/>
      <c r="T79" s="56"/>
      <c r="U79" s="56"/>
      <c r="V79" s="56" t="s">
        <v>218</v>
      </c>
      <c r="X79" t="str">
        <f>INDEX(Regions!$B$4:$B$19,MATCH(TIAM!B79,Regions!$A$4:$A$19,0))</f>
        <v>China</v>
      </c>
      <c r="Y79" t="s">
        <v>66</v>
      </c>
      <c r="Z79" t="s">
        <v>66</v>
      </c>
      <c r="AA79" t="str">
        <f>INDEX(PolicyMapping!$B:$B,MATCH($D79,PolicyMapping!$A:$A,0))</f>
        <v>cap on fossils</v>
      </c>
      <c r="AB79" t="str">
        <f>INDEX(PolicyMapping!$C:$C,MATCH($D79,PolicyMapping!$A:$A,0))</f>
        <v>system</v>
      </c>
    </row>
    <row r="80" spans="1:28" x14ac:dyDescent="0.3">
      <c r="A80" s="56" t="s">
        <v>62</v>
      </c>
      <c r="B80" s="56" t="s">
        <v>191</v>
      </c>
      <c r="C80" s="56" t="s">
        <v>83</v>
      </c>
      <c r="D80" s="56" t="s">
        <v>65</v>
      </c>
      <c r="E80" s="56">
        <v>100000000</v>
      </c>
      <c r="F80" s="99"/>
      <c r="G80" s="56" t="s">
        <v>219</v>
      </c>
      <c r="H80" s="56"/>
      <c r="I80" s="56">
        <v>2020</v>
      </c>
      <c r="J80" s="56" t="s">
        <v>14</v>
      </c>
      <c r="K80" s="56"/>
      <c r="L80" s="56" t="s">
        <v>66</v>
      </c>
      <c r="M80" s="56" t="s">
        <v>66</v>
      </c>
      <c r="N80" s="56" t="s">
        <v>113</v>
      </c>
      <c r="O80" s="56">
        <v>0.23084809875488282</v>
      </c>
      <c r="P80" s="56">
        <v>0.36180648803710941</v>
      </c>
      <c r="Q80" s="56">
        <v>0.5672924749589543</v>
      </c>
      <c r="R80" s="56">
        <v>0.13095838928222658</v>
      </c>
      <c r="S80" s="56">
        <v>9.4453743616669406E-3</v>
      </c>
      <c r="T80" s="56">
        <v>2020</v>
      </c>
      <c r="U80" s="56" t="s">
        <v>204</v>
      </c>
      <c r="V80" s="56" t="s">
        <v>220</v>
      </c>
      <c r="X80" t="str">
        <f>INDEX(Regions!$B$4:$B$19,MATCH(TIAM!B80,Regions!$A$4:$A$19,0))</f>
        <v>China</v>
      </c>
      <c r="Y80" t="s">
        <v>66</v>
      </c>
      <c r="Z80" t="s">
        <v>66</v>
      </c>
      <c r="AA80" t="str">
        <f>INDEX(PolicyMapping!$B:$B,MATCH($D80,PolicyMapping!$A:$A,0))</f>
        <v>clean energy</v>
      </c>
      <c r="AB80" t="str">
        <f>INDEX(PolicyMapping!$C:$C,MATCH($D80,PolicyMapping!$A:$A,0))</f>
        <v>transport</v>
      </c>
    </row>
    <row r="81" spans="1:28" x14ac:dyDescent="0.3">
      <c r="A81" s="42" t="s">
        <v>62</v>
      </c>
      <c r="B81" s="42" t="s">
        <v>191</v>
      </c>
      <c r="C81" s="42" t="s">
        <v>201</v>
      </c>
      <c r="D81" s="42" t="s">
        <v>221</v>
      </c>
      <c r="E81" s="42">
        <v>6</v>
      </c>
      <c r="F81" s="101"/>
      <c r="G81" s="42" t="s">
        <v>10</v>
      </c>
      <c r="H81" s="42"/>
      <c r="I81" s="42">
        <v>2020</v>
      </c>
      <c r="J81" s="42" t="s">
        <v>14</v>
      </c>
      <c r="K81" s="42"/>
      <c r="L81" s="42" t="s">
        <v>66</v>
      </c>
      <c r="M81" s="42" t="s">
        <v>66</v>
      </c>
      <c r="N81" s="42" t="s">
        <v>113</v>
      </c>
      <c r="O81" s="42">
        <v>0.5453643798828125</v>
      </c>
      <c r="P81" s="42">
        <v>0.5307769775390625</v>
      </c>
      <c r="Q81" s="42">
        <v>-2.6747992501608798E-2</v>
      </c>
      <c r="R81" s="42">
        <v>-1.458740234375E-2</v>
      </c>
      <c r="S81" s="42">
        <v>-1.0521164536014661E-3</v>
      </c>
      <c r="T81" s="42">
        <v>2020</v>
      </c>
      <c r="U81" s="42" t="s">
        <v>204</v>
      </c>
      <c r="V81" s="42" t="s">
        <v>222</v>
      </c>
      <c r="X81" t="str">
        <f>INDEX(Regions!$B$4:$B$19,MATCH(TIAM!B81,Regions!$A$4:$A$19,0))</f>
        <v>China</v>
      </c>
      <c r="Y81" t="s">
        <v>66</v>
      </c>
      <c r="AA81" t="str">
        <f>INDEX(PolicyMapping!$B:$B,MATCH($D81,PolicyMapping!$A:$A,0))</f>
        <v>clean energy</v>
      </c>
      <c r="AB81" t="str">
        <f>INDEX(PolicyMapping!$C:$C,MATCH($D81,PolicyMapping!$A:$A,0))</f>
        <v>transport</v>
      </c>
    </row>
    <row r="82" spans="1:28" x14ac:dyDescent="0.3">
      <c r="A82" s="19" t="s">
        <v>62</v>
      </c>
      <c r="B82" s="19" t="s">
        <v>191</v>
      </c>
      <c r="C82" s="19" t="s">
        <v>201</v>
      </c>
      <c r="D82" s="19" t="s">
        <v>221</v>
      </c>
      <c r="E82" s="20">
        <v>25</v>
      </c>
      <c r="F82" s="113"/>
      <c r="G82" s="22" t="s">
        <v>10</v>
      </c>
      <c r="H82" s="19"/>
      <c r="I82" s="19">
        <v>2025</v>
      </c>
      <c r="J82" s="29" t="s">
        <v>17</v>
      </c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21" t="s">
        <v>223</v>
      </c>
      <c r="W82" t="s">
        <v>130</v>
      </c>
      <c r="X82" t="str">
        <f>INDEX(Regions!$B$4:$B$19,MATCH(TIAM!B82,Regions!$A$4:$A$19,0))</f>
        <v>China</v>
      </c>
      <c r="AA82" t="str">
        <f>INDEX(PolicyMapping!$B:$B,MATCH($D82,PolicyMapping!$A:$A,0))</f>
        <v>clean energy</v>
      </c>
      <c r="AB82" t="str">
        <f>INDEX(PolicyMapping!$C:$C,MATCH($D82,PolicyMapping!$A:$A,0))</f>
        <v>transport</v>
      </c>
    </row>
    <row r="83" spans="1:28" x14ac:dyDescent="0.3">
      <c r="A83" s="56" t="s">
        <v>62</v>
      </c>
      <c r="B83" s="56" t="s">
        <v>191</v>
      </c>
      <c r="C83" s="56" t="s">
        <v>201</v>
      </c>
      <c r="D83" s="56" t="s">
        <v>224</v>
      </c>
      <c r="E83" s="56">
        <v>2000000</v>
      </c>
      <c r="F83" s="99"/>
      <c r="G83" s="56" t="s">
        <v>225</v>
      </c>
      <c r="H83" s="56"/>
      <c r="I83" s="56">
        <v>2020</v>
      </c>
      <c r="J83" s="56" t="s">
        <v>17</v>
      </c>
      <c r="K83" s="56"/>
      <c r="L83" s="56" t="s">
        <v>66</v>
      </c>
      <c r="M83" s="56" t="s">
        <v>66</v>
      </c>
      <c r="N83" s="56" t="s">
        <v>113</v>
      </c>
      <c r="O83" s="56">
        <v>0.5453643798828125</v>
      </c>
      <c r="P83" s="56">
        <v>0.5307769775390625</v>
      </c>
      <c r="Q83" s="56">
        <v>-2.6747992501608798E-2</v>
      </c>
      <c r="R83" s="56">
        <v>-1.458740234375E-2</v>
      </c>
      <c r="S83" s="56">
        <v>-1.0521164536014661E-3</v>
      </c>
      <c r="T83" s="56">
        <v>2020</v>
      </c>
      <c r="U83" s="56" t="s">
        <v>204</v>
      </c>
      <c r="V83" s="56" t="s">
        <v>226</v>
      </c>
      <c r="X83" t="str">
        <f>INDEX(Regions!$B$4:$B$19,MATCH(TIAM!B83,Regions!$A$4:$A$19,0))</f>
        <v>China</v>
      </c>
      <c r="Y83" t="s">
        <v>66</v>
      </c>
      <c r="Z83" t="s">
        <v>66</v>
      </c>
      <c r="AA83" t="str">
        <f>INDEX(PolicyMapping!$B:$B,MATCH($D83,PolicyMapping!$A:$A,0))</f>
        <v>clean energy</v>
      </c>
      <c r="AB83" t="str">
        <f>INDEX(PolicyMapping!$C:$C,MATCH($D83,PolicyMapping!$A:$A,0))</f>
        <v>transport</v>
      </c>
    </row>
    <row r="84" spans="1:28" x14ac:dyDescent="0.3">
      <c r="A84" s="56" t="s">
        <v>62</v>
      </c>
      <c r="B84" s="56" t="s">
        <v>191</v>
      </c>
      <c r="C84" s="56" t="s">
        <v>83</v>
      </c>
      <c r="D84" s="56" t="s">
        <v>227</v>
      </c>
      <c r="E84" s="56">
        <v>5000000</v>
      </c>
      <c r="F84" s="99"/>
      <c r="G84" s="56" t="s">
        <v>228</v>
      </c>
      <c r="H84" s="56"/>
      <c r="I84" s="56">
        <v>2020</v>
      </c>
      <c r="J84" s="56" t="s">
        <v>17</v>
      </c>
      <c r="K84" s="56"/>
      <c r="L84" s="56" t="s">
        <v>66</v>
      </c>
      <c r="M84" s="56" t="s">
        <v>87</v>
      </c>
      <c r="N84" s="56" t="s">
        <v>87</v>
      </c>
      <c r="O84" s="56">
        <v>0.5453643798828125</v>
      </c>
      <c r="P84" s="56">
        <v>0.5307769775390625</v>
      </c>
      <c r="Q84" s="56">
        <v>-2.6747992501608798E-2</v>
      </c>
      <c r="R84" s="56">
        <v>-1.458740234375E-2</v>
      </c>
      <c r="S84" s="56">
        <v>-1.0521164536014661E-3</v>
      </c>
      <c r="T84" s="56">
        <v>2020</v>
      </c>
      <c r="U84" s="56" t="s">
        <v>204</v>
      </c>
      <c r="V84" s="56" t="s">
        <v>226</v>
      </c>
      <c r="X84" t="str">
        <f>INDEX(Regions!$B$4:$B$19,MATCH(TIAM!B84,Regions!$A$4:$A$19,0))</f>
        <v>China</v>
      </c>
      <c r="Y84" t="s">
        <v>66</v>
      </c>
      <c r="Z84" t="s">
        <v>66</v>
      </c>
      <c r="AA84" t="str">
        <f>INDEX(PolicyMapping!$B:$B,MATCH($D84,PolicyMapping!$A:$A,0))</f>
        <v>clean energy</v>
      </c>
      <c r="AB84" t="str">
        <f>INDEX(PolicyMapping!$C:$C,MATCH($D84,PolicyMapping!$A:$A,0))</f>
        <v>transport</v>
      </c>
    </row>
    <row r="85" spans="1:28" x14ac:dyDescent="0.3">
      <c r="A85" s="42" t="s">
        <v>62</v>
      </c>
      <c r="B85" s="42" t="s">
        <v>191</v>
      </c>
      <c r="C85" s="42" t="s">
        <v>83</v>
      </c>
      <c r="D85" s="42" t="s">
        <v>229</v>
      </c>
      <c r="E85" s="42">
        <v>1.5</v>
      </c>
      <c r="F85" s="101"/>
      <c r="G85" s="42" t="s">
        <v>10</v>
      </c>
      <c r="H85" s="42"/>
      <c r="I85" s="42">
        <v>2020</v>
      </c>
      <c r="J85" s="42" t="s">
        <v>14</v>
      </c>
      <c r="K85" s="42"/>
      <c r="L85" s="42" t="s">
        <v>66</v>
      </c>
      <c r="M85" s="42" t="s">
        <v>66</v>
      </c>
      <c r="N85" s="42" t="s">
        <v>85</v>
      </c>
      <c r="O85" s="42">
        <v>0.5453643798828125</v>
      </c>
      <c r="P85" s="42">
        <v>0.5307769775390625</v>
      </c>
      <c r="Q85" s="42">
        <v>-2.6747992501608798E-2</v>
      </c>
      <c r="R85" s="42">
        <v>-1.458740234375E-2</v>
      </c>
      <c r="S85" s="42">
        <v>-1.0521164536014661E-3</v>
      </c>
      <c r="T85" s="42">
        <v>2020</v>
      </c>
      <c r="U85" s="42" t="s">
        <v>204</v>
      </c>
      <c r="V85" s="42" t="s">
        <v>230</v>
      </c>
      <c r="X85" t="str">
        <f>INDEX(Regions!$B$4:$B$19,MATCH(TIAM!B85,Regions!$A$4:$A$19,0))</f>
        <v>China</v>
      </c>
      <c r="Y85" t="s">
        <v>66</v>
      </c>
      <c r="AA85" t="str">
        <f>INDEX(PolicyMapping!$B:$B,MATCH($D85,PolicyMapping!$A:$A,0))</f>
        <v>clean energy</v>
      </c>
      <c r="AB85" t="str">
        <f>INDEX(PolicyMapping!$C:$C,MATCH($D85,PolicyMapping!$A:$A,0))</f>
        <v>transport</v>
      </c>
    </row>
    <row r="86" spans="1:28" x14ac:dyDescent="0.3">
      <c r="A86" s="42" t="s">
        <v>62</v>
      </c>
      <c r="B86" s="42" t="s">
        <v>191</v>
      </c>
      <c r="C86" s="42" t="s">
        <v>83</v>
      </c>
      <c r="D86" s="42" t="s">
        <v>231</v>
      </c>
      <c r="E86" s="42">
        <v>10</v>
      </c>
      <c r="F86" s="101"/>
      <c r="G86" s="42" t="s">
        <v>10</v>
      </c>
      <c r="H86" s="42"/>
      <c r="I86" s="42">
        <v>2020</v>
      </c>
      <c r="J86" s="42" t="s">
        <v>17</v>
      </c>
      <c r="K86" s="42" t="s">
        <v>232</v>
      </c>
      <c r="L86" s="42" t="s">
        <v>84</v>
      </c>
      <c r="M86" s="42"/>
      <c r="N86" s="42"/>
      <c r="O86" s="42"/>
      <c r="P86" s="42"/>
      <c r="Q86" s="42"/>
      <c r="R86" s="42"/>
      <c r="S86" s="42"/>
      <c r="T86" s="42"/>
      <c r="U86" s="42"/>
      <c r="V86" s="42" t="s">
        <v>233</v>
      </c>
      <c r="X86" t="str">
        <f>INDEX(Regions!$B$4:$B$19,MATCH(TIAM!B86,Regions!$A$4:$A$19,0))</f>
        <v>China</v>
      </c>
      <c r="Y86" t="s">
        <v>66</v>
      </c>
      <c r="AA86" t="str">
        <f>INDEX(PolicyMapping!$B:$B,MATCH($D86,PolicyMapping!$A:$A,0))</f>
        <v>cap on fossils</v>
      </c>
      <c r="AB86" t="str">
        <f>INDEX(PolicyMapping!$C:$C,MATCH($D86,PolicyMapping!$A:$A,0))</f>
        <v>system</v>
      </c>
    </row>
    <row r="87" spans="1:28" x14ac:dyDescent="0.3">
      <c r="A87" s="42" t="s">
        <v>62</v>
      </c>
      <c r="B87" s="42" t="s">
        <v>191</v>
      </c>
      <c r="C87" s="42" t="s">
        <v>83</v>
      </c>
      <c r="D87" s="42" t="s">
        <v>234</v>
      </c>
      <c r="E87" s="42">
        <v>84.5</v>
      </c>
      <c r="F87" s="101"/>
      <c r="G87" s="42" t="s">
        <v>235</v>
      </c>
      <c r="H87" s="42"/>
      <c r="I87" s="42">
        <v>2020</v>
      </c>
      <c r="J87" s="42" t="s">
        <v>17</v>
      </c>
      <c r="K87" s="42"/>
      <c r="L87" s="42" t="s">
        <v>84</v>
      </c>
      <c r="M87" s="42"/>
      <c r="N87" s="42"/>
      <c r="O87" s="42"/>
      <c r="P87" s="42"/>
      <c r="Q87" s="42"/>
      <c r="R87" s="42"/>
      <c r="S87" s="42"/>
      <c r="T87" s="42"/>
      <c r="U87" s="42"/>
      <c r="V87" s="42" t="s">
        <v>236</v>
      </c>
      <c r="X87" t="str">
        <f>INDEX(Regions!$B$4:$B$19,MATCH(TIAM!B87,Regions!$A$4:$A$19,0))</f>
        <v>China</v>
      </c>
      <c r="Y87" t="s">
        <v>66</v>
      </c>
      <c r="AA87" t="str">
        <f>INDEX(PolicyMapping!$B:$B,MATCH($D87,PolicyMapping!$A:$A,0))</f>
        <v>cap on fossils</v>
      </c>
      <c r="AB87" t="str">
        <f>INDEX(PolicyMapping!$C:$C,MATCH($D87,PolicyMapping!$A:$A,0))</f>
        <v>system</v>
      </c>
    </row>
    <row r="88" spans="1:28" x14ac:dyDescent="0.3">
      <c r="A88" s="42" t="s">
        <v>62</v>
      </c>
      <c r="B88" s="42" t="s">
        <v>191</v>
      </c>
      <c r="C88" s="42" t="s">
        <v>83</v>
      </c>
      <c r="D88" s="42" t="s">
        <v>25</v>
      </c>
      <c r="E88" s="42">
        <v>210</v>
      </c>
      <c r="F88" s="101"/>
      <c r="G88" s="42" t="s">
        <v>24</v>
      </c>
      <c r="H88" s="42"/>
      <c r="I88" s="42">
        <v>2020</v>
      </c>
      <c r="J88" s="42" t="s">
        <v>17</v>
      </c>
      <c r="K88" s="42"/>
      <c r="L88" s="42" t="s">
        <v>66</v>
      </c>
      <c r="M88" s="42" t="s">
        <v>66</v>
      </c>
      <c r="N88" s="42" t="s">
        <v>66</v>
      </c>
      <c r="O88" s="42">
        <v>1.012397346</v>
      </c>
      <c r="P88" s="42">
        <v>1.5769852800000002</v>
      </c>
      <c r="Q88" s="42">
        <v>0.55767425332622333</v>
      </c>
      <c r="R88" s="42">
        <v>0.56458793400000018</v>
      </c>
      <c r="S88" s="42">
        <v>4.0720907044890314E-2</v>
      </c>
      <c r="T88" s="42">
        <v>2020</v>
      </c>
      <c r="U88" s="42" t="s">
        <v>204</v>
      </c>
      <c r="V88" s="42" t="s">
        <v>237</v>
      </c>
      <c r="X88" t="str">
        <f>INDEX(Regions!$B$4:$B$19,MATCH(TIAM!B88,Regions!$A$4:$A$19,0))</f>
        <v>China</v>
      </c>
      <c r="Y88" t="s">
        <v>66</v>
      </c>
      <c r="AA88" t="str">
        <f>INDEX(PolicyMapping!$B:$B,MATCH($D88,PolicyMapping!$A:$A,0))</f>
        <v>clean energy</v>
      </c>
      <c r="AB88" t="str">
        <f>INDEX(PolicyMapping!$C:$C,MATCH($D88,PolicyMapping!$A:$A,0))</f>
        <v>power</v>
      </c>
    </row>
    <row r="89" spans="1:28" x14ac:dyDescent="0.3">
      <c r="A89" s="42" t="s">
        <v>62</v>
      </c>
      <c r="B89" s="42" t="s">
        <v>191</v>
      </c>
      <c r="C89" s="42" t="s">
        <v>83</v>
      </c>
      <c r="D89" s="42" t="s">
        <v>238</v>
      </c>
      <c r="E89" s="42">
        <v>105</v>
      </c>
      <c r="F89" s="101"/>
      <c r="G89" s="42" t="s">
        <v>24</v>
      </c>
      <c r="H89" s="42"/>
      <c r="I89" s="42">
        <v>2020</v>
      </c>
      <c r="J89" s="42" t="s">
        <v>17</v>
      </c>
      <c r="K89" s="42"/>
      <c r="L89" s="42" t="s">
        <v>66</v>
      </c>
      <c r="M89" s="42" t="s">
        <v>66</v>
      </c>
      <c r="N89" s="42" t="s">
        <v>66</v>
      </c>
      <c r="O89" s="42">
        <v>0.30260921600000001</v>
      </c>
      <c r="P89" s="42">
        <v>0.58246112000000005</v>
      </c>
      <c r="Q89" s="42">
        <v>0.92479636839612989</v>
      </c>
      <c r="R89" s="42">
        <v>0.27985190400000004</v>
      </c>
      <c r="S89" s="42">
        <v>2.0184319718599523E-2</v>
      </c>
      <c r="T89" s="42">
        <v>2020</v>
      </c>
      <c r="U89" s="42" t="s">
        <v>204</v>
      </c>
      <c r="V89" s="42" t="s">
        <v>239</v>
      </c>
      <c r="X89" t="str">
        <f>INDEX(Regions!$B$4:$B$19,MATCH(TIAM!B89,Regions!$A$4:$A$19,0))</f>
        <v>China</v>
      </c>
      <c r="Y89" t="s">
        <v>66</v>
      </c>
      <c r="AA89" t="str">
        <f>INDEX(PolicyMapping!$B:$B,MATCH($D89,PolicyMapping!$A:$A,0))</f>
        <v>clean energy</v>
      </c>
      <c r="AB89" t="str">
        <f>INDEX(PolicyMapping!$C:$C,MATCH($D89,PolicyMapping!$A:$A,0))</f>
        <v>power</v>
      </c>
    </row>
    <row r="90" spans="1:28" x14ac:dyDescent="0.3">
      <c r="A90" s="42" t="s">
        <v>62</v>
      </c>
      <c r="B90" s="42" t="s">
        <v>191</v>
      </c>
      <c r="C90" s="42" t="s">
        <v>83</v>
      </c>
      <c r="D90" s="42" t="s">
        <v>240</v>
      </c>
      <c r="E90" s="42">
        <v>15</v>
      </c>
      <c r="F90" s="101"/>
      <c r="G90" s="42" t="s">
        <v>24</v>
      </c>
      <c r="H90" s="42"/>
      <c r="I90" s="42">
        <v>2020</v>
      </c>
      <c r="J90" s="42" t="s">
        <v>17</v>
      </c>
      <c r="K90" s="42"/>
      <c r="L90" s="42" t="s">
        <v>66</v>
      </c>
      <c r="M90" s="42" t="s">
        <v>66</v>
      </c>
      <c r="N90" s="42" t="s">
        <v>66</v>
      </c>
      <c r="O90" s="42">
        <v>4.90886346875E-2</v>
      </c>
      <c r="P90" s="42">
        <v>0.68008892662500009</v>
      </c>
      <c r="Q90" s="42">
        <v>12.854305196191959</v>
      </c>
      <c r="R90" s="42">
        <v>0.63100029193750007</v>
      </c>
      <c r="S90" s="42">
        <v>4.5510898632285655E-2</v>
      </c>
      <c r="T90" s="42">
        <v>2020</v>
      </c>
      <c r="U90" s="42" t="s">
        <v>204</v>
      </c>
      <c r="V90" s="42" t="s">
        <v>241</v>
      </c>
      <c r="X90" t="str">
        <f>INDEX(Regions!$B$4:$B$19,MATCH(TIAM!B90,Regions!$A$4:$A$19,0))</f>
        <v>China</v>
      </c>
      <c r="Y90" t="s">
        <v>66</v>
      </c>
      <c r="AA90" t="str">
        <f>INDEX(PolicyMapping!$B:$B,MATCH($D90,PolicyMapping!$A:$A,0))</f>
        <v>clean energy</v>
      </c>
      <c r="AB90" t="str">
        <f>INDEX(PolicyMapping!$C:$C,MATCH($D90,PolicyMapping!$A:$A,0))</f>
        <v>power</v>
      </c>
    </row>
    <row r="91" spans="1:28" x14ac:dyDescent="0.3">
      <c r="A91" s="42" t="s">
        <v>62</v>
      </c>
      <c r="B91" s="42" t="s">
        <v>191</v>
      </c>
      <c r="C91" s="42" t="s">
        <v>83</v>
      </c>
      <c r="D91" s="42" t="s">
        <v>31</v>
      </c>
      <c r="E91" s="42">
        <v>340</v>
      </c>
      <c r="F91" s="101"/>
      <c r="G91" s="42" t="s">
        <v>24</v>
      </c>
      <c r="H91" s="42"/>
      <c r="I91" s="42">
        <v>2020</v>
      </c>
      <c r="J91" s="42" t="s">
        <v>17</v>
      </c>
      <c r="K91" s="42"/>
      <c r="L91" s="42" t="s">
        <v>66</v>
      </c>
      <c r="M91" s="42" t="s">
        <v>66</v>
      </c>
      <c r="N91" s="42" t="s">
        <v>66</v>
      </c>
      <c r="O91" s="42">
        <v>4.4136908799999999</v>
      </c>
      <c r="P91" s="42">
        <v>4.107471104</v>
      </c>
      <c r="Q91" s="42">
        <v>-6.9379524829795022E-2</v>
      </c>
      <c r="R91" s="42">
        <v>-0.30621977599999983</v>
      </c>
      <c r="S91" s="42">
        <v>-2.2086102594256155E-2</v>
      </c>
      <c r="T91" s="42">
        <v>2020</v>
      </c>
      <c r="U91" s="42" t="s">
        <v>204</v>
      </c>
      <c r="V91" s="42" t="s">
        <v>242</v>
      </c>
      <c r="X91" t="str">
        <f>INDEX(Regions!$B$4:$B$19,MATCH(TIAM!B91,Regions!$A$4:$A$19,0))</f>
        <v>China</v>
      </c>
      <c r="Y91" t="s">
        <v>66</v>
      </c>
      <c r="AA91" t="str">
        <f>INDEX(PolicyMapping!$B:$B,MATCH($D91,PolicyMapping!$A:$A,0))</f>
        <v>clean energy</v>
      </c>
      <c r="AB91" t="str">
        <f>INDEX(PolicyMapping!$C:$C,MATCH($D91,PolicyMapping!$A:$A,0))</f>
        <v>power</v>
      </c>
    </row>
    <row r="92" spans="1:28" x14ac:dyDescent="0.3">
      <c r="A92" s="42" t="s">
        <v>62</v>
      </c>
      <c r="B92" s="42" t="s">
        <v>191</v>
      </c>
      <c r="C92" s="42" t="s">
        <v>83</v>
      </c>
      <c r="D92" s="42" t="s">
        <v>243</v>
      </c>
      <c r="E92" s="42">
        <v>58</v>
      </c>
      <c r="F92" s="101"/>
      <c r="G92" s="42" t="s">
        <v>24</v>
      </c>
      <c r="H92" s="42"/>
      <c r="I92" s="42">
        <v>2020</v>
      </c>
      <c r="J92" s="42" t="s">
        <v>17</v>
      </c>
      <c r="K92" s="42"/>
      <c r="L92" s="42" t="s">
        <v>66</v>
      </c>
      <c r="M92" s="42" t="s">
        <v>66</v>
      </c>
      <c r="N92" s="42" t="s">
        <v>66</v>
      </c>
      <c r="O92" s="42">
        <v>0.82803897600000009</v>
      </c>
      <c r="P92" s="42">
        <v>1.2911050240000002</v>
      </c>
      <c r="Q92" s="42">
        <v>0.55923218764040405</v>
      </c>
      <c r="R92" s="42">
        <v>0.46306604800000006</v>
      </c>
      <c r="S92" s="42">
        <v>3.3398640602639432E-2</v>
      </c>
      <c r="T92" s="42">
        <v>2020</v>
      </c>
      <c r="U92" s="42" t="s">
        <v>204</v>
      </c>
      <c r="V92" s="42" t="s">
        <v>244</v>
      </c>
      <c r="X92" t="str">
        <f>INDEX(Regions!$B$4:$B$19,MATCH(TIAM!B92,Regions!$A$4:$A$19,0))</f>
        <v>China</v>
      </c>
      <c r="Y92" t="s">
        <v>66</v>
      </c>
      <c r="AA92" t="str">
        <f>INDEX(PolicyMapping!$B:$B,MATCH($D92,PolicyMapping!$A:$A,0))</f>
        <v>clean energy</v>
      </c>
      <c r="AB92" t="str">
        <f>INDEX(PolicyMapping!$C:$C,MATCH($D92,PolicyMapping!$A:$A,0))</f>
        <v>power</v>
      </c>
    </row>
    <row r="93" spans="1:28" x14ac:dyDescent="0.3">
      <c r="A93" s="42" t="s">
        <v>62</v>
      </c>
      <c r="B93" s="42" t="s">
        <v>191</v>
      </c>
      <c r="C93" s="42" t="s">
        <v>83</v>
      </c>
      <c r="D93" s="42" t="s">
        <v>245</v>
      </c>
      <c r="E93" s="42">
        <v>5</v>
      </c>
      <c r="F93" s="101"/>
      <c r="G93" s="42" t="s">
        <v>24</v>
      </c>
      <c r="H93" s="42"/>
      <c r="I93" s="42">
        <v>2020</v>
      </c>
      <c r="J93" s="42" t="s">
        <v>17</v>
      </c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 t="s">
        <v>246</v>
      </c>
      <c r="X93" t="str">
        <f>INDEX(Regions!$B$4:$B$19,MATCH(TIAM!B93,Regions!$A$4:$A$19,0))</f>
        <v>China</v>
      </c>
      <c r="Y93" t="s">
        <v>66</v>
      </c>
      <c r="AA93" t="str">
        <f>INDEX(PolicyMapping!$B:$B,MATCH($D93,PolicyMapping!$A:$A,0))</f>
        <v>clean energy</v>
      </c>
      <c r="AB93" t="str">
        <f>INDEX(PolicyMapping!$C:$C,MATCH($D93,PolicyMapping!$A:$A,0))</f>
        <v>power</v>
      </c>
    </row>
    <row r="94" spans="1:28" s="92" customFormat="1" x14ac:dyDescent="0.3">
      <c r="A94" s="101" t="s">
        <v>62</v>
      </c>
      <c r="B94" s="101" t="s">
        <v>191</v>
      </c>
      <c r="C94" s="101" t="s">
        <v>83</v>
      </c>
      <c r="D94" s="101" t="s">
        <v>944</v>
      </c>
      <c r="E94" s="101"/>
      <c r="F94" s="101">
        <v>1200</v>
      </c>
      <c r="G94" s="101" t="s">
        <v>24</v>
      </c>
      <c r="H94" s="101"/>
      <c r="I94" s="101">
        <v>2030</v>
      </c>
      <c r="J94" s="101" t="s">
        <v>17</v>
      </c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X94" t="str">
        <f>INDEX(Regions!$B$4:$B$19,MATCH(TIAM!B94,Regions!$A$4:$A$19,0))</f>
        <v>China</v>
      </c>
      <c r="Y94" t="s">
        <v>66</v>
      </c>
      <c r="Z94"/>
      <c r="AA94" t="str">
        <f>INDEX(PolicyMapping!$B:$B,MATCH($D94,PolicyMapping!$A:$A,0))</f>
        <v>clean energy</v>
      </c>
      <c r="AB94" t="str">
        <f>INDEX(PolicyMapping!$C:$C,MATCH($D94,PolicyMapping!$A:$A,0))</f>
        <v>power</v>
      </c>
    </row>
    <row r="95" spans="1:28" x14ac:dyDescent="0.3">
      <c r="A95" s="42" t="s">
        <v>62</v>
      </c>
      <c r="B95" s="42" t="s">
        <v>191</v>
      </c>
      <c r="C95" s="42" t="s">
        <v>83</v>
      </c>
      <c r="D95" s="42" t="s">
        <v>13</v>
      </c>
      <c r="E95" s="42">
        <v>26.5</v>
      </c>
      <c r="F95" s="101"/>
      <c r="G95" s="42" t="s">
        <v>10</v>
      </c>
      <c r="H95" s="42"/>
      <c r="I95" s="42">
        <v>2020</v>
      </c>
      <c r="J95" s="42" t="s">
        <v>14</v>
      </c>
      <c r="K95" s="42"/>
      <c r="L95" s="42" t="s">
        <v>84</v>
      </c>
      <c r="M95" s="42"/>
      <c r="N95" s="42"/>
      <c r="O95" s="42"/>
      <c r="P95" s="42"/>
      <c r="Q95" s="42"/>
      <c r="R95" s="42"/>
      <c r="S95" s="42"/>
      <c r="T95" s="42"/>
      <c r="U95" s="42"/>
      <c r="V95" s="42" t="s">
        <v>247</v>
      </c>
      <c r="X95" t="str">
        <f>INDEX(Regions!$B$4:$B$19,MATCH(TIAM!B95,Regions!$A$4:$A$19,0))</f>
        <v>China</v>
      </c>
      <c r="Y95" t="s">
        <v>66</v>
      </c>
      <c r="AA95" t="str">
        <f>INDEX(PolicyMapping!$B:$B,MATCH($D95,PolicyMapping!$A:$A,0))</f>
        <v>clean energy</v>
      </c>
      <c r="AB95" t="str">
        <f>INDEX(PolicyMapping!$C:$C,MATCH($D95,PolicyMapping!$A:$A,0))</f>
        <v>power</v>
      </c>
    </row>
    <row r="96" spans="1:28" x14ac:dyDescent="0.3">
      <c r="A96" s="56" t="s">
        <v>62</v>
      </c>
      <c r="B96" s="56" t="s">
        <v>191</v>
      </c>
      <c r="C96" s="56" t="s">
        <v>83</v>
      </c>
      <c r="D96" s="56" t="s">
        <v>248</v>
      </c>
      <c r="E96" s="56">
        <v>40</v>
      </c>
      <c r="F96" s="99"/>
      <c r="G96" s="56" t="s">
        <v>10</v>
      </c>
      <c r="H96" s="56"/>
      <c r="I96" s="56">
        <v>2020</v>
      </c>
      <c r="J96" s="56" t="s">
        <v>17</v>
      </c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 t="s">
        <v>249</v>
      </c>
      <c r="X96" t="str">
        <f>INDEX(Regions!$B$4:$B$19,MATCH(TIAM!B96,Regions!$A$4:$A$19,0))</f>
        <v>China</v>
      </c>
      <c r="Y96" t="s">
        <v>66</v>
      </c>
      <c r="Z96" t="s">
        <v>66</v>
      </c>
      <c r="AA96" t="str">
        <f>INDEX(PolicyMapping!$B:$B,MATCH($D96,PolicyMapping!$A:$A,0))</f>
        <v>efficiency standard</v>
      </c>
      <c r="AB96" t="str">
        <f>INDEX(PolicyMapping!$C:$C,MATCH($D96,PolicyMapping!$A:$A,0))</f>
        <v>power</v>
      </c>
    </row>
    <row r="97" spans="1:28" x14ac:dyDescent="0.3">
      <c r="A97" s="42" t="s">
        <v>62</v>
      </c>
      <c r="B97" s="42" t="s">
        <v>191</v>
      </c>
      <c r="C97" s="42" t="s">
        <v>83</v>
      </c>
      <c r="D97" s="42" t="s">
        <v>248</v>
      </c>
      <c r="E97" s="42">
        <v>38</v>
      </c>
      <c r="F97" s="101"/>
      <c r="G97" s="42" t="s">
        <v>10</v>
      </c>
      <c r="H97" s="42"/>
      <c r="I97" s="42">
        <v>2020</v>
      </c>
      <c r="J97" s="42" t="s">
        <v>17</v>
      </c>
      <c r="K97" s="42"/>
      <c r="L97" s="42" t="s">
        <v>84</v>
      </c>
      <c r="M97" s="42"/>
      <c r="N97" s="42"/>
      <c r="O97" s="42"/>
      <c r="P97" s="42"/>
      <c r="Q97" s="42"/>
      <c r="R97" s="42"/>
      <c r="S97" s="42"/>
      <c r="T97" s="42"/>
      <c r="U97" s="42"/>
      <c r="V97" s="42" t="s">
        <v>250</v>
      </c>
      <c r="X97" t="str">
        <f>INDEX(Regions!$B$4:$B$19,MATCH(TIAM!B97,Regions!$A$4:$A$19,0))</f>
        <v>China</v>
      </c>
      <c r="Y97" t="s">
        <v>66</v>
      </c>
      <c r="AA97" t="str">
        <f>INDEX(PolicyMapping!$B:$B,MATCH($D97,PolicyMapping!$A:$A,0))</f>
        <v>efficiency standard</v>
      </c>
      <c r="AB97" t="str">
        <f>INDEX(PolicyMapping!$C:$C,MATCH($D97,PolicyMapping!$A:$A,0))</f>
        <v>power</v>
      </c>
    </row>
    <row r="98" spans="1:28" x14ac:dyDescent="0.3">
      <c r="A98" s="56" t="s">
        <v>62</v>
      </c>
      <c r="B98" s="56" t="s">
        <v>191</v>
      </c>
      <c r="C98" s="56" t="s">
        <v>83</v>
      </c>
      <c r="D98" s="56" t="s">
        <v>196</v>
      </c>
      <c r="E98" s="56">
        <v>5</v>
      </c>
      <c r="F98" s="99"/>
      <c r="G98" s="56" t="s">
        <v>251</v>
      </c>
      <c r="H98" s="56"/>
      <c r="I98" s="56">
        <v>2020</v>
      </c>
      <c r="J98" s="56" t="s">
        <v>14</v>
      </c>
      <c r="K98" s="56"/>
      <c r="L98" s="56" t="s">
        <v>84</v>
      </c>
      <c r="M98" s="56"/>
      <c r="N98" s="56"/>
      <c r="O98" s="56"/>
      <c r="P98" s="56"/>
      <c r="Q98" s="56"/>
      <c r="R98" s="56"/>
      <c r="S98" s="56"/>
      <c r="T98" s="56"/>
      <c r="U98" s="56"/>
      <c r="V98" s="56" t="s">
        <v>252</v>
      </c>
      <c r="X98" t="str">
        <f>INDEX(Regions!$B$4:$B$19,MATCH(TIAM!B98,Regions!$A$4:$A$19,0))</f>
        <v>China</v>
      </c>
      <c r="Y98" t="s">
        <v>66</v>
      </c>
      <c r="Z98" t="s">
        <v>66</v>
      </c>
      <c r="AA98" t="str">
        <f>INDEX(PolicyMapping!$B:$B,MATCH($D98,PolicyMapping!$A:$A,0))</f>
        <v>cap on fossils</v>
      </c>
      <c r="AB98" t="str">
        <f>INDEX(PolicyMapping!$C:$C,MATCH($D98,PolicyMapping!$A:$A,0))</f>
        <v>system</v>
      </c>
    </row>
    <row r="99" spans="1:28" x14ac:dyDescent="0.3">
      <c r="A99" s="42" t="s">
        <v>62</v>
      </c>
      <c r="B99" s="42" t="s">
        <v>191</v>
      </c>
      <c r="C99" s="42" t="s">
        <v>83</v>
      </c>
      <c r="D99" s="42" t="s">
        <v>192</v>
      </c>
      <c r="E99" s="42">
        <v>15</v>
      </c>
      <c r="F99" s="101"/>
      <c r="G99" s="42" t="s">
        <v>10</v>
      </c>
      <c r="H99" s="42"/>
      <c r="I99" s="42">
        <v>2020</v>
      </c>
      <c r="J99" s="42" t="s">
        <v>17</v>
      </c>
      <c r="K99" s="42"/>
      <c r="L99" s="42" t="s">
        <v>84</v>
      </c>
      <c r="M99" s="42"/>
      <c r="N99" s="42"/>
      <c r="O99" s="42"/>
      <c r="P99" s="42"/>
      <c r="Q99" s="42"/>
      <c r="R99" s="42"/>
      <c r="S99" s="42"/>
      <c r="T99" s="42"/>
      <c r="U99" s="42"/>
      <c r="V99" s="42" t="s">
        <v>253</v>
      </c>
      <c r="X99" t="str">
        <f>INDEX(Regions!$B$4:$B$19,MATCH(TIAM!B99,Regions!$A$4:$A$19,0))</f>
        <v>China</v>
      </c>
      <c r="Y99" t="s">
        <v>66</v>
      </c>
      <c r="AA99" t="str">
        <f>INDEX(PolicyMapping!$B:$B,MATCH($D99,PolicyMapping!$A:$A,0))</f>
        <v>clean energy</v>
      </c>
      <c r="AB99" t="str">
        <f>INDEX(PolicyMapping!$C:$C,MATCH($D99,PolicyMapping!$A:$A,0))</f>
        <v>system</v>
      </c>
    </row>
    <row r="100" spans="1:28" x14ac:dyDescent="0.3">
      <c r="A100" s="42" t="s">
        <v>62</v>
      </c>
      <c r="B100" s="42" t="s">
        <v>191</v>
      </c>
      <c r="C100" s="42" t="s">
        <v>75</v>
      </c>
      <c r="D100" s="42" t="s">
        <v>254</v>
      </c>
      <c r="E100" s="42">
        <v>-18</v>
      </c>
      <c r="F100" s="101"/>
      <c r="G100" s="42" t="s">
        <v>10</v>
      </c>
      <c r="H100" s="42">
        <v>2015</v>
      </c>
      <c r="I100" s="42">
        <v>2020</v>
      </c>
      <c r="J100" s="42" t="s">
        <v>17</v>
      </c>
      <c r="K100" s="42"/>
      <c r="L100" s="42" t="s">
        <v>84</v>
      </c>
      <c r="M100" s="42"/>
      <c r="N100" s="42"/>
      <c r="O100" s="42"/>
      <c r="P100" s="42"/>
      <c r="Q100" s="42"/>
      <c r="R100" s="42"/>
      <c r="S100" s="42"/>
      <c r="T100" s="42"/>
      <c r="U100" s="42"/>
      <c r="V100" s="42" t="s">
        <v>255</v>
      </c>
      <c r="X100" t="str">
        <f>INDEX(Regions!$B$4:$B$19,MATCH(TIAM!B100,Regions!$A$4:$A$19,0))</f>
        <v>China</v>
      </c>
      <c r="Y100" t="s">
        <v>66</v>
      </c>
      <c r="AA100" t="str">
        <f>INDEX(PolicyMapping!$B:$B,MATCH($D100,PolicyMapping!$A:$A,0))</f>
        <v>efficiency standard</v>
      </c>
      <c r="AB100" t="str">
        <f>INDEX(PolicyMapping!$C:$C,MATCH($D100,PolicyMapping!$A:$A,0))</f>
        <v>industry</v>
      </c>
    </row>
    <row r="101" spans="1:28" x14ac:dyDescent="0.3">
      <c r="A101" s="42" t="s">
        <v>62</v>
      </c>
      <c r="B101" s="42" t="s">
        <v>191</v>
      </c>
      <c r="C101" s="42" t="s">
        <v>83</v>
      </c>
      <c r="D101" s="42" t="s">
        <v>65</v>
      </c>
      <c r="E101" s="42">
        <v>1.1000000000000001</v>
      </c>
      <c r="F101" s="101"/>
      <c r="G101" s="42" t="s">
        <v>10</v>
      </c>
      <c r="H101" s="42"/>
      <c r="I101" s="42">
        <v>2020</v>
      </c>
      <c r="J101" s="42" t="s">
        <v>17</v>
      </c>
      <c r="K101" s="42"/>
      <c r="L101" s="42" t="s">
        <v>66</v>
      </c>
      <c r="M101" s="42" t="s">
        <v>66</v>
      </c>
      <c r="N101" s="42" t="s">
        <v>85</v>
      </c>
      <c r="O101" s="42">
        <v>0.23084809875488282</v>
      </c>
      <c r="P101" s="42">
        <v>0.36180648803710941</v>
      </c>
      <c r="Q101" s="42">
        <v>0.5672924749589543</v>
      </c>
      <c r="R101" s="42">
        <v>0.13095838928222658</v>
      </c>
      <c r="S101" s="42">
        <v>9.4453743616669406E-3</v>
      </c>
      <c r="T101" s="42">
        <v>2020</v>
      </c>
      <c r="U101" s="42" t="s">
        <v>204</v>
      </c>
      <c r="V101" s="42" t="s">
        <v>256</v>
      </c>
      <c r="X101" t="str">
        <f>INDEX(Regions!$B$4:$B$19,MATCH(TIAM!B101,Regions!$A$4:$A$19,0))</f>
        <v>China</v>
      </c>
      <c r="Y101" t="s">
        <v>66</v>
      </c>
      <c r="AA101" t="str">
        <f>INDEX(PolicyMapping!$B:$B,MATCH($D101,PolicyMapping!$A:$A,0))</f>
        <v>clean energy</v>
      </c>
      <c r="AB101" t="str">
        <f>INDEX(PolicyMapping!$C:$C,MATCH($D101,PolicyMapping!$A:$A,0))</f>
        <v>transport</v>
      </c>
    </row>
    <row r="102" spans="1:28" x14ac:dyDescent="0.3">
      <c r="A102" s="42" t="s">
        <v>62</v>
      </c>
      <c r="B102" s="42" t="s">
        <v>191</v>
      </c>
      <c r="C102" s="42" t="s">
        <v>75</v>
      </c>
      <c r="D102" s="42" t="s">
        <v>16</v>
      </c>
      <c r="E102" s="42">
        <v>-40</v>
      </c>
      <c r="F102" s="101"/>
      <c r="G102" s="42" t="s">
        <v>10</v>
      </c>
      <c r="H102" s="42">
        <v>2015</v>
      </c>
      <c r="I102" s="42">
        <v>2025</v>
      </c>
      <c r="J102" s="42" t="s">
        <v>17</v>
      </c>
      <c r="K102" s="42"/>
      <c r="L102" s="42" t="s">
        <v>84</v>
      </c>
      <c r="M102" s="42"/>
      <c r="N102" s="42"/>
      <c r="O102" s="42"/>
      <c r="P102" s="42"/>
      <c r="Q102" s="42"/>
      <c r="R102" s="42"/>
      <c r="S102" s="42"/>
      <c r="T102" s="42"/>
      <c r="U102" s="42"/>
      <c r="V102" s="42" t="s">
        <v>18</v>
      </c>
      <c r="X102" t="str">
        <f>INDEX(Regions!$B$4:$B$19,MATCH(TIAM!B102,Regions!$A$4:$A$19,0))</f>
        <v>China</v>
      </c>
      <c r="Y102" t="s">
        <v>66</v>
      </c>
      <c r="AA102" t="str">
        <f>INDEX(PolicyMapping!$B:$B,MATCH($D102,PolicyMapping!$A:$A,0))</f>
        <v>cap on emissions</v>
      </c>
      <c r="AB102" t="str">
        <f>INDEX(PolicyMapping!$C:$C,MATCH($D102,PolicyMapping!$A:$A,0))</f>
        <v>industry</v>
      </c>
    </row>
    <row r="103" spans="1:28" x14ac:dyDescent="0.3">
      <c r="A103" s="42" t="s">
        <v>62</v>
      </c>
      <c r="B103" s="42" t="s">
        <v>191</v>
      </c>
      <c r="C103" s="42" t="s">
        <v>75</v>
      </c>
      <c r="D103" s="42" t="s">
        <v>16</v>
      </c>
      <c r="E103" s="42">
        <v>-22</v>
      </c>
      <c r="F103" s="101"/>
      <c r="G103" s="42" t="s">
        <v>10</v>
      </c>
      <c r="H103" s="42">
        <v>2015</v>
      </c>
      <c r="I103" s="42">
        <v>2020</v>
      </c>
      <c r="J103" s="42" t="s">
        <v>17</v>
      </c>
      <c r="K103" s="42"/>
      <c r="L103" s="42" t="s">
        <v>84</v>
      </c>
      <c r="M103" s="42"/>
      <c r="N103" s="42"/>
      <c r="O103" s="42"/>
      <c r="P103" s="42"/>
      <c r="Q103" s="42"/>
      <c r="R103" s="42"/>
      <c r="S103" s="42"/>
      <c r="T103" s="42"/>
      <c r="U103" s="42"/>
      <c r="V103" s="42" t="s">
        <v>257</v>
      </c>
      <c r="X103" t="str">
        <f>INDEX(Regions!$B$4:$B$19,MATCH(TIAM!B103,Regions!$A$4:$A$19,0))</f>
        <v>China</v>
      </c>
      <c r="Y103" t="s">
        <v>66</v>
      </c>
      <c r="AA103" t="str">
        <f>INDEX(PolicyMapping!$B:$B,MATCH($D103,PolicyMapping!$A:$A,0))</f>
        <v>cap on emissions</v>
      </c>
      <c r="AB103" t="str">
        <f>INDEX(PolicyMapping!$C:$C,MATCH($D103,PolicyMapping!$A:$A,0))</f>
        <v>industry</v>
      </c>
    </row>
    <row r="104" spans="1:28" x14ac:dyDescent="0.3">
      <c r="A104" s="74" t="s">
        <v>62</v>
      </c>
      <c r="B104" s="74" t="s">
        <v>191</v>
      </c>
      <c r="C104" s="74" t="s">
        <v>75</v>
      </c>
      <c r="D104" s="74" t="s">
        <v>258</v>
      </c>
      <c r="E104" s="74">
        <v>23.04</v>
      </c>
      <c r="F104" s="91"/>
      <c r="G104" s="74" t="s">
        <v>10</v>
      </c>
      <c r="H104" s="74"/>
      <c r="I104" s="74">
        <v>2020</v>
      </c>
      <c r="J104" s="74" t="s">
        <v>17</v>
      </c>
      <c r="K104" s="74"/>
      <c r="L104" s="74" t="s">
        <v>78</v>
      </c>
      <c r="M104" s="76"/>
      <c r="V104" t="s">
        <v>82</v>
      </c>
      <c r="X104" t="str">
        <f>INDEX(Regions!$B$4:$B$19,MATCH(TIAM!B104,Regions!$A$4:$A$19,0))</f>
        <v>China</v>
      </c>
      <c r="AA104" t="str">
        <f>INDEX(PolicyMapping!$B:$B,MATCH($D104,PolicyMapping!$A:$A,0))</f>
        <v>land use</v>
      </c>
      <c r="AB104" t="str">
        <f>INDEX(PolicyMapping!$C:$C,MATCH($D104,PolicyMapping!$A:$A,0))</f>
        <v>land</v>
      </c>
    </row>
    <row r="105" spans="1:28" x14ac:dyDescent="0.3">
      <c r="A105" s="74" t="s">
        <v>62</v>
      </c>
      <c r="B105" s="74" t="s">
        <v>191</v>
      </c>
      <c r="C105" s="74" t="s">
        <v>75</v>
      </c>
      <c r="D105" s="74" t="s">
        <v>258</v>
      </c>
      <c r="E105" s="74">
        <v>221000000</v>
      </c>
      <c r="F105" s="91"/>
      <c r="G105" s="74" t="s">
        <v>77</v>
      </c>
      <c r="H105" s="74"/>
      <c r="I105" s="74">
        <v>2020</v>
      </c>
      <c r="J105" s="74" t="s">
        <v>14</v>
      </c>
      <c r="K105" s="74"/>
      <c r="L105" s="74" t="s">
        <v>78</v>
      </c>
      <c r="M105" s="76"/>
      <c r="V105" t="s">
        <v>82</v>
      </c>
      <c r="X105" t="str">
        <f>INDEX(Regions!$B$4:$B$19,MATCH(TIAM!B105,Regions!$A$4:$A$19,0))</f>
        <v>China</v>
      </c>
      <c r="AA105" t="str">
        <f>INDEX(PolicyMapping!$B:$B,MATCH($D105,PolicyMapping!$A:$A,0))</f>
        <v>land use</v>
      </c>
      <c r="AB105" t="str">
        <f>INDEX(PolicyMapping!$C:$C,MATCH($D105,PolicyMapping!$A:$A,0))</f>
        <v>land</v>
      </c>
    </row>
    <row r="106" spans="1:28" x14ac:dyDescent="0.3">
      <c r="A106" s="74" t="s">
        <v>62</v>
      </c>
      <c r="B106" s="74" t="s">
        <v>191</v>
      </c>
      <c r="C106" s="74" t="s">
        <v>75</v>
      </c>
      <c r="D106" s="74" t="s">
        <v>259</v>
      </c>
      <c r="E106" s="74">
        <v>16133000000</v>
      </c>
      <c r="F106" s="91"/>
      <c r="G106" s="74" t="s">
        <v>260</v>
      </c>
      <c r="H106" s="74"/>
      <c r="I106" s="74">
        <v>2020</v>
      </c>
      <c r="J106" s="74" t="s">
        <v>14</v>
      </c>
      <c r="K106" s="74"/>
      <c r="L106" s="74" t="s">
        <v>78</v>
      </c>
      <c r="M106" s="76"/>
      <c r="V106" t="s">
        <v>82</v>
      </c>
      <c r="X106" t="str">
        <f>INDEX(Regions!$B$4:$B$19,MATCH(TIAM!B106,Regions!$A$4:$A$19,0))</f>
        <v>China</v>
      </c>
      <c r="AA106" t="str">
        <f>INDEX(PolicyMapping!$B:$B,MATCH($D106,PolicyMapping!$A:$A,0))</f>
        <v>land use</v>
      </c>
      <c r="AB106" t="str">
        <f>INDEX(PolicyMapping!$C:$C,MATCH($D106,PolicyMapping!$A:$A,0))</f>
        <v>land</v>
      </c>
    </row>
    <row r="107" spans="1:28" x14ac:dyDescent="0.3">
      <c r="A107" s="74" t="s">
        <v>62</v>
      </c>
      <c r="B107" s="74" t="s">
        <v>191</v>
      </c>
      <c r="C107" s="74" t="s">
        <v>201</v>
      </c>
      <c r="D107" s="74" t="s">
        <v>261</v>
      </c>
      <c r="E107" s="74" t="s">
        <v>262</v>
      </c>
      <c r="F107" s="91"/>
      <c r="G107" s="74" t="s">
        <v>263</v>
      </c>
      <c r="H107" s="74">
        <v>2013</v>
      </c>
      <c r="I107" s="74"/>
      <c r="J107" s="74" t="s">
        <v>104</v>
      </c>
      <c r="K107" s="74"/>
      <c r="L107" s="74" t="s">
        <v>66</v>
      </c>
      <c r="M107" s="76" t="s">
        <v>87</v>
      </c>
      <c r="N107" t="s">
        <v>87</v>
      </c>
      <c r="O107">
        <v>0.30260921600000001</v>
      </c>
      <c r="P107">
        <v>0.58246112000000005</v>
      </c>
      <c r="Q107">
        <v>0.92479636839612989</v>
      </c>
      <c r="R107">
        <v>0.27985190400000004</v>
      </c>
      <c r="S107">
        <v>2.0184319718599523E-2</v>
      </c>
      <c r="T107">
        <v>2020</v>
      </c>
      <c r="U107" t="s">
        <v>204</v>
      </c>
      <c r="V107" t="s">
        <v>106</v>
      </c>
      <c r="X107" t="str">
        <f>INDEX(Regions!$B$4:$B$19,MATCH(TIAM!B107,Regions!$A$4:$A$19,0))</f>
        <v>China</v>
      </c>
      <c r="AA107" t="str">
        <f>INDEX(PolicyMapping!$B:$B,MATCH($D107,PolicyMapping!$A:$A,0))</f>
        <v>economic</v>
      </c>
      <c r="AB107" t="str">
        <f>INDEX(PolicyMapping!$C:$C,MATCH($D107,PolicyMapping!$A:$A,0))</f>
        <v>power</v>
      </c>
    </row>
    <row r="108" spans="1:28" x14ac:dyDescent="0.3">
      <c r="A108" s="74" t="s">
        <v>62</v>
      </c>
      <c r="B108" s="74" t="s">
        <v>191</v>
      </c>
      <c r="C108" s="74" t="s">
        <v>201</v>
      </c>
      <c r="D108" s="74" t="s">
        <v>264</v>
      </c>
      <c r="E108" s="74" t="s">
        <v>265</v>
      </c>
      <c r="F108" s="91"/>
      <c r="G108" s="74" t="s">
        <v>263</v>
      </c>
      <c r="H108" s="74">
        <v>2016</v>
      </c>
      <c r="I108" s="74"/>
      <c r="J108" s="74" t="s">
        <v>104</v>
      </c>
      <c r="K108" s="74"/>
      <c r="L108" s="74" t="s">
        <v>66</v>
      </c>
      <c r="M108" s="76" t="s">
        <v>87</v>
      </c>
      <c r="N108" t="s">
        <v>87</v>
      </c>
      <c r="O108">
        <v>2.1523170000000001E-2</v>
      </c>
      <c r="P108">
        <v>0.327034304</v>
      </c>
      <c r="Q108">
        <v>14.194523111604843</v>
      </c>
      <c r="R108">
        <v>0.30551113400000002</v>
      </c>
      <c r="S108">
        <v>2.2034991787112875E-2</v>
      </c>
      <c r="T108">
        <v>2020</v>
      </c>
      <c r="U108" t="s">
        <v>204</v>
      </c>
      <c r="V108" t="s">
        <v>106</v>
      </c>
      <c r="X108" t="str">
        <f>INDEX(Regions!$B$4:$B$19,MATCH(TIAM!B108,Regions!$A$4:$A$19,0))</f>
        <v>China</v>
      </c>
      <c r="AA108" t="str">
        <f>INDEX(PolicyMapping!$B:$B,MATCH($D108,PolicyMapping!$A:$A,0))</f>
        <v>economic</v>
      </c>
      <c r="AB108" t="str">
        <f>INDEX(PolicyMapping!$C:$C,MATCH($D108,PolicyMapping!$A:$A,0))</f>
        <v>power</v>
      </c>
    </row>
    <row r="109" spans="1:28" x14ac:dyDescent="0.3">
      <c r="A109" s="74" t="s">
        <v>62</v>
      </c>
      <c r="B109" s="74" t="s">
        <v>191</v>
      </c>
      <c r="C109" s="74" t="s">
        <v>201</v>
      </c>
      <c r="D109" s="74" t="s">
        <v>266</v>
      </c>
      <c r="E109" s="74" t="s">
        <v>267</v>
      </c>
      <c r="F109" s="91"/>
      <c r="G109" s="74" t="s">
        <v>263</v>
      </c>
      <c r="H109" s="74">
        <v>2009</v>
      </c>
      <c r="I109" s="74"/>
      <c r="J109" s="74" t="s">
        <v>104</v>
      </c>
      <c r="K109" s="74"/>
      <c r="L109" s="74" t="s">
        <v>66</v>
      </c>
      <c r="M109" s="76" t="s">
        <v>87</v>
      </c>
      <c r="N109" t="s">
        <v>87</v>
      </c>
      <c r="O109">
        <v>0.99087417600000005</v>
      </c>
      <c r="P109">
        <v>1.249950976</v>
      </c>
      <c r="Q109">
        <v>0.2614628640801312</v>
      </c>
      <c r="R109">
        <v>0.2590768</v>
      </c>
      <c r="S109">
        <v>1.8685915257777425E-2</v>
      </c>
      <c r="T109">
        <v>2020</v>
      </c>
      <c r="U109" t="s">
        <v>204</v>
      </c>
      <c r="V109" t="s">
        <v>106</v>
      </c>
      <c r="X109" t="str">
        <f>INDEX(Regions!$B$4:$B$19,MATCH(TIAM!B109,Regions!$A$4:$A$19,0))</f>
        <v>China</v>
      </c>
      <c r="AA109" t="str">
        <f>INDEX(PolicyMapping!$B:$B,MATCH($D109,PolicyMapping!$A:$A,0))</f>
        <v>economic</v>
      </c>
      <c r="AB109" t="str">
        <f>INDEX(PolicyMapping!$C:$C,MATCH($D109,PolicyMapping!$A:$A,0))</f>
        <v>power</v>
      </c>
    </row>
    <row r="110" spans="1:28" x14ac:dyDescent="0.3">
      <c r="A110" s="74" t="s">
        <v>62</v>
      </c>
      <c r="B110" s="74" t="s">
        <v>191</v>
      </c>
      <c r="C110" s="74" t="s">
        <v>201</v>
      </c>
      <c r="D110" s="74" t="s">
        <v>268</v>
      </c>
      <c r="E110" s="74">
        <v>30</v>
      </c>
      <c r="F110" s="91"/>
      <c r="G110" s="74" t="s">
        <v>10</v>
      </c>
      <c r="H110" s="74"/>
      <c r="I110" s="74">
        <v>2020</v>
      </c>
      <c r="J110" s="74" t="s">
        <v>17</v>
      </c>
      <c r="K110" s="74" t="s">
        <v>269</v>
      </c>
      <c r="L110" s="74" t="s">
        <v>66</v>
      </c>
      <c r="M110" s="76" t="s">
        <v>66</v>
      </c>
      <c r="O110">
        <v>25.994388671875001</v>
      </c>
      <c r="P110">
        <v>25.92089013671875</v>
      </c>
      <c r="Q110">
        <v>-2.8274769637407745E-3</v>
      </c>
      <c r="R110">
        <v>-7.3498535156250711E-2</v>
      </c>
      <c r="S110">
        <v>-5.301082148229698E-3</v>
      </c>
      <c r="T110">
        <v>2020</v>
      </c>
      <c r="U110" t="s">
        <v>204</v>
      </c>
      <c r="V110" t="s">
        <v>270</v>
      </c>
      <c r="X110" t="str">
        <f>INDEX(Regions!$B$4:$B$19,MATCH(TIAM!B110,Regions!$A$4:$A$19,0))</f>
        <v>China</v>
      </c>
      <c r="AA110" t="str">
        <f>INDEX(PolicyMapping!$B:$B,MATCH($D110,PolicyMapping!$A:$A,0))</f>
        <v>efficiency standard</v>
      </c>
      <c r="AB110" t="str">
        <f>INDEX(PolicyMapping!$C:$C,MATCH($D110,PolicyMapping!$A:$A,0))</f>
        <v>buildings</v>
      </c>
    </row>
    <row r="111" spans="1:28" x14ac:dyDescent="0.3">
      <c r="A111" s="74" t="s">
        <v>62</v>
      </c>
      <c r="B111" s="74" t="s">
        <v>271</v>
      </c>
      <c r="C111" s="74" t="s">
        <v>83</v>
      </c>
      <c r="D111" s="74" t="s">
        <v>272</v>
      </c>
      <c r="E111" s="74">
        <v>-27</v>
      </c>
      <c r="F111" s="91"/>
      <c r="G111" s="74" t="s">
        <v>10</v>
      </c>
      <c r="H111" s="74" t="s">
        <v>148</v>
      </c>
      <c r="I111" s="74">
        <v>2030</v>
      </c>
      <c r="J111" s="74" t="s">
        <v>22</v>
      </c>
      <c r="K111" s="74"/>
      <c r="L111" s="74" t="s">
        <v>66</v>
      </c>
      <c r="M111" s="76" t="s">
        <v>87</v>
      </c>
      <c r="V111" t="s">
        <v>118</v>
      </c>
      <c r="X111" t="str">
        <f>INDEX(Regions!$B$4:$B$19,MATCH(TIAM!B111,Regions!$A$4:$A$19,0))</f>
        <v>Europe</v>
      </c>
      <c r="AA111" t="str">
        <f>INDEX(PolicyMapping!$B:$B,MATCH($D111,PolicyMapping!$A:$A,0))</f>
        <v>efficiency standard</v>
      </c>
      <c r="AB111" t="str">
        <f>INDEX(PolicyMapping!$C:$C,MATCH($D111,PolicyMapping!$A:$A,0))</f>
        <v>system</v>
      </c>
    </row>
    <row r="112" spans="1:28" x14ac:dyDescent="0.3">
      <c r="A112" s="74" t="s">
        <v>62</v>
      </c>
      <c r="B112" s="74" t="s">
        <v>271</v>
      </c>
      <c r="C112" s="74" t="s">
        <v>83</v>
      </c>
      <c r="D112" s="74" t="s">
        <v>273</v>
      </c>
      <c r="E112" s="74">
        <v>-30</v>
      </c>
      <c r="F112" s="91"/>
      <c r="G112" s="74" t="s">
        <v>10</v>
      </c>
      <c r="H112" s="74">
        <v>2005</v>
      </c>
      <c r="I112" s="74">
        <v>2030</v>
      </c>
      <c r="J112" s="74" t="s">
        <v>22</v>
      </c>
      <c r="K112" s="74"/>
      <c r="L112" s="74" t="s">
        <v>84</v>
      </c>
      <c r="M112" s="76"/>
      <c r="V112" t="s">
        <v>118</v>
      </c>
      <c r="X112" t="str">
        <f>INDEX(Regions!$B$4:$B$19,MATCH(TIAM!B112,Regions!$A$4:$A$19,0))</f>
        <v>Europe</v>
      </c>
      <c r="AA112" t="str">
        <f>INDEX(PolicyMapping!$B:$B,MATCH($D112,PolicyMapping!$A:$A,0))</f>
        <v>cap on emissions</v>
      </c>
      <c r="AB112" t="str">
        <f>INDEX(PolicyMapping!$C:$C,MATCH($D112,PolicyMapping!$A:$A,0))</f>
        <v>system</v>
      </c>
    </row>
    <row r="113" spans="1:28" x14ac:dyDescent="0.3">
      <c r="A113" s="74" t="s">
        <v>62</v>
      </c>
      <c r="B113" s="74" t="s">
        <v>271</v>
      </c>
      <c r="C113" s="74" t="s">
        <v>83</v>
      </c>
      <c r="D113" s="74" t="s">
        <v>274</v>
      </c>
      <c r="E113" s="74">
        <v>27</v>
      </c>
      <c r="F113" s="91"/>
      <c r="G113" s="74" t="s">
        <v>10</v>
      </c>
      <c r="H113" s="74"/>
      <c r="I113" s="74">
        <v>2030</v>
      </c>
      <c r="J113" s="74" t="s">
        <v>22</v>
      </c>
      <c r="K113" s="74"/>
      <c r="L113" s="74" t="s">
        <v>84</v>
      </c>
      <c r="M113" s="76"/>
      <c r="N113" t="s">
        <v>66</v>
      </c>
      <c r="V113" t="s">
        <v>118</v>
      </c>
      <c r="X113" t="str">
        <f>INDEX(Regions!$B$4:$B$19,MATCH(TIAM!B113,Regions!$A$4:$A$19,0))</f>
        <v>Europe</v>
      </c>
      <c r="AA113" t="str">
        <f>INDEX(PolicyMapping!$B:$B,MATCH($D113,PolicyMapping!$A:$A,0))</f>
        <v>clean energy</v>
      </c>
      <c r="AB113" t="str">
        <f>INDEX(PolicyMapping!$C:$C,MATCH($D113,PolicyMapping!$A:$A,0))</f>
        <v>system</v>
      </c>
    </row>
    <row r="114" spans="1:28" x14ac:dyDescent="0.3">
      <c r="A114" s="74" t="s">
        <v>62</v>
      </c>
      <c r="B114" s="74" t="s">
        <v>271</v>
      </c>
      <c r="C114" s="74" t="s">
        <v>201</v>
      </c>
      <c r="D114" s="74" t="s">
        <v>176</v>
      </c>
      <c r="E114" s="74">
        <v>0.69</v>
      </c>
      <c r="F114" s="91"/>
      <c r="G114" s="74" t="s">
        <v>139</v>
      </c>
      <c r="H114" s="74"/>
      <c r="I114" s="74">
        <v>2030</v>
      </c>
      <c r="J114" s="74" t="s">
        <v>22</v>
      </c>
      <c r="K114" s="74"/>
      <c r="L114" s="74"/>
      <c r="M114" s="76"/>
      <c r="V114" t="s">
        <v>118</v>
      </c>
      <c r="X114" t="str">
        <f>INDEX(Regions!$B$4:$B$19,MATCH(TIAM!B114,Regions!$A$4:$A$19,0))</f>
        <v>Europe</v>
      </c>
      <c r="AA114" t="str">
        <f>INDEX(PolicyMapping!$B:$B,MATCH($D114,PolicyMapping!$A:$A,0))</f>
        <v>efficiency standard</v>
      </c>
      <c r="AB114" t="str">
        <f>INDEX(PolicyMapping!$C:$C,MATCH($D114,PolicyMapping!$A:$A,0))</f>
        <v>transport</v>
      </c>
    </row>
    <row r="115" spans="1:28" x14ac:dyDescent="0.3">
      <c r="A115" s="74" t="s">
        <v>62</v>
      </c>
      <c r="B115" s="74" t="s">
        <v>271</v>
      </c>
      <c r="C115" s="74" t="s">
        <v>201</v>
      </c>
      <c r="D115" s="74" t="s">
        <v>176</v>
      </c>
      <c r="E115" s="74">
        <v>0.56999999999999995</v>
      </c>
      <c r="F115" s="91"/>
      <c r="G115" s="74" t="s">
        <v>139</v>
      </c>
      <c r="H115" s="74"/>
      <c r="I115" s="74">
        <v>2030</v>
      </c>
      <c r="J115" s="74" t="s">
        <v>22</v>
      </c>
      <c r="K115" s="74"/>
      <c r="L115" s="74"/>
      <c r="M115" s="76"/>
      <c r="V115" t="s">
        <v>118</v>
      </c>
      <c r="X115" t="str">
        <f>INDEX(Regions!$B$4:$B$19,MATCH(TIAM!B115,Regions!$A$4:$A$19,0))</f>
        <v>Europe</v>
      </c>
      <c r="AA115" t="str">
        <f>INDEX(PolicyMapping!$B:$B,MATCH($D115,PolicyMapping!$A:$A,0))</f>
        <v>efficiency standard</v>
      </c>
      <c r="AB115" t="str">
        <f>INDEX(PolicyMapping!$C:$C,MATCH($D115,PolicyMapping!$A:$A,0))</f>
        <v>transport</v>
      </c>
    </row>
    <row r="116" spans="1:28" x14ac:dyDescent="0.3">
      <c r="A116" s="42" t="s">
        <v>62</v>
      </c>
      <c r="B116" s="42" t="s">
        <v>271</v>
      </c>
      <c r="C116" s="42" t="s">
        <v>83</v>
      </c>
      <c r="D116" s="42" t="s">
        <v>275</v>
      </c>
      <c r="E116" s="42">
        <v>10</v>
      </c>
      <c r="F116" s="101"/>
      <c r="G116" s="42" t="s">
        <v>10</v>
      </c>
      <c r="H116" s="42"/>
      <c r="I116" s="42">
        <v>2020</v>
      </c>
      <c r="J116" s="42" t="s">
        <v>17</v>
      </c>
      <c r="K116" s="42"/>
      <c r="L116" s="42" t="s">
        <v>66</v>
      </c>
      <c r="M116" s="42" t="s">
        <v>66</v>
      </c>
      <c r="N116" s="42" t="s">
        <v>276</v>
      </c>
      <c r="O116" s="42">
        <v>0.71193371582031251</v>
      </c>
      <c r="P116" s="42">
        <v>0.75546191406249996</v>
      </c>
      <c r="Q116" s="42">
        <v>6.1140801840004012E-2</v>
      </c>
      <c r="R116" s="42">
        <v>4.3528198242187455E-2</v>
      </c>
      <c r="S116" s="42">
        <v>2.5012952652816722E-3</v>
      </c>
      <c r="T116" s="42">
        <v>2020</v>
      </c>
      <c r="U116" s="42" t="s">
        <v>277</v>
      </c>
      <c r="V116" s="42" t="s">
        <v>278</v>
      </c>
      <c r="X116" t="str">
        <f>INDEX(Regions!$B$4:$B$19,MATCH(TIAM!B116,Regions!$A$4:$A$19,0))</f>
        <v>Europe</v>
      </c>
      <c r="Y116" t="s">
        <v>66</v>
      </c>
      <c r="AA116" t="str">
        <f>INDEX(PolicyMapping!$B:$B,MATCH($D116,PolicyMapping!$A:$A,0))</f>
        <v>clean energy</v>
      </c>
      <c r="AB116" t="str">
        <f>INDEX(PolicyMapping!$C:$C,MATCH($D116,PolicyMapping!$A:$A,0))</f>
        <v>transport</v>
      </c>
    </row>
    <row r="117" spans="1:28" x14ac:dyDescent="0.3">
      <c r="A117" s="42" t="s">
        <v>62</v>
      </c>
      <c r="B117" s="42" t="s">
        <v>271</v>
      </c>
      <c r="C117" s="42" t="s">
        <v>83</v>
      </c>
      <c r="D117" s="42" t="s">
        <v>279</v>
      </c>
      <c r="E117" s="42">
        <v>14</v>
      </c>
      <c r="F117" s="101"/>
      <c r="G117" s="42" t="s">
        <v>10</v>
      </c>
      <c r="H117" s="42"/>
      <c r="I117" s="42">
        <v>2030</v>
      </c>
      <c r="J117" s="42" t="s">
        <v>17</v>
      </c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t="s">
        <v>130</v>
      </c>
      <c r="X117" t="str">
        <f>INDEX(Regions!$B$4:$B$19,MATCH(TIAM!B117,Regions!$A$4:$A$19,0))</f>
        <v>Europe</v>
      </c>
      <c r="Y117" t="s">
        <v>66</v>
      </c>
      <c r="AA117" t="str">
        <f>INDEX(PolicyMapping!$B:$B,MATCH($D117,PolicyMapping!$A:$A,0))</f>
        <v>clean energy</v>
      </c>
      <c r="AB117" t="str">
        <f>INDEX(PolicyMapping!$C:$C,MATCH($D117,PolicyMapping!$A:$A,0))</f>
        <v>transport</v>
      </c>
    </row>
    <row r="118" spans="1:28" x14ac:dyDescent="0.3">
      <c r="A118" s="42" t="s">
        <v>62</v>
      </c>
      <c r="B118" s="42" t="s">
        <v>271</v>
      </c>
      <c r="C118" s="42" t="s">
        <v>83</v>
      </c>
      <c r="D118" s="42" t="s">
        <v>280</v>
      </c>
      <c r="E118" s="42">
        <v>1</v>
      </c>
      <c r="F118" s="101"/>
      <c r="G118" s="42" t="s">
        <v>10</v>
      </c>
      <c r="H118" s="42"/>
      <c r="I118" s="42">
        <v>2025</v>
      </c>
      <c r="J118" s="42" t="s">
        <v>17</v>
      </c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t="s">
        <v>130</v>
      </c>
      <c r="X118" t="str">
        <f>INDEX(Regions!$B$4:$B$19,MATCH(TIAM!B118,Regions!$A$4:$A$19,0))</f>
        <v>Europe</v>
      </c>
      <c r="Y118" t="s">
        <v>66</v>
      </c>
      <c r="AA118" t="str">
        <f>INDEX(PolicyMapping!$B:$B,MATCH($D118,PolicyMapping!$A:$A,0))</f>
        <v>clean energy</v>
      </c>
      <c r="AB118" t="str">
        <f>INDEX(PolicyMapping!$C:$C,MATCH($D118,PolicyMapping!$A:$A,0))</f>
        <v>transport</v>
      </c>
    </row>
    <row r="119" spans="1:28" x14ac:dyDescent="0.3">
      <c r="A119" s="42" t="s">
        <v>281</v>
      </c>
      <c r="B119" s="42" t="s">
        <v>271</v>
      </c>
      <c r="C119" s="42" t="s">
        <v>83</v>
      </c>
      <c r="D119" s="42" t="s">
        <v>280</v>
      </c>
      <c r="E119" s="42">
        <v>3.5</v>
      </c>
      <c r="F119" s="101"/>
      <c r="G119" s="42" t="s">
        <v>10</v>
      </c>
      <c r="H119" s="42"/>
      <c r="I119" s="42">
        <v>2030</v>
      </c>
      <c r="J119" s="42" t="s">
        <v>17</v>
      </c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t="s">
        <v>130</v>
      </c>
      <c r="X119" t="str">
        <f>INDEX(Regions!$B$4:$B$19,MATCH(TIAM!B119,Regions!$A$4:$A$19,0))</f>
        <v>Europe</v>
      </c>
      <c r="Y119" t="s">
        <v>66</v>
      </c>
      <c r="AA119" t="str">
        <f>INDEX(PolicyMapping!$B:$B,MATCH($D119,PolicyMapping!$A:$A,0))</f>
        <v>clean energy</v>
      </c>
      <c r="AB119" t="str">
        <f>INDEX(PolicyMapping!$C:$C,MATCH($D119,PolicyMapping!$A:$A,0))</f>
        <v>transport</v>
      </c>
    </row>
    <row r="120" spans="1:28" x14ac:dyDescent="0.3">
      <c r="A120" s="42" t="s">
        <v>62</v>
      </c>
      <c r="B120" s="42" t="s">
        <v>271</v>
      </c>
      <c r="C120" s="42" t="s">
        <v>282</v>
      </c>
      <c r="D120" s="42" t="s">
        <v>283</v>
      </c>
      <c r="E120" s="42">
        <v>-43</v>
      </c>
      <c r="F120" s="101"/>
      <c r="G120" s="42" t="s">
        <v>10</v>
      </c>
      <c r="H120" s="42">
        <v>2005</v>
      </c>
      <c r="I120" s="42">
        <v>2030</v>
      </c>
      <c r="J120" s="42" t="s">
        <v>17</v>
      </c>
      <c r="K120" s="42"/>
      <c r="L120" s="42" t="s">
        <v>84</v>
      </c>
      <c r="M120" s="42"/>
      <c r="N120" s="42"/>
      <c r="O120" s="42"/>
      <c r="P120" s="42"/>
      <c r="Q120" s="42"/>
      <c r="R120" s="42"/>
      <c r="S120" s="42"/>
      <c r="T120" s="42"/>
      <c r="U120" s="42"/>
      <c r="V120" s="42" t="s">
        <v>284</v>
      </c>
      <c r="X120" t="str">
        <f>INDEX(Regions!$B$4:$B$19,MATCH(TIAM!B120,Regions!$A$4:$A$19,0))</f>
        <v>Europe</v>
      </c>
      <c r="Y120" t="s">
        <v>66</v>
      </c>
      <c r="AA120" t="str">
        <f>INDEX(PolicyMapping!$B:$B,MATCH($D120,PolicyMapping!$A:$A,0))</f>
        <v>cap on emissions</v>
      </c>
      <c r="AB120" t="str">
        <f>INDEX(PolicyMapping!$C:$C,MATCH($D120,PolicyMapping!$A:$A,0))</f>
        <v>system</v>
      </c>
    </row>
    <row r="121" spans="1:28" x14ac:dyDescent="0.3">
      <c r="A121" s="42" t="s">
        <v>62</v>
      </c>
      <c r="B121" s="42" t="s">
        <v>271</v>
      </c>
      <c r="C121" s="42" t="s">
        <v>201</v>
      </c>
      <c r="D121" s="42" t="s">
        <v>176</v>
      </c>
      <c r="E121" s="42">
        <v>0.81</v>
      </c>
      <c r="F121" s="101"/>
      <c r="G121" s="42" t="s">
        <v>139</v>
      </c>
      <c r="H121" s="42"/>
      <c r="I121" s="42">
        <v>2021</v>
      </c>
      <c r="J121" s="42" t="s">
        <v>17</v>
      </c>
      <c r="K121" s="42"/>
      <c r="L121" s="42" t="s">
        <v>66</v>
      </c>
      <c r="M121" s="42" t="s">
        <v>66</v>
      </c>
      <c r="N121" s="42"/>
      <c r="O121" s="42">
        <v>6.8676418560000005</v>
      </c>
      <c r="P121" s="42">
        <v>6.3088967680000003</v>
      </c>
      <c r="Q121" s="42">
        <v>-8.1359089439389687E-2</v>
      </c>
      <c r="R121" s="42">
        <v>-0.55874508800000022</v>
      </c>
      <c r="S121" s="42">
        <v>-3.210761068808158E-2</v>
      </c>
      <c r="T121" s="42">
        <v>2020</v>
      </c>
      <c r="U121" s="42" t="s">
        <v>277</v>
      </c>
      <c r="V121" s="42" t="s">
        <v>285</v>
      </c>
      <c r="X121" t="str">
        <f>INDEX(Regions!$B$4:$B$19,MATCH(TIAM!B121,Regions!$A$4:$A$19,0))</f>
        <v>Europe</v>
      </c>
      <c r="Y121" t="s">
        <v>66</v>
      </c>
      <c r="AA121" t="str">
        <f>INDEX(PolicyMapping!$B:$B,MATCH($D121,PolicyMapping!$A:$A,0))</f>
        <v>efficiency standard</v>
      </c>
      <c r="AB121" t="str">
        <f>INDEX(PolicyMapping!$C:$C,MATCH($D121,PolicyMapping!$A:$A,0))</f>
        <v>transport</v>
      </c>
    </row>
    <row r="122" spans="1:28" x14ac:dyDescent="0.3">
      <c r="A122" s="42" t="s">
        <v>62</v>
      </c>
      <c r="B122" s="42" t="s">
        <v>271</v>
      </c>
      <c r="C122" s="42" t="s">
        <v>201</v>
      </c>
      <c r="D122" s="42" t="s">
        <v>176</v>
      </c>
      <c r="E122" s="42">
        <v>80.75</v>
      </c>
      <c r="F122" s="101"/>
      <c r="G122" s="42" t="s">
        <v>286</v>
      </c>
      <c r="H122" s="42"/>
      <c r="I122" s="42">
        <v>2025</v>
      </c>
      <c r="J122" s="42" t="s">
        <v>17</v>
      </c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 t="s">
        <v>287</v>
      </c>
      <c r="W122" t="s">
        <v>130</v>
      </c>
      <c r="X122" t="str">
        <f>INDEX(Regions!$B$4:$B$19,MATCH(TIAM!B122,Regions!$A$4:$A$19,0))</f>
        <v>Europe</v>
      </c>
      <c r="Y122" t="s">
        <v>66</v>
      </c>
      <c r="AA122" t="str">
        <f>INDEX(PolicyMapping!$B:$B,MATCH($D122,PolicyMapping!$A:$A,0))</f>
        <v>efficiency standard</v>
      </c>
      <c r="AB122" t="str">
        <f>INDEX(PolicyMapping!$C:$C,MATCH($D122,PolicyMapping!$A:$A,0))</f>
        <v>transport</v>
      </c>
    </row>
    <row r="123" spans="1:28" x14ac:dyDescent="0.3">
      <c r="A123" s="42" t="s">
        <v>62</v>
      </c>
      <c r="B123" s="42" t="s">
        <v>271</v>
      </c>
      <c r="C123" s="42" t="s">
        <v>201</v>
      </c>
      <c r="D123" s="42" t="s">
        <v>176</v>
      </c>
      <c r="E123" s="42">
        <v>61.75</v>
      </c>
      <c r="F123" s="101"/>
      <c r="G123" s="42" t="s">
        <v>286</v>
      </c>
      <c r="H123" s="42"/>
      <c r="I123" s="42">
        <v>2030</v>
      </c>
      <c r="J123" s="42" t="s">
        <v>17</v>
      </c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 t="s">
        <v>288</v>
      </c>
      <c r="W123" t="s">
        <v>130</v>
      </c>
      <c r="X123" t="str">
        <f>INDEX(Regions!$B$4:$B$19,MATCH(TIAM!B123,Regions!$A$4:$A$19,0))</f>
        <v>Europe</v>
      </c>
      <c r="Y123" t="s">
        <v>66</v>
      </c>
      <c r="AA123" t="str">
        <f>INDEX(PolicyMapping!$B:$B,MATCH($D123,PolicyMapping!$A:$A,0))</f>
        <v>efficiency standard</v>
      </c>
      <c r="AB123" t="str">
        <f>INDEX(PolicyMapping!$C:$C,MATCH($D123,PolicyMapping!$A:$A,0))</f>
        <v>transport</v>
      </c>
    </row>
    <row r="124" spans="1:28" x14ac:dyDescent="0.3">
      <c r="A124" s="42" t="s">
        <v>62</v>
      </c>
      <c r="B124" s="42" t="s">
        <v>271</v>
      </c>
      <c r="C124" s="42" t="s">
        <v>201</v>
      </c>
      <c r="D124" s="42" t="s">
        <v>289</v>
      </c>
      <c r="E124" s="42">
        <v>124.95</v>
      </c>
      <c r="F124" s="101"/>
      <c r="G124" s="42" t="s">
        <v>286</v>
      </c>
      <c r="H124" s="42"/>
      <c r="I124" s="42">
        <v>2025</v>
      </c>
      <c r="J124" s="42" t="s">
        <v>17</v>
      </c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 t="s">
        <v>290</v>
      </c>
      <c r="W124" t="s">
        <v>130</v>
      </c>
      <c r="X124" t="str">
        <f>INDEX(Regions!$B$4:$B$19,MATCH(TIAM!B124,Regions!$A$4:$A$19,0))</f>
        <v>Europe</v>
      </c>
      <c r="Y124" t="s">
        <v>66</v>
      </c>
      <c r="AA124" t="str">
        <f>INDEX(PolicyMapping!$B:$B,MATCH($D124,PolicyMapping!$A:$A,0))</f>
        <v>efficiency standard</v>
      </c>
      <c r="AB124" t="str">
        <f>INDEX(PolicyMapping!$C:$C,MATCH($D124,PolicyMapping!$A:$A,0))</f>
        <v>transport</v>
      </c>
    </row>
    <row r="125" spans="1:28" x14ac:dyDescent="0.3">
      <c r="A125" s="42" t="s">
        <v>62</v>
      </c>
      <c r="B125" s="42" t="s">
        <v>271</v>
      </c>
      <c r="C125" s="42" t="s">
        <v>201</v>
      </c>
      <c r="D125" s="42" t="s">
        <v>289</v>
      </c>
      <c r="E125" s="42">
        <v>102.89999999999999</v>
      </c>
      <c r="F125" s="101"/>
      <c r="G125" s="42" t="s">
        <v>286</v>
      </c>
      <c r="H125" s="42"/>
      <c r="I125" s="42">
        <v>2030</v>
      </c>
      <c r="J125" s="42" t="s">
        <v>17</v>
      </c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 t="s">
        <v>291</v>
      </c>
      <c r="W125" t="s">
        <v>130</v>
      </c>
      <c r="X125" t="str">
        <f>INDEX(Regions!$B$4:$B$19,MATCH(TIAM!B125,Regions!$A$4:$A$19,0))</f>
        <v>Europe</v>
      </c>
      <c r="Y125" t="s">
        <v>66</v>
      </c>
      <c r="AA125" t="str">
        <f>INDEX(PolicyMapping!$B:$B,MATCH($D125,PolicyMapping!$A:$A,0))</f>
        <v>efficiency standard</v>
      </c>
      <c r="AB125" t="str">
        <f>INDEX(PolicyMapping!$C:$C,MATCH($D125,PolicyMapping!$A:$A,0))</f>
        <v>transport</v>
      </c>
    </row>
    <row r="126" spans="1:28" x14ac:dyDescent="0.3">
      <c r="A126" s="56" t="s">
        <v>62</v>
      </c>
      <c r="B126" s="56" t="s">
        <v>271</v>
      </c>
      <c r="C126" s="56" t="s">
        <v>201</v>
      </c>
      <c r="D126" s="56" t="s">
        <v>292</v>
      </c>
      <c r="E126" s="56">
        <v>0.94</v>
      </c>
      <c r="F126" s="99"/>
      <c r="G126" s="56" t="s">
        <v>166</v>
      </c>
      <c r="H126" s="56"/>
      <c r="I126" s="56">
        <v>2021</v>
      </c>
      <c r="J126" s="56" t="s">
        <v>17</v>
      </c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X126" t="str">
        <f>INDEX(Regions!$B$4:$B$19,MATCH(TIAM!B126,Regions!$A$4:$A$19,0))</f>
        <v>Europe</v>
      </c>
      <c r="Y126" t="s">
        <v>66</v>
      </c>
      <c r="Z126" t="s">
        <v>66</v>
      </c>
      <c r="AA126" t="str">
        <f>INDEX(PolicyMapping!$B:$B,MATCH($D126,PolicyMapping!$A:$A,0))</f>
        <v>efficiency standard</v>
      </c>
      <c r="AB126" t="str">
        <f>INDEX(PolicyMapping!$C:$C,MATCH($D126,PolicyMapping!$A:$A,0))</f>
        <v>transport</v>
      </c>
    </row>
    <row r="127" spans="1:28" x14ac:dyDescent="0.3">
      <c r="A127" s="42" t="s">
        <v>62</v>
      </c>
      <c r="B127" s="42" t="s">
        <v>271</v>
      </c>
      <c r="C127" s="42" t="s">
        <v>201</v>
      </c>
      <c r="D127" s="42" t="s">
        <v>293</v>
      </c>
      <c r="E127" s="42">
        <v>-14</v>
      </c>
      <c r="F127" s="101"/>
      <c r="G127" s="42" t="s">
        <v>10</v>
      </c>
      <c r="H127" s="42">
        <v>2015</v>
      </c>
      <c r="I127" s="42">
        <v>2021</v>
      </c>
      <c r="J127" s="42" t="s">
        <v>17</v>
      </c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 t="s">
        <v>294</v>
      </c>
      <c r="X127" t="str">
        <f>INDEX(Regions!$B$4:$B$19,MATCH(TIAM!B127,Regions!$A$4:$A$19,0))</f>
        <v>Europe</v>
      </c>
      <c r="Y127" t="s">
        <v>66</v>
      </c>
      <c r="AA127" t="str">
        <f>INDEX(PolicyMapping!$B:$B,MATCH($D127,PolicyMapping!$A:$A,0))</f>
        <v>efficiency standard</v>
      </c>
      <c r="AB127" t="str">
        <f>INDEX(PolicyMapping!$C:$C,MATCH($D127,PolicyMapping!$A:$A,0))</f>
        <v>transport</v>
      </c>
    </row>
    <row r="128" spans="1:28" x14ac:dyDescent="0.3">
      <c r="A128" s="42" t="s">
        <v>62</v>
      </c>
      <c r="B128" s="42" t="s">
        <v>271</v>
      </c>
      <c r="C128" s="42" t="s">
        <v>201</v>
      </c>
      <c r="D128" s="42" t="s">
        <v>289</v>
      </c>
      <c r="E128" s="42">
        <v>1.28</v>
      </c>
      <c r="F128" s="101"/>
      <c r="G128" s="42" t="s">
        <v>139</v>
      </c>
      <c r="H128" s="42"/>
      <c r="I128" s="42">
        <v>2021</v>
      </c>
      <c r="J128" s="42" t="s">
        <v>17</v>
      </c>
      <c r="K128" s="42"/>
      <c r="L128" s="42" t="s">
        <v>66</v>
      </c>
      <c r="M128" s="42" t="s">
        <v>113</v>
      </c>
      <c r="N128" s="42" t="s">
        <v>66</v>
      </c>
      <c r="O128" s="42">
        <v>5.6925322240000007</v>
      </c>
      <c r="P128" s="42">
        <v>5.6845839360000001</v>
      </c>
      <c r="Q128" s="42">
        <v>-1.3962657895005321E-3</v>
      </c>
      <c r="R128" s="42">
        <v>-7.9482880000005807E-3</v>
      </c>
      <c r="S128" s="42">
        <v>-4.567387565844142E-4</v>
      </c>
      <c r="T128" s="42">
        <v>2020</v>
      </c>
      <c r="U128" s="42" t="s">
        <v>277</v>
      </c>
      <c r="V128" s="42"/>
      <c r="X128" t="str">
        <f>INDEX(Regions!$B$4:$B$19,MATCH(TIAM!B128,Regions!$A$4:$A$19,0))</f>
        <v>Europe</v>
      </c>
      <c r="Y128" t="s">
        <v>66</v>
      </c>
      <c r="AA128" t="str">
        <f>INDEX(PolicyMapping!$B:$B,MATCH($D128,PolicyMapping!$A:$A,0))</f>
        <v>efficiency standard</v>
      </c>
      <c r="AB128" t="str">
        <f>INDEX(PolicyMapping!$C:$C,MATCH($D128,PolicyMapping!$A:$A,0))</f>
        <v>transport</v>
      </c>
    </row>
    <row r="129" spans="1:28" x14ac:dyDescent="0.3">
      <c r="A129" s="42" t="s">
        <v>62</v>
      </c>
      <c r="B129" s="42" t="s">
        <v>271</v>
      </c>
      <c r="C129" s="42" t="s">
        <v>83</v>
      </c>
      <c r="D129" s="42" t="s">
        <v>295</v>
      </c>
      <c r="E129" s="42">
        <v>-20</v>
      </c>
      <c r="F129" s="101"/>
      <c r="G129" s="42" t="s">
        <v>10</v>
      </c>
      <c r="H129" s="42">
        <v>1990</v>
      </c>
      <c r="I129" s="42">
        <v>2020</v>
      </c>
      <c r="J129" s="42" t="s">
        <v>17</v>
      </c>
      <c r="K129" s="42"/>
      <c r="L129" s="42" t="s">
        <v>84</v>
      </c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X129" t="str">
        <f>INDEX(Regions!$B$4:$B$19,MATCH(TIAM!B129,Regions!$A$4:$A$19,0))</f>
        <v>Europe</v>
      </c>
      <c r="Y129" t="s">
        <v>66</v>
      </c>
      <c r="AA129" t="str">
        <f>INDEX(PolicyMapping!$B:$B,MATCH($D129,PolicyMapping!$A:$A,0))</f>
        <v>cap on emissions</v>
      </c>
      <c r="AB129" t="str">
        <f>INDEX(PolicyMapping!$C:$C,MATCH($D129,PolicyMapping!$A:$A,0))</f>
        <v>system</v>
      </c>
    </row>
    <row r="130" spans="1:28" x14ac:dyDescent="0.3">
      <c r="A130" s="42" t="s">
        <v>62</v>
      </c>
      <c r="B130" s="42" t="s">
        <v>271</v>
      </c>
      <c r="C130" s="42" t="s">
        <v>83</v>
      </c>
      <c r="D130" s="42" t="s">
        <v>295</v>
      </c>
      <c r="E130" s="42">
        <v>-40</v>
      </c>
      <c r="F130" s="101">
        <v>-55</v>
      </c>
      <c r="G130" s="42" t="s">
        <v>10</v>
      </c>
      <c r="H130" s="42">
        <v>1990</v>
      </c>
      <c r="I130" s="42">
        <v>2030</v>
      </c>
      <c r="J130" s="42" t="s">
        <v>17</v>
      </c>
      <c r="K130" s="42"/>
      <c r="L130" s="42"/>
      <c r="M130" s="42"/>
      <c r="N130" s="42"/>
      <c r="O130" s="42"/>
      <c r="P130" s="42"/>
      <c r="Q130" s="42"/>
      <c r="R130" s="42"/>
      <c r="S130" s="42"/>
      <c r="T130" s="42">
        <v>2030</v>
      </c>
      <c r="U130" s="42"/>
      <c r="V130" s="42" t="s">
        <v>296</v>
      </c>
      <c r="W130" t="s">
        <v>130</v>
      </c>
      <c r="X130" t="str">
        <f>INDEX(Regions!$B$4:$B$19,MATCH(TIAM!B130,Regions!$A$4:$A$19,0))</f>
        <v>Europe</v>
      </c>
      <c r="Y130" t="s">
        <v>66</v>
      </c>
      <c r="AA130" t="str">
        <f>INDEX(PolicyMapping!$B:$B,MATCH($D130,PolicyMapping!$A:$A,0))</f>
        <v>cap on emissions</v>
      </c>
      <c r="AB130" t="str">
        <f>INDEX(PolicyMapping!$C:$C,MATCH($D130,PolicyMapping!$A:$A,0))</f>
        <v>system</v>
      </c>
    </row>
    <row r="131" spans="1:28" x14ac:dyDescent="0.3">
      <c r="A131" s="42" t="s">
        <v>62</v>
      </c>
      <c r="B131" s="42" t="s">
        <v>271</v>
      </c>
      <c r="C131" s="42" t="s">
        <v>83</v>
      </c>
      <c r="D131" s="42" t="s">
        <v>297</v>
      </c>
      <c r="E131" s="42">
        <v>20</v>
      </c>
      <c r="F131" s="101"/>
      <c r="G131" s="42" t="s">
        <v>10</v>
      </c>
      <c r="H131" s="42"/>
      <c r="I131" s="42">
        <v>2020</v>
      </c>
      <c r="J131" s="42" t="s">
        <v>17</v>
      </c>
      <c r="K131" s="42"/>
      <c r="L131" s="42" t="s">
        <v>84</v>
      </c>
      <c r="M131" s="42"/>
      <c r="N131" s="42"/>
      <c r="O131" s="42"/>
      <c r="P131" s="42"/>
      <c r="Q131" s="42"/>
      <c r="R131" s="42"/>
      <c r="S131" s="42"/>
      <c r="T131" s="42"/>
      <c r="U131" s="42"/>
      <c r="V131" s="42" t="s">
        <v>298</v>
      </c>
      <c r="X131" t="str">
        <f>INDEX(Regions!$B$4:$B$19,MATCH(TIAM!B131,Regions!$A$4:$A$19,0))</f>
        <v>Europe</v>
      </c>
      <c r="Y131" t="s">
        <v>66</v>
      </c>
      <c r="AA131" t="str">
        <f>INDEX(PolicyMapping!$B:$B,MATCH($D131,PolicyMapping!$A:$A,0))</f>
        <v>clean energy</v>
      </c>
      <c r="AB131" t="str">
        <f>INDEX(PolicyMapping!$C:$C,MATCH($D131,PolicyMapping!$A:$A,0))</f>
        <v>system</v>
      </c>
    </row>
    <row r="132" spans="1:28" x14ac:dyDescent="0.3">
      <c r="A132" s="42" t="s">
        <v>62</v>
      </c>
      <c r="B132" s="42" t="s">
        <v>271</v>
      </c>
      <c r="C132" s="42" t="s">
        <v>83</v>
      </c>
      <c r="D132" s="42" t="s">
        <v>297</v>
      </c>
      <c r="E132" s="42">
        <v>30</v>
      </c>
      <c r="F132" s="101">
        <v>38</v>
      </c>
      <c r="G132" s="42" t="s">
        <v>10</v>
      </c>
      <c r="H132" s="42"/>
      <c r="I132" s="42">
        <v>2030</v>
      </c>
      <c r="J132" s="42" t="s">
        <v>17</v>
      </c>
      <c r="K132" s="42"/>
      <c r="L132" s="42" t="s">
        <v>84</v>
      </c>
      <c r="M132" s="42"/>
      <c r="N132" s="42"/>
      <c r="O132" s="42"/>
      <c r="P132" s="42"/>
      <c r="Q132" s="42"/>
      <c r="R132" s="42"/>
      <c r="S132" s="42"/>
      <c r="T132" s="42"/>
      <c r="U132" s="42"/>
      <c r="V132" s="42" t="s">
        <v>299</v>
      </c>
      <c r="W132" t="s">
        <v>130</v>
      </c>
      <c r="X132" t="str">
        <f>INDEX(Regions!$B$4:$B$19,MATCH(TIAM!B132,Regions!$A$4:$A$19,0))</f>
        <v>Europe</v>
      </c>
      <c r="Y132" t="s">
        <v>66</v>
      </c>
      <c r="AA132" t="str">
        <f>INDEX(PolicyMapping!$B:$B,MATCH($D132,PolicyMapping!$A:$A,0))</f>
        <v>clean energy</v>
      </c>
      <c r="AB132" t="str">
        <f>INDEX(PolicyMapping!$C:$C,MATCH($D132,PolicyMapping!$A:$A,0))</f>
        <v>system</v>
      </c>
    </row>
    <row r="133" spans="1:28" x14ac:dyDescent="0.3">
      <c r="A133" s="42" t="s">
        <v>62</v>
      </c>
      <c r="B133" s="42" t="s">
        <v>271</v>
      </c>
      <c r="C133" s="42" t="s">
        <v>83</v>
      </c>
      <c r="D133" s="42" t="s">
        <v>295</v>
      </c>
      <c r="E133" s="42">
        <v>-20</v>
      </c>
      <c r="F133" s="101"/>
      <c r="G133" s="42" t="s">
        <v>10</v>
      </c>
      <c r="H133" s="42">
        <v>1990</v>
      </c>
      <c r="I133" s="42">
        <v>2020</v>
      </c>
      <c r="J133" s="42" t="s">
        <v>17</v>
      </c>
      <c r="K133" s="42"/>
      <c r="L133" s="42" t="s">
        <v>84</v>
      </c>
      <c r="M133" s="42"/>
      <c r="N133" s="42"/>
      <c r="O133" s="42"/>
      <c r="P133" s="42"/>
      <c r="Q133" s="42"/>
      <c r="R133" s="42"/>
      <c r="S133" s="42"/>
      <c r="T133" s="42"/>
      <c r="U133" s="42"/>
      <c r="V133" s="42" t="s">
        <v>300</v>
      </c>
      <c r="X133" t="str">
        <f>INDEX(Regions!$B$4:$B$19,MATCH(TIAM!B133,Regions!$A$4:$A$19,0))</f>
        <v>Europe</v>
      </c>
      <c r="Y133" t="s">
        <v>66</v>
      </c>
      <c r="AA133" t="str">
        <f>INDEX(PolicyMapping!$B:$B,MATCH($D133,PolicyMapping!$A:$A,0))</f>
        <v>cap on emissions</v>
      </c>
      <c r="AB133" t="str">
        <f>INDEX(PolicyMapping!$C:$C,MATCH($D133,PolicyMapping!$A:$A,0))</f>
        <v>system</v>
      </c>
    </row>
    <row r="134" spans="1:28" x14ac:dyDescent="0.3">
      <c r="A134" s="42" t="s">
        <v>62</v>
      </c>
      <c r="B134" s="42" t="s">
        <v>271</v>
      </c>
      <c r="C134" s="42" t="s">
        <v>83</v>
      </c>
      <c r="D134" s="42" t="s">
        <v>301</v>
      </c>
      <c r="E134" s="42">
        <v>1474</v>
      </c>
      <c r="F134" s="101"/>
      <c r="G134" s="42" t="s">
        <v>302</v>
      </c>
      <c r="H134" s="42"/>
      <c r="I134" s="42">
        <v>2020</v>
      </c>
      <c r="J134" s="42" t="s">
        <v>14</v>
      </c>
      <c r="K134" s="42"/>
      <c r="L134" s="42" t="s">
        <v>84</v>
      </c>
      <c r="M134" s="42"/>
      <c r="N134" s="42"/>
      <c r="O134" s="42"/>
      <c r="P134" s="42"/>
      <c r="Q134" s="42"/>
      <c r="R134" s="42"/>
      <c r="S134" s="42"/>
      <c r="T134" s="42"/>
      <c r="U134" s="42"/>
      <c r="V134" s="42" t="s">
        <v>303</v>
      </c>
      <c r="X134" t="str">
        <f>INDEX(Regions!$B$4:$B$19,MATCH(TIAM!B134,Regions!$A$4:$A$19,0))</f>
        <v>Europe</v>
      </c>
      <c r="Y134" t="s">
        <v>66</v>
      </c>
      <c r="AA134" t="str">
        <f>INDEX(PolicyMapping!$B:$B,MATCH($D134,PolicyMapping!$A:$A,0))</f>
        <v>efficiency standard</v>
      </c>
      <c r="AB134" t="str">
        <f>INDEX(PolicyMapping!$C:$C,MATCH($D134,PolicyMapping!$A:$A,0))</f>
        <v>system</v>
      </c>
    </row>
    <row r="135" spans="1:28" x14ac:dyDescent="0.3">
      <c r="A135" s="42" t="s">
        <v>62</v>
      </c>
      <c r="B135" s="42" t="s">
        <v>271</v>
      </c>
      <c r="C135" s="42" t="s">
        <v>304</v>
      </c>
      <c r="D135" s="42" t="s">
        <v>301</v>
      </c>
      <c r="E135" s="42">
        <v>57.3</v>
      </c>
      <c r="F135" s="101">
        <v>48.2</v>
      </c>
      <c r="G135" s="42" t="s">
        <v>197</v>
      </c>
      <c r="H135" s="42"/>
      <c r="I135" s="42">
        <v>2030</v>
      </c>
      <c r="J135" s="42" t="s">
        <v>14</v>
      </c>
      <c r="K135" s="42"/>
      <c r="L135" s="42" t="s">
        <v>66</v>
      </c>
      <c r="M135" s="42" t="s">
        <v>87</v>
      </c>
      <c r="N135" s="42"/>
      <c r="O135" s="42"/>
      <c r="P135" s="42"/>
      <c r="Q135" s="42"/>
      <c r="R135" s="42"/>
      <c r="S135" s="42"/>
      <c r="T135" s="42"/>
      <c r="U135" s="42"/>
      <c r="V135" s="42" t="s">
        <v>305</v>
      </c>
      <c r="X135" t="str">
        <f>INDEX(Regions!$B$4:$B$19,MATCH(TIAM!B135,Regions!$A$4:$A$19,0))</f>
        <v>Europe</v>
      </c>
      <c r="Y135" t="s">
        <v>66</v>
      </c>
      <c r="AA135" t="str">
        <f>INDEX(PolicyMapping!$B:$B,MATCH($D135,PolicyMapping!$A:$A,0))</f>
        <v>efficiency standard</v>
      </c>
      <c r="AB135" t="str">
        <f>INDEX(PolicyMapping!$C:$C,MATCH($D135,PolicyMapping!$A:$A,0))</f>
        <v>system</v>
      </c>
    </row>
    <row r="136" spans="1:28" x14ac:dyDescent="0.3">
      <c r="A136" s="42" t="s">
        <v>62</v>
      </c>
      <c r="B136" s="42" t="s">
        <v>271</v>
      </c>
      <c r="C136" s="42" t="s">
        <v>83</v>
      </c>
      <c r="D136" s="42" t="s">
        <v>306</v>
      </c>
      <c r="E136" s="42">
        <v>43.5</v>
      </c>
      <c r="F136" s="101">
        <v>41.6</v>
      </c>
      <c r="G136" s="42" t="s">
        <v>197</v>
      </c>
      <c r="H136" s="42"/>
      <c r="I136" s="42">
        <v>2030</v>
      </c>
      <c r="J136" s="42" t="s">
        <v>14</v>
      </c>
      <c r="K136" s="42"/>
      <c r="L136" s="42" t="s">
        <v>66</v>
      </c>
      <c r="M136" s="42" t="s">
        <v>87</v>
      </c>
      <c r="N136" s="42"/>
      <c r="O136" s="42"/>
      <c r="P136" s="42"/>
      <c r="Q136" s="42"/>
      <c r="R136" s="42"/>
      <c r="S136" s="42"/>
      <c r="T136" s="42"/>
      <c r="U136" s="42"/>
      <c r="V136" s="42" t="s">
        <v>307</v>
      </c>
      <c r="X136" t="str">
        <f>INDEX(Regions!$B$4:$B$19,MATCH(TIAM!B136,Regions!$A$4:$A$19,0))</f>
        <v>Europe</v>
      </c>
      <c r="Y136" t="s">
        <v>66</v>
      </c>
      <c r="AA136" t="str">
        <f>INDEX(PolicyMapping!$B:$B,MATCH($D136,PolicyMapping!$A:$A,0))</f>
        <v>efficiency standard</v>
      </c>
      <c r="AB136" t="str">
        <f>INDEX(PolicyMapping!$C:$C,MATCH($D136,PolicyMapping!$A:$A,0))</f>
        <v>system</v>
      </c>
    </row>
    <row r="137" spans="1:28" x14ac:dyDescent="0.3">
      <c r="A137" s="74" t="s">
        <v>62</v>
      </c>
      <c r="B137" s="74" t="s">
        <v>271</v>
      </c>
      <c r="C137" s="74" t="s">
        <v>75</v>
      </c>
      <c r="D137" s="74" t="s">
        <v>308</v>
      </c>
      <c r="E137" s="74">
        <v>-66</v>
      </c>
      <c r="F137" s="91"/>
      <c r="G137" s="74" t="s">
        <v>10</v>
      </c>
      <c r="H137" s="74">
        <v>2014</v>
      </c>
      <c r="I137" s="74">
        <v>2030</v>
      </c>
      <c r="J137" s="74" t="s">
        <v>17</v>
      </c>
      <c r="K137" s="74"/>
      <c r="L137" s="74"/>
      <c r="M137" s="76"/>
      <c r="V137" t="s">
        <v>309</v>
      </c>
      <c r="X137" t="str">
        <f>INDEX(Regions!$B$4:$B$19,MATCH(TIAM!B137,Regions!$A$4:$A$19,0))</f>
        <v>Europe</v>
      </c>
      <c r="AA137" t="str">
        <f>INDEX(PolicyMapping!$B:$B,MATCH($D137,PolicyMapping!$A:$A,0))</f>
        <v>cap on emissions</v>
      </c>
      <c r="AB137" t="str">
        <f>INDEX(PolicyMapping!$C:$C,MATCH($D137,PolicyMapping!$A:$A,0))</f>
        <v>system</v>
      </c>
    </row>
    <row r="138" spans="1:28" x14ac:dyDescent="0.3">
      <c r="A138" s="74" t="s">
        <v>62</v>
      </c>
      <c r="B138" s="74" t="s">
        <v>271</v>
      </c>
      <c r="C138" s="74" t="s">
        <v>75</v>
      </c>
      <c r="D138" s="74" t="s">
        <v>310</v>
      </c>
      <c r="E138" s="74">
        <v>-79</v>
      </c>
      <c r="F138" s="91"/>
      <c r="G138" s="74" t="s">
        <v>10</v>
      </c>
      <c r="H138" s="74">
        <v>2015</v>
      </c>
      <c r="I138" s="74">
        <v>2030</v>
      </c>
      <c r="J138" s="74" t="s">
        <v>17</v>
      </c>
      <c r="K138" s="74"/>
      <c r="L138" s="74" t="s">
        <v>84</v>
      </c>
      <c r="M138" s="76"/>
      <c r="V138" t="s">
        <v>311</v>
      </c>
      <c r="X138" t="str">
        <f>INDEX(Regions!$B$4:$B$19,MATCH(TIAM!B138,Regions!$A$4:$A$19,0))</f>
        <v>Europe</v>
      </c>
      <c r="AA138" t="str">
        <f>INDEX(PolicyMapping!$B:$B,MATCH($D138,PolicyMapping!$A:$A,0))</f>
        <v>cap on emissions</v>
      </c>
      <c r="AB138" t="str">
        <f>INDEX(PolicyMapping!$C:$C,MATCH($D138,PolicyMapping!$A:$A,0))</f>
        <v>system</v>
      </c>
    </row>
    <row r="139" spans="1:28" x14ac:dyDescent="0.3">
      <c r="A139" s="74" t="s">
        <v>62</v>
      </c>
      <c r="B139" s="74" t="s">
        <v>271</v>
      </c>
      <c r="C139" s="74" t="s">
        <v>75</v>
      </c>
      <c r="D139" s="74" t="s">
        <v>310</v>
      </c>
      <c r="E139" s="74">
        <v>-37</v>
      </c>
      <c r="F139" s="91"/>
      <c r="G139" s="74" t="s">
        <v>10</v>
      </c>
      <c r="H139" s="74">
        <v>2015</v>
      </c>
      <c r="I139" s="74">
        <v>2020</v>
      </c>
      <c r="J139" s="74" t="s">
        <v>17</v>
      </c>
      <c r="K139" s="74"/>
      <c r="L139" s="74" t="s">
        <v>84</v>
      </c>
      <c r="M139" s="76"/>
      <c r="V139" t="s">
        <v>311</v>
      </c>
      <c r="X139" t="str">
        <f>INDEX(Regions!$B$4:$B$19,MATCH(TIAM!B139,Regions!$A$4:$A$19,0))</f>
        <v>Europe</v>
      </c>
      <c r="AA139" t="str">
        <f>INDEX(PolicyMapping!$B:$B,MATCH($D139,PolicyMapping!$A:$A,0))</f>
        <v>cap on emissions</v>
      </c>
      <c r="AB139" t="str">
        <f>INDEX(PolicyMapping!$C:$C,MATCH($D139,PolicyMapping!$A:$A,0))</f>
        <v>system</v>
      </c>
    </row>
    <row r="140" spans="1:28" x14ac:dyDescent="0.3">
      <c r="A140" s="42" t="s">
        <v>62</v>
      </c>
      <c r="B140" s="42" t="s">
        <v>271</v>
      </c>
      <c r="C140" s="42" t="s">
        <v>83</v>
      </c>
      <c r="D140" s="42" t="s">
        <v>272</v>
      </c>
      <c r="E140" s="42">
        <v>-20</v>
      </c>
      <c r="F140" s="101"/>
      <c r="G140" s="42" t="s">
        <v>10</v>
      </c>
      <c r="H140" s="42" t="s">
        <v>148</v>
      </c>
      <c r="I140" s="42">
        <v>2020</v>
      </c>
      <c r="J140" s="42" t="s">
        <v>17</v>
      </c>
      <c r="K140" s="42"/>
      <c r="L140" s="42" t="s">
        <v>84</v>
      </c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X140" t="str">
        <f>INDEX(Regions!$B$4:$B$19,MATCH(TIAM!B140,Regions!$A$4:$A$19,0))</f>
        <v>Europe</v>
      </c>
      <c r="Y140" t="s">
        <v>66</v>
      </c>
      <c r="AA140" t="str">
        <f>INDEX(PolicyMapping!$B:$B,MATCH($D140,PolicyMapping!$A:$A,0))</f>
        <v>efficiency standard</v>
      </c>
      <c r="AB140" t="str">
        <f>INDEX(PolicyMapping!$C:$C,MATCH($D140,PolicyMapping!$A:$A,0))</f>
        <v>system</v>
      </c>
    </row>
    <row r="141" spans="1:28" x14ac:dyDescent="0.3">
      <c r="A141" s="42" t="s">
        <v>62</v>
      </c>
      <c r="B141" s="42" t="s">
        <v>271</v>
      </c>
      <c r="C141" s="42" t="s">
        <v>83</v>
      </c>
      <c r="D141" s="42" t="s">
        <v>272</v>
      </c>
      <c r="E141" s="42">
        <v>-32.5</v>
      </c>
      <c r="F141" s="101"/>
      <c r="G141" s="42" t="s">
        <v>10</v>
      </c>
      <c r="H141" s="42" t="s">
        <v>148</v>
      </c>
      <c r="I141" s="42">
        <v>2030</v>
      </c>
      <c r="J141" s="42" t="s">
        <v>17</v>
      </c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 t="s">
        <v>312</v>
      </c>
      <c r="W141" t="s">
        <v>130</v>
      </c>
      <c r="X141" t="str">
        <f>INDEX(Regions!$B$4:$B$19,MATCH(TIAM!B141,Regions!$A$4:$A$19,0))</f>
        <v>Europe</v>
      </c>
      <c r="Y141" t="s">
        <v>66</v>
      </c>
      <c r="AA141" t="str">
        <f>INDEX(PolicyMapping!$B:$B,MATCH($D141,PolicyMapping!$A:$A,0))</f>
        <v>efficiency standard</v>
      </c>
      <c r="AB141" t="str">
        <f>INDEX(PolicyMapping!$C:$C,MATCH($D141,PolicyMapping!$A:$A,0))</f>
        <v>system</v>
      </c>
    </row>
    <row r="142" spans="1:28" x14ac:dyDescent="0.3">
      <c r="A142" s="74" t="s">
        <v>62</v>
      </c>
      <c r="B142" s="74" t="s">
        <v>271</v>
      </c>
      <c r="C142" s="74" t="s">
        <v>201</v>
      </c>
      <c r="D142" s="74" t="s">
        <v>313</v>
      </c>
      <c r="E142" s="74">
        <v>0</v>
      </c>
      <c r="F142" s="91"/>
      <c r="G142" s="74" t="s">
        <v>112</v>
      </c>
      <c r="H142" s="74"/>
      <c r="I142" s="74">
        <v>2030</v>
      </c>
      <c r="J142" s="74" t="s">
        <v>17</v>
      </c>
      <c r="K142" s="74"/>
      <c r="L142" s="74"/>
      <c r="M142" s="76"/>
      <c r="V142" t="s">
        <v>82</v>
      </c>
      <c r="X142" t="str">
        <f>INDEX(Regions!$B$4:$B$19,MATCH(TIAM!B142,Regions!$A$4:$A$19,0))</f>
        <v>Europe</v>
      </c>
      <c r="AA142" t="str">
        <f>INDEX(PolicyMapping!$B:$B,MATCH($D142,PolicyMapping!$A:$A,0))</f>
        <v>cap on emissions</v>
      </c>
      <c r="AB142" t="str">
        <f>INDEX(PolicyMapping!$C:$C,MATCH($D142,PolicyMapping!$A:$A,0))</f>
        <v>land</v>
      </c>
    </row>
    <row r="143" spans="1:28" x14ac:dyDescent="0.3">
      <c r="A143" s="74" t="s">
        <v>62</v>
      </c>
      <c r="B143" s="74" t="s">
        <v>271</v>
      </c>
      <c r="C143" s="74" t="s">
        <v>201</v>
      </c>
      <c r="D143" s="74" t="s">
        <v>314</v>
      </c>
      <c r="E143" s="74">
        <v>0</v>
      </c>
      <c r="F143" s="91"/>
      <c r="G143" s="74" t="s">
        <v>315</v>
      </c>
      <c r="H143" s="74"/>
      <c r="I143" s="74">
        <v>2018</v>
      </c>
      <c r="J143" s="74" t="s">
        <v>17</v>
      </c>
      <c r="K143" s="74"/>
      <c r="L143" s="74" t="s">
        <v>66</v>
      </c>
      <c r="M143" s="76" t="s">
        <v>87</v>
      </c>
      <c r="N143" t="s">
        <v>87</v>
      </c>
      <c r="O143">
        <v>19.41063623046875</v>
      </c>
      <c r="P143">
        <v>19.40144677734375</v>
      </c>
      <c r="Q143">
        <v>-4.734235918849086E-4</v>
      </c>
      <c r="R143">
        <v>-9.1894531249998579E-3</v>
      </c>
      <c r="S143">
        <v>-5.2806080932181726E-4</v>
      </c>
      <c r="T143">
        <v>2020</v>
      </c>
      <c r="U143" t="s">
        <v>277</v>
      </c>
      <c r="V143" t="s">
        <v>316</v>
      </c>
      <c r="X143" t="str">
        <f>INDEX(Regions!$B$4:$B$19,MATCH(TIAM!B143,Regions!$A$4:$A$19,0))</f>
        <v>Europe</v>
      </c>
      <c r="AA143" t="str">
        <f>INDEX(PolicyMapping!$B:$B,MATCH($D143,PolicyMapping!$A:$A,0))</f>
        <v>efficiency standard</v>
      </c>
      <c r="AB143" t="str">
        <f>INDEX(PolicyMapping!$C:$C,MATCH($D143,PolicyMapping!$A:$A,0))</f>
        <v>buildings</v>
      </c>
    </row>
    <row r="144" spans="1:28" x14ac:dyDescent="0.3">
      <c r="A144" s="74" t="s">
        <v>62</v>
      </c>
      <c r="B144" s="74" t="s">
        <v>271</v>
      </c>
      <c r="C144" s="74" t="s">
        <v>201</v>
      </c>
      <c r="D144" s="74" t="s">
        <v>317</v>
      </c>
      <c r="E144" s="74">
        <v>0</v>
      </c>
      <c r="F144" s="91"/>
      <c r="G144" s="74" t="s">
        <v>315</v>
      </c>
      <c r="H144" s="74"/>
      <c r="I144" s="74">
        <v>2020</v>
      </c>
      <c r="J144" s="74" t="s">
        <v>17</v>
      </c>
      <c r="K144" s="74"/>
      <c r="L144" s="74" t="s">
        <v>66</v>
      </c>
      <c r="M144" s="76" t="s">
        <v>66</v>
      </c>
      <c r="O144">
        <v>19.41063623046875</v>
      </c>
      <c r="P144">
        <v>19.40144677734375</v>
      </c>
      <c r="Q144">
        <v>-4.734235918849086E-4</v>
      </c>
      <c r="R144">
        <v>-9.1894531249998579E-3</v>
      </c>
      <c r="S144">
        <v>-5.2806080932181726E-4</v>
      </c>
      <c r="T144">
        <v>2020</v>
      </c>
      <c r="U144" t="s">
        <v>277</v>
      </c>
      <c r="V144" t="s">
        <v>316</v>
      </c>
      <c r="X144" t="str">
        <f>INDEX(Regions!$B$4:$B$19,MATCH(TIAM!B144,Regions!$A$4:$A$19,0))</f>
        <v>Europe</v>
      </c>
      <c r="AA144" t="str">
        <f>INDEX(PolicyMapping!$B:$B,MATCH($D144,PolicyMapping!$A:$A,0))</f>
        <v>efficiency standard</v>
      </c>
      <c r="AB144" t="str">
        <f>INDEX(PolicyMapping!$C:$C,MATCH($D144,PolicyMapping!$A:$A,0))</f>
        <v>buildings</v>
      </c>
    </row>
    <row r="145" spans="1:28" x14ac:dyDescent="0.3">
      <c r="A145" s="74" t="s">
        <v>62</v>
      </c>
      <c r="B145" s="74" t="s">
        <v>271</v>
      </c>
      <c r="C145" s="74" t="s">
        <v>201</v>
      </c>
      <c r="D145" s="74" t="s">
        <v>318</v>
      </c>
      <c r="E145" s="74">
        <v>-15</v>
      </c>
      <c r="F145" s="91"/>
      <c r="G145" s="74" t="s">
        <v>10</v>
      </c>
      <c r="H145" s="74"/>
      <c r="I145" s="74">
        <v>2025</v>
      </c>
      <c r="J145" s="74" t="s">
        <v>17</v>
      </c>
      <c r="K145" s="74"/>
      <c r="L145" s="74"/>
      <c r="M145" s="76"/>
      <c r="V145"/>
      <c r="X145" t="str">
        <f>INDEX(Regions!$B$4:$B$19,MATCH(TIAM!B145,Regions!$A$4:$A$19,0))</f>
        <v>Europe</v>
      </c>
      <c r="AA145" t="str">
        <f>INDEX(PolicyMapping!$B:$B,MATCH($D145,PolicyMapping!$A:$A,0))</f>
        <v>cap on emissions</v>
      </c>
      <c r="AB145" t="str">
        <f>INDEX(PolicyMapping!$C:$C,MATCH($D145,PolicyMapping!$A:$A,0))</f>
        <v>transport</v>
      </c>
    </row>
    <row r="146" spans="1:28" x14ac:dyDescent="0.3">
      <c r="A146" s="74" t="s">
        <v>62</v>
      </c>
      <c r="B146" s="74" t="s">
        <v>271</v>
      </c>
      <c r="C146" s="74" t="s">
        <v>201</v>
      </c>
      <c r="D146" s="74" t="s">
        <v>318</v>
      </c>
      <c r="E146" s="74">
        <v>-37.5</v>
      </c>
      <c r="F146" s="91"/>
      <c r="G146" s="74" t="s">
        <v>10</v>
      </c>
      <c r="H146" s="74"/>
      <c r="I146" s="74">
        <v>2030</v>
      </c>
      <c r="J146" s="74" t="s">
        <v>17</v>
      </c>
      <c r="K146" s="74"/>
      <c r="L146" s="74"/>
      <c r="M146" s="76"/>
      <c r="V146"/>
      <c r="X146" t="str">
        <f>INDEX(Regions!$B$4:$B$19,MATCH(TIAM!B146,Regions!$A$4:$A$19,0))</f>
        <v>Europe</v>
      </c>
      <c r="AA146" t="str">
        <f>INDEX(PolicyMapping!$B:$B,MATCH($D146,PolicyMapping!$A:$A,0))</f>
        <v>cap on emissions</v>
      </c>
      <c r="AB146" t="str">
        <f>INDEX(PolicyMapping!$C:$C,MATCH($D146,PolicyMapping!$A:$A,0))</f>
        <v>transport</v>
      </c>
    </row>
    <row r="147" spans="1:28" x14ac:dyDescent="0.3">
      <c r="A147" s="74" t="s">
        <v>62</v>
      </c>
      <c r="B147" s="74" t="s">
        <v>271</v>
      </c>
      <c r="C147" s="74" t="s">
        <v>201</v>
      </c>
      <c r="D147" s="74" t="s">
        <v>319</v>
      </c>
      <c r="E147" s="74">
        <v>-15</v>
      </c>
      <c r="F147" s="91"/>
      <c r="G147" s="74" t="s">
        <v>10</v>
      </c>
      <c r="H147" s="74"/>
      <c r="I147" s="74">
        <v>2025</v>
      </c>
      <c r="J147" s="74" t="s">
        <v>17</v>
      </c>
      <c r="K147" s="74"/>
      <c r="L147" s="74"/>
      <c r="M147" s="76"/>
      <c r="V147"/>
      <c r="X147" t="str">
        <f>INDEX(Regions!$B$4:$B$19,MATCH(TIAM!B147,Regions!$A$4:$A$19,0))</f>
        <v>Europe</v>
      </c>
      <c r="AA147" t="str">
        <f>INDEX(PolicyMapping!$B:$B,MATCH($D147,PolicyMapping!$A:$A,0))</f>
        <v>cap on emissions</v>
      </c>
      <c r="AB147" t="str">
        <f>INDEX(PolicyMapping!$C:$C,MATCH($D147,PolicyMapping!$A:$A,0))</f>
        <v>transport</v>
      </c>
    </row>
    <row r="148" spans="1:28" x14ac:dyDescent="0.3">
      <c r="A148" s="74" t="s">
        <v>62</v>
      </c>
      <c r="B148" s="74" t="s">
        <v>271</v>
      </c>
      <c r="C148" s="74" t="s">
        <v>201</v>
      </c>
      <c r="D148" s="74" t="s">
        <v>319</v>
      </c>
      <c r="E148" s="74">
        <v>-31</v>
      </c>
      <c r="F148" s="91"/>
      <c r="G148" s="74" t="s">
        <v>10</v>
      </c>
      <c r="H148" s="74"/>
      <c r="I148" s="74">
        <v>2030</v>
      </c>
      <c r="J148" s="74" t="s">
        <v>17</v>
      </c>
      <c r="K148" s="74"/>
      <c r="L148" s="74"/>
      <c r="M148" s="76"/>
      <c r="V148"/>
      <c r="X148" t="str">
        <f>INDEX(Regions!$B$4:$B$19,MATCH(TIAM!B148,Regions!$A$4:$A$19,0))</f>
        <v>Europe</v>
      </c>
      <c r="AA148" t="str">
        <f>INDEX(PolicyMapping!$B:$B,MATCH($D148,PolicyMapping!$A:$A,0))</f>
        <v>cap on emissions</v>
      </c>
      <c r="AB148" t="str">
        <f>INDEX(PolicyMapping!$C:$C,MATCH($D148,PolicyMapping!$A:$A,0))</f>
        <v>transport</v>
      </c>
    </row>
    <row r="149" spans="1:28" x14ac:dyDescent="0.3">
      <c r="A149" s="74" t="s">
        <v>62</v>
      </c>
      <c r="B149" s="74" t="s">
        <v>320</v>
      </c>
      <c r="C149" s="74" t="s">
        <v>83</v>
      </c>
      <c r="D149" s="74" t="s">
        <v>21</v>
      </c>
      <c r="E149" s="74">
        <v>24</v>
      </c>
      <c r="F149" s="91"/>
      <c r="G149" s="74" t="s">
        <v>10</v>
      </c>
      <c r="H149" s="74"/>
      <c r="I149" s="74">
        <v>2027</v>
      </c>
      <c r="J149" s="74" t="s">
        <v>22</v>
      </c>
      <c r="K149" s="74"/>
      <c r="L149" s="74"/>
      <c r="M149" s="76"/>
      <c r="V149" t="s">
        <v>118</v>
      </c>
      <c r="X149" t="str">
        <f>INDEX(Regions!$B$4:$B$19,MATCH(TIAM!B149,Regions!$A$4:$A$19,0))</f>
        <v>India</v>
      </c>
      <c r="AA149" t="str">
        <f>INDEX(PolicyMapping!$B:$B,MATCH($D149,PolicyMapping!$A:$A,0))</f>
        <v>clean energy</v>
      </c>
      <c r="AB149" t="str">
        <f>INDEX(PolicyMapping!$C:$C,MATCH($D149,PolicyMapping!$A:$A,0))</f>
        <v>power</v>
      </c>
    </row>
    <row r="150" spans="1:28" x14ac:dyDescent="0.3">
      <c r="A150" s="74" t="s">
        <v>62</v>
      </c>
      <c r="B150" s="74" t="s">
        <v>320</v>
      </c>
      <c r="C150" s="74" t="s">
        <v>321</v>
      </c>
      <c r="D150" s="74" t="s">
        <v>322</v>
      </c>
      <c r="E150" s="74">
        <v>40</v>
      </c>
      <c r="F150" s="91"/>
      <c r="G150" s="74" t="s">
        <v>24</v>
      </c>
      <c r="H150" s="74">
        <v>2015</v>
      </c>
      <c r="I150" s="74">
        <v>2022</v>
      </c>
      <c r="J150" s="74" t="s">
        <v>22</v>
      </c>
      <c r="K150" s="74"/>
      <c r="L150" s="74" t="s">
        <v>84</v>
      </c>
      <c r="M150" s="76"/>
      <c r="V150" t="s">
        <v>118</v>
      </c>
      <c r="X150" t="str">
        <f>INDEX(Regions!$B$4:$B$19,MATCH(TIAM!B150,Regions!$A$4:$A$19,0))</f>
        <v>India</v>
      </c>
      <c r="AA150" t="str">
        <f>INDEX(PolicyMapping!$B:$B,MATCH($D150,PolicyMapping!$A:$A,0))</f>
        <v>clean energy</v>
      </c>
      <c r="AB150" t="str">
        <f>INDEX(PolicyMapping!$C:$C,MATCH($D150,PolicyMapping!$A:$A,0))</f>
        <v>power</v>
      </c>
    </row>
    <row r="151" spans="1:28" x14ac:dyDescent="0.3">
      <c r="A151" s="74" t="s">
        <v>62</v>
      </c>
      <c r="B151" s="74" t="s">
        <v>320</v>
      </c>
      <c r="C151" s="74" t="s">
        <v>83</v>
      </c>
      <c r="D151" s="74" t="s">
        <v>323</v>
      </c>
      <c r="E151" s="74">
        <v>20</v>
      </c>
      <c r="F151" s="91"/>
      <c r="G151" s="74" t="s">
        <v>10</v>
      </c>
      <c r="H151" s="74"/>
      <c r="I151" s="74">
        <v>2017</v>
      </c>
      <c r="J151" s="74" t="s">
        <v>22</v>
      </c>
      <c r="K151" s="74"/>
      <c r="L151" s="74" t="s">
        <v>66</v>
      </c>
      <c r="M151" s="76" t="s">
        <v>87</v>
      </c>
      <c r="V151" t="s">
        <v>118</v>
      </c>
      <c r="X151" t="str">
        <f>INDEX(Regions!$B$4:$B$19,MATCH(TIAM!B151,Regions!$A$4:$A$19,0))</f>
        <v>India</v>
      </c>
      <c r="AA151" t="str">
        <f>INDEX(PolicyMapping!$B:$B,MATCH($D151,PolicyMapping!$A:$A,0))</f>
        <v>clean energy</v>
      </c>
      <c r="AB151" t="str">
        <f>INDEX(PolicyMapping!$C:$C,MATCH($D151,PolicyMapping!$A:$A,0))</f>
        <v>transport</v>
      </c>
    </row>
    <row r="152" spans="1:28" x14ac:dyDescent="0.3">
      <c r="A152" s="42" t="s">
        <v>62</v>
      </c>
      <c r="B152" s="42" t="s">
        <v>320</v>
      </c>
      <c r="C152" s="42" t="s">
        <v>83</v>
      </c>
      <c r="D152" s="42" t="s">
        <v>65</v>
      </c>
      <c r="E152" s="42">
        <v>4.2</v>
      </c>
      <c r="F152" s="101"/>
      <c r="G152" s="42" t="s">
        <v>10</v>
      </c>
      <c r="H152" s="42"/>
      <c r="I152" s="42">
        <v>2017</v>
      </c>
      <c r="J152" s="42" t="s">
        <v>17</v>
      </c>
      <c r="K152" s="42"/>
      <c r="L152" s="42" t="s">
        <v>66</v>
      </c>
      <c r="M152" s="42" t="s">
        <v>87</v>
      </c>
      <c r="N152" s="42" t="s">
        <v>87</v>
      </c>
      <c r="O152" s="42">
        <v>4.3419120788574218E-2</v>
      </c>
      <c r="P152" s="42">
        <v>0.114768798828125</v>
      </c>
      <c r="Q152" s="42">
        <v>1.6432778173234339</v>
      </c>
      <c r="R152" s="42">
        <v>7.1349678039550779E-2</v>
      </c>
      <c r="S152" s="42">
        <v>2.5544289596444024E-2</v>
      </c>
      <c r="T152" s="42">
        <v>2020</v>
      </c>
      <c r="U152" s="42" t="s">
        <v>324</v>
      </c>
      <c r="V152" s="42" t="s">
        <v>325</v>
      </c>
      <c r="X152" t="str">
        <f>INDEX(Regions!$B$4:$B$19,MATCH(TIAM!B152,Regions!$A$4:$A$19,0))</f>
        <v>India</v>
      </c>
      <c r="Y152" t="s">
        <v>66</v>
      </c>
      <c r="AA152" t="str">
        <f>INDEX(PolicyMapping!$B:$B,MATCH($D152,PolicyMapping!$A:$A,0))</f>
        <v>clean energy</v>
      </c>
      <c r="AB152" t="str">
        <f>INDEX(PolicyMapping!$C:$C,MATCH($D152,PolicyMapping!$A:$A,0))</f>
        <v>transport</v>
      </c>
    </row>
    <row r="153" spans="1:28" x14ac:dyDescent="0.3">
      <c r="A153" s="42" t="s">
        <v>62</v>
      </c>
      <c r="B153" s="42" t="s">
        <v>320</v>
      </c>
      <c r="C153" s="42" t="s">
        <v>83</v>
      </c>
      <c r="D153" s="42" t="s">
        <v>122</v>
      </c>
      <c r="E153" s="42">
        <v>5</v>
      </c>
      <c r="F153" s="101"/>
      <c r="G153" s="42" t="s">
        <v>10</v>
      </c>
      <c r="H153" s="42"/>
      <c r="I153" s="42">
        <v>2017</v>
      </c>
      <c r="J153" s="42" t="s">
        <v>17</v>
      </c>
      <c r="K153" s="42"/>
      <c r="L153" s="42" t="s">
        <v>66</v>
      </c>
      <c r="M153" s="42" t="s">
        <v>66</v>
      </c>
      <c r="N153" s="42" t="s">
        <v>67</v>
      </c>
      <c r="O153" s="42">
        <v>4.3419120788574218E-2</v>
      </c>
      <c r="P153" s="42">
        <v>0.114768798828125</v>
      </c>
      <c r="Q153" s="42">
        <v>1.6432778173234339</v>
      </c>
      <c r="R153" s="42">
        <v>7.1349678039550779E-2</v>
      </c>
      <c r="S153" s="42">
        <v>2.5544289596444024E-2</v>
      </c>
      <c r="T153" s="42">
        <v>2020</v>
      </c>
      <c r="U153" s="42" t="s">
        <v>324</v>
      </c>
      <c r="V153" s="42" t="s">
        <v>326</v>
      </c>
      <c r="X153" t="str">
        <f>INDEX(Regions!$B$4:$B$19,MATCH(TIAM!B153,Regions!$A$4:$A$19,0))</f>
        <v>India</v>
      </c>
      <c r="Y153" t="s">
        <v>66</v>
      </c>
      <c r="AA153" t="str">
        <f>INDEX(PolicyMapping!$B:$B,MATCH($D153,PolicyMapping!$A:$A,0))</f>
        <v>clean energy</v>
      </c>
      <c r="AB153" t="str">
        <f>INDEX(PolicyMapping!$C:$C,MATCH($D153,PolicyMapping!$A:$A,0))</f>
        <v>transport</v>
      </c>
    </row>
    <row r="154" spans="1:28" x14ac:dyDescent="0.3">
      <c r="A154" s="42" t="s">
        <v>62</v>
      </c>
      <c r="B154" s="42" t="s">
        <v>320</v>
      </c>
      <c r="C154" s="42" t="s">
        <v>83</v>
      </c>
      <c r="D154" s="42" t="s">
        <v>119</v>
      </c>
      <c r="E154" s="42">
        <v>2</v>
      </c>
      <c r="F154" s="101"/>
      <c r="G154" s="42" t="s">
        <v>10</v>
      </c>
      <c r="H154" s="42"/>
      <c r="I154" s="42">
        <v>2017</v>
      </c>
      <c r="J154" s="42" t="s">
        <v>17</v>
      </c>
      <c r="K154" s="42"/>
      <c r="L154" s="42" t="s">
        <v>66</v>
      </c>
      <c r="M154" s="42" t="s">
        <v>87</v>
      </c>
      <c r="N154" s="42" t="s">
        <v>87</v>
      </c>
      <c r="O154" s="42">
        <v>4.3419120788574218E-2</v>
      </c>
      <c r="P154" s="42">
        <v>0.114768798828125</v>
      </c>
      <c r="Q154" s="42">
        <v>1.6432778173234339</v>
      </c>
      <c r="R154" s="42">
        <v>7.1349678039550779E-2</v>
      </c>
      <c r="S154" s="42">
        <v>2.5544289596444024E-2</v>
      </c>
      <c r="T154" s="42">
        <v>2020</v>
      </c>
      <c r="U154" s="42" t="s">
        <v>324</v>
      </c>
      <c r="V154" s="42" t="s">
        <v>327</v>
      </c>
      <c r="X154" t="str">
        <f>INDEX(Regions!$B$4:$B$19,MATCH(TIAM!B154,Regions!$A$4:$A$19,0))</f>
        <v>India</v>
      </c>
      <c r="Y154" t="s">
        <v>66</v>
      </c>
      <c r="AA154" t="str">
        <f>INDEX(PolicyMapping!$B:$B,MATCH($D154,PolicyMapping!$A:$A,0))</f>
        <v>clean energy</v>
      </c>
      <c r="AB154" t="str">
        <f>INDEX(PolicyMapping!$C:$C,MATCH($D154,PolicyMapping!$A:$A,0))</f>
        <v>transport</v>
      </c>
    </row>
    <row r="155" spans="1:28" x14ac:dyDescent="0.3">
      <c r="A155" s="56" t="s">
        <v>62</v>
      </c>
      <c r="B155" s="56" t="s">
        <v>320</v>
      </c>
      <c r="C155" s="56" t="s">
        <v>201</v>
      </c>
      <c r="D155" s="56" t="s">
        <v>210</v>
      </c>
      <c r="E155" s="56">
        <v>0.9</v>
      </c>
      <c r="F155" s="99"/>
      <c r="G155" s="56" t="s">
        <v>139</v>
      </c>
      <c r="H155" s="56"/>
      <c r="I155" s="56">
        <v>2022</v>
      </c>
      <c r="J155" s="56" t="s">
        <v>17</v>
      </c>
      <c r="K155" s="56" t="s">
        <v>328</v>
      </c>
      <c r="L155" s="56" t="s">
        <v>66</v>
      </c>
      <c r="M155" s="56" t="s">
        <v>66</v>
      </c>
      <c r="N155" s="56" t="s">
        <v>66</v>
      </c>
      <c r="O155" s="56">
        <v>3.166468096</v>
      </c>
      <c r="P155" s="56">
        <v>2.4500000000000002</v>
      </c>
      <c r="Q155" s="56">
        <v>-0.22626727138197569</v>
      </c>
      <c r="R155" s="56">
        <v>0.71646809599999983</v>
      </c>
      <c r="S155" s="56">
        <v>-0.29169973491850926</v>
      </c>
      <c r="T155" s="56">
        <v>2020</v>
      </c>
      <c r="U155" s="56" t="s">
        <v>324</v>
      </c>
      <c r="V155" s="56" t="s">
        <v>329</v>
      </c>
      <c r="X155" t="str">
        <f>INDEX(Regions!$B$4:$B$19,MATCH(TIAM!B155,Regions!$A$4:$A$19,0))</f>
        <v>India</v>
      </c>
      <c r="Y155" t="s">
        <v>66</v>
      </c>
      <c r="Z155" t="s">
        <v>66</v>
      </c>
      <c r="AA155" t="str">
        <f>INDEX(PolicyMapping!$B:$B,MATCH($D155,PolicyMapping!$A:$A,0))</f>
        <v>efficiency standard</v>
      </c>
      <c r="AB155" t="str">
        <f>INDEX(PolicyMapping!$C:$C,MATCH($D155,PolicyMapping!$A:$A,0))</f>
        <v>transport</v>
      </c>
    </row>
    <row r="156" spans="1:28" x14ac:dyDescent="0.3">
      <c r="A156" s="56" t="s">
        <v>62</v>
      </c>
      <c r="B156" s="56" t="s">
        <v>320</v>
      </c>
      <c r="C156" s="56" t="s">
        <v>201</v>
      </c>
      <c r="D156" s="56" t="s">
        <v>210</v>
      </c>
      <c r="E156" s="56">
        <v>1.3</v>
      </c>
      <c r="F156" s="99"/>
      <c r="G156" s="56" t="s">
        <v>139</v>
      </c>
      <c r="H156" s="56">
        <v>2017</v>
      </c>
      <c r="I156" s="56"/>
      <c r="J156" s="56" t="s">
        <v>17</v>
      </c>
      <c r="K156" s="56" t="s">
        <v>328</v>
      </c>
      <c r="L156" s="56" t="s">
        <v>66</v>
      </c>
      <c r="M156" s="56" t="s">
        <v>66</v>
      </c>
      <c r="N156" s="56" t="s">
        <v>66</v>
      </c>
      <c r="O156" s="56">
        <v>3.166468096</v>
      </c>
      <c r="P156" s="56">
        <v>2.4500000000000002</v>
      </c>
      <c r="Q156" s="56">
        <v>-0.22626727138197569</v>
      </c>
      <c r="R156" s="56">
        <v>0.71646809599999983</v>
      </c>
      <c r="S156" s="56">
        <v>-0.29169973491850926</v>
      </c>
      <c r="T156" s="56">
        <v>2020</v>
      </c>
      <c r="U156" s="56" t="s">
        <v>324</v>
      </c>
      <c r="V156" s="56" t="s">
        <v>329</v>
      </c>
      <c r="X156" t="str">
        <f>INDEX(Regions!$B$4:$B$19,MATCH(TIAM!B156,Regions!$A$4:$A$19,0))</f>
        <v>India</v>
      </c>
      <c r="Y156" t="s">
        <v>66</v>
      </c>
      <c r="Z156" t="s">
        <v>66</v>
      </c>
      <c r="AA156" t="str">
        <f>INDEX(PolicyMapping!$B:$B,MATCH($D156,PolicyMapping!$A:$A,0))</f>
        <v>efficiency standard</v>
      </c>
      <c r="AB156" t="str">
        <f>INDEX(PolicyMapping!$C:$C,MATCH($D156,PolicyMapping!$A:$A,0))</f>
        <v>transport</v>
      </c>
    </row>
    <row r="157" spans="1:28" x14ac:dyDescent="0.3">
      <c r="A157" s="42" t="s">
        <v>62</v>
      </c>
      <c r="B157" s="42" t="s">
        <v>320</v>
      </c>
      <c r="C157" s="42" t="s">
        <v>201</v>
      </c>
      <c r="D157" s="42" t="s">
        <v>210</v>
      </c>
      <c r="E157" s="42">
        <v>130</v>
      </c>
      <c r="F157" s="101"/>
      <c r="G157" s="42" t="s">
        <v>330</v>
      </c>
      <c r="H157" s="42">
        <v>2017</v>
      </c>
      <c r="I157" s="42"/>
      <c r="J157" s="42" t="s">
        <v>14</v>
      </c>
      <c r="K157" s="42" t="s">
        <v>328</v>
      </c>
      <c r="L157" s="42" t="s">
        <v>66</v>
      </c>
      <c r="M157" s="42" t="s">
        <v>66</v>
      </c>
      <c r="N157" s="42" t="s">
        <v>66</v>
      </c>
      <c r="O157" s="42">
        <v>3.166468096</v>
      </c>
      <c r="P157" s="42">
        <v>2.4500000000000002</v>
      </c>
      <c r="Q157" s="42">
        <v>-0.22626727138197569</v>
      </c>
      <c r="R157" s="42">
        <v>0.71646809599999983</v>
      </c>
      <c r="S157" s="42">
        <v>-0.29169973491850926</v>
      </c>
      <c r="T157" s="42">
        <v>2020</v>
      </c>
      <c r="U157" s="42" t="s">
        <v>324</v>
      </c>
      <c r="V157" s="42" t="s">
        <v>331</v>
      </c>
      <c r="X157" t="str">
        <f>INDEX(Regions!$B$4:$B$19,MATCH(TIAM!B157,Regions!$A$4:$A$19,0))</f>
        <v>India</v>
      </c>
      <c r="Y157" t="s">
        <v>66</v>
      </c>
      <c r="AA157" t="str">
        <f>INDEX(PolicyMapping!$B:$B,MATCH($D157,PolicyMapping!$A:$A,0))</f>
        <v>efficiency standard</v>
      </c>
      <c r="AB157" t="str">
        <f>INDEX(PolicyMapping!$C:$C,MATCH($D157,PolicyMapping!$A:$A,0))</f>
        <v>transport</v>
      </c>
    </row>
    <row r="158" spans="1:28" x14ac:dyDescent="0.3">
      <c r="A158" s="42" t="s">
        <v>62</v>
      </c>
      <c r="B158" s="42" t="s">
        <v>320</v>
      </c>
      <c r="C158" s="42" t="s">
        <v>83</v>
      </c>
      <c r="D158" s="42" t="s">
        <v>332</v>
      </c>
      <c r="E158" s="42">
        <v>15</v>
      </c>
      <c r="F158" s="101"/>
      <c r="G158" s="42" t="s">
        <v>10</v>
      </c>
      <c r="H158" s="42"/>
      <c r="I158" s="42">
        <v>2020</v>
      </c>
      <c r="J158" s="42" t="s">
        <v>17</v>
      </c>
      <c r="K158" s="42" t="s">
        <v>333</v>
      </c>
      <c r="L158" s="42" t="s">
        <v>66</v>
      </c>
      <c r="M158" s="42" t="s">
        <v>66</v>
      </c>
      <c r="N158" s="42" t="s">
        <v>113</v>
      </c>
      <c r="O158" s="42">
        <v>0.1612570037841797</v>
      </c>
      <c r="P158" s="42">
        <v>0.1466112060546875</v>
      </c>
      <c r="Q158" s="42">
        <v>-9.0822707763401012E-2</v>
      </c>
      <c r="R158" s="42">
        <v>-1.4645797729492205E-2</v>
      </c>
      <c r="S158" s="42">
        <v>-5.2434223790850162E-3</v>
      </c>
      <c r="T158" s="42">
        <v>2020</v>
      </c>
      <c r="U158" s="42" t="s">
        <v>324</v>
      </c>
      <c r="V158" s="42" t="s">
        <v>334</v>
      </c>
      <c r="X158" t="str">
        <f>INDEX(Regions!$B$4:$B$19,MATCH(TIAM!B158,Regions!$A$4:$A$19,0))</f>
        <v>India</v>
      </c>
      <c r="Y158" t="s">
        <v>66</v>
      </c>
      <c r="AA158" t="str">
        <f>INDEX(PolicyMapping!$B:$B,MATCH($D158,PolicyMapping!$A:$A,0))</f>
        <v>clean energy</v>
      </c>
      <c r="AB158" t="str">
        <f>INDEX(PolicyMapping!$C:$C,MATCH($D158,PolicyMapping!$A:$A,0))</f>
        <v>transport</v>
      </c>
    </row>
    <row r="159" spans="1:28" x14ac:dyDescent="0.3">
      <c r="A159" s="56" t="s">
        <v>62</v>
      </c>
      <c r="B159" s="56" t="s">
        <v>320</v>
      </c>
      <c r="C159" s="56" t="s">
        <v>83</v>
      </c>
      <c r="D159" s="56" t="s">
        <v>335</v>
      </c>
      <c r="E159" s="56">
        <v>-16.61</v>
      </c>
      <c r="F159" s="99"/>
      <c r="G159" s="56" t="s">
        <v>112</v>
      </c>
      <c r="H159" s="56" t="s">
        <v>148</v>
      </c>
      <c r="I159" s="56">
        <v>2019</v>
      </c>
      <c r="J159" s="56" t="s">
        <v>14</v>
      </c>
      <c r="K159" s="56" t="s">
        <v>336</v>
      </c>
      <c r="L159" s="56" t="s">
        <v>66</v>
      </c>
      <c r="M159" s="56" t="s">
        <v>87</v>
      </c>
      <c r="N159" s="56" t="s">
        <v>87</v>
      </c>
      <c r="O159" s="56">
        <v>10.67958984375</v>
      </c>
      <c r="P159" s="56">
        <v>10.486330078125</v>
      </c>
      <c r="Q159" s="56">
        <v>-1.8096178640989696E-2</v>
      </c>
      <c r="R159" s="56">
        <v>-0.19325976562499925</v>
      </c>
      <c r="S159" s="56">
        <v>-6.9189988744299047E-2</v>
      </c>
      <c r="T159" s="56">
        <v>2020</v>
      </c>
      <c r="U159" s="56" t="s">
        <v>324</v>
      </c>
      <c r="V159" s="56" t="s">
        <v>337</v>
      </c>
      <c r="X159" t="str">
        <f>INDEX(Regions!$B$4:$B$19,MATCH(TIAM!B159,Regions!$A$4:$A$19,0))</f>
        <v>India</v>
      </c>
      <c r="Y159" t="s">
        <v>66</v>
      </c>
      <c r="Z159" t="s">
        <v>66</v>
      </c>
      <c r="AA159" t="str">
        <f>INDEX(PolicyMapping!$B:$B,MATCH($D159,PolicyMapping!$A:$A,0))</f>
        <v>efficiency standard</v>
      </c>
      <c r="AB159" t="str">
        <f>INDEX(PolicyMapping!$C:$C,MATCH($D159,PolicyMapping!$A:$A,0))</f>
        <v>industry</v>
      </c>
    </row>
    <row r="160" spans="1:28" x14ac:dyDescent="0.3">
      <c r="A160" s="42" t="s">
        <v>62</v>
      </c>
      <c r="B160" s="42" t="s">
        <v>320</v>
      </c>
      <c r="C160" s="42" t="s">
        <v>83</v>
      </c>
      <c r="D160" s="42" t="s">
        <v>338</v>
      </c>
      <c r="E160" s="42">
        <v>820</v>
      </c>
      <c r="F160" s="101"/>
      <c r="G160" s="42" t="s">
        <v>183</v>
      </c>
      <c r="H160" s="42">
        <v>2016</v>
      </c>
      <c r="I160" s="42"/>
      <c r="J160" s="42" t="s">
        <v>17</v>
      </c>
      <c r="K160" s="42" t="s">
        <v>339</v>
      </c>
      <c r="L160" s="42" t="s">
        <v>84</v>
      </c>
      <c r="M160" s="42"/>
      <c r="N160" s="42"/>
      <c r="O160" s="42"/>
      <c r="P160" s="42"/>
      <c r="Q160" s="42"/>
      <c r="R160" s="42"/>
      <c r="S160" s="42"/>
      <c r="T160" s="42"/>
      <c r="U160" s="42"/>
      <c r="V160" s="42" t="s">
        <v>340</v>
      </c>
      <c r="X160" t="str">
        <f>INDEX(Regions!$B$4:$B$19,MATCH(TIAM!B160,Regions!$A$4:$A$19,0))</f>
        <v>India</v>
      </c>
      <c r="Y160" t="s">
        <v>66</v>
      </c>
      <c r="AA160" t="str">
        <f>INDEX(PolicyMapping!$B:$B,MATCH($D160,PolicyMapping!$A:$A,0))</f>
        <v>efficiency standard</v>
      </c>
      <c r="AB160" t="str">
        <f>INDEX(PolicyMapping!$C:$C,MATCH($D160,PolicyMapping!$A:$A,0))</f>
        <v>power</v>
      </c>
    </row>
    <row r="161" spans="1:28" x14ac:dyDescent="0.3">
      <c r="A161" s="56" t="s">
        <v>62</v>
      </c>
      <c r="B161" s="56" t="s">
        <v>320</v>
      </c>
      <c r="C161" s="56" t="s">
        <v>83</v>
      </c>
      <c r="D161" s="56" t="s">
        <v>335</v>
      </c>
      <c r="E161" s="56">
        <v>-12.54</v>
      </c>
      <c r="F161" s="99"/>
      <c r="G161" s="56" t="s">
        <v>112</v>
      </c>
      <c r="H161" s="56" t="s">
        <v>148</v>
      </c>
      <c r="I161" s="56">
        <v>2015</v>
      </c>
      <c r="J161" s="56" t="s">
        <v>14</v>
      </c>
      <c r="K161" s="56" t="s">
        <v>341</v>
      </c>
      <c r="L161" s="56" t="s">
        <v>84</v>
      </c>
      <c r="M161" s="56"/>
      <c r="N161" s="56"/>
      <c r="O161" s="56"/>
      <c r="P161" s="56"/>
      <c r="Q161" s="56"/>
      <c r="R161" s="56"/>
      <c r="S161" s="56"/>
      <c r="T161" s="56"/>
      <c r="U161" s="56"/>
      <c r="V161" s="56" t="s">
        <v>336</v>
      </c>
      <c r="X161" t="str">
        <f>INDEX(Regions!$B$4:$B$19,MATCH(TIAM!B161,Regions!$A$4:$A$19,0))</f>
        <v>India</v>
      </c>
      <c r="Y161" t="s">
        <v>66</v>
      </c>
      <c r="Z161" t="s">
        <v>66</v>
      </c>
      <c r="AA161" t="str">
        <f>INDEX(PolicyMapping!$B:$B,MATCH($D161,PolicyMapping!$A:$A,0))</f>
        <v>efficiency standard</v>
      </c>
      <c r="AB161" t="str">
        <f>INDEX(PolicyMapping!$C:$C,MATCH($D161,PolicyMapping!$A:$A,0))</f>
        <v>industry</v>
      </c>
    </row>
    <row r="162" spans="1:28" x14ac:dyDescent="0.3">
      <c r="A162" s="42" t="s">
        <v>62</v>
      </c>
      <c r="B162" s="42" t="s">
        <v>320</v>
      </c>
      <c r="C162" s="42" t="s">
        <v>201</v>
      </c>
      <c r="D162" s="42" t="s">
        <v>210</v>
      </c>
      <c r="E162" s="42">
        <v>113</v>
      </c>
      <c r="F162" s="101"/>
      <c r="G162" s="42" t="s">
        <v>330</v>
      </c>
      <c r="H162" s="42"/>
      <c r="I162" s="42">
        <v>2022</v>
      </c>
      <c r="J162" s="42" t="s">
        <v>14</v>
      </c>
      <c r="K162" s="42" t="s">
        <v>328</v>
      </c>
      <c r="L162" s="42" t="s">
        <v>66</v>
      </c>
      <c r="M162" s="42" t="s">
        <v>66</v>
      </c>
      <c r="N162" s="42" t="s">
        <v>66</v>
      </c>
      <c r="O162" s="42">
        <v>3.166468096</v>
      </c>
      <c r="P162" s="42">
        <v>2.4500000000000002</v>
      </c>
      <c r="Q162" s="42">
        <v>-0.22626727138197569</v>
      </c>
      <c r="R162" s="42">
        <v>0.71646809599999983</v>
      </c>
      <c r="S162" s="42">
        <v>-0.29169973491850926</v>
      </c>
      <c r="T162" s="42">
        <v>2020</v>
      </c>
      <c r="U162" s="42" t="s">
        <v>324</v>
      </c>
      <c r="V162" s="42" t="s">
        <v>342</v>
      </c>
      <c r="X162" t="str">
        <f>INDEX(Regions!$B$4:$B$19,MATCH(TIAM!B162,Regions!$A$4:$A$19,0))</f>
        <v>India</v>
      </c>
      <c r="Y162" t="s">
        <v>66</v>
      </c>
      <c r="AA162" t="str">
        <f>INDEX(PolicyMapping!$B:$B,MATCH($D162,PolicyMapping!$A:$A,0))</f>
        <v>efficiency standard</v>
      </c>
      <c r="AB162" t="str">
        <f>INDEX(PolicyMapping!$C:$C,MATCH($D162,PolicyMapping!$A:$A,0))</f>
        <v>transport</v>
      </c>
    </row>
    <row r="163" spans="1:28" x14ac:dyDescent="0.3">
      <c r="A163" s="42" t="s">
        <v>62</v>
      </c>
      <c r="B163" s="42" t="s">
        <v>320</v>
      </c>
      <c r="C163" s="42" t="s">
        <v>83</v>
      </c>
      <c r="D163" s="42" t="s">
        <v>335</v>
      </c>
      <c r="E163" s="42">
        <v>-185</v>
      </c>
      <c r="F163" s="101"/>
      <c r="G163" s="42" t="s">
        <v>343</v>
      </c>
      <c r="H163" s="42" t="s">
        <v>148</v>
      </c>
      <c r="I163" s="42">
        <v>2019</v>
      </c>
      <c r="J163" s="42" t="s">
        <v>17</v>
      </c>
      <c r="K163" s="42" t="s">
        <v>344</v>
      </c>
      <c r="L163" s="42" t="s">
        <v>66</v>
      </c>
      <c r="M163" s="42" t="s">
        <v>66</v>
      </c>
      <c r="N163" s="42" t="s">
        <v>66</v>
      </c>
      <c r="O163" s="42">
        <v>10.67958984375</v>
      </c>
      <c r="P163" s="42">
        <v>10.486330078125</v>
      </c>
      <c r="Q163" s="42">
        <v>-1.8096178640989696E-2</v>
      </c>
      <c r="R163" s="42">
        <v>-0.19325976562499925</v>
      </c>
      <c r="S163" s="42">
        <v>-6.9189988744299047E-2</v>
      </c>
      <c r="T163" s="42">
        <v>2020</v>
      </c>
      <c r="U163" s="42" t="s">
        <v>324</v>
      </c>
      <c r="V163" s="42" t="s">
        <v>345</v>
      </c>
      <c r="X163" t="str">
        <f>INDEX(Regions!$B$4:$B$19,MATCH(TIAM!B163,Regions!$A$4:$A$19,0))</f>
        <v>India</v>
      </c>
      <c r="Y163" t="s">
        <v>66</v>
      </c>
      <c r="AA163" t="str">
        <f>INDEX(PolicyMapping!$B:$B,MATCH($D163,PolicyMapping!$A:$A,0))</f>
        <v>efficiency standard</v>
      </c>
      <c r="AB163" t="str">
        <f>INDEX(PolicyMapping!$C:$C,MATCH($D163,PolicyMapping!$A:$A,0))</f>
        <v>industry</v>
      </c>
    </row>
    <row r="164" spans="1:28" x14ac:dyDescent="0.3">
      <c r="A164" s="42" t="s">
        <v>62</v>
      </c>
      <c r="B164" s="42" t="s">
        <v>320</v>
      </c>
      <c r="C164" s="42" t="s">
        <v>83</v>
      </c>
      <c r="D164" s="42" t="s">
        <v>335</v>
      </c>
      <c r="E164" s="42">
        <v>-140</v>
      </c>
      <c r="F164" s="101"/>
      <c r="G164" s="42" t="s">
        <v>343</v>
      </c>
      <c r="H164" s="42" t="s">
        <v>148</v>
      </c>
      <c r="I164" s="42">
        <v>2015</v>
      </c>
      <c r="J164" s="42" t="s">
        <v>17</v>
      </c>
      <c r="K164" s="42" t="s">
        <v>346</v>
      </c>
      <c r="L164" s="42" t="s">
        <v>84</v>
      </c>
      <c r="M164" s="42"/>
      <c r="N164" s="42"/>
      <c r="O164" s="42"/>
      <c r="P164" s="42"/>
      <c r="Q164" s="42"/>
      <c r="R164" s="42"/>
      <c r="S164" s="42"/>
      <c r="T164" s="42"/>
      <c r="U164" s="42"/>
      <c r="V164" s="42" t="s">
        <v>347</v>
      </c>
      <c r="X164" t="str">
        <f>INDEX(Regions!$B$4:$B$19,MATCH(TIAM!B164,Regions!$A$4:$A$19,0))</f>
        <v>India</v>
      </c>
      <c r="Y164" t="s">
        <v>66</v>
      </c>
      <c r="AA164" t="str">
        <f>INDEX(PolicyMapping!$B:$B,MATCH($D164,PolicyMapping!$A:$A,0))</f>
        <v>efficiency standard</v>
      </c>
      <c r="AB164" t="str">
        <f>INDEX(PolicyMapping!$C:$C,MATCH($D164,PolicyMapping!$A:$A,0))</f>
        <v>industry</v>
      </c>
    </row>
    <row r="165" spans="1:28" x14ac:dyDescent="0.3">
      <c r="A165" s="56" t="s">
        <v>62</v>
      </c>
      <c r="B165" s="56" t="s">
        <v>320</v>
      </c>
      <c r="C165" s="56" t="s">
        <v>83</v>
      </c>
      <c r="D165" s="56" t="s">
        <v>21</v>
      </c>
      <c r="E165" s="56">
        <v>15</v>
      </c>
      <c r="F165" s="99"/>
      <c r="G165" s="56" t="s">
        <v>10</v>
      </c>
      <c r="H165" s="56"/>
      <c r="I165" s="56">
        <v>2020</v>
      </c>
      <c r="J165" s="56" t="s">
        <v>14</v>
      </c>
      <c r="K165" s="56"/>
      <c r="L165" s="56" t="s">
        <v>84</v>
      </c>
      <c r="M165" s="56"/>
      <c r="N165" s="56"/>
      <c r="O165" s="56"/>
      <c r="P165" s="56"/>
      <c r="Q165" s="56"/>
      <c r="R165" s="56"/>
      <c r="S165" s="56"/>
      <c r="T165" s="56"/>
      <c r="U165" s="56"/>
      <c r="V165" s="56" t="s">
        <v>348</v>
      </c>
      <c r="X165" t="str">
        <f>INDEX(Regions!$B$4:$B$19,MATCH(TIAM!B165,Regions!$A$4:$A$19,0))</f>
        <v>India</v>
      </c>
      <c r="Y165" t="s">
        <v>66</v>
      </c>
      <c r="Z165" t="s">
        <v>66</v>
      </c>
      <c r="AA165" t="str">
        <f>INDEX(PolicyMapping!$B:$B,MATCH($D165,PolicyMapping!$A:$A,0))</f>
        <v>clean energy</v>
      </c>
      <c r="AB165" t="str">
        <f>INDEX(PolicyMapping!$C:$C,MATCH($D165,PolicyMapping!$A:$A,0))</f>
        <v>power</v>
      </c>
    </row>
    <row r="166" spans="1:28" x14ac:dyDescent="0.3">
      <c r="A166" s="42" t="s">
        <v>62</v>
      </c>
      <c r="B166" s="42" t="s">
        <v>320</v>
      </c>
      <c r="C166" s="42" t="s">
        <v>83</v>
      </c>
      <c r="D166" s="42" t="s">
        <v>21</v>
      </c>
      <c r="E166" s="42">
        <v>20</v>
      </c>
      <c r="F166" s="101"/>
      <c r="G166" s="42" t="s">
        <v>10</v>
      </c>
      <c r="H166" s="42"/>
      <c r="I166" s="42">
        <v>2022</v>
      </c>
      <c r="J166" s="42" t="s">
        <v>14</v>
      </c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 t="s">
        <v>349</v>
      </c>
      <c r="X166" t="str">
        <f>INDEX(Regions!$B$4:$B$19,MATCH(TIAM!B166,Regions!$A$4:$A$19,0))</f>
        <v>India</v>
      </c>
      <c r="Y166" t="s">
        <v>66</v>
      </c>
      <c r="AA166" t="str">
        <f>INDEX(PolicyMapping!$B:$B,MATCH($D166,PolicyMapping!$A:$A,0))</f>
        <v>clean energy</v>
      </c>
      <c r="AB166" t="str">
        <f>INDEX(PolicyMapping!$C:$C,MATCH($D166,PolicyMapping!$A:$A,0))</f>
        <v>power</v>
      </c>
    </row>
    <row r="167" spans="1:28" x14ac:dyDescent="0.3">
      <c r="A167" s="56" t="s">
        <v>62</v>
      </c>
      <c r="B167" s="56" t="s">
        <v>320</v>
      </c>
      <c r="C167" s="56" t="s">
        <v>83</v>
      </c>
      <c r="D167" s="56" t="s">
        <v>142</v>
      </c>
      <c r="E167" s="56">
        <v>6.5</v>
      </c>
      <c r="F167" s="99"/>
      <c r="G167" s="56" t="s">
        <v>24</v>
      </c>
      <c r="H167" s="56"/>
      <c r="I167" s="56">
        <v>2022</v>
      </c>
      <c r="J167" s="56" t="s">
        <v>17</v>
      </c>
      <c r="K167" s="56"/>
      <c r="L167" s="56" t="s">
        <v>66</v>
      </c>
      <c r="M167" s="56"/>
      <c r="N167" s="56"/>
      <c r="O167" s="56" t="s">
        <v>87</v>
      </c>
      <c r="P167" s="56" t="s">
        <v>87</v>
      </c>
      <c r="Q167" s="56" t="s">
        <v>87</v>
      </c>
      <c r="R167" s="56" t="s">
        <v>87</v>
      </c>
      <c r="S167" s="56" t="s">
        <v>87</v>
      </c>
      <c r="T167" s="56"/>
      <c r="U167" s="56"/>
      <c r="V167" s="56" t="s">
        <v>348</v>
      </c>
      <c r="X167" t="str">
        <f>INDEX(Regions!$B$4:$B$19,MATCH(TIAM!B167,Regions!$A$4:$A$19,0))</f>
        <v>India</v>
      </c>
      <c r="Y167" t="s">
        <v>66</v>
      </c>
      <c r="Z167" t="s">
        <v>66</v>
      </c>
      <c r="AA167" t="str">
        <f>INDEX(PolicyMapping!$B:$B,MATCH($D167,PolicyMapping!$A:$A,0))</f>
        <v>clean energy</v>
      </c>
      <c r="AB167" t="str">
        <f>INDEX(PolicyMapping!$C:$C,MATCH($D167,PolicyMapping!$A:$A,0))</f>
        <v>power</v>
      </c>
    </row>
    <row r="168" spans="1:28" x14ac:dyDescent="0.3">
      <c r="A168" s="42" t="s">
        <v>62</v>
      </c>
      <c r="B168" s="42" t="s">
        <v>320</v>
      </c>
      <c r="C168" s="42" t="s">
        <v>83</v>
      </c>
      <c r="D168" s="42" t="s">
        <v>23</v>
      </c>
      <c r="E168" s="42">
        <v>10</v>
      </c>
      <c r="F168" s="101"/>
      <c r="G168" s="42" t="s">
        <v>24</v>
      </c>
      <c r="H168" s="42"/>
      <c r="I168" s="42">
        <v>2022</v>
      </c>
      <c r="J168" s="42" t="s">
        <v>17</v>
      </c>
      <c r="K168" s="42"/>
      <c r="L168" s="42" t="s">
        <v>66</v>
      </c>
      <c r="M168" s="42" t="s">
        <v>87</v>
      </c>
      <c r="N168" s="42"/>
      <c r="O168" s="42"/>
      <c r="P168" s="42"/>
      <c r="Q168" s="42"/>
      <c r="R168" s="42"/>
      <c r="S168" s="42"/>
      <c r="T168" s="42"/>
      <c r="U168" s="42"/>
      <c r="V168" s="42" t="s">
        <v>350</v>
      </c>
      <c r="X168" t="str">
        <f>INDEX(Regions!$B$4:$B$19,MATCH(TIAM!B168,Regions!$A$4:$A$19,0))</f>
        <v>India</v>
      </c>
      <c r="Y168" t="s">
        <v>66</v>
      </c>
      <c r="AA168" t="str">
        <f>INDEX(PolicyMapping!$B:$B,MATCH($D168,PolicyMapping!$A:$A,0))</f>
        <v>clean energy</v>
      </c>
      <c r="AB168" t="str">
        <f>INDEX(PolicyMapping!$C:$C,MATCH($D168,PolicyMapping!$A:$A,0))</f>
        <v>power</v>
      </c>
    </row>
    <row r="169" spans="1:28" x14ac:dyDescent="0.3">
      <c r="A169" s="42" t="s">
        <v>62</v>
      </c>
      <c r="B169" s="42" t="s">
        <v>320</v>
      </c>
      <c r="C169" s="42" t="s">
        <v>83</v>
      </c>
      <c r="D169" s="42" t="s">
        <v>351</v>
      </c>
      <c r="E169" s="42">
        <v>5</v>
      </c>
      <c r="F169" s="101"/>
      <c r="G169" s="42" t="s">
        <v>24</v>
      </c>
      <c r="H169" s="42"/>
      <c r="I169" s="42">
        <v>2022</v>
      </c>
      <c r="J169" s="42" t="s">
        <v>17</v>
      </c>
      <c r="K169" s="42"/>
      <c r="L169" s="42" t="s">
        <v>66</v>
      </c>
      <c r="M169" s="42" t="s">
        <v>87</v>
      </c>
      <c r="N169" s="42"/>
      <c r="O169" s="42"/>
      <c r="P169" s="42"/>
      <c r="Q169" s="42"/>
      <c r="R169" s="42"/>
      <c r="S169" s="42"/>
      <c r="T169" s="42"/>
      <c r="U169" s="42"/>
      <c r="V169" s="42" t="s">
        <v>352</v>
      </c>
      <c r="X169" t="str">
        <f>INDEX(Regions!$B$4:$B$19,MATCH(TIAM!B169,Regions!$A$4:$A$19,0))</f>
        <v>India</v>
      </c>
      <c r="Y169" t="s">
        <v>66</v>
      </c>
      <c r="AA169" t="str">
        <f>INDEX(PolicyMapping!$B:$B,MATCH($D169,PolicyMapping!$A:$A,0))</f>
        <v>clean energy</v>
      </c>
      <c r="AB169" t="str">
        <f>INDEX(PolicyMapping!$C:$C,MATCH($D169,PolicyMapping!$A:$A,0))</f>
        <v>power</v>
      </c>
    </row>
    <row r="170" spans="1:28" x14ac:dyDescent="0.3">
      <c r="A170" s="56" t="s">
        <v>62</v>
      </c>
      <c r="B170" s="56" t="s">
        <v>320</v>
      </c>
      <c r="C170" s="56" t="s">
        <v>83</v>
      </c>
      <c r="D170" s="56" t="s">
        <v>25</v>
      </c>
      <c r="E170" s="56">
        <v>38.5</v>
      </c>
      <c r="F170" s="99"/>
      <c r="G170" s="56" t="s">
        <v>24</v>
      </c>
      <c r="H170" s="56"/>
      <c r="I170" s="56">
        <v>2022</v>
      </c>
      <c r="J170" s="56" t="s">
        <v>17</v>
      </c>
      <c r="K170" s="56"/>
      <c r="L170" s="56" t="s">
        <v>66</v>
      </c>
      <c r="M170" s="56" t="s">
        <v>66</v>
      </c>
      <c r="N170" s="56" t="s">
        <v>66</v>
      </c>
      <c r="O170" s="56">
        <v>0.29367447800000002</v>
      </c>
      <c r="P170" s="56">
        <v>0.39273160000000001</v>
      </c>
      <c r="Q170" s="56">
        <v>0.33730245363711853</v>
      </c>
      <c r="R170" s="56">
        <v>9.9057121999999997E-2</v>
      </c>
      <c r="S170" s="56">
        <v>2.5035343872030037E-2</v>
      </c>
      <c r="T170" s="56">
        <v>2025</v>
      </c>
      <c r="U170" s="56" t="s">
        <v>324</v>
      </c>
      <c r="V170" s="56" t="s">
        <v>348</v>
      </c>
      <c r="X170" t="str">
        <f>INDEX(Regions!$B$4:$B$19,MATCH(TIAM!B170,Regions!$A$4:$A$19,0))</f>
        <v>India</v>
      </c>
      <c r="Y170" t="s">
        <v>66</v>
      </c>
      <c r="Z170" t="s">
        <v>66</v>
      </c>
      <c r="AA170" t="str">
        <f>INDEX(PolicyMapping!$B:$B,MATCH($D170,PolicyMapping!$A:$A,0))</f>
        <v>clean energy</v>
      </c>
      <c r="AB170" t="str">
        <f>INDEX(PolicyMapping!$C:$C,MATCH($D170,PolicyMapping!$A:$A,0))</f>
        <v>power</v>
      </c>
    </row>
    <row r="171" spans="1:28" x14ac:dyDescent="0.3">
      <c r="A171" s="42" t="s">
        <v>62</v>
      </c>
      <c r="B171" s="42" t="s">
        <v>320</v>
      </c>
      <c r="C171" s="42" t="s">
        <v>83</v>
      </c>
      <c r="D171" s="42" t="s">
        <v>353</v>
      </c>
      <c r="E171" s="42">
        <v>60</v>
      </c>
      <c r="F171" s="101"/>
      <c r="G171" s="42" t="s">
        <v>24</v>
      </c>
      <c r="H171" s="42"/>
      <c r="I171" s="42">
        <v>2022</v>
      </c>
      <c r="J171" s="42" t="s">
        <v>17</v>
      </c>
      <c r="K171" s="42"/>
      <c r="L171" s="42" t="s">
        <v>66</v>
      </c>
      <c r="M171" s="42" t="s">
        <v>87</v>
      </c>
      <c r="N171" s="42"/>
      <c r="O171" s="42"/>
      <c r="P171" s="42"/>
      <c r="Q171" s="42"/>
      <c r="R171" s="42"/>
      <c r="S171" s="42"/>
      <c r="T171" s="42"/>
      <c r="U171" s="42"/>
      <c r="V171" s="42" t="s">
        <v>354</v>
      </c>
      <c r="X171" t="str">
        <f>INDEX(Regions!$B$4:$B$19,MATCH(TIAM!B171,Regions!$A$4:$A$19,0))</f>
        <v>India</v>
      </c>
      <c r="Y171" t="s">
        <v>66</v>
      </c>
      <c r="AA171" t="str">
        <f>INDEX(PolicyMapping!$B:$B,MATCH($D171,PolicyMapping!$A:$A,0))</f>
        <v>clean energy</v>
      </c>
      <c r="AB171" t="str">
        <f>INDEX(PolicyMapping!$C:$C,MATCH($D171,PolicyMapping!$A:$A,0))</f>
        <v>power</v>
      </c>
    </row>
    <row r="172" spans="1:28" x14ac:dyDescent="0.3">
      <c r="A172" s="56" t="s">
        <v>62</v>
      </c>
      <c r="B172" s="56" t="s">
        <v>320</v>
      </c>
      <c r="C172" s="56" t="s">
        <v>83</v>
      </c>
      <c r="D172" s="56" t="s">
        <v>26</v>
      </c>
      <c r="E172" s="56">
        <v>20</v>
      </c>
      <c r="F172" s="99"/>
      <c r="G172" s="56" t="s">
        <v>24</v>
      </c>
      <c r="H172" s="56"/>
      <c r="I172" s="56">
        <v>2022</v>
      </c>
      <c r="J172" s="56" t="s">
        <v>17</v>
      </c>
      <c r="K172" s="56"/>
      <c r="L172" s="56" t="s">
        <v>66</v>
      </c>
      <c r="M172" s="56" t="s">
        <v>66</v>
      </c>
      <c r="N172" s="56" t="s">
        <v>66</v>
      </c>
      <c r="O172" s="56">
        <v>0.15408133800000001</v>
      </c>
      <c r="P172" s="56">
        <v>0.29149787600000004</v>
      </c>
      <c r="Q172" s="56">
        <v>0.89184413754247138</v>
      </c>
      <c r="R172" s="56">
        <v>0.13741653800000003</v>
      </c>
      <c r="S172" s="56">
        <v>3.4730165919154038E-2</v>
      </c>
      <c r="T172" s="56">
        <v>2025</v>
      </c>
      <c r="U172" s="56" t="s">
        <v>324</v>
      </c>
      <c r="V172" s="56" t="s">
        <v>348</v>
      </c>
      <c r="X172" t="str">
        <f>INDEX(Regions!$B$4:$B$19,MATCH(TIAM!B172,Regions!$A$4:$A$19,0))</f>
        <v>India</v>
      </c>
      <c r="Y172" t="s">
        <v>66</v>
      </c>
      <c r="Z172" t="s">
        <v>66</v>
      </c>
      <c r="AA172" t="str">
        <f>INDEX(PolicyMapping!$B:$B,MATCH($D172,PolicyMapping!$A:$A,0))</f>
        <v>clean energy</v>
      </c>
      <c r="AB172" t="str">
        <f>INDEX(PolicyMapping!$C:$C,MATCH($D172,PolicyMapping!$A:$A,0))</f>
        <v>power</v>
      </c>
    </row>
    <row r="173" spans="1:28" x14ac:dyDescent="0.3">
      <c r="A173" s="42" t="s">
        <v>62</v>
      </c>
      <c r="B173" s="42" t="s">
        <v>320</v>
      </c>
      <c r="C173" s="42" t="s">
        <v>83</v>
      </c>
      <c r="D173" s="42" t="s">
        <v>355</v>
      </c>
      <c r="E173" s="42">
        <v>100</v>
      </c>
      <c r="F173" s="101"/>
      <c r="G173" s="42" t="s">
        <v>24</v>
      </c>
      <c r="H173" s="42"/>
      <c r="I173" s="42">
        <v>2022</v>
      </c>
      <c r="J173" s="42" t="s">
        <v>17</v>
      </c>
      <c r="K173" s="42"/>
      <c r="L173" s="42" t="s">
        <v>66</v>
      </c>
      <c r="M173" s="42" t="s">
        <v>87</v>
      </c>
      <c r="N173" s="42"/>
      <c r="O173" s="42"/>
      <c r="P173" s="42"/>
      <c r="Q173" s="42"/>
      <c r="R173" s="42"/>
      <c r="S173" s="42"/>
      <c r="T173" s="42"/>
      <c r="U173" s="42"/>
      <c r="V173" s="42" t="s">
        <v>356</v>
      </c>
      <c r="X173" t="str">
        <f>INDEX(Regions!$B$4:$B$19,MATCH(TIAM!B173,Regions!$A$4:$A$19,0))</f>
        <v>India</v>
      </c>
      <c r="Y173" t="s">
        <v>66</v>
      </c>
      <c r="AA173" t="str">
        <f>INDEX(PolicyMapping!$B:$B,MATCH($D173,PolicyMapping!$A:$A,0))</f>
        <v>clean energy</v>
      </c>
      <c r="AB173" t="str">
        <f>INDEX(PolicyMapping!$C:$C,MATCH($D173,PolicyMapping!$A:$A,0))</f>
        <v>power</v>
      </c>
    </row>
    <row r="174" spans="1:28" x14ac:dyDescent="0.3">
      <c r="A174" s="74" t="s">
        <v>62</v>
      </c>
      <c r="B174" s="74" t="s">
        <v>320</v>
      </c>
      <c r="C174" s="74" t="s">
        <v>75</v>
      </c>
      <c r="D174" s="74" t="s">
        <v>357</v>
      </c>
      <c r="E174" s="74">
        <v>-13</v>
      </c>
      <c r="F174" s="91"/>
      <c r="G174" s="74" t="s">
        <v>112</v>
      </c>
      <c r="H174" s="74">
        <v>2005</v>
      </c>
      <c r="I174" s="74">
        <v>2030</v>
      </c>
      <c r="J174" s="74" t="s">
        <v>14</v>
      </c>
      <c r="K174" s="74"/>
      <c r="L174" s="74" t="s">
        <v>78</v>
      </c>
      <c r="M174" s="76"/>
      <c r="V174" t="s">
        <v>82</v>
      </c>
      <c r="X174" t="str">
        <f>INDEX(Regions!$B$4:$B$19,MATCH(TIAM!B174,Regions!$A$4:$A$19,0))</f>
        <v>India</v>
      </c>
      <c r="AA174" t="str">
        <f>INDEX(PolicyMapping!$B:$B,MATCH($D174,PolicyMapping!$A:$A,0))</f>
        <v>cap on emissions</v>
      </c>
      <c r="AB174" t="str">
        <f>INDEX(PolicyMapping!$C:$C,MATCH($D174,PolicyMapping!$A:$A,0))</f>
        <v>land</v>
      </c>
    </row>
    <row r="175" spans="1:28" x14ac:dyDescent="0.3">
      <c r="A175" s="74" t="s">
        <v>62</v>
      </c>
      <c r="B175" s="74" t="s">
        <v>320</v>
      </c>
      <c r="C175" s="74" t="s">
        <v>75</v>
      </c>
      <c r="D175" s="74" t="s">
        <v>358</v>
      </c>
      <c r="E175" s="74">
        <v>5000000</v>
      </c>
      <c r="F175" s="91"/>
      <c r="G175" s="74" t="s">
        <v>77</v>
      </c>
      <c r="H175" s="74">
        <v>2005</v>
      </c>
      <c r="I175" s="74">
        <v>2030</v>
      </c>
      <c r="J175" s="74" t="s">
        <v>17</v>
      </c>
      <c r="K175" s="74"/>
      <c r="L175" s="74" t="s">
        <v>78</v>
      </c>
      <c r="M175" s="76"/>
      <c r="V175" t="s">
        <v>82</v>
      </c>
      <c r="X175" t="str">
        <f>INDEX(Regions!$B$4:$B$19,MATCH(TIAM!B175,Regions!$A$4:$A$19,0))</f>
        <v>India</v>
      </c>
      <c r="AA175" t="str">
        <f>INDEX(PolicyMapping!$B:$B,MATCH($D175,PolicyMapping!$A:$A,0))</f>
        <v>land use</v>
      </c>
      <c r="AB175" t="str">
        <f>INDEX(PolicyMapping!$C:$C,MATCH($D175,PolicyMapping!$A:$A,0))</f>
        <v>land</v>
      </c>
    </row>
    <row r="176" spans="1:28" x14ac:dyDescent="0.3">
      <c r="A176" s="16" t="s">
        <v>62</v>
      </c>
      <c r="B176" s="16" t="s">
        <v>320</v>
      </c>
      <c r="C176" s="16"/>
      <c r="D176" s="16" t="s">
        <v>359</v>
      </c>
      <c r="E176" s="17" t="s">
        <v>360</v>
      </c>
      <c r="F176" s="112"/>
      <c r="G176" s="16" t="s">
        <v>10</v>
      </c>
      <c r="H176" s="16"/>
      <c r="I176" s="16">
        <v>2037</v>
      </c>
      <c r="J176" s="16" t="s">
        <v>22</v>
      </c>
      <c r="K176" s="16" t="s">
        <v>361</v>
      </c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8"/>
      <c r="W176" t="s">
        <v>130</v>
      </c>
      <c r="X176" t="str">
        <f>INDEX(Regions!$B$4:$B$19,MATCH(TIAM!B176,Regions!$A$4:$A$19,0))</f>
        <v>India</v>
      </c>
      <c r="AA176" t="str">
        <f>INDEX(PolicyMapping!$B:$B,MATCH($D176,PolicyMapping!$A:$A,0))</f>
        <v>efficiency standard</v>
      </c>
      <c r="AB176" t="str">
        <f>INDEX(PolicyMapping!$C:$C,MATCH($D176,PolicyMapping!$A:$A,0))</f>
        <v>buildings</v>
      </c>
    </row>
    <row r="177" spans="1:28" x14ac:dyDescent="0.3">
      <c r="A177" s="16" t="s">
        <v>62</v>
      </c>
      <c r="B177" s="16" t="s">
        <v>320</v>
      </c>
      <c r="C177" s="16"/>
      <c r="D177" s="16" t="s">
        <v>363</v>
      </c>
      <c r="E177" s="17">
        <v>25</v>
      </c>
      <c r="F177" s="112"/>
      <c r="G177" s="16" t="s">
        <v>24</v>
      </c>
      <c r="H177" s="16"/>
      <c r="I177" s="16">
        <v>2022</v>
      </c>
      <c r="J177" s="16" t="s">
        <v>364</v>
      </c>
      <c r="K177" s="16" t="s">
        <v>361</v>
      </c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8"/>
      <c r="W177" t="s">
        <v>130</v>
      </c>
      <c r="X177" t="str">
        <f>INDEX(Regions!$B$4:$B$19,MATCH(TIAM!B177,Regions!$A$4:$A$19,0))</f>
        <v>India</v>
      </c>
      <c r="AA177" t="str">
        <f>INDEX(PolicyMapping!$B:$B,MATCH($D177,PolicyMapping!$A:$A,0))</f>
        <v>clean energy</v>
      </c>
      <c r="AB177" t="str">
        <f>INDEX(PolicyMapping!$C:$C,MATCH($D177,PolicyMapping!$A:$A,0))</f>
        <v>power</v>
      </c>
    </row>
    <row r="178" spans="1:28" x14ac:dyDescent="0.3">
      <c r="A178" s="16" t="s">
        <v>62</v>
      </c>
      <c r="B178" s="16" t="s">
        <v>320</v>
      </c>
      <c r="C178" s="23"/>
      <c r="D178" s="16" t="s">
        <v>366</v>
      </c>
      <c r="E178" s="24">
        <v>7</v>
      </c>
      <c r="F178" s="114"/>
      <c r="G178" s="16" t="s">
        <v>367</v>
      </c>
      <c r="H178" s="16"/>
      <c r="I178" s="16">
        <v>2018</v>
      </c>
      <c r="J178" s="16" t="s">
        <v>17</v>
      </c>
      <c r="K178" s="16" t="s">
        <v>361</v>
      </c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8"/>
      <c r="W178" t="s">
        <v>130</v>
      </c>
      <c r="X178" t="str">
        <f>INDEX(Regions!$B$4:$B$19,MATCH(TIAM!B178,Regions!$A$4:$A$19,0))</f>
        <v>India</v>
      </c>
      <c r="AA178" t="str">
        <f>INDEX(PolicyMapping!$B:$B,MATCH($D178,PolicyMapping!$A:$A,0))</f>
        <v>efficiency standard</v>
      </c>
      <c r="AB178" t="str">
        <f>INDEX(PolicyMapping!$C:$C,MATCH($D178,PolicyMapping!$A:$A,0))</f>
        <v>transport</v>
      </c>
    </row>
    <row r="179" spans="1:28" x14ac:dyDescent="0.3">
      <c r="A179" s="16" t="s">
        <v>62</v>
      </c>
      <c r="B179" s="16" t="s">
        <v>320</v>
      </c>
      <c r="C179" s="23"/>
      <c r="D179" s="16" t="s">
        <v>368</v>
      </c>
      <c r="E179" s="17">
        <v>9</v>
      </c>
      <c r="F179" s="112"/>
      <c r="G179" s="16" t="s">
        <v>367</v>
      </c>
      <c r="H179" s="16"/>
      <c r="I179" s="16">
        <v>2018</v>
      </c>
      <c r="J179" s="16" t="s">
        <v>17</v>
      </c>
      <c r="K179" s="16" t="s">
        <v>361</v>
      </c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8"/>
      <c r="W179" t="s">
        <v>130</v>
      </c>
      <c r="X179" t="str">
        <f>INDEX(Regions!$B$4:$B$19,MATCH(TIAM!B179,Regions!$A$4:$A$19,0))</f>
        <v>India</v>
      </c>
      <c r="AA179" t="str">
        <f>INDEX(PolicyMapping!$B:$B,MATCH($D179,PolicyMapping!$A:$A,0))</f>
        <v>efficiency standard</v>
      </c>
      <c r="AB179" t="str">
        <f>INDEX(PolicyMapping!$C:$C,MATCH($D179,PolicyMapping!$A:$A,0))</f>
        <v>transport</v>
      </c>
    </row>
    <row r="180" spans="1:28" x14ac:dyDescent="0.3">
      <c r="A180" s="16" t="s">
        <v>62</v>
      </c>
      <c r="B180" s="16" t="s">
        <v>320</v>
      </c>
      <c r="C180" s="16"/>
      <c r="D180" s="16" t="s">
        <v>369</v>
      </c>
      <c r="E180" s="17">
        <v>12</v>
      </c>
      <c r="F180" s="112"/>
      <c r="G180" s="16" t="s">
        <v>367</v>
      </c>
      <c r="H180" s="16"/>
      <c r="I180" s="16">
        <v>2018</v>
      </c>
      <c r="J180" s="16" t="s">
        <v>17</v>
      </c>
      <c r="K180" s="16" t="s">
        <v>361</v>
      </c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8"/>
      <c r="W180" t="s">
        <v>130</v>
      </c>
      <c r="X180" t="str">
        <f>INDEX(Regions!$B$4:$B$19,MATCH(TIAM!B180,Regions!$A$4:$A$19,0))</f>
        <v>India</v>
      </c>
      <c r="AA180" t="str">
        <f>INDEX(PolicyMapping!$B:$B,MATCH($D180,PolicyMapping!$A:$A,0))</f>
        <v>efficiency standard</v>
      </c>
      <c r="AB180" t="str">
        <f>INDEX(PolicyMapping!$C:$C,MATCH($D180,PolicyMapping!$A:$A,0))</f>
        <v>transport</v>
      </c>
    </row>
    <row r="181" spans="1:28" x14ac:dyDescent="0.3">
      <c r="A181" s="42" t="s">
        <v>62</v>
      </c>
      <c r="B181" s="42" t="s">
        <v>370</v>
      </c>
      <c r="C181" s="42" t="s">
        <v>64</v>
      </c>
      <c r="D181" s="42" t="s">
        <v>122</v>
      </c>
      <c r="E181" s="42">
        <v>25</v>
      </c>
      <c r="F181" s="101"/>
      <c r="G181" s="42" t="s">
        <v>10</v>
      </c>
      <c r="H181" s="42"/>
      <c r="I181" s="42">
        <v>2025</v>
      </c>
      <c r="J181" s="42" t="s">
        <v>17</v>
      </c>
      <c r="K181" s="42"/>
      <c r="L181" s="42" t="s">
        <v>66</v>
      </c>
      <c r="M181" s="42" t="s">
        <v>66</v>
      </c>
      <c r="N181" s="42" t="s">
        <v>66</v>
      </c>
      <c r="O181" s="42">
        <v>5.8459210395812985E-4</v>
      </c>
      <c r="P181" s="42">
        <v>0.15117390441894532</v>
      </c>
      <c r="Q181" s="42">
        <v>257.59723967426834</v>
      </c>
      <c r="R181" s="42">
        <v>0.15058931231498718</v>
      </c>
      <c r="S181" s="42">
        <v>0.12226702082171731</v>
      </c>
      <c r="T181" s="42">
        <v>2025</v>
      </c>
      <c r="U181" s="42" t="s">
        <v>371</v>
      </c>
      <c r="V181" s="42" t="s">
        <v>372</v>
      </c>
      <c r="X181" t="str">
        <f>INDEX(Regions!$B$4:$B$19,MATCH(TIAM!B181,Regions!$A$4:$A$19,0))</f>
        <v>Asia excl India and China</v>
      </c>
      <c r="Y181" t="s">
        <v>66</v>
      </c>
      <c r="AA181" t="str">
        <f>INDEX(PolicyMapping!$B:$B,MATCH($D181,PolicyMapping!$A:$A,0))</f>
        <v>clean energy</v>
      </c>
      <c r="AB181" t="str">
        <f>INDEX(PolicyMapping!$C:$C,MATCH($D181,PolicyMapping!$A:$A,0))</f>
        <v>transport</v>
      </c>
    </row>
    <row r="182" spans="1:28" x14ac:dyDescent="0.3">
      <c r="A182" s="74" t="s">
        <v>62</v>
      </c>
      <c r="B182" s="74" t="s">
        <v>370</v>
      </c>
      <c r="C182" s="74"/>
      <c r="D182" s="74" t="s">
        <v>373</v>
      </c>
      <c r="E182" s="74">
        <v>23</v>
      </c>
      <c r="F182" s="91"/>
      <c r="G182" s="74" t="s">
        <v>10</v>
      </c>
      <c r="H182" s="74"/>
      <c r="I182" s="74">
        <v>2025</v>
      </c>
      <c r="J182" s="74" t="s">
        <v>22</v>
      </c>
      <c r="K182" s="74"/>
      <c r="L182" s="74" t="s">
        <v>84</v>
      </c>
      <c r="M182" s="76"/>
      <c r="V182" t="s">
        <v>118</v>
      </c>
      <c r="X182" t="str">
        <f>INDEX(Regions!$B$4:$B$19,MATCH(TIAM!B182,Regions!$A$4:$A$19,0))</f>
        <v>Asia excl India and China</v>
      </c>
      <c r="AA182" t="str">
        <f>INDEX(PolicyMapping!$B:$B,MATCH($D182,PolicyMapping!$A:$A,0))</f>
        <v>clean energy</v>
      </c>
      <c r="AB182" t="str">
        <f>INDEX(PolicyMapping!$C:$C,MATCH($D182,PolicyMapping!$A:$A,0))</f>
        <v>system</v>
      </c>
    </row>
    <row r="183" spans="1:28" x14ac:dyDescent="0.3">
      <c r="A183" s="42" t="s">
        <v>62</v>
      </c>
      <c r="B183" s="42" t="s">
        <v>370</v>
      </c>
      <c r="C183" s="42" t="s">
        <v>64</v>
      </c>
      <c r="D183" s="42" t="s">
        <v>119</v>
      </c>
      <c r="E183" s="42">
        <v>20</v>
      </c>
      <c r="F183" s="101"/>
      <c r="G183" s="42" t="s">
        <v>10</v>
      </c>
      <c r="H183" s="42"/>
      <c r="I183" s="42">
        <v>2025</v>
      </c>
      <c r="J183" s="42" t="s">
        <v>17</v>
      </c>
      <c r="K183" s="42"/>
      <c r="L183" s="42" t="s">
        <v>66</v>
      </c>
      <c r="M183" s="42" t="s">
        <v>87</v>
      </c>
      <c r="N183" s="42" t="s">
        <v>87</v>
      </c>
      <c r="O183" s="42">
        <v>5.8459210395812985E-4</v>
      </c>
      <c r="P183" s="42">
        <v>0.15117390441894532</v>
      </c>
      <c r="Q183" s="42">
        <v>257.59723967426834</v>
      </c>
      <c r="R183" s="42">
        <v>0.15058931231498718</v>
      </c>
      <c r="S183" s="42">
        <v>0.12226702082171731</v>
      </c>
      <c r="T183" s="42">
        <v>2025</v>
      </c>
      <c r="U183" s="42" t="s">
        <v>371</v>
      </c>
      <c r="V183" s="42" t="s">
        <v>374</v>
      </c>
      <c r="X183" t="str">
        <f>INDEX(Regions!$B$4:$B$19,MATCH(TIAM!B183,Regions!$A$4:$A$19,0))</f>
        <v>Asia excl India and China</v>
      </c>
      <c r="Y183" t="s">
        <v>66</v>
      </c>
      <c r="AA183" t="str">
        <f>INDEX(PolicyMapping!$B:$B,MATCH($D183,PolicyMapping!$A:$A,0))</f>
        <v>clean energy</v>
      </c>
      <c r="AB183" t="str">
        <f>INDEX(PolicyMapping!$C:$C,MATCH($D183,PolicyMapping!$A:$A,0))</f>
        <v>transport</v>
      </c>
    </row>
    <row r="184" spans="1:28" x14ac:dyDescent="0.3">
      <c r="A184" s="42" t="s">
        <v>62</v>
      </c>
      <c r="B184" s="42" t="s">
        <v>370</v>
      </c>
      <c r="C184" s="42" t="s">
        <v>64</v>
      </c>
      <c r="D184" s="42" t="s">
        <v>65</v>
      </c>
      <c r="E184" s="42">
        <v>22.5</v>
      </c>
      <c r="F184" s="101"/>
      <c r="G184" s="42" t="s">
        <v>10</v>
      </c>
      <c r="H184" s="42"/>
      <c r="I184" s="42">
        <v>2025</v>
      </c>
      <c r="J184" s="42" t="s">
        <v>17</v>
      </c>
      <c r="K184" s="42"/>
      <c r="L184" s="42" t="s">
        <v>66</v>
      </c>
      <c r="M184" s="42" t="s">
        <v>66</v>
      </c>
      <c r="N184" s="42" t="s">
        <v>66</v>
      </c>
      <c r="O184" s="42">
        <v>5.8459210395812985E-4</v>
      </c>
      <c r="P184" s="42">
        <v>0.15117390441894532</v>
      </c>
      <c r="Q184" s="42">
        <v>257.59723967426834</v>
      </c>
      <c r="R184" s="42">
        <v>0.15058931231498718</v>
      </c>
      <c r="S184" s="42">
        <v>0.12226702082171731</v>
      </c>
      <c r="T184" s="42">
        <v>2025</v>
      </c>
      <c r="U184" s="42" t="s">
        <v>371</v>
      </c>
      <c r="V184" s="42" t="s">
        <v>375</v>
      </c>
      <c r="X184" t="str">
        <f>INDEX(Regions!$B$4:$B$19,MATCH(TIAM!B184,Regions!$A$4:$A$19,0))</f>
        <v>Asia excl India and China</v>
      </c>
      <c r="Y184" t="s">
        <v>66</v>
      </c>
      <c r="AA184" t="str">
        <f>INDEX(PolicyMapping!$B:$B,MATCH($D184,PolicyMapping!$A:$A,0))</f>
        <v>clean energy</v>
      </c>
      <c r="AB184" t="str">
        <f>INDEX(PolicyMapping!$C:$C,MATCH($D184,PolicyMapping!$A:$A,0))</f>
        <v>transport</v>
      </c>
    </row>
    <row r="185" spans="1:28" x14ac:dyDescent="0.3">
      <c r="A185" s="42" t="s">
        <v>62</v>
      </c>
      <c r="B185" s="42" t="s">
        <v>370</v>
      </c>
      <c r="C185" s="42" t="s">
        <v>70</v>
      </c>
      <c r="D185" s="42" t="s">
        <v>376</v>
      </c>
      <c r="E185" s="42">
        <v>0.2</v>
      </c>
      <c r="F185" s="101"/>
      <c r="G185" s="42" t="s">
        <v>24</v>
      </c>
      <c r="H185" s="42"/>
      <c r="I185" s="42">
        <v>2019</v>
      </c>
      <c r="J185" s="42" t="s">
        <v>17</v>
      </c>
      <c r="K185" s="42" t="s">
        <v>377</v>
      </c>
      <c r="L185" s="42" t="s">
        <v>66</v>
      </c>
      <c r="M185" s="42" t="s">
        <v>66</v>
      </c>
      <c r="N185" s="42" t="s">
        <v>66</v>
      </c>
      <c r="O185" s="42">
        <v>3.4260261E-2</v>
      </c>
      <c r="P185" s="42">
        <v>4.4632062E-2</v>
      </c>
      <c r="Q185" s="42">
        <v>0.30273560963239587</v>
      </c>
      <c r="R185" s="42">
        <v>1.0371801E-2</v>
      </c>
      <c r="S185" s="42">
        <v>1.1989876988814815E-2</v>
      </c>
      <c r="T185" s="42">
        <v>2020</v>
      </c>
      <c r="U185" s="42" t="s">
        <v>371</v>
      </c>
      <c r="V185" s="42" t="s">
        <v>378</v>
      </c>
      <c r="X185" t="str">
        <f>INDEX(Regions!$B$4:$B$19,MATCH(TIAM!B185,Regions!$A$4:$A$19,0))</f>
        <v>Asia excl India and China</v>
      </c>
      <c r="Y185" t="s">
        <v>66</v>
      </c>
      <c r="AA185" t="str">
        <f>INDEX(PolicyMapping!$B:$B,MATCH($D185,PolicyMapping!$A:$A,0))</f>
        <v>clean energy</v>
      </c>
      <c r="AB185" t="str">
        <f>INDEX(PolicyMapping!$C:$C,MATCH($D185,PolicyMapping!$A:$A,0))</f>
        <v>power</v>
      </c>
    </row>
    <row r="186" spans="1:28" x14ac:dyDescent="0.3">
      <c r="A186" s="42" t="s">
        <v>62</v>
      </c>
      <c r="B186" s="42" t="s">
        <v>370</v>
      </c>
      <c r="C186" s="42" t="s">
        <v>70</v>
      </c>
      <c r="D186" s="42" t="s">
        <v>379</v>
      </c>
      <c r="E186" s="42">
        <v>0.7</v>
      </c>
      <c r="F186" s="101"/>
      <c r="G186" s="42" t="s">
        <v>24</v>
      </c>
      <c r="H186" s="42"/>
      <c r="I186" s="42">
        <v>2019</v>
      </c>
      <c r="J186" s="42" t="s">
        <v>17</v>
      </c>
      <c r="K186" s="42" t="s">
        <v>380</v>
      </c>
      <c r="L186" s="42" t="s">
        <v>66</v>
      </c>
      <c r="M186" s="42" t="s">
        <v>66</v>
      </c>
      <c r="N186" s="42" t="s">
        <v>66</v>
      </c>
      <c r="O186" s="42" t="s">
        <v>87</v>
      </c>
      <c r="P186" s="42" t="s">
        <v>87</v>
      </c>
      <c r="Q186" s="42" t="s">
        <v>87</v>
      </c>
      <c r="R186" s="42" t="s">
        <v>87</v>
      </c>
      <c r="S186" s="42" t="s">
        <v>87</v>
      </c>
      <c r="T186" s="42"/>
      <c r="U186" s="42"/>
      <c r="V186" s="42" t="s">
        <v>381</v>
      </c>
      <c r="X186" t="str">
        <f>INDEX(Regions!$B$4:$B$19,MATCH(TIAM!B186,Regions!$A$4:$A$19,0))</f>
        <v>Asia excl India and China</v>
      </c>
      <c r="Y186" t="s">
        <v>66</v>
      </c>
      <c r="AA186" t="str">
        <f>INDEX(PolicyMapping!$B:$B,MATCH($D186,PolicyMapping!$A:$A,0))</f>
        <v>clean energy</v>
      </c>
      <c r="AB186" t="str">
        <f>INDEX(PolicyMapping!$C:$C,MATCH($D186,PolicyMapping!$A:$A,0))</f>
        <v>power</v>
      </c>
    </row>
    <row r="187" spans="1:28" x14ac:dyDescent="0.3">
      <c r="A187" s="42" t="s">
        <v>62</v>
      </c>
      <c r="B187" s="42" t="s">
        <v>370</v>
      </c>
      <c r="C187" s="42" t="s">
        <v>70</v>
      </c>
      <c r="D187" s="42" t="s">
        <v>382</v>
      </c>
      <c r="E187" s="42">
        <v>2</v>
      </c>
      <c r="F187" s="101"/>
      <c r="G187" s="42" t="s">
        <v>24</v>
      </c>
      <c r="H187" s="42"/>
      <c r="I187" s="42">
        <v>2019</v>
      </c>
      <c r="J187" s="42" t="s">
        <v>17</v>
      </c>
      <c r="K187" s="42" t="s">
        <v>383</v>
      </c>
      <c r="L187" s="42" t="s">
        <v>66</v>
      </c>
      <c r="M187" s="42" t="s">
        <v>66</v>
      </c>
      <c r="N187" s="42" t="s">
        <v>66</v>
      </c>
      <c r="O187" s="42">
        <v>7.6239472000000003E-2</v>
      </c>
      <c r="P187" s="42">
        <v>8.4247984000000012E-2</v>
      </c>
      <c r="Q187" s="42">
        <v>0.10504416924608304</v>
      </c>
      <c r="R187" s="42">
        <v>8.0085120000000093E-3</v>
      </c>
      <c r="S187" s="42">
        <v>9.2578978080516058E-3</v>
      </c>
      <c r="T187" s="42">
        <v>2020</v>
      </c>
      <c r="U187" s="42" t="s">
        <v>371</v>
      </c>
      <c r="V187" s="42" t="s">
        <v>384</v>
      </c>
      <c r="X187" t="str">
        <f>INDEX(Regions!$B$4:$B$19,MATCH(TIAM!B187,Regions!$A$4:$A$19,0))</f>
        <v>Asia excl India and China</v>
      </c>
      <c r="Y187" t="s">
        <v>66</v>
      </c>
      <c r="AA187" t="str">
        <f>INDEX(PolicyMapping!$B:$B,MATCH($D187,PolicyMapping!$A:$A,0))</f>
        <v>clean energy</v>
      </c>
      <c r="AB187" t="str">
        <f>INDEX(PolicyMapping!$C:$C,MATCH($D187,PolicyMapping!$A:$A,0))</f>
        <v>power</v>
      </c>
    </row>
    <row r="188" spans="1:28" x14ac:dyDescent="0.3">
      <c r="A188" s="74" t="s">
        <v>62</v>
      </c>
      <c r="B188" s="74" t="s">
        <v>370</v>
      </c>
      <c r="C188" s="74" t="s">
        <v>75</v>
      </c>
      <c r="D188" s="74" t="s">
        <v>385</v>
      </c>
      <c r="E188" s="74">
        <v>99.7</v>
      </c>
      <c r="F188" s="91"/>
      <c r="G188" s="74" t="s">
        <v>10</v>
      </c>
      <c r="H188" s="74"/>
      <c r="I188" s="74">
        <v>2025</v>
      </c>
      <c r="J188" s="74" t="s">
        <v>17</v>
      </c>
      <c r="K188" s="74"/>
      <c r="L188" s="74" t="s">
        <v>66</v>
      </c>
      <c r="M188" s="76" t="s">
        <v>66</v>
      </c>
      <c r="N188" t="s">
        <v>66</v>
      </c>
      <c r="O188">
        <v>1.9969620480000001</v>
      </c>
      <c r="P188">
        <v>2.006461056</v>
      </c>
      <c r="Q188">
        <v>4.7567293577328515E-3</v>
      </c>
      <c r="R188">
        <v>9.49900799999992E-3</v>
      </c>
      <c r="S188">
        <v>7.7124690395844343E-3</v>
      </c>
      <c r="T188">
        <v>2025</v>
      </c>
      <c r="U188" t="s">
        <v>371</v>
      </c>
      <c r="V188" t="s">
        <v>82</v>
      </c>
      <c r="X188" t="str">
        <f>INDEX(Regions!$B$4:$B$19,MATCH(TIAM!B188,Regions!$A$4:$A$19,0))</f>
        <v>Asia excl India and China</v>
      </c>
      <c r="AA188" t="str">
        <f>INDEX(PolicyMapping!$B:$B,MATCH($D188,PolicyMapping!$A:$A,0))</f>
        <v>clean energy</v>
      </c>
      <c r="AB188" t="str">
        <f>INDEX(PolicyMapping!$C:$C,MATCH($D188,PolicyMapping!$A:$A,0))</f>
        <v>system</v>
      </c>
    </row>
    <row r="189" spans="1:28" x14ac:dyDescent="0.3">
      <c r="A189" s="56" t="s">
        <v>62</v>
      </c>
      <c r="B189" s="56" t="s">
        <v>370</v>
      </c>
      <c r="C189" s="56" t="s">
        <v>83</v>
      </c>
      <c r="D189" s="56" t="s">
        <v>386</v>
      </c>
      <c r="E189" s="56">
        <v>23</v>
      </c>
      <c r="F189" s="99"/>
      <c r="G189" s="56" t="s">
        <v>10</v>
      </c>
      <c r="H189" s="56"/>
      <c r="I189" s="56">
        <v>2025</v>
      </c>
      <c r="J189" s="56" t="s">
        <v>17</v>
      </c>
      <c r="K189" s="56"/>
      <c r="L189" s="56" t="s">
        <v>84</v>
      </c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X189" t="str">
        <f>INDEX(Regions!$B$4:$B$19,MATCH(TIAM!B189,Regions!$A$4:$A$19,0))</f>
        <v>Asia excl India and China</v>
      </c>
      <c r="Y189" t="s">
        <v>66</v>
      </c>
      <c r="Z189" t="s">
        <v>66</v>
      </c>
      <c r="AA189" t="str">
        <f>INDEX(PolicyMapping!$B:$B,MATCH($D189,PolicyMapping!$A:$A,0))</f>
        <v>clean energy</v>
      </c>
      <c r="AB189" t="str">
        <f>INDEX(PolicyMapping!$C:$C,MATCH($D189,PolicyMapping!$A:$A,0))</f>
        <v>system</v>
      </c>
    </row>
    <row r="190" spans="1:28" x14ac:dyDescent="0.3">
      <c r="A190" s="74" t="s">
        <v>62</v>
      </c>
      <c r="B190" s="74" t="s">
        <v>370</v>
      </c>
      <c r="C190" s="74" t="s">
        <v>387</v>
      </c>
      <c r="D190" s="74" t="s">
        <v>388</v>
      </c>
      <c r="E190" s="74">
        <v>0</v>
      </c>
      <c r="F190" s="91"/>
      <c r="G190" s="74" t="s">
        <v>10</v>
      </c>
      <c r="H190" s="74"/>
      <c r="I190" s="74">
        <v>2025</v>
      </c>
      <c r="J190" s="74" t="s">
        <v>17</v>
      </c>
      <c r="K190" s="74"/>
      <c r="L190" s="74" t="s">
        <v>84</v>
      </c>
      <c r="M190" s="76"/>
      <c r="V190" t="s">
        <v>389</v>
      </c>
      <c r="X190" t="str">
        <f>INDEX(Regions!$B$4:$B$19,MATCH(TIAM!B190,Regions!$A$4:$A$19,0))</f>
        <v>Asia excl India and China</v>
      </c>
      <c r="AA190" t="str">
        <f>INDEX(PolicyMapping!$B:$B,MATCH($D190,PolicyMapping!$A:$A,0))</f>
        <v>cap on fossils</v>
      </c>
      <c r="AB190" t="str">
        <f>INDEX(PolicyMapping!$C:$C,MATCH($D190,PolicyMapping!$A:$A,0))</f>
        <v>system</v>
      </c>
    </row>
    <row r="191" spans="1:28" x14ac:dyDescent="0.3">
      <c r="A191" s="74" t="s">
        <v>62</v>
      </c>
      <c r="B191" s="74" t="s">
        <v>370</v>
      </c>
      <c r="C191" s="74" t="s">
        <v>75</v>
      </c>
      <c r="D191" s="74" t="s">
        <v>390</v>
      </c>
      <c r="E191" s="74" t="s">
        <v>391</v>
      </c>
      <c r="F191" s="91"/>
      <c r="G191" s="74" t="s">
        <v>392</v>
      </c>
      <c r="H191" s="74">
        <v>2015</v>
      </c>
      <c r="I191" s="74">
        <v>2025</v>
      </c>
      <c r="J191" s="74" t="s">
        <v>17</v>
      </c>
      <c r="K191" s="74"/>
      <c r="L191" s="74" t="s">
        <v>78</v>
      </c>
      <c r="M191" s="76"/>
      <c r="V191" t="s">
        <v>82</v>
      </c>
      <c r="X191" t="str">
        <f>INDEX(Regions!$B$4:$B$19,MATCH(TIAM!B191,Regions!$A$4:$A$19,0))</f>
        <v>Asia excl India and China</v>
      </c>
      <c r="AA191" t="str">
        <f>INDEX(PolicyMapping!$B:$B,MATCH($D191,PolicyMapping!$A:$A,0))</f>
        <v>land use</v>
      </c>
      <c r="AB191" t="str">
        <f>INDEX(PolicyMapping!$C:$C,MATCH($D191,PolicyMapping!$A:$A,0))</f>
        <v>land</v>
      </c>
    </row>
    <row r="192" spans="1:28" x14ac:dyDescent="0.3">
      <c r="A192" s="42" t="s">
        <v>62</v>
      </c>
      <c r="B192" s="42" t="s">
        <v>393</v>
      </c>
      <c r="C192" s="42"/>
      <c r="D192" s="42" t="s">
        <v>394</v>
      </c>
      <c r="E192" s="42">
        <v>-10</v>
      </c>
      <c r="F192" s="101"/>
      <c r="G192" s="42" t="s">
        <v>10</v>
      </c>
      <c r="H192" s="42">
        <v>2010</v>
      </c>
      <c r="I192" s="42">
        <v>2030</v>
      </c>
      <c r="J192" s="42" t="s">
        <v>395</v>
      </c>
      <c r="K192" s="42"/>
      <c r="L192" s="42" t="s">
        <v>396</v>
      </c>
      <c r="M192" s="42" t="s">
        <v>87</v>
      </c>
      <c r="N192" s="42"/>
      <c r="O192" s="42"/>
      <c r="P192" s="42"/>
      <c r="Q192" s="42"/>
      <c r="R192" s="42"/>
      <c r="S192" s="42"/>
      <c r="T192" s="42"/>
      <c r="U192" s="42"/>
      <c r="V192" s="42" t="s">
        <v>397</v>
      </c>
      <c r="X192" t="str">
        <f>INDEX(Regions!$B$4:$B$19,MATCH(TIAM!B192,Regions!$A$4:$A$19,0))</f>
        <v>Asia excl India and China</v>
      </c>
      <c r="Y192" t="s">
        <v>66</v>
      </c>
      <c r="AA192" t="str">
        <f>INDEX(PolicyMapping!$B:$B,MATCH($D192,PolicyMapping!$A:$A,0))</f>
        <v>efficiency standard</v>
      </c>
      <c r="AB192" t="str">
        <f>INDEX(PolicyMapping!$C:$C,MATCH($D192,PolicyMapping!$A:$A,0))</f>
        <v>system</v>
      </c>
    </row>
    <row r="193" spans="1:28" x14ac:dyDescent="0.3">
      <c r="A193" s="42" t="s">
        <v>62</v>
      </c>
      <c r="B193" s="42" t="s">
        <v>393</v>
      </c>
      <c r="C193" s="42"/>
      <c r="D193" s="42" t="s">
        <v>398</v>
      </c>
      <c r="E193" s="42">
        <v>17.5</v>
      </c>
      <c r="F193" s="101"/>
      <c r="G193" s="42" t="s">
        <v>399</v>
      </c>
      <c r="H193" s="42"/>
      <c r="I193" s="42"/>
      <c r="J193" s="42" t="s">
        <v>104</v>
      </c>
      <c r="K193" s="42"/>
      <c r="L193" s="42" t="s">
        <v>66</v>
      </c>
      <c r="M193" s="42" t="s">
        <v>87</v>
      </c>
      <c r="N193" s="42" t="s">
        <v>87</v>
      </c>
      <c r="O193" s="42">
        <v>2.0439530029296877</v>
      </c>
      <c r="P193" s="42">
        <v>2.113571044921875</v>
      </c>
      <c r="Q193" s="42">
        <v>3.4060490575077138E-2</v>
      </c>
      <c r="R193" s="42">
        <v>6.9618041992187241E-2</v>
      </c>
      <c r="S193" s="42">
        <v>1.2051655977673553E-2</v>
      </c>
      <c r="T193" s="42">
        <v>2025</v>
      </c>
      <c r="U193" s="42" t="s">
        <v>400</v>
      </c>
      <c r="V193" s="42" t="s">
        <v>401</v>
      </c>
      <c r="X193" t="str">
        <f>INDEX(Regions!$B$4:$B$19,MATCH(TIAM!B193,Regions!$A$4:$A$19,0))</f>
        <v>Asia excl India and China</v>
      </c>
      <c r="Y193" t="s">
        <v>66</v>
      </c>
      <c r="AA193" t="str">
        <f>INDEX(PolicyMapping!$B:$B,MATCH($D193,PolicyMapping!$A:$A,0))</f>
        <v>economic</v>
      </c>
      <c r="AB193" t="str">
        <f>INDEX(PolicyMapping!$C:$C,MATCH($D193,PolicyMapping!$A:$A,0))</f>
        <v>industry</v>
      </c>
    </row>
    <row r="194" spans="1:28" x14ac:dyDescent="0.3">
      <c r="A194" s="42" t="s">
        <v>62</v>
      </c>
      <c r="B194" s="42" t="s">
        <v>393</v>
      </c>
      <c r="C194" s="42"/>
      <c r="D194" s="42" t="s">
        <v>402</v>
      </c>
      <c r="E194" s="42">
        <v>53.8</v>
      </c>
      <c r="F194" s="101"/>
      <c r="G194" s="42" t="s">
        <v>403</v>
      </c>
      <c r="H194" s="42"/>
      <c r="I194" s="42"/>
      <c r="J194" s="42" t="s">
        <v>104</v>
      </c>
      <c r="K194" s="42"/>
      <c r="L194" s="42" t="s">
        <v>66</v>
      </c>
      <c r="M194" s="42" t="s">
        <v>87</v>
      </c>
      <c r="N194" s="42" t="s">
        <v>87</v>
      </c>
      <c r="O194" s="42">
        <v>2.3075909120000002</v>
      </c>
      <c r="P194" s="42">
        <v>2.1719449600000003</v>
      </c>
      <c r="Q194" s="42">
        <v>-5.8782495326450628E-2</v>
      </c>
      <c r="R194" s="42">
        <v>-0.13564595199999996</v>
      </c>
      <c r="S194" s="42">
        <v>-2.3481820250725767E-2</v>
      </c>
      <c r="T194" s="42">
        <v>2025</v>
      </c>
      <c r="U194" s="42" t="s">
        <v>400</v>
      </c>
      <c r="V194" s="42" t="s">
        <v>404</v>
      </c>
      <c r="X194" t="str">
        <f>INDEX(Regions!$B$4:$B$19,MATCH(TIAM!B194,Regions!$A$4:$A$19,0))</f>
        <v>Asia excl India and China</v>
      </c>
      <c r="Y194" t="s">
        <v>66</v>
      </c>
      <c r="AA194" t="str">
        <f>INDEX(PolicyMapping!$B:$B,MATCH($D194,PolicyMapping!$A:$A,0))</f>
        <v>economic</v>
      </c>
      <c r="AB194" t="str">
        <f>INDEX(PolicyMapping!$C:$C,MATCH($D194,PolicyMapping!$A:$A,0))</f>
        <v>system</v>
      </c>
    </row>
    <row r="195" spans="1:28" x14ac:dyDescent="0.3">
      <c r="A195" s="42" t="s">
        <v>62</v>
      </c>
      <c r="B195" s="42" t="s">
        <v>393</v>
      </c>
      <c r="C195" s="42"/>
      <c r="D195" s="42" t="s">
        <v>405</v>
      </c>
      <c r="E195" s="42" t="s">
        <v>406</v>
      </c>
      <c r="F195" s="101"/>
      <c r="G195" s="42" t="s">
        <v>407</v>
      </c>
      <c r="H195" s="42"/>
      <c r="I195" s="42"/>
      <c r="J195" s="42" t="s">
        <v>104</v>
      </c>
      <c r="K195" s="42"/>
      <c r="L195" s="42" t="s">
        <v>66</v>
      </c>
      <c r="M195" s="42" t="s">
        <v>87</v>
      </c>
      <c r="N195" s="42" t="s">
        <v>87</v>
      </c>
      <c r="O195" s="42">
        <v>4.5161958007812499</v>
      </c>
      <c r="P195" s="42">
        <v>4.3334311523437501</v>
      </c>
      <c r="Q195" s="42">
        <v>-4.0468716703089727E-2</v>
      </c>
      <c r="R195" s="42">
        <v>-0.18276464843749984</v>
      </c>
      <c r="S195" s="42">
        <v>-3.1638589722135319E-2</v>
      </c>
      <c r="T195" s="42">
        <v>2025</v>
      </c>
      <c r="U195" s="42" t="s">
        <v>400</v>
      </c>
      <c r="V195" s="42" t="s">
        <v>408</v>
      </c>
      <c r="X195" t="str">
        <f>INDEX(Regions!$B$4:$B$19,MATCH(TIAM!B195,Regions!$A$4:$A$19,0))</f>
        <v>Asia excl India and China</v>
      </c>
      <c r="Y195" t="s">
        <v>66</v>
      </c>
      <c r="AA195" t="str">
        <f>INDEX(PolicyMapping!$B:$B,MATCH($D195,PolicyMapping!$A:$A,0))</f>
        <v>economic</v>
      </c>
      <c r="AB195" t="str">
        <f>INDEX(PolicyMapping!$C:$C,MATCH($D195,PolicyMapping!$A:$A,0))</f>
        <v>system</v>
      </c>
    </row>
    <row r="196" spans="1:28" x14ac:dyDescent="0.3">
      <c r="A196" s="42" t="s">
        <v>62</v>
      </c>
      <c r="B196" s="42" t="s">
        <v>393</v>
      </c>
      <c r="C196" s="42"/>
      <c r="D196" s="42" t="s">
        <v>210</v>
      </c>
      <c r="E196" s="42">
        <v>1.07</v>
      </c>
      <c r="F196" s="101"/>
      <c r="G196" s="42" t="s">
        <v>139</v>
      </c>
      <c r="H196" s="42"/>
      <c r="I196" s="42">
        <v>2020</v>
      </c>
      <c r="J196" s="42" t="s">
        <v>17</v>
      </c>
      <c r="K196" s="42" t="s">
        <v>409</v>
      </c>
      <c r="L196" s="42" t="s">
        <v>66</v>
      </c>
      <c r="M196" s="42" t="s">
        <v>66</v>
      </c>
      <c r="N196" s="42" t="s">
        <v>113</v>
      </c>
      <c r="O196" s="42">
        <v>2.43364096</v>
      </c>
      <c r="P196" s="42">
        <v>2.3454929920000001</v>
      </c>
      <c r="Q196" s="42">
        <v>-3.6220613249375908E-2</v>
      </c>
      <c r="R196" s="42">
        <v>-8.814796799999991E-2</v>
      </c>
      <c r="S196" s="42">
        <v>-1.6035180756242124E-2</v>
      </c>
      <c r="T196" s="42">
        <v>2020</v>
      </c>
      <c r="U196" s="42" t="s">
        <v>400</v>
      </c>
      <c r="V196" s="42" t="s">
        <v>410</v>
      </c>
      <c r="X196" t="str">
        <f>INDEX(Regions!$B$4:$B$19,MATCH(TIAM!B196,Regions!$A$4:$A$19,0))</f>
        <v>Asia excl India and China</v>
      </c>
      <c r="Y196" t="s">
        <v>66</v>
      </c>
      <c r="AA196" t="str">
        <f>INDEX(PolicyMapping!$B:$B,MATCH($D196,PolicyMapping!$A:$A,0))</f>
        <v>efficiency standard</v>
      </c>
      <c r="AB196" t="str">
        <f>INDEX(PolicyMapping!$C:$C,MATCH($D196,PolicyMapping!$A:$A,0))</f>
        <v>transport</v>
      </c>
    </row>
    <row r="197" spans="1:28" x14ac:dyDescent="0.3">
      <c r="A197" s="56" t="s">
        <v>62</v>
      </c>
      <c r="B197" s="56" t="s">
        <v>393</v>
      </c>
      <c r="C197" s="56"/>
      <c r="D197" s="56" t="s">
        <v>272</v>
      </c>
      <c r="E197" s="56">
        <v>-1397</v>
      </c>
      <c r="F197" s="99"/>
      <c r="G197" s="56" t="s">
        <v>343</v>
      </c>
      <c r="H197" s="56">
        <v>2010</v>
      </c>
      <c r="I197" s="56">
        <v>2030</v>
      </c>
      <c r="J197" s="56" t="s">
        <v>14</v>
      </c>
      <c r="K197" s="56"/>
      <c r="L197" s="56" t="s">
        <v>66</v>
      </c>
      <c r="M197" s="56" t="s">
        <v>87</v>
      </c>
      <c r="N197" s="56"/>
      <c r="O197" s="56"/>
      <c r="P197" s="56"/>
      <c r="Q197" s="56"/>
      <c r="R197" s="56"/>
      <c r="S197" s="56"/>
      <c r="T197" s="56"/>
      <c r="U197" s="56"/>
      <c r="V197" s="56" t="s">
        <v>411</v>
      </c>
      <c r="X197" t="str">
        <f>INDEX(Regions!$B$4:$B$19,MATCH(TIAM!B197,Regions!$A$4:$A$19,0))</f>
        <v>Asia excl India and China</v>
      </c>
      <c r="Y197" t="s">
        <v>66</v>
      </c>
      <c r="Z197" t="s">
        <v>66</v>
      </c>
      <c r="AA197" t="str">
        <f>INDEX(PolicyMapping!$B:$B,MATCH($D197,PolicyMapping!$A:$A,0))</f>
        <v>efficiency standard</v>
      </c>
      <c r="AB197" t="str">
        <f>INDEX(PolicyMapping!$C:$C,MATCH($D197,PolicyMapping!$A:$A,0))</f>
        <v>system</v>
      </c>
    </row>
    <row r="198" spans="1:28" x14ac:dyDescent="0.3">
      <c r="A198" s="74" t="s">
        <v>62</v>
      </c>
      <c r="B198" s="74" t="s">
        <v>393</v>
      </c>
      <c r="C198" s="74"/>
      <c r="D198" s="74" t="s">
        <v>412</v>
      </c>
      <c r="E198" s="74">
        <v>15000000</v>
      </c>
      <c r="F198" s="91"/>
      <c r="G198" s="74" t="s">
        <v>413</v>
      </c>
      <c r="H198" s="74">
        <v>2016</v>
      </c>
      <c r="I198" s="74"/>
      <c r="J198" s="74" t="s">
        <v>104</v>
      </c>
      <c r="K198" s="74" t="s">
        <v>414</v>
      </c>
      <c r="L198" s="74" t="s">
        <v>84</v>
      </c>
      <c r="M198" s="76" t="s">
        <v>87</v>
      </c>
      <c r="N198" t="s">
        <v>87</v>
      </c>
      <c r="O198">
        <v>2.3075909120000002</v>
      </c>
      <c r="P198">
        <v>2.1719449600000003</v>
      </c>
      <c r="Q198">
        <v>-5.8782495326450628E-2</v>
      </c>
      <c r="R198">
        <v>-0.13564595199999996</v>
      </c>
      <c r="S198">
        <v>-2.3481820250725767E-2</v>
      </c>
      <c r="T198">
        <v>2025</v>
      </c>
      <c r="U198" t="s">
        <v>400</v>
      </c>
      <c r="V198" t="s">
        <v>136</v>
      </c>
      <c r="X198" t="str">
        <f>INDEX(Regions!$B$4:$B$19,MATCH(TIAM!B198,Regions!$A$4:$A$19,0))</f>
        <v>Asia excl India and China</v>
      </c>
      <c r="AA198" t="str">
        <f>INDEX(PolicyMapping!$B:$B,MATCH($D198,PolicyMapping!$A:$A,0))</f>
        <v>economic</v>
      </c>
      <c r="AB198" t="str">
        <f>INDEX(PolicyMapping!$C:$C,MATCH($D198,PolicyMapping!$A:$A,0))</f>
        <v>transport</v>
      </c>
    </row>
    <row r="199" spans="1:28" x14ac:dyDescent="0.3">
      <c r="A199" s="42" t="s">
        <v>62</v>
      </c>
      <c r="B199" s="42" t="s">
        <v>393</v>
      </c>
      <c r="C199" s="42"/>
      <c r="D199" s="42" t="s">
        <v>415</v>
      </c>
      <c r="E199" s="42">
        <v>1053</v>
      </c>
      <c r="F199" s="101"/>
      <c r="G199" s="42" t="s">
        <v>416</v>
      </c>
      <c r="H199" s="42">
        <v>2015</v>
      </c>
      <c r="I199" s="42"/>
      <c r="J199" s="42" t="s">
        <v>17</v>
      </c>
      <c r="K199" s="42"/>
      <c r="L199" s="42" t="s">
        <v>66</v>
      </c>
      <c r="M199" s="42" t="s">
        <v>66</v>
      </c>
      <c r="N199" s="42" t="s">
        <v>113</v>
      </c>
      <c r="O199" s="42">
        <v>4.9631171875</v>
      </c>
      <c r="P199" s="42">
        <v>4.9815842285156249</v>
      </c>
      <c r="Q199" s="42">
        <v>3.7208553249831779E-3</v>
      </c>
      <c r="R199" s="42">
        <v>1.8467041015624908E-2</v>
      </c>
      <c r="S199" s="42">
        <v>3.3593779577367326E-3</v>
      </c>
      <c r="T199" s="42">
        <v>2020</v>
      </c>
      <c r="U199" s="42" t="s">
        <v>400</v>
      </c>
      <c r="V199" s="42" t="s">
        <v>417</v>
      </c>
      <c r="X199" t="str">
        <f>INDEX(Regions!$B$4:$B$19,MATCH(TIAM!B199,Regions!$A$4:$A$19,0))</f>
        <v>Asia excl India and China</v>
      </c>
      <c r="Y199" t="s">
        <v>66</v>
      </c>
      <c r="AA199" t="str">
        <f>INDEX(PolicyMapping!$B:$B,MATCH($D199,PolicyMapping!$A:$A,0))</f>
        <v>efficiency standard</v>
      </c>
      <c r="AB199" t="str">
        <f>INDEX(PolicyMapping!$C:$C,MATCH($D199,PolicyMapping!$A:$A,0))</f>
        <v>buildings</v>
      </c>
    </row>
    <row r="200" spans="1:28" x14ac:dyDescent="0.3">
      <c r="A200" s="42" t="s">
        <v>62</v>
      </c>
      <c r="B200" s="42" t="s">
        <v>393</v>
      </c>
      <c r="C200" s="42"/>
      <c r="D200" s="42" t="s">
        <v>13</v>
      </c>
      <c r="E200" s="42">
        <v>23</v>
      </c>
      <c r="F200" s="101"/>
      <c r="G200" s="42" t="s">
        <v>10</v>
      </c>
      <c r="H200" s="42"/>
      <c r="I200" s="42">
        <v>2030</v>
      </c>
      <c r="J200" s="42" t="s">
        <v>17</v>
      </c>
      <c r="K200" s="42" t="s">
        <v>418</v>
      </c>
      <c r="L200" s="42" t="s">
        <v>84</v>
      </c>
      <c r="M200" s="42"/>
      <c r="N200" s="42"/>
      <c r="O200" s="42"/>
      <c r="P200" s="42"/>
      <c r="Q200" s="42"/>
      <c r="R200" s="42"/>
      <c r="S200" s="42"/>
      <c r="T200" s="42"/>
      <c r="U200" s="42"/>
      <c r="V200" s="42" t="s">
        <v>419</v>
      </c>
      <c r="X200" t="str">
        <f>INDEX(Regions!$B$4:$B$19,MATCH(TIAM!B200,Regions!$A$4:$A$19,0))</f>
        <v>Asia excl India and China</v>
      </c>
      <c r="Y200" t="s">
        <v>66</v>
      </c>
      <c r="AA200" t="str">
        <f>INDEX(PolicyMapping!$B:$B,MATCH($D200,PolicyMapping!$A:$A,0))</f>
        <v>clean energy</v>
      </c>
      <c r="AB200" t="str">
        <f>INDEX(PolicyMapping!$C:$C,MATCH($D200,PolicyMapping!$A:$A,0))</f>
        <v>power</v>
      </c>
    </row>
    <row r="201" spans="1:28" x14ac:dyDescent="0.3">
      <c r="A201" s="74" t="s">
        <v>62</v>
      </c>
      <c r="B201" s="74" t="s">
        <v>393</v>
      </c>
      <c r="C201" s="74"/>
      <c r="D201" s="74" t="s">
        <v>420</v>
      </c>
      <c r="E201" s="74">
        <v>26</v>
      </c>
      <c r="F201" s="91"/>
      <c r="G201" s="74" t="s">
        <v>403</v>
      </c>
      <c r="H201" s="74"/>
      <c r="I201" s="74"/>
      <c r="J201" s="74" t="s">
        <v>104</v>
      </c>
      <c r="K201" s="74"/>
      <c r="L201" s="74" t="s">
        <v>84</v>
      </c>
      <c r="M201" s="76" t="s">
        <v>87</v>
      </c>
      <c r="N201" t="s">
        <v>87</v>
      </c>
      <c r="O201" t="s">
        <v>87</v>
      </c>
      <c r="P201" t="s">
        <v>87</v>
      </c>
      <c r="Q201" t="s">
        <v>87</v>
      </c>
      <c r="R201" t="s">
        <v>87</v>
      </c>
      <c r="S201" t="s">
        <v>87</v>
      </c>
      <c r="V201" t="s">
        <v>421</v>
      </c>
      <c r="X201" t="str">
        <f>INDEX(Regions!$B$4:$B$19,MATCH(TIAM!B201,Regions!$A$4:$A$19,0))</f>
        <v>Asia excl India and China</v>
      </c>
      <c r="AA201" t="str">
        <f>INDEX(PolicyMapping!$B:$B,MATCH($D201,PolicyMapping!$A:$A,0))</f>
        <v>economic</v>
      </c>
      <c r="AB201" t="str">
        <f>INDEX(PolicyMapping!$C:$C,MATCH($D201,PolicyMapping!$A:$A,0))</f>
        <v>transport</v>
      </c>
    </row>
    <row r="202" spans="1:28" x14ac:dyDescent="0.3">
      <c r="A202" s="74" t="s">
        <v>62</v>
      </c>
      <c r="B202" s="74" t="s">
        <v>393</v>
      </c>
      <c r="C202" s="74"/>
      <c r="D202" s="74" t="s">
        <v>422</v>
      </c>
      <c r="E202" s="74">
        <v>32.1</v>
      </c>
      <c r="F202" s="91"/>
      <c r="G202" s="74" t="s">
        <v>403</v>
      </c>
      <c r="H202" s="74"/>
      <c r="I202" s="74"/>
      <c r="J202" s="74" t="s">
        <v>104</v>
      </c>
      <c r="K202" s="74"/>
      <c r="L202" s="74" t="s">
        <v>84</v>
      </c>
      <c r="M202" s="76" t="s">
        <v>87</v>
      </c>
      <c r="N202" t="s">
        <v>87</v>
      </c>
      <c r="O202">
        <v>1.1804020480000001</v>
      </c>
      <c r="P202">
        <v>1.1810749440000001</v>
      </c>
      <c r="Q202">
        <v>5.7005661853949804E-4</v>
      </c>
      <c r="R202">
        <v>6.728959999999784E-4</v>
      </c>
      <c r="S202">
        <v>1.1648576818150728E-4</v>
      </c>
      <c r="T202">
        <v>2025</v>
      </c>
      <c r="U202" t="s">
        <v>400</v>
      </c>
      <c r="V202" t="s">
        <v>421</v>
      </c>
      <c r="X202" t="str">
        <f>INDEX(Regions!$B$4:$B$19,MATCH(TIAM!B202,Regions!$A$4:$A$19,0))</f>
        <v>Asia excl India and China</v>
      </c>
      <c r="AA202" t="str">
        <f>INDEX(PolicyMapping!$B:$B,MATCH($D202,PolicyMapping!$A:$A,0))</f>
        <v>economic</v>
      </c>
      <c r="AB202" t="str">
        <f>INDEX(PolicyMapping!$C:$C,MATCH($D202,PolicyMapping!$A:$A,0))</f>
        <v>transport</v>
      </c>
    </row>
    <row r="203" spans="1:28" x14ac:dyDescent="0.3">
      <c r="A203" s="74" t="s">
        <v>62</v>
      </c>
      <c r="B203" s="74" t="s">
        <v>393</v>
      </c>
      <c r="C203" s="74"/>
      <c r="D203" s="74" t="s">
        <v>423</v>
      </c>
      <c r="E203" s="74">
        <v>-1</v>
      </c>
      <c r="F203" s="91"/>
      <c r="G203" s="74" t="s">
        <v>424</v>
      </c>
      <c r="H203" s="74">
        <v>2014</v>
      </c>
      <c r="I203" s="74"/>
      <c r="J203" s="74" t="s">
        <v>104</v>
      </c>
      <c r="K203" s="74" t="s">
        <v>425</v>
      </c>
      <c r="L203" s="74" t="s">
        <v>84</v>
      </c>
      <c r="M203" s="76" t="s">
        <v>87</v>
      </c>
      <c r="N203" t="s">
        <v>87</v>
      </c>
      <c r="O203">
        <v>3.535827880859375</v>
      </c>
      <c r="P203">
        <v>3.520839111328125</v>
      </c>
      <c r="Q203">
        <v>-4.2391117543897723E-3</v>
      </c>
      <c r="R203">
        <v>-1.4988769531250057E-2</v>
      </c>
      <c r="S203">
        <v>-2.5947224131861236E-3</v>
      </c>
      <c r="T203">
        <v>2025</v>
      </c>
      <c r="U203" t="s">
        <v>400</v>
      </c>
      <c r="V203" t="s">
        <v>421</v>
      </c>
      <c r="X203" t="str">
        <f>INDEX(Regions!$B$4:$B$19,MATCH(TIAM!B203,Regions!$A$4:$A$19,0))</f>
        <v>Asia excl India and China</v>
      </c>
      <c r="AA203" t="str">
        <f>INDEX(PolicyMapping!$B:$B,MATCH($D203,PolicyMapping!$A:$A,0))</f>
        <v>efficiency standard</v>
      </c>
      <c r="AB203" t="str">
        <f>INDEX(PolicyMapping!$C:$C,MATCH($D203,PolicyMapping!$A:$A,0))</f>
        <v>industry</v>
      </c>
    </row>
    <row r="204" spans="1:28" x14ac:dyDescent="0.3">
      <c r="A204" s="74" t="s">
        <v>62</v>
      </c>
      <c r="B204" s="74" t="s">
        <v>393</v>
      </c>
      <c r="C204" s="74"/>
      <c r="D204" s="74" t="s">
        <v>426</v>
      </c>
      <c r="E204" s="74">
        <v>-3.5</v>
      </c>
      <c r="F204" s="91"/>
      <c r="G204" s="74" t="s">
        <v>10</v>
      </c>
      <c r="H204" s="74">
        <v>1990</v>
      </c>
      <c r="I204" s="74">
        <v>2020</v>
      </c>
      <c r="J204" s="74" t="s">
        <v>17</v>
      </c>
      <c r="K204" s="74"/>
      <c r="L204" s="74" t="s">
        <v>78</v>
      </c>
      <c r="M204" s="76"/>
      <c r="V204" t="s">
        <v>82</v>
      </c>
      <c r="X204" t="str">
        <f>INDEX(Regions!$B$4:$B$19,MATCH(TIAM!B204,Regions!$A$4:$A$19,0))</f>
        <v>Asia excl India and China</v>
      </c>
      <c r="AA204" t="str">
        <f>INDEX(PolicyMapping!$B:$B,MATCH($D204,PolicyMapping!$A:$A,0))</f>
        <v>land use</v>
      </c>
      <c r="AB204" t="str">
        <f>INDEX(PolicyMapping!$C:$C,MATCH($D204,PolicyMapping!$A:$A,0))</f>
        <v>land</v>
      </c>
    </row>
    <row r="205" spans="1:28" x14ac:dyDescent="0.3">
      <c r="A205" s="74" t="s">
        <v>62</v>
      </c>
      <c r="B205" s="74" t="s">
        <v>393</v>
      </c>
      <c r="C205" s="74"/>
      <c r="D205" s="74" t="s">
        <v>427</v>
      </c>
      <c r="E205" s="74" t="s">
        <v>428</v>
      </c>
      <c r="F205" s="91"/>
      <c r="G205" s="74" t="s">
        <v>429</v>
      </c>
      <c r="H205" s="74"/>
      <c r="I205" s="74"/>
      <c r="J205" s="74" t="s">
        <v>104</v>
      </c>
      <c r="K205" s="74"/>
      <c r="L205" s="74" t="s">
        <v>66</v>
      </c>
      <c r="M205" s="76" t="s">
        <v>87</v>
      </c>
      <c r="N205" t="s">
        <v>87</v>
      </c>
      <c r="O205">
        <v>6.6891757812500003</v>
      </c>
      <c r="P205">
        <v>6.7032890625000006</v>
      </c>
      <c r="Q205">
        <v>2.1098684967377078E-3</v>
      </c>
      <c r="R205">
        <v>1.411328125000022E-2</v>
      </c>
      <c r="S205">
        <v>2.4431656719136265E-3</v>
      </c>
      <c r="T205">
        <v>2025</v>
      </c>
      <c r="U205" t="s">
        <v>400</v>
      </c>
      <c r="V205" t="s">
        <v>421</v>
      </c>
      <c r="X205" t="str">
        <f>INDEX(Regions!$B$4:$B$19,MATCH(TIAM!B205,Regions!$A$4:$A$19,0))</f>
        <v>Asia excl India and China</v>
      </c>
      <c r="AA205" t="str">
        <f>INDEX(PolicyMapping!$B:$B,MATCH($D205,PolicyMapping!$A:$A,0))</f>
        <v>economic</v>
      </c>
      <c r="AB205" t="str">
        <f>INDEX(PolicyMapping!$C:$C,MATCH($D205,PolicyMapping!$A:$A,0))</f>
        <v>system</v>
      </c>
    </row>
    <row r="206" spans="1:28" x14ac:dyDescent="0.3">
      <c r="A206" s="74" t="s">
        <v>62</v>
      </c>
      <c r="B206" s="74" t="s">
        <v>393</v>
      </c>
      <c r="C206" s="74"/>
      <c r="D206" s="74" t="s">
        <v>426</v>
      </c>
      <c r="E206" s="74">
        <v>-44</v>
      </c>
      <c r="F206" s="91"/>
      <c r="G206" s="74" t="s">
        <v>81</v>
      </c>
      <c r="H206" s="74">
        <v>1990</v>
      </c>
      <c r="I206" s="74">
        <v>2020</v>
      </c>
      <c r="J206" s="74" t="s">
        <v>14</v>
      </c>
      <c r="K206" s="74"/>
      <c r="L206" s="74" t="s">
        <v>78</v>
      </c>
      <c r="M206" s="76"/>
      <c r="V206" t="s">
        <v>82</v>
      </c>
      <c r="X206" t="str">
        <f>INDEX(Regions!$B$4:$B$19,MATCH(TIAM!B206,Regions!$A$4:$A$19,0))</f>
        <v>Asia excl India and China</v>
      </c>
      <c r="AA206" t="str">
        <f>INDEX(PolicyMapping!$B:$B,MATCH($D206,PolicyMapping!$A:$A,0))</f>
        <v>land use</v>
      </c>
      <c r="AB206" t="str">
        <f>INDEX(PolicyMapping!$C:$C,MATCH($D206,PolicyMapping!$A:$A,0))</f>
        <v>land</v>
      </c>
    </row>
    <row r="207" spans="1:28" x14ac:dyDescent="0.3">
      <c r="A207" s="74" t="s">
        <v>62</v>
      </c>
      <c r="B207" s="74" t="s">
        <v>393</v>
      </c>
      <c r="C207" s="74"/>
      <c r="D207" s="74" t="s">
        <v>108</v>
      </c>
      <c r="E207" s="74">
        <f>(-9.7+-15.6)/2</f>
        <v>-12.649999999999999</v>
      </c>
      <c r="F207" s="91"/>
      <c r="G207" s="74" t="s">
        <v>81</v>
      </c>
      <c r="H207" s="74" t="s">
        <v>430</v>
      </c>
      <c r="I207" s="74">
        <v>2020</v>
      </c>
      <c r="J207" s="74" t="s">
        <v>17</v>
      </c>
      <c r="K207" s="74" t="s">
        <v>431</v>
      </c>
      <c r="L207" s="74" t="s">
        <v>84</v>
      </c>
      <c r="M207" s="76"/>
      <c r="V207" t="s">
        <v>109</v>
      </c>
      <c r="X207" t="str">
        <f>INDEX(Regions!$B$4:$B$19,MATCH(TIAM!B207,Regions!$A$4:$A$19,0))</f>
        <v>Asia excl India and China</v>
      </c>
      <c r="AA207" t="str">
        <f>INDEX(PolicyMapping!$B:$B,MATCH($D207,PolicyMapping!$A:$A,0))</f>
        <v>cap on emissions</v>
      </c>
      <c r="AB207" t="str">
        <f>INDEX(PolicyMapping!$C:$C,MATCH($D207,PolicyMapping!$A:$A,0))</f>
        <v>system</v>
      </c>
    </row>
    <row r="208" spans="1:28" x14ac:dyDescent="0.3">
      <c r="A208" s="56" t="s">
        <v>62</v>
      </c>
      <c r="B208" s="56" t="s">
        <v>432</v>
      </c>
      <c r="C208" s="56"/>
      <c r="D208" s="56" t="s">
        <v>433</v>
      </c>
      <c r="E208" s="56">
        <v>-92</v>
      </c>
      <c r="F208" s="99"/>
      <c r="G208" s="56" t="s">
        <v>112</v>
      </c>
      <c r="H208" s="56" t="s">
        <v>148</v>
      </c>
      <c r="I208" s="56">
        <v>2030</v>
      </c>
      <c r="J208" s="56" t="s">
        <v>17</v>
      </c>
      <c r="K208" s="56"/>
      <c r="L208" s="56" t="s">
        <v>84</v>
      </c>
      <c r="M208" s="56"/>
      <c r="N208" s="56"/>
      <c r="O208" s="56"/>
      <c r="P208" s="56"/>
      <c r="Q208" s="56"/>
      <c r="R208" s="56"/>
      <c r="S208" s="56"/>
      <c r="T208" s="56"/>
      <c r="U208" s="56"/>
      <c r="V208" s="56" t="s">
        <v>434</v>
      </c>
      <c r="X208" t="str">
        <f>INDEX(Regions!$B$4:$B$19,MATCH(TIAM!B208,Regions!$A$4:$A$19,0))</f>
        <v>Latin America excl. Brazil</v>
      </c>
      <c r="Y208" t="s">
        <v>66</v>
      </c>
      <c r="Z208" t="s">
        <v>66</v>
      </c>
      <c r="AA208" t="str">
        <f>INDEX(PolicyMapping!$B:$B,MATCH($D208,PolicyMapping!$A:$A,0))</f>
        <v>cap on emissions</v>
      </c>
      <c r="AB208" t="str">
        <f>INDEX(PolicyMapping!$C:$C,MATCH($D208,PolicyMapping!$A:$A,0))</f>
        <v>supply</v>
      </c>
    </row>
    <row r="209" spans="1:28" x14ac:dyDescent="0.3">
      <c r="A209" s="56" t="s">
        <v>62</v>
      </c>
      <c r="B209" s="56" t="s">
        <v>432</v>
      </c>
      <c r="C209" s="56"/>
      <c r="D209" s="56" t="s">
        <v>433</v>
      </c>
      <c r="E209" s="56">
        <v>-73</v>
      </c>
      <c r="F209" s="99"/>
      <c r="G209" s="56" t="s">
        <v>112</v>
      </c>
      <c r="H209" s="56" t="s">
        <v>148</v>
      </c>
      <c r="I209" s="56">
        <v>2020</v>
      </c>
      <c r="J209" s="56" t="s">
        <v>17</v>
      </c>
      <c r="K209" s="56"/>
      <c r="L209" s="56" t="s">
        <v>84</v>
      </c>
      <c r="M209" s="56"/>
      <c r="N209" s="56"/>
      <c r="O209" s="56"/>
      <c r="P209" s="56"/>
      <c r="Q209" s="56"/>
      <c r="R209" s="56"/>
      <c r="S209" s="56"/>
      <c r="T209" s="56"/>
      <c r="U209" s="56"/>
      <c r="V209" s="56" t="s">
        <v>434</v>
      </c>
      <c r="X209" t="str">
        <f>INDEX(Regions!$B$4:$B$19,MATCH(TIAM!B209,Regions!$A$4:$A$19,0))</f>
        <v>Latin America excl. Brazil</v>
      </c>
      <c r="Y209" t="s">
        <v>66</v>
      </c>
      <c r="Z209" t="s">
        <v>66</v>
      </c>
      <c r="AA209" t="str">
        <f>INDEX(PolicyMapping!$B:$B,MATCH($D209,PolicyMapping!$A:$A,0))</f>
        <v>cap on emissions</v>
      </c>
      <c r="AB209" t="str">
        <f>INDEX(PolicyMapping!$C:$C,MATCH($D209,PolicyMapping!$A:$A,0))</f>
        <v>supply</v>
      </c>
    </row>
    <row r="210" spans="1:28" x14ac:dyDescent="0.3">
      <c r="A210" s="42" t="s">
        <v>62</v>
      </c>
      <c r="B210" s="42" t="s">
        <v>432</v>
      </c>
      <c r="C210" s="42"/>
      <c r="D210" s="42" t="s">
        <v>435</v>
      </c>
      <c r="E210" s="42">
        <v>7.1</v>
      </c>
      <c r="F210" s="101"/>
      <c r="G210" s="42" t="s">
        <v>436</v>
      </c>
      <c r="H210" s="42"/>
      <c r="I210" s="42">
        <v>2018</v>
      </c>
      <c r="J210" s="42" t="s">
        <v>17</v>
      </c>
      <c r="K210" s="42" t="s">
        <v>437</v>
      </c>
      <c r="L210" s="42" t="s">
        <v>66</v>
      </c>
      <c r="M210" s="42"/>
      <c r="N210" s="42"/>
      <c r="O210" s="42">
        <v>8.0022568359374997</v>
      </c>
      <c r="P210" s="42">
        <v>7.5717177734375003</v>
      </c>
      <c r="Q210" s="42">
        <v>-5.3802204968788639E-2</v>
      </c>
      <c r="R210" s="42">
        <v>-0.4305390624999994</v>
      </c>
      <c r="S210" s="42">
        <v>-0.3012196864998764</v>
      </c>
      <c r="T210" s="42">
        <v>2020</v>
      </c>
      <c r="U210" s="42" t="s">
        <v>438</v>
      </c>
      <c r="V210" s="42" t="s">
        <v>439</v>
      </c>
      <c r="X210" t="str">
        <f>INDEX(Regions!$B$4:$B$19,MATCH(TIAM!B210,Regions!$A$4:$A$19,0))</f>
        <v>Latin America excl. Brazil</v>
      </c>
      <c r="Y210" t="s">
        <v>66</v>
      </c>
      <c r="AA210" t="str">
        <f>INDEX(PolicyMapping!$B:$B,MATCH($D210,PolicyMapping!$A:$A,0))</f>
        <v>efficiency standard</v>
      </c>
      <c r="AB210" t="str">
        <f>INDEX(PolicyMapping!$C:$C,MATCH($D210,PolicyMapping!$A:$A,0))</f>
        <v>system</v>
      </c>
    </row>
    <row r="211" spans="1:28" x14ac:dyDescent="0.3">
      <c r="A211" s="42" t="s">
        <v>62</v>
      </c>
      <c r="B211" s="42" t="s">
        <v>432</v>
      </c>
      <c r="C211" s="42"/>
      <c r="D211" s="42" t="s">
        <v>21</v>
      </c>
      <c r="E211" s="42">
        <v>35</v>
      </c>
      <c r="F211" s="101"/>
      <c r="G211" s="42" t="s">
        <v>10</v>
      </c>
      <c r="H211" s="42"/>
      <c r="I211" s="42">
        <v>2024</v>
      </c>
      <c r="J211" s="42" t="s">
        <v>17</v>
      </c>
      <c r="K211" s="42"/>
      <c r="L211" s="42" t="s">
        <v>84</v>
      </c>
      <c r="M211" s="42"/>
      <c r="N211" s="42"/>
      <c r="O211" s="42"/>
      <c r="P211" s="42"/>
      <c r="Q211" s="42"/>
      <c r="R211" s="42"/>
      <c r="S211" s="42"/>
      <c r="T211" s="42"/>
      <c r="U211" s="42"/>
      <c r="V211" s="42" t="s">
        <v>440</v>
      </c>
      <c r="X211" t="str">
        <f>INDEX(Regions!$B$4:$B$19,MATCH(TIAM!B211,Regions!$A$4:$A$19,0))</f>
        <v>Latin America excl. Brazil</v>
      </c>
      <c r="Y211" t="s">
        <v>66</v>
      </c>
      <c r="AA211" t="str">
        <f>INDEX(PolicyMapping!$B:$B,MATCH($D211,PolicyMapping!$A:$A,0))</f>
        <v>clean energy</v>
      </c>
      <c r="AB211" t="str">
        <f>INDEX(PolicyMapping!$C:$C,MATCH($D211,PolicyMapping!$A:$A,0))</f>
        <v>power</v>
      </c>
    </row>
    <row r="212" spans="1:28" x14ac:dyDescent="0.3">
      <c r="A212" s="42" t="s">
        <v>62</v>
      </c>
      <c r="B212" s="42" t="s">
        <v>432</v>
      </c>
      <c r="C212" s="42"/>
      <c r="D212" s="42" t="s">
        <v>21</v>
      </c>
      <c r="E212" s="42">
        <v>30</v>
      </c>
      <c r="F212" s="101"/>
      <c r="G212" s="42" t="s">
        <v>10</v>
      </c>
      <c r="H212" s="42"/>
      <c r="I212" s="42">
        <v>2021</v>
      </c>
      <c r="J212" s="42" t="s">
        <v>17</v>
      </c>
      <c r="K212" s="42"/>
      <c r="L212" s="42" t="s">
        <v>84</v>
      </c>
      <c r="M212" s="42"/>
      <c r="N212" s="42"/>
      <c r="O212" s="42"/>
      <c r="P212" s="42"/>
      <c r="Q212" s="42"/>
      <c r="R212" s="42"/>
      <c r="S212" s="42"/>
      <c r="T212" s="42"/>
      <c r="U212" s="42"/>
      <c r="V212" s="42" t="s">
        <v>441</v>
      </c>
      <c r="X212" t="str">
        <f>INDEX(Regions!$B$4:$B$19,MATCH(TIAM!B212,Regions!$A$4:$A$19,0))</f>
        <v>Latin America excl. Brazil</v>
      </c>
      <c r="Y212" t="s">
        <v>66</v>
      </c>
      <c r="AA212" t="str">
        <f>INDEX(PolicyMapping!$B:$B,MATCH($D212,PolicyMapping!$A:$A,0))</f>
        <v>clean energy</v>
      </c>
      <c r="AB212" t="str">
        <f>INDEX(PolicyMapping!$C:$C,MATCH($D212,PolicyMapping!$A:$A,0))</f>
        <v>power</v>
      </c>
    </row>
    <row r="213" spans="1:28" x14ac:dyDescent="0.3">
      <c r="A213" s="42" t="s">
        <v>62</v>
      </c>
      <c r="B213" s="42" t="s">
        <v>432</v>
      </c>
      <c r="C213" s="42"/>
      <c r="D213" s="42" t="s">
        <v>21</v>
      </c>
      <c r="E213" s="42">
        <v>25</v>
      </c>
      <c r="F213" s="101"/>
      <c r="G213" s="42" t="s">
        <v>10</v>
      </c>
      <c r="H213" s="42"/>
      <c r="I213" s="42">
        <v>2018</v>
      </c>
      <c r="J213" s="42" t="s">
        <v>17</v>
      </c>
      <c r="K213" s="42"/>
      <c r="L213" s="42" t="s">
        <v>84</v>
      </c>
      <c r="M213" s="42"/>
      <c r="N213" s="42"/>
      <c r="O213" s="42"/>
      <c r="P213" s="42"/>
      <c r="Q213" s="42"/>
      <c r="R213" s="42"/>
      <c r="S213" s="42"/>
      <c r="T213" s="42"/>
      <c r="U213" s="42"/>
      <c r="V213" s="42" t="s">
        <v>442</v>
      </c>
      <c r="X213" t="str">
        <f>INDEX(Regions!$B$4:$B$19,MATCH(TIAM!B213,Regions!$A$4:$A$19,0))</f>
        <v>Latin America excl. Brazil</v>
      </c>
      <c r="Y213" t="s">
        <v>66</v>
      </c>
      <c r="AA213" t="str">
        <f>INDEX(PolicyMapping!$B:$B,MATCH($D213,PolicyMapping!$A:$A,0))</f>
        <v>clean energy</v>
      </c>
      <c r="AB213" t="str">
        <f>INDEX(PolicyMapping!$C:$C,MATCH($D213,PolicyMapping!$A:$A,0))</f>
        <v>power</v>
      </c>
    </row>
    <row r="214" spans="1:28" x14ac:dyDescent="0.3">
      <c r="A214" s="56" t="s">
        <v>62</v>
      </c>
      <c r="B214" s="56" t="s">
        <v>432</v>
      </c>
      <c r="C214" s="56"/>
      <c r="D214" s="56" t="s">
        <v>210</v>
      </c>
      <c r="E214" s="56" t="s">
        <v>443</v>
      </c>
      <c r="F214" s="99"/>
      <c r="G214" s="56" t="s">
        <v>139</v>
      </c>
      <c r="H214" s="56">
        <v>2016</v>
      </c>
      <c r="I214" s="56">
        <v>2025</v>
      </c>
      <c r="J214" s="56" t="s">
        <v>17</v>
      </c>
      <c r="K214" s="56"/>
      <c r="L214" s="56" t="s">
        <v>66</v>
      </c>
      <c r="M214" s="56" t="s">
        <v>66</v>
      </c>
      <c r="N214" s="56" t="s">
        <v>66</v>
      </c>
      <c r="O214" s="56">
        <v>1.5354530560000001</v>
      </c>
      <c r="P214" s="56">
        <v>1.536</v>
      </c>
      <c r="Q214" s="56">
        <v>3.5621017383932486E-4</v>
      </c>
      <c r="R214" s="56">
        <v>-5.4694399999988264E-4</v>
      </c>
      <c r="S214" s="56">
        <v>-1.7081225279607773E-2</v>
      </c>
      <c r="T214" s="56">
        <v>2025</v>
      </c>
      <c r="U214" s="56" t="s">
        <v>438</v>
      </c>
      <c r="V214" s="56" t="s">
        <v>444</v>
      </c>
      <c r="X214" t="str">
        <f>INDEX(Regions!$B$4:$B$19,MATCH(TIAM!B214,Regions!$A$4:$A$19,0))</f>
        <v>Latin America excl. Brazil</v>
      </c>
      <c r="Y214" t="s">
        <v>66</v>
      </c>
      <c r="Z214" t="s">
        <v>66</v>
      </c>
      <c r="AA214" t="str">
        <f>INDEX(PolicyMapping!$B:$B,MATCH($D214,PolicyMapping!$A:$A,0))</f>
        <v>efficiency standard</v>
      </c>
      <c r="AB214" t="str">
        <f>INDEX(PolicyMapping!$C:$C,MATCH($D214,PolicyMapping!$A:$A,0))</f>
        <v>transport</v>
      </c>
    </row>
    <row r="215" spans="1:28" x14ac:dyDescent="0.3">
      <c r="A215" s="74" t="s">
        <v>62</v>
      </c>
      <c r="B215" s="74" t="s">
        <v>432</v>
      </c>
      <c r="C215" s="74"/>
      <c r="D215" s="74" t="s">
        <v>445</v>
      </c>
      <c r="E215" s="74">
        <v>30</v>
      </c>
      <c r="F215" s="91"/>
      <c r="G215" s="74" t="s">
        <v>10</v>
      </c>
      <c r="H215" s="74">
        <v>2012</v>
      </c>
      <c r="I215" s="74">
        <v>2018</v>
      </c>
      <c r="J215" s="74" t="s">
        <v>104</v>
      </c>
      <c r="K215" s="74"/>
      <c r="L215" s="74" t="s">
        <v>78</v>
      </c>
      <c r="M215" s="76"/>
      <c r="V215" t="s">
        <v>82</v>
      </c>
      <c r="X215" t="str">
        <f>INDEX(Regions!$B$4:$B$19,MATCH(TIAM!B215,Regions!$A$4:$A$19,0))</f>
        <v>Latin America excl. Brazil</v>
      </c>
      <c r="AA215" t="str">
        <f>INDEX(PolicyMapping!$B:$B,MATCH($D215,PolicyMapping!$A:$A,0))</f>
        <v>land use</v>
      </c>
      <c r="AB215" t="str">
        <f>INDEX(PolicyMapping!$C:$C,MATCH($D215,PolicyMapping!$A:$A,0))</f>
        <v>land</v>
      </c>
    </row>
    <row r="216" spans="1:28" x14ac:dyDescent="0.3">
      <c r="A216" s="74" t="s">
        <v>62</v>
      </c>
      <c r="B216" s="74" t="s">
        <v>432</v>
      </c>
      <c r="C216" s="74"/>
      <c r="D216" s="74" t="s">
        <v>446</v>
      </c>
      <c r="E216" s="74">
        <v>-8.75</v>
      </c>
      <c r="F216" s="91"/>
      <c r="G216" s="74" t="s">
        <v>112</v>
      </c>
      <c r="H216" s="74" t="s">
        <v>148</v>
      </c>
      <c r="I216" s="74">
        <v>2018</v>
      </c>
      <c r="J216" s="74" t="s">
        <v>17</v>
      </c>
      <c r="K216" s="74"/>
      <c r="L216" s="74" t="s">
        <v>78</v>
      </c>
      <c r="M216" s="76"/>
      <c r="V216" t="s">
        <v>82</v>
      </c>
      <c r="X216" t="str">
        <f>INDEX(Regions!$B$4:$B$19,MATCH(TIAM!B216,Regions!$A$4:$A$19,0))</f>
        <v>Latin America excl. Brazil</v>
      </c>
      <c r="AA216" t="str">
        <f>INDEX(PolicyMapping!$B:$B,MATCH($D216,PolicyMapping!$A:$A,0))</f>
        <v>cap on emissions</v>
      </c>
      <c r="AB216" t="str">
        <f>INDEX(PolicyMapping!$C:$C,MATCH($D216,PolicyMapping!$A:$A,0))</f>
        <v>land</v>
      </c>
    </row>
    <row r="217" spans="1:28" x14ac:dyDescent="0.3">
      <c r="A217" s="74" t="s">
        <v>62</v>
      </c>
      <c r="B217" s="74" t="s">
        <v>432</v>
      </c>
      <c r="C217" s="74"/>
      <c r="D217" s="74" t="s">
        <v>447</v>
      </c>
      <c r="E217" s="74">
        <v>3.5</v>
      </c>
      <c r="F217" s="91"/>
      <c r="G217" s="74" t="s">
        <v>448</v>
      </c>
      <c r="H217" s="74">
        <v>2014</v>
      </c>
      <c r="I217" s="74"/>
      <c r="J217" s="74" t="s">
        <v>104</v>
      </c>
      <c r="K217" s="74"/>
      <c r="L217" s="74" t="s">
        <v>66</v>
      </c>
      <c r="M217" s="76" t="s">
        <v>66</v>
      </c>
      <c r="N217" t="s">
        <v>66</v>
      </c>
      <c r="O217">
        <v>7.7817489013671874</v>
      </c>
      <c r="P217">
        <v>6.8531778564453125</v>
      </c>
      <c r="Q217">
        <v>-0.11932678073931849</v>
      </c>
      <c r="R217">
        <v>-0.92857104492187492</v>
      </c>
      <c r="S217">
        <v>-0.55019819620122878</v>
      </c>
      <c r="T217">
        <v>2025</v>
      </c>
      <c r="U217" t="s">
        <v>438</v>
      </c>
      <c r="V217" t="s">
        <v>449</v>
      </c>
      <c r="X217" t="str">
        <f>INDEX(Regions!$B$4:$B$19,MATCH(TIAM!B217,Regions!$A$4:$A$19,0))</f>
        <v>Latin America excl. Brazil</v>
      </c>
      <c r="AA217" t="str">
        <f>INDEX(PolicyMapping!$B:$B,MATCH($D217,PolicyMapping!$A:$A,0))</f>
        <v>economic</v>
      </c>
      <c r="AB217" t="str">
        <f>INDEX(PolicyMapping!$C:$C,MATCH($D217,PolicyMapping!$A:$A,0))</f>
        <v>supply</v>
      </c>
    </row>
    <row r="218" spans="1:28" x14ac:dyDescent="0.3">
      <c r="A218" s="42" t="s">
        <v>62</v>
      </c>
      <c r="B218" s="42" t="s">
        <v>450</v>
      </c>
      <c r="C218" s="42"/>
      <c r="D218" s="42" t="s">
        <v>122</v>
      </c>
      <c r="E218" s="42">
        <v>3</v>
      </c>
      <c r="F218" s="101"/>
      <c r="G218" s="42" t="s">
        <v>10</v>
      </c>
      <c r="H218" s="42"/>
      <c r="I218" s="42">
        <v>2018</v>
      </c>
      <c r="J218" s="42" t="s">
        <v>17</v>
      </c>
      <c r="K218" s="42"/>
      <c r="L218" s="42" t="s">
        <v>66</v>
      </c>
      <c r="M218" s="42" t="s">
        <v>87</v>
      </c>
      <c r="N218" s="42" t="s">
        <v>87</v>
      </c>
      <c r="O218" s="42">
        <v>1.1573590338230133E-4</v>
      </c>
      <c r="P218" s="42">
        <v>3.8468639850616454E-3</v>
      </c>
      <c r="Q218" s="42">
        <v>32.238294018016184</v>
      </c>
      <c r="R218" s="42">
        <v>3.7311280816793441E-3</v>
      </c>
      <c r="S218" s="42">
        <v>2.205879423141936E-3</v>
      </c>
      <c r="T218" s="42">
        <v>2020</v>
      </c>
      <c r="U218" s="42" t="s">
        <v>451</v>
      </c>
      <c r="V218" s="42" t="s">
        <v>452</v>
      </c>
      <c r="X218" t="str">
        <f>INDEX(Regions!$B$4:$B$19,MATCH(TIAM!B218,Regions!$A$4:$A$19,0))</f>
        <v>Asia excl India and China</v>
      </c>
      <c r="Y218" t="s">
        <v>66</v>
      </c>
      <c r="AA218" t="str">
        <f>INDEX(PolicyMapping!$B:$B,MATCH($D218,PolicyMapping!$A:$A,0))</f>
        <v>clean energy</v>
      </c>
      <c r="AB218" t="str">
        <f>INDEX(PolicyMapping!$C:$C,MATCH($D218,PolicyMapping!$A:$A,0))</f>
        <v>transport</v>
      </c>
    </row>
    <row r="219" spans="1:28" x14ac:dyDescent="0.3">
      <c r="A219" s="42" t="s">
        <v>62</v>
      </c>
      <c r="B219" s="42" t="s">
        <v>450</v>
      </c>
      <c r="C219" s="42"/>
      <c r="D219" s="42" t="s">
        <v>65</v>
      </c>
      <c r="E219" s="42">
        <v>1.3</v>
      </c>
      <c r="F219" s="101"/>
      <c r="G219" s="42" t="s">
        <v>10</v>
      </c>
      <c r="H219" s="42"/>
      <c r="I219" s="42">
        <v>2018</v>
      </c>
      <c r="J219" s="42" t="s">
        <v>17</v>
      </c>
      <c r="K219" s="42"/>
      <c r="L219" s="42" t="s">
        <v>66</v>
      </c>
      <c r="M219" s="42" t="s">
        <v>66</v>
      </c>
      <c r="N219" s="42" t="s">
        <v>66</v>
      </c>
      <c r="O219" s="42">
        <v>1.1573590338230133E-4</v>
      </c>
      <c r="P219" s="42">
        <v>3.8468639850616454E-3</v>
      </c>
      <c r="Q219" s="42">
        <v>32.238294018016184</v>
      </c>
      <c r="R219" s="42">
        <v>3.7311280816793441E-3</v>
      </c>
      <c r="S219" s="42">
        <v>2.205879423141936E-3</v>
      </c>
      <c r="T219" s="42">
        <v>2020</v>
      </c>
      <c r="U219" s="42" t="s">
        <v>451</v>
      </c>
      <c r="V219" s="42" t="s">
        <v>453</v>
      </c>
      <c r="X219" t="str">
        <f>INDEX(Regions!$B$4:$B$19,MATCH(TIAM!B219,Regions!$A$4:$A$19,0))</f>
        <v>Asia excl India and China</v>
      </c>
      <c r="Y219" t="s">
        <v>66</v>
      </c>
      <c r="AA219" t="str">
        <f>INDEX(PolicyMapping!$B:$B,MATCH($D219,PolicyMapping!$A:$A,0))</f>
        <v>clean energy</v>
      </c>
      <c r="AB219" t="str">
        <f>INDEX(PolicyMapping!$C:$C,MATCH($D219,PolicyMapping!$A:$A,0))</f>
        <v>transport</v>
      </c>
    </row>
    <row r="220" spans="1:28" x14ac:dyDescent="0.3">
      <c r="A220" s="42" t="s">
        <v>62</v>
      </c>
      <c r="B220" s="42" t="s">
        <v>450</v>
      </c>
      <c r="C220" s="42"/>
      <c r="D220" s="42" t="s">
        <v>454</v>
      </c>
      <c r="E220" s="42">
        <v>0.9</v>
      </c>
      <c r="F220" s="101"/>
      <c r="G220" s="42" t="s">
        <v>139</v>
      </c>
      <c r="H220" s="42"/>
      <c r="I220" s="42">
        <v>2020</v>
      </c>
      <c r="J220" s="42" t="s">
        <v>17</v>
      </c>
      <c r="K220" s="42"/>
      <c r="L220" s="42" t="s">
        <v>66</v>
      </c>
      <c r="M220" s="42" t="s">
        <v>66</v>
      </c>
      <c r="N220" s="42" t="s">
        <v>66</v>
      </c>
      <c r="O220" s="42">
        <v>0.82758688000000002</v>
      </c>
      <c r="P220" s="42">
        <v>0.75419168000000003</v>
      </c>
      <c r="Q220" s="42">
        <v>-8.8685794535553766E-2</v>
      </c>
      <c r="R220" s="42">
        <v>-7.3395199999999994E-2</v>
      </c>
      <c r="S220" s="42">
        <v>-4.3391960257905968E-2</v>
      </c>
      <c r="T220" s="42">
        <v>2020</v>
      </c>
      <c r="U220" s="42" t="s">
        <v>451</v>
      </c>
      <c r="V220" s="42" t="s">
        <v>455</v>
      </c>
      <c r="X220" t="str">
        <f>INDEX(Regions!$B$4:$B$19,MATCH(TIAM!B220,Regions!$A$4:$A$19,0))</f>
        <v>Asia excl India and China</v>
      </c>
      <c r="Y220" t="s">
        <v>66</v>
      </c>
      <c r="AA220" t="str">
        <f>INDEX(PolicyMapping!$B:$B,MATCH($D220,PolicyMapping!$A:$A,0))</f>
        <v>efficiency standard</v>
      </c>
      <c r="AB220" t="str">
        <f>INDEX(PolicyMapping!$C:$C,MATCH($D220,PolicyMapping!$A:$A,0))</f>
        <v>transport</v>
      </c>
    </row>
    <row r="221" spans="1:28" x14ac:dyDescent="0.3">
      <c r="A221" s="42" t="s">
        <v>62</v>
      </c>
      <c r="B221" s="42" t="s">
        <v>450</v>
      </c>
      <c r="C221" s="42"/>
      <c r="D221" s="42" t="s">
        <v>240</v>
      </c>
      <c r="E221" s="42">
        <v>0.2</v>
      </c>
      <c r="F221" s="101"/>
      <c r="G221" s="42" t="s">
        <v>24</v>
      </c>
      <c r="H221" s="42"/>
      <c r="I221" s="42">
        <v>2029</v>
      </c>
      <c r="J221" s="42" t="s">
        <v>17</v>
      </c>
      <c r="K221" s="42"/>
      <c r="L221" s="42" t="s">
        <v>66</v>
      </c>
      <c r="M221" s="42" t="s">
        <v>66</v>
      </c>
      <c r="N221" s="42" t="s">
        <v>85</v>
      </c>
      <c r="O221" s="42">
        <v>1.777397E-2</v>
      </c>
      <c r="P221" s="42">
        <v>2.0103314000000001E-2</v>
      </c>
      <c r="Q221" s="42">
        <v>0.13105367005795557</v>
      </c>
      <c r="R221" s="42">
        <v>2.3293440000000006E-3</v>
      </c>
      <c r="S221" s="42">
        <v>9.9784678088946067E-4</v>
      </c>
      <c r="T221" s="42">
        <v>2030</v>
      </c>
      <c r="U221" s="42" t="s">
        <v>451</v>
      </c>
      <c r="V221" s="42" t="s">
        <v>456</v>
      </c>
      <c r="X221" t="str">
        <f>INDEX(Regions!$B$4:$B$19,MATCH(TIAM!B221,Regions!$A$4:$A$19,0))</f>
        <v>Asia excl India and China</v>
      </c>
      <c r="Y221" t="s">
        <v>66</v>
      </c>
      <c r="AA221" t="str">
        <f>INDEX(PolicyMapping!$B:$B,MATCH($D221,PolicyMapping!$A:$A,0))</f>
        <v>clean energy</v>
      </c>
      <c r="AB221" t="str">
        <f>INDEX(PolicyMapping!$C:$C,MATCH($D221,PolicyMapping!$A:$A,0))</f>
        <v>power</v>
      </c>
    </row>
    <row r="222" spans="1:28" x14ac:dyDescent="0.3">
      <c r="A222" s="42" t="s">
        <v>62</v>
      </c>
      <c r="B222" s="42" t="s">
        <v>450</v>
      </c>
      <c r="C222" s="42"/>
      <c r="D222" s="42" t="s">
        <v>26</v>
      </c>
      <c r="E222" s="42">
        <v>16.600000000000001</v>
      </c>
      <c r="F222" s="101"/>
      <c r="G222" s="42" t="s">
        <v>24</v>
      </c>
      <c r="H222" s="42"/>
      <c r="I222" s="42">
        <v>2029</v>
      </c>
      <c r="J222" s="42" t="s">
        <v>17</v>
      </c>
      <c r="K222" s="42"/>
      <c r="L222" s="42" t="s">
        <v>66</v>
      </c>
      <c r="M222" s="42" t="s">
        <v>66</v>
      </c>
      <c r="N222" s="42" t="s">
        <v>66</v>
      </c>
      <c r="O222" s="42">
        <v>3.4814430941406252E-2</v>
      </c>
      <c r="P222" s="42">
        <v>0.10812447700000001</v>
      </c>
      <c r="Q222" s="42">
        <v>2.1057373070947736</v>
      </c>
      <c r="R222" s="42">
        <v>7.3310046058593759E-2</v>
      </c>
      <c r="S222" s="42">
        <v>3.1404633006728876E-2</v>
      </c>
      <c r="T222" s="42">
        <v>2030</v>
      </c>
      <c r="U222" s="42" t="s">
        <v>451</v>
      </c>
      <c r="V222" s="42" t="s">
        <v>457</v>
      </c>
      <c r="X222" t="str">
        <f>INDEX(Regions!$B$4:$B$19,MATCH(TIAM!B222,Regions!$A$4:$A$19,0))</f>
        <v>Asia excl India and China</v>
      </c>
      <c r="Y222" t="s">
        <v>66</v>
      </c>
      <c r="AA222" t="str">
        <f>INDEX(PolicyMapping!$B:$B,MATCH($D222,PolicyMapping!$A:$A,0))</f>
        <v>clean energy</v>
      </c>
      <c r="AB222" t="str">
        <f>INDEX(PolicyMapping!$C:$C,MATCH($D222,PolicyMapping!$A:$A,0))</f>
        <v>power</v>
      </c>
    </row>
    <row r="223" spans="1:28" x14ac:dyDescent="0.3">
      <c r="A223" s="42" t="s">
        <v>62</v>
      </c>
      <c r="B223" s="42" t="s">
        <v>450</v>
      </c>
      <c r="C223" s="42"/>
      <c r="D223" s="42" t="s">
        <v>458</v>
      </c>
      <c r="E223" s="42">
        <v>1</v>
      </c>
      <c r="F223" s="101"/>
      <c r="G223" s="42" t="s">
        <v>24</v>
      </c>
      <c r="H223" s="42"/>
      <c r="I223" s="42">
        <v>2029</v>
      </c>
      <c r="J223" s="42" t="s">
        <v>17</v>
      </c>
      <c r="K223" s="42"/>
      <c r="L223" s="42" t="s">
        <v>66</v>
      </c>
      <c r="M223" s="42" t="s">
        <v>66</v>
      </c>
      <c r="N223" s="42" t="s">
        <v>66</v>
      </c>
      <c r="O223" s="42">
        <v>6.8163310000000001E-3</v>
      </c>
      <c r="P223" s="42">
        <v>1.7538720000000001E-2</v>
      </c>
      <c r="Q223" s="42">
        <v>1.3700820182656186</v>
      </c>
      <c r="R223" s="42">
        <v>3.3435920000000003E-3</v>
      </c>
      <c r="S223" s="42">
        <v>1.6546615602851017E-3</v>
      </c>
      <c r="T223" s="42">
        <v>2030</v>
      </c>
      <c r="U223" s="42" t="s">
        <v>451</v>
      </c>
      <c r="V223" s="42" t="s">
        <v>459</v>
      </c>
      <c r="X223" t="str">
        <f>INDEX(Regions!$B$4:$B$19,MATCH(TIAM!B223,Regions!$A$4:$A$19,0))</f>
        <v>Asia excl India and China</v>
      </c>
      <c r="Y223" t="s">
        <v>66</v>
      </c>
      <c r="AA223" t="str">
        <f>INDEX(PolicyMapping!$B:$B,MATCH($D223,PolicyMapping!$A:$A,0))</f>
        <v>clean energy</v>
      </c>
      <c r="AB223" t="str">
        <f>INDEX(PolicyMapping!$C:$C,MATCH($D223,PolicyMapping!$A:$A,0))</f>
        <v>power</v>
      </c>
    </row>
    <row r="224" spans="1:28" x14ac:dyDescent="0.3">
      <c r="A224" s="42" t="s">
        <v>62</v>
      </c>
      <c r="B224" s="42" t="s">
        <v>450</v>
      </c>
      <c r="C224" s="42"/>
      <c r="D224" s="42" t="s">
        <v>460</v>
      </c>
      <c r="E224" s="42">
        <v>0.8</v>
      </c>
      <c r="F224" s="101"/>
      <c r="G224" s="42" t="s">
        <v>24</v>
      </c>
      <c r="H224" s="42"/>
      <c r="I224" s="42">
        <v>2029</v>
      </c>
      <c r="J224" s="42" t="s">
        <v>17</v>
      </c>
      <c r="K224" s="42"/>
      <c r="L224" s="42" t="s">
        <v>66</v>
      </c>
      <c r="M224" s="42" t="s">
        <v>66</v>
      </c>
      <c r="N224" s="42" t="s">
        <v>85</v>
      </c>
      <c r="O224" s="42">
        <v>5.3199460000000004E-2</v>
      </c>
      <c r="P224" s="42">
        <v>5.2163800000000003E-2</v>
      </c>
      <c r="Q224" s="42">
        <v>2.5736554593037871E-2</v>
      </c>
      <c r="R224" s="42">
        <v>6.9811999999999999E-4</v>
      </c>
      <c r="S224" s="42">
        <v>3.4548244177705746E-4</v>
      </c>
      <c r="T224" s="42">
        <v>2030</v>
      </c>
      <c r="U224" s="42" t="s">
        <v>451</v>
      </c>
      <c r="V224" s="42" t="s">
        <v>461</v>
      </c>
      <c r="X224" t="str">
        <f>INDEX(Regions!$B$4:$B$19,MATCH(TIAM!B224,Regions!$A$4:$A$19,0))</f>
        <v>Asia excl India and China</v>
      </c>
      <c r="Y224" t="s">
        <v>66</v>
      </c>
      <c r="AA224" t="str">
        <f>INDEX(PolicyMapping!$B:$B,MATCH($D224,PolicyMapping!$A:$A,0))</f>
        <v>clean energy</v>
      </c>
      <c r="AB224" t="str">
        <f>INDEX(PolicyMapping!$C:$C,MATCH($D224,PolicyMapping!$A:$A,0))</f>
        <v>power</v>
      </c>
    </row>
    <row r="225" spans="1:28" x14ac:dyDescent="0.3">
      <c r="A225" s="42" t="s">
        <v>62</v>
      </c>
      <c r="B225" s="42" t="s">
        <v>450</v>
      </c>
      <c r="C225" s="42"/>
      <c r="D225" s="42" t="s">
        <v>31</v>
      </c>
      <c r="E225" s="42">
        <v>1.8</v>
      </c>
      <c r="F225" s="101"/>
      <c r="G225" s="42" t="s">
        <v>24</v>
      </c>
      <c r="H225" s="42"/>
      <c r="I225" s="42">
        <v>2029</v>
      </c>
      <c r="J225" s="42" t="s">
        <v>17</v>
      </c>
      <c r="K225" s="42"/>
      <c r="L225" s="42" t="s">
        <v>66</v>
      </c>
      <c r="M225" s="42" t="s">
        <v>66</v>
      </c>
      <c r="N225" s="42" t="s">
        <v>85</v>
      </c>
      <c r="O225" s="42">
        <v>6.8105776000000007E-2</v>
      </c>
      <c r="P225" s="42">
        <v>6.8096351999999999E-2</v>
      </c>
      <c r="Q225" s="42">
        <v>-1.3837299203532853E-4</v>
      </c>
      <c r="R225" s="42">
        <v>-9.4240000000078705E-6</v>
      </c>
      <c r="S225" s="42">
        <v>-4.0370628224556485E-6</v>
      </c>
      <c r="T225" s="42">
        <v>2030</v>
      </c>
      <c r="U225" s="42" t="s">
        <v>451</v>
      </c>
      <c r="V225" s="42" t="s">
        <v>462</v>
      </c>
      <c r="X225" t="str">
        <f>INDEX(Regions!$B$4:$B$19,MATCH(TIAM!B225,Regions!$A$4:$A$19,0))</f>
        <v>Asia excl India and China</v>
      </c>
      <c r="Y225" t="s">
        <v>66</v>
      </c>
      <c r="AA225" t="str">
        <f>INDEX(PolicyMapping!$B:$B,MATCH($D225,PolicyMapping!$A:$A,0))</f>
        <v>clean energy</v>
      </c>
      <c r="AB225" t="str">
        <f>INDEX(PolicyMapping!$C:$C,MATCH($D225,PolicyMapping!$A:$A,0))</f>
        <v>power</v>
      </c>
    </row>
    <row r="226" spans="1:28" x14ac:dyDescent="0.3">
      <c r="A226" s="42" t="s">
        <v>62</v>
      </c>
      <c r="B226" s="42" t="s">
        <v>450</v>
      </c>
      <c r="C226" s="42"/>
      <c r="D226" s="42" t="s">
        <v>21</v>
      </c>
      <c r="E226" s="42">
        <v>9.6999999999999993</v>
      </c>
      <c r="F226" s="101"/>
      <c r="G226" s="42" t="s">
        <v>10</v>
      </c>
      <c r="H226" s="42"/>
      <c r="I226" s="42">
        <v>2020</v>
      </c>
      <c r="J226" s="42" t="s">
        <v>17</v>
      </c>
      <c r="K226" s="42"/>
      <c r="L226" s="42" t="s">
        <v>84</v>
      </c>
      <c r="M226" s="42"/>
      <c r="N226" s="42"/>
      <c r="O226" s="42"/>
      <c r="P226" s="42"/>
      <c r="Q226" s="42"/>
      <c r="R226" s="42"/>
      <c r="S226" s="42"/>
      <c r="T226" s="42"/>
      <c r="U226" s="42"/>
      <c r="V226" s="42" t="s">
        <v>463</v>
      </c>
      <c r="X226" t="str">
        <f>INDEX(Regions!$B$4:$B$19,MATCH(TIAM!B226,Regions!$A$4:$A$19,0))</f>
        <v>Asia excl India and China</v>
      </c>
      <c r="Y226" t="s">
        <v>66</v>
      </c>
      <c r="AA226" t="str">
        <f>INDEX(PolicyMapping!$B:$B,MATCH($D226,PolicyMapping!$A:$A,0))</f>
        <v>clean energy</v>
      </c>
      <c r="AB226" t="str">
        <f>INDEX(PolicyMapping!$C:$C,MATCH($D226,PolicyMapping!$A:$A,0))</f>
        <v>power</v>
      </c>
    </row>
    <row r="227" spans="1:28" x14ac:dyDescent="0.3">
      <c r="A227" s="56" t="s">
        <v>62</v>
      </c>
      <c r="B227" s="56" t="s">
        <v>450</v>
      </c>
      <c r="C227" s="56"/>
      <c r="D227" s="56" t="s">
        <v>169</v>
      </c>
      <c r="E227" s="56">
        <v>-45</v>
      </c>
      <c r="F227" s="99"/>
      <c r="G227" s="56" t="s">
        <v>81</v>
      </c>
      <c r="H227" s="56" t="s">
        <v>148</v>
      </c>
      <c r="I227" s="56">
        <v>2030</v>
      </c>
      <c r="J227" s="56" t="s">
        <v>14</v>
      </c>
      <c r="K227" s="56"/>
      <c r="L227" s="56" t="s">
        <v>66</v>
      </c>
      <c r="M227" s="56" t="s">
        <v>66</v>
      </c>
      <c r="N227" s="56" t="s">
        <v>67</v>
      </c>
      <c r="O227" s="56">
        <v>2.7595660400390627</v>
      </c>
      <c r="P227" s="56">
        <v>2.6523489990234377</v>
      </c>
      <c r="Q227" s="56">
        <v>-3.8852862899453319E-2</v>
      </c>
      <c r="R227" s="56">
        <v>-0.10721704101562501</v>
      </c>
      <c r="S227" s="56">
        <v>-4.5929746415271713E-2</v>
      </c>
      <c r="T227" s="56">
        <v>2030</v>
      </c>
      <c r="U227" s="56" t="s">
        <v>451</v>
      </c>
      <c r="V227" s="56" t="s">
        <v>464</v>
      </c>
      <c r="X227" t="str">
        <f>INDEX(Regions!$B$4:$B$19,MATCH(TIAM!B227,Regions!$A$4:$A$19,0))</f>
        <v>Asia excl India and China</v>
      </c>
      <c r="Y227" t="s">
        <v>66</v>
      </c>
      <c r="Z227" t="s">
        <v>66</v>
      </c>
      <c r="AA227" t="str">
        <f>INDEX(PolicyMapping!$B:$B,MATCH($D227,PolicyMapping!$A:$A,0))</f>
        <v>cap on emissions</v>
      </c>
      <c r="AB227" t="str">
        <f>INDEX(PolicyMapping!$C:$C,MATCH($D227,PolicyMapping!$A:$A,0))</f>
        <v>buildings</v>
      </c>
    </row>
    <row r="228" spans="1:28" x14ac:dyDescent="0.3">
      <c r="A228" s="42" t="s">
        <v>62</v>
      </c>
      <c r="B228" s="42" t="s">
        <v>450</v>
      </c>
      <c r="C228" s="42"/>
      <c r="D228" s="42" t="s">
        <v>454</v>
      </c>
      <c r="E228" s="42">
        <v>97</v>
      </c>
      <c r="F228" s="101"/>
      <c r="G228" s="42" t="s">
        <v>330</v>
      </c>
      <c r="H228" s="42"/>
      <c r="I228" s="42">
        <v>2020</v>
      </c>
      <c r="J228" s="42" t="s">
        <v>14</v>
      </c>
      <c r="K228" s="42"/>
      <c r="L228" s="42" t="s">
        <v>66</v>
      </c>
      <c r="M228" s="42" t="s">
        <v>66</v>
      </c>
      <c r="N228" s="42" t="s">
        <v>66</v>
      </c>
      <c r="O228" s="42">
        <v>0.82758688000000002</v>
      </c>
      <c r="P228" s="42">
        <v>0.75419168000000003</v>
      </c>
      <c r="Q228" s="42">
        <v>-8.8685794535553766E-2</v>
      </c>
      <c r="R228" s="42">
        <v>-7.3395199999999994E-2</v>
      </c>
      <c r="S228" s="42">
        <v>-4.3391960257905968E-2</v>
      </c>
      <c r="T228" s="42">
        <v>2020</v>
      </c>
      <c r="U228" s="42" t="s">
        <v>451</v>
      </c>
      <c r="V228" s="42" t="s">
        <v>465</v>
      </c>
      <c r="X228" t="str">
        <f>INDEX(Regions!$B$4:$B$19,MATCH(TIAM!B228,Regions!$A$4:$A$19,0))</f>
        <v>Asia excl India and China</v>
      </c>
      <c r="Y228" t="s">
        <v>66</v>
      </c>
      <c r="AA228" t="str">
        <f>INDEX(PolicyMapping!$B:$B,MATCH($D228,PolicyMapping!$A:$A,0))</f>
        <v>efficiency standard</v>
      </c>
      <c r="AB228" t="str">
        <f>INDEX(PolicyMapping!$C:$C,MATCH($D228,PolicyMapping!$A:$A,0))</f>
        <v>transport</v>
      </c>
    </row>
    <row r="229" spans="1:28" x14ac:dyDescent="0.3">
      <c r="A229" s="42" t="s">
        <v>62</v>
      </c>
      <c r="B229" s="42" t="s">
        <v>450</v>
      </c>
      <c r="C229" s="42"/>
      <c r="D229" s="42" t="s">
        <v>169</v>
      </c>
      <c r="E229" s="42">
        <v>-26.9</v>
      </c>
      <c r="F229" s="101"/>
      <c r="G229" s="42" t="s">
        <v>10</v>
      </c>
      <c r="H229" s="42" t="s">
        <v>148</v>
      </c>
      <c r="I229" s="42">
        <v>2030</v>
      </c>
      <c r="J229" s="42" t="s">
        <v>17</v>
      </c>
      <c r="K229" s="42"/>
      <c r="L229" s="42" t="s">
        <v>66</v>
      </c>
      <c r="M229" s="42" t="s">
        <v>66</v>
      </c>
      <c r="N229" s="42" t="s">
        <v>66</v>
      </c>
      <c r="O229" s="42">
        <v>2.7595660400390627</v>
      </c>
      <c r="P229" s="42">
        <v>2.6523489990234377</v>
      </c>
      <c r="Q229" s="42">
        <v>-3.8852862899453319E-2</v>
      </c>
      <c r="R229" s="42">
        <v>-0.10721704101562501</v>
      </c>
      <c r="S229" s="42">
        <v>-4.5929746415271713E-2</v>
      </c>
      <c r="T229" s="42">
        <v>2030</v>
      </c>
      <c r="U229" s="42" t="s">
        <v>451</v>
      </c>
      <c r="V229" s="42" t="s">
        <v>466</v>
      </c>
      <c r="X229" t="str">
        <f>INDEX(Regions!$B$4:$B$19,MATCH(TIAM!B229,Regions!$A$4:$A$19,0))</f>
        <v>Asia excl India and China</v>
      </c>
      <c r="Y229" t="s">
        <v>66</v>
      </c>
      <c r="AA229" t="str">
        <f>INDEX(PolicyMapping!$B:$B,MATCH($D229,PolicyMapping!$A:$A,0))</f>
        <v>cap on emissions</v>
      </c>
      <c r="AB229" t="str">
        <f>INDEX(PolicyMapping!$C:$C,MATCH($D229,PolicyMapping!$A:$A,0))</f>
        <v>buildings</v>
      </c>
    </row>
    <row r="230" spans="1:28" x14ac:dyDescent="0.3">
      <c r="A230" s="42" t="s">
        <v>62</v>
      </c>
      <c r="B230" s="42" t="s">
        <v>450</v>
      </c>
      <c r="C230" s="42"/>
      <c r="D230" s="42" t="s">
        <v>386</v>
      </c>
      <c r="E230" s="42">
        <v>20</v>
      </c>
      <c r="F230" s="101"/>
      <c r="G230" s="42" t="s">
        <v>10</v>
      </c>
      <c r="H230" s="42"/>
      <c r="I230" s="42">
        <v>2030</v>
      </c>
      <c r="J230" s="42" t="s">
        <v>14</v>
      </c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 t="s">
        <v>467</v>
      </c>
      <c r="X230" t="str">
        <f>INDEX(Regions!$B$4:$B$19,MATCH(TIAM!B230,Regions!$A$4:$A$19,0))</f>
        <v>Asia excl India and China</v>
      </c>
      <c r="Y230" t="s">
        <v>66</v>
      </c>
      <c r="AA230" t="str">
        <f>INDEX(PolicyMapping!$B:$B,MATCH($D230,PolicyMapping!$A:$A,0))</f>
        <v>clean energy</v>
      </c>
      <c r="AB230" t="str">
        <f>INDEX(PolicyMapping!$C:$C,MATCH($D230,PolicyMapping!$A:$A,0))</f>
        <v>system</v>
      </c>
    </row>
    <row r="231" spans="1:28" x14ac:dyDescent="0.3">
      <c r="A231" s="74" t="s">
        <v>62</v>
      </c>
      <c r="B231" s="74" t="s">
        <v>450</v>
      </c>
      <c r="C231" s="74"/>
      <c r="D231" s="74" t="s">
        <v>468</v>
      </c>
      <c r="E231" s="74">
        <v>-37</v>
      </c>
      <c r="F231" s="91"/>
      <c r="G231" s="74" t="s">
        <v>10</v>
      </c>
      <c r="H231" s="74" t="s">
        <v>430</v>
      </c>
      <c r="I231" s="74">
        <v>2030</v>
      </c>
      <c r="J231" s="74" t="s">
        <v>22</v>
      </c>
      <c r="K231" s="74"/>
      <c r="L231" s="74" t="s">
        <v>84</v>
      </c>
      <c r="M231" s="76"/>
      <c r="V231" t="s">
        <v>118</v>
      </c>
      <c r="X231" t="str">
        <f>INDEX(Regions!$B$4:$B$19,MATCH(TIAM!B231,Regions!$A$4:$A$19,0))</f>
        <v>Asia excl India and China</v>
      </c>
      <c r="AA231" t="str">
        <f>INDEX(PolicyMapping!$B:$B,MATCH($D231,PolicyMapping!$A:$A,0))</f>
        <v>cap on emissions</v>
      </c>
      <c r="AB231" t="str">
        <f>INDEX(PolicyMapping!$C:$C,MATCH($D231,PolicyMapping!$A:$A,0))</f>
        <v>system</v>
      </c>
    </row>
    <row r="232" spans="1:28" x14ac:dyDescent="0.3">
      <c r="A232" s="74" t="s">
        <v>62</v>
      </c>
      <c r="B232" s="74" t="s">
        <v>450</v>
      </c>
      <c r="C232" s="74"/>
      <c r="D232" s="74" t="s">
        <v>469</v>
      </c>
      <c r="E232" s="74">
        <v>58.5</v>
      </c>
      <c r="F232" s="91"/>
      <c r="G232" s="74" t="s">
        <v>24</v>
      </c>
      <c r="H232" s="74"/>
      <c r="I232" s="74">
        <v>2030</v>
      </c>
      <c r="J232" s="74" t="s">
        <v>22</v>
      </c>
      <c r="K232" s="74"/>
      <c r="L232" s="74"/>
      <c r="M232" s="76"/>
      <c r="V232" t="s">
        <v>118</v>
      </c>
      <c r="X232" t="str">
        <f>INDEX(Regions!$B$4:$B$19,MATCH(TIAM!B232,Regions!$A$4:$A$19,0))</f>
        <v>Asia excl India and China</v>
      </c>
      <c r="AA232" t="str">
        <f>INDEX(PolicyMapping!$B:$B,MATCH($D232,PolicyMapping!$A:$A,0))</f>
        <v>clean energy</v>
      </c>
      <c r="AB232" t="str">
        <f>INDEX(PolicyMapping!$C:$C,MATCH($D232,PolicyMapping!$A:$A,0))</f>
        <v>power</v>
      </c>
    </row>
    <row r="233" spans="1:28" x14ac:dyDescent="0.3">
      <c r="A233" s="74" t="s">
        <v>62</v>
      </c>
      <c r="B233" s="74" t="s">
        <v>450</v>
      </c>
      <c r="C233" s="74"/>
      <c r="D233" s="74" t="s">
        <v>470</v>
      </c>
      <c r="E233" s="74">
        <v>0.2</v>
      </c>
      <c r="F233" s="91"/>
      <c r="G233" s="74" t="s">
        <v>24</v>
      </c>
      <c r="H233" s="74"/>
      <c r="I233" s="74">
        <v>2029</v>
      </c>
      <c r="J233" s="74" t="s">
        <v>17</v>
      </c>
      <c r="K233" s="74"/>
      <c r="L233" s="74" t="s">
        <v>66</v>
      </c>
      <c r="M233" s="76" t="s">
        <v>66</v>
      </c>
      <c r="N233" t="s">
        <v>85</v>
      </c>
      <c r="O233" t="s">
        <v>87</v>
      </c>
      <c r="P233" t="s">
        <v>87</v>
      </c>
      <c r="Q233" t="s">
        <v>87</v>
      </c>
      <c r="R233" t="s">
        <v>87</v>
      </c>
      <c r="S233" t="s">
        <v>87</v>
      </c>
      <c r="V233" t="s">
        <v>141</v>
      </c>
      <c r="X233" t="str">
        <f>INDEX(Regions!$B$4:$B$19,MATCH(TIAM!B233,Regions!$A$4:$A$19,0))</f>
        <v>Asia excl India and China</v>
      </c>
      <c r="AA233" t="str">
        <f>INDEX(PolicyMapping!$B:$B,MATCH($D233,PolicyMapping!$A:$A,0))</f>
        <v>clean energy</v>
      </c>
      <c r="AB233" t="str">
        <f>INDEX(PolicyMapping!$C:$C,MATCH($D233,PolicyMapping!$A:$A,0))</f>
        <v>power</v>
      </c>
    </row>
    <row r="234" spans="1:28" x14ac:dyDescent="0.3">
      <c r="A234" s="74" t="s">
        <v>62</v>
      </c>
      <c r="B234" s="74" t="s">
        <v>471</v>
      </c>
      <c r="C234" s="74"/>
      <c r="D234" s="74" t="s">
        <v>35</v>
      </c>
      <c r="E234" s="74">
        <v>22.5</v>
      </c>
      <c r="F234" s="91"/>
      <c r="G234" s="74" t="s">
        <v>10</v>
      </c>
      <c r="H234" s="74">
        <v>2013</v>
      </c>
      <c r="I234" s="74">
        <v>2030</v>
      </c>
      <c r="J234" s="74" t="s">
        <v>22</v>
      </c>
      <c r="K234" s="74"/>
      <c r="L234" s="74"/>
      <c r="M234" s="76"/>
      <c r="V234" t="s">
        <v>118</v>
      </c>
      <c r="X234" t="str">
        <f>INDEX(Regions!$B$4:$B$19,MATCH(TIAM!B234,Regions!$A$4:$A$19,0))</f>
        <v>Russia</v>
      </c>
      <c r="AA234" t="str">
        <f>INDEX(PolicyMapping!$B:$B,MATCH($D234,PolicyMapping!$A:$A,0))</f>
        <v>cap on emissions</v>
      </c>
      <c r="AB234" t="str">
        <f>INDEX(PolicyMapping!$C:$C,MATCH($D234,PolicyMapping!$A:$A,0))</f>
        <v>transport</v>
      </c>
    </row>
    <row r="235" spans="1:28" x14ac:dyDescent="0.3">
      <c r="A235" s="42" t="s">
        <v>62</v>
      </c>
      <c r="B235" s="42" t="s">
        <v>471</v>
      </c>
      <c r="C235" s="42" t="s">
        <v>83</v>
      </c>
      <c r="D235" s="42" t="s">
        <v>472</v>
      </c>
      <c r="E235" s="42">
        <v>20</v>
      </c>
      <c r="F235" s="101"/>
      <c r="G235" s="42" t="s">
        <v>10</v>
      </c>
      <c r="H235" s="42">
        <v>2014</v>
      </c>
      <c r="I235" s="42">
        <v>2030</v>
      </c>
      <c r="J235" s="42" t="s">
        <v>17</v>
      </c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 t="s">
        <v>473</v>
      </c>
      <c r="X235" t="str">
        <f>INDEX(Regions!$B$4:$B$19,MATCH(TIAM!B235,Regions!$A$4:$A$19,0))</f>
        <v>Russia</v>
      </c>
      <c r="Y235" t="s">
        <v>66</v>
      </c>
      <c r="AA235" t="str">
        <f>INDEX(PolicyMapping!$B:$B,MATCH($D235,PolicyMapping!$A:$A,0))</f>
        <v>efficiency standard</v>
      </c>
      <c r="AB235" t="str">
        <f>INDEX(PolicyMapping!$C:$C,MATCH($D235,PolicyMapping!$A:$A,0))</f>
        <v>buildings</v>
      </c>
    </row>
    <row r="236" spans="1:28" x14ac:dyDescent="0.3">
      <c r="A236" s="42" t="s">
        <v>62</v>
      </c>
      <c r="B236" s="42" t="s">
        <v>471</v>
      </c>
      <c r="C236" s="42" t="s">
        <v>70</v>
      </c>
      <c r="D236" s="42" t="s">
        <v>26</v>
      </c>
      <c r="E236" s="42">
        <v>1520</v>
      </c>
      <c r="F236" s="101"/>
      <c r="G236" s="42" t="s">
        <v>72</v>
      </c>
      <c r="H236" s="42"/>
      <c r="I236" s="42">
        <v>2020</v>
      </c>
      <c r="J236" s="42" t="s">
        <v>17</v>
      </c>
      <c r="K236" s="42"/>
      <c r="L236" s="42" t="s">
        <v>66</v>
      </c>
      <c r="M236" s="42" t="s">
        <v>66</v>
      </c>
      <c r="N236" s="42" t="s">
        <v>66</v>
      </c>
      <c r="O236" s="42">
        <v>2.492546E-3</v>
      </c>
      <c r="P236" s="42">
        <v>8.2056410000000014E-3</v>
      </c>
      <c r="Q236" s="42">
        <v>2.292072042000429</v>
      </c>
      <c r="R236" s="42">
        <v>5.7130950000000014E-3</v>
      </c>
      <c r="S236" s="42">
        <v>3.7300211850474123E-3</v>
      </c>
      <c r="T236" s="42">
        <v>2020</v>
      </c>
      <c r="U236" s="42" t="s">
        <v>474</v>
      </c>
      <c r="V236" s="42" t="s">
        <v>475</v>
      </c>
      <c r="X236" t="str">
        <f>INDEX(Regions!$B$4:$B$19,MATCH(TIAM!B236,Regions!$A$4:$A$19,0))</f>
        <v>Russia</v>
      </c>
      <c r="Y236" t="s">
        <v>66</v>
      </c>
      <c r="AA236" t="str">
        <f>INDEX(PolicyMapping!$B:$B,MATCH($D236,PolicyMapping!$A:$A,0))</f>
        <v>clean energy</v>
      </c>
      <c r="AB236" t="str">
        <f>INDEX(PolicyMapping!$C:$C,MATCH($D236,PolicyMapping!$A:$A,0))</f>
        <v>power</v>
      </c>
    </row>
    <row r="237" spans="1:28" x14ac:dyDescent="0.3">
      <c r="A237" s="42" t="s">
        <v>62</v>
      </c>
      <c r="B237" s="42" t="s">
        <v>471</v>
      </c>
      <c r="C237" s="42"/>
      <c r="D237" s="42" t="s">
        <v>26</v>
      </c>
      <c r="E237" s="42">
        <f>2238</f>
        <v>2238</v>
      </c>
      <c r="F237" s="101"/>
      <c r="G237" s="42" t="s">
        <v>72</v>
      </c>
      <c r="H237" s="42">
        <v>2014</v>
      </c>
      <c r="I237" s="42">
        <v>2024</v>
      </c>
      <c r="J237" s="42" t="s">
        <v>17</v>
      </c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 t="s">
        <v>476</v>
      </c>
      <c r="W237" t="s">
        <v>477</v>
      </c>
      <c r="X237" t="str">
        <f>INDEX(Regions!$B$4:$B$19,MATCH(TIAM!B237,Regions!$A$4:$A$19,0))</f>
        <v>Russia</v>
      </c>
      <c r="Y237" t="s">
        <v>66</v>
      </c>
      <c r="AA237" t="str">
        <f>INDEX(PolicyMapping!$B:$B,MATCH($D237,PolicyMapping!$A:$A,0))</f>
        <v>clean energy</v>
      </c>
      <c r="AB237" t="str">
        <f>INDEX(PolicyMapping!$C:$C,MATCH($D237,PolicyMapping!$A:$A,0))</f>
        <v>power</v>
      </c>
    </row>
    <row r="238" spans="1:28" x14ac:dyDescent="0.3">
      <c r="A238" s="42" t="s">
        <v>62</v>
      </c>
      <c r="B238" s="42" t="s">
        <v>471</v>
      </c>
      <c r="C238" s="42" t="s">
        <v>70</v>
      </c>
      <c r="D238" s="42" t="s">
        <v>25</v>
      </c>
      <c r="E238" s="42">
        <v>3600</v>
      </c>
      <c r="F238" s="101"/>
      <c r="G238" s="42" t="s">
        <v>72</v>
      </c>
      <c r="H238" s="42"/>
      <c r="I238" s="42">
        <v>2020</v>
      </c>
      <c r="J238" s="42" t="s">
        <v>17</v>
      </c>
      <c r="K238" s="42"/>
      <c r="L238" s="42" t="s">
        <v>66</v>
      </c>
      <c r="M238" s="42" t="s">
        <v>66</v>
      </c>
      <c r="N238" s="42" t="s">
        <v>66</v>
      </c>
      <c r="O238" s="42">
        <v>3.9182090000000006E-3</v>
      </c>
      <c r="P238" s="42">
        <v>3.593234E-2</v>
      </c>
      <c r="Q238" s="42">
        <v>8.1706032016158385</v>
      </c>
      <c r="R238" s="42">
        <v>3.2014131000000001E-2</v>
      </c>
      <c r="S238" s="42">
        <v>2.090169809024409E-2</v>
      </c>
      <c r="T238" s="42">
        <v>2020</v>
      </c>
      <c r="U238" s="42" t="s">
        <v>474</v>
      </c>
      <c r="V238" s="42" t="s">
        <v>478</v>
      </c>
      <c r="X238" t="str">
        <f>INDEX(Regions!$B$4:$B$19,MATCH(TIAM!B238,Regions!$A$4:$A$19,0))</f>
        <v>Russia</v>
      </c>
      <c r="Y238" t="s">
        <v>66</v>
      </c>
      <c r="AA238" t="str">
        <f>INDEX(PolicyMapping!$B:$B,MATCH($D238,PolicyMapping!$A:$A,0))</f>
        <v>clean energy</v>
      </c>
      <c r="AB238" t="str">
        <f>INDEX(PolicyMapping!$C:$C,MATCH($D238,PolicyMapping!$A:$A,0))</f>
        <v>power</v>
      </c>
    </row>
    <row r="239" spans="1:28" x14ac:dyDescent="0.3">
      <c r="A239" s="42" t="s">
        <v>62</v>
      </c>
      <c r="B239" s="42" t="s">
        <v>471</v>
      </c>
      <c r="C239" s="42"/>
      <c r="D239" s="42" t="s">
        <v>25</v>
      </c>
      <c r="E239" s="42">
        <f>3416</f>
        <v>3416</v>
      </c>
      <c r="F239" s="101"/>
      <c r="G239" s="42" t="s">
        <v>72</v>
      </c>
      <c r="H239" s="42">
        <v>2014</v>
      </c>
      <c r="I239" s="42">
        <v>2024</v>
      </c>
      <c r="J239" s="42" t="s">
        <v>17</v>
      </c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t="s">
        <v>477</v>
      </c>
      <c r="X239" t="str">
        <f>INDEX(Regions!$B$4:$B$19,MATCH(TIAM!B239,Regions!$A$4:$A$19,0))</f>
        <v>Russia</v>
      </c>
      <c r="Y239" t="s">
        <v>66</v>
      </c>
      <c r="AA239" t="str">
        <f>INDEX(PolicyMapping!$B:$B,MATCH($D239,PolicyMapping!$A:$A,0))</f>
        <v>clean energy</v>
      </c>
      <c r="AB239" t="str">
        <f>INDEX(PolicyMapping!$C:$C,MATCH($D239,PolicyMapping!$A:$A,0))</f>
        <v>power</v>
      </c>
    </row>
    <row r="240" spans="1:28" x14ac:dyDescent="0.3">
      <c r="A240" s="42" t="s">
        <v>62</v>
      </c>
      <c r="B240" s="42" t="s">
        <v>471</v>
      </c>
      <c r="C240" s="42" t="s">
        <v>83</v>
      </c>
      <c r="D240" s="42" t="s">
        <v>435</v>
      </c>
      <c r="E240" s="42">
        <v>-13.5</v>
      </c>
      <c r="F240" s="101"/>
      <c r="G240" s="42" t="s">
        <v>10</v>
      </c>
      <c r="H240" s="42">
        <v>2007</v>
      </c>
      <c r="I240" s="42">
        <v>2020</v>
      </c>
      <c r="J240" s="42" t="s">
        <v>17</v>
      </c>
      <c r="K240" s="42" t="s">
        <v>479</v>
      </c>
      <c r="L240" s="42" t="s">
        <v>66</v>
      </c>
      <c r="M240" s="42" t="s">
        <v>87</v>
      </c>
      <c r="N240" s="42"/>
      <c r="O240" s="42"/>
      <c r="P240" s="42"/>
      <c r="Q240" s="42"/>
      <c r="R240" s="42"/>
      <c r="S240" s="42"/>
      <c r="T240" s="42"/>
      <c r="U240" s="42"/>
      <c r="V240" s="42" t="s">
        <v>480</v>
      </c>
      <c r="X240" t="str">
        <f>INDEX(Regions!$B$4:$B$19,MATCH(TIAM!B240,Regions!$A$4:$A$19,0))</f>
        <v>Russia</v>
      </c>
      <c r="Y240" t="s">
        <v>66</v>
      </c>
      <c r="AA240" t="str">
        <f>INDEX(PolicyMapping!$B:$B,MATCH($D240,PolicyMapping!$A:$A,0))</f>
        <v>efficiency standard</v>
      </c>
      <c r="AB240" t="str">
        <f>INDEX(PolicyMapping!$C:$C,MATCH($D240,PolicyMapping!$A:$A,0))</f>
        <v>system</v>
      </c>
    </row>
    <row r="241" spans="1:28" x14ac:dyDescent="0.3">
      <c r="A241" s="16" t="s">
        <v>62</v>
      </c>
      <c r="B241" s="16" t="s">
        <v>471</v>
      </c>
      <c r="C241" s="16"/>
      <c r="D241" s="16" t="s">
        <v>481</v>
      </c>
      <c r="E241" s="16">
        <v>-8</v>
      </c>
      <c r="F241" s="99"/>
      <c r="G241" s="16" t="s">
        <v>10</v>
      </c>
      <c r="H241" s="16">
        <v>2018</v>
      </c>
      <c r="I241" s="16">
        <v>2024</v>
      </c>
      <c r="J241" s="16" t="s">
        <v>17</v>
      </c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t="s">
        <v>477</v>
      </c>
      <c r="X241" t="str">
        <f>INDEX(Regions!$B$4:$B$19,MATCH(TIAM!B241,Regions!$A$4:$A$19,0))</f>
        <v>Russia</v>
      </c>
      <c r="AA241" t="str">
        <f>INDEX(PolicyMapping!$B:$B,MATCH($D241,PolicyMapping!$A:$A,0))</f>
        <v>efficiency standard</v>
      </c>
      <c r="AB241" t="str">
        <f>INDEX(PolicyMapping!$C:$C,MATCH($D241,PolicyMapping!$A:$A,0))</f>
        <v>system</v>
      </c>
    </row>
    <row r="242" spans="1:28" x14ac:dyDescent="0.3">
      <c r="A242" s="16" t="s">
        <v>62</v>
      </c>
      <c r="B242" s="16" t="s">
        <v>471</v>
      </c>
      <c r="C242" s="16"/>
      <c r="D242" s="16" t="s">
        <v>481</v>
      </c>
      <c r="E242" s="16">
        <v>-17.5</v>
      </c>
      <c r="F242" s="99"/>
      <c r="G242" s="16" t="s">
        <v>10</v>
      </c>
      <c r="H242" s="16">
        <v>2024</v>
      </c>
      <c r="I242" s="16">
        <v>2035</v>
      </c>
      <c r="J242" s="16" t="s">
        <v>17</v>
      </c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t="s">
        <v>477</v>
      </c>
      <c r="X242" t="str">
        <f>INDEX(Regions!$B$4:$B$19,MATCH(TIAM!B242,Regions!$A$4:$A$19,0))</f>
        <v>Russia</v>
      </c>
      <c r="AA242" t="str">
        <f>INDEX(PolicyMapping!$B:$B,MATCH($D242,PolicyMapping!$A:$A,0))</f>
        <v>efficiency standard</v>
      </c>
      <c r="AB242" t="str">
        <f>INDEX(PolicyMapping!$C:$C,MATCH($D242,PolicyMapping!$A:$A,0))</f>
        <v>system</v>
      </c>
    </row>
    <row r="243" spans="1:28" x14ac:dyDescent="0.3">
      <c r="A243" s="16" t="s">
        <v>62</v>
      </c>
      <c r="B243" s="16" t="s">
        <v>471</v>
      </c>
      <c r="C243" s="16"/>
      <c r="D243" s="16" t="s">
        <v>482</v>
      </c>
      <c r="E243" s="16">
        <v>-3</v>
      </c>
      <c r="F243" s="99"/>
      <c r="G243" s="16" t="s">
        <v>10</v>
      </c>
      <c r="H243" s="16">
        <v>2018</v>
      </c>
      <c r="I243" s="16">
        <v>2024</v>
      </c>
      <c r="J243" s="16" t="s">
        <v>17</v>
      </c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t="s">
        <v>477</v>
      </c>
      <c r="X243" t="str">
        <f>INDEX(Regions!$B$4:$B$19,MATCH(TIAM!B243,Regions!$A$4:$A$19,0))</f>
        <v>Russia</v>
      </c>
      <c r="AA243" t="str">
        <f>INDEX(PolicyMapping!$B:$B,MATCH($D243,PolicyMapping!$A:$A,0))</f>
        <v>efficiency standard</v>
      </c>
      <c r="AB243" t="str">
        <f>INDEX(PolicyMapping!$C:$C,MATCH($D243,PolicyMapping!$A:$A,0))</f>
        <v>system</v>
      </c>
    </row>
    <row r="244" spans="1:28" x14ac:dyDescent="0.3">
      <c r="A244" s="16" t="s">
        <v>62</v>
      </c>
      <c r="B244" s="16" t="s">
        <v>471</v>
      </c>
      <c r="C244" s="16"/>
      <c r="D244" s="16" t="s">
        <v>482</v>
      </c>
      <c r="E244" s="16">
        <v>-6</v>
      </c>
      <c r="F244" s="99"/>
      <c r="G244" s="16" t="s">
        <v>10</v>
      </c>
      <c r="H244" s="16">
        <v>2024</v>
      </c>
      <c r="I244" s="16">
        <v>2035</v>
      </c>
      <c r="J244" s="16" t="s">
        <v>17</v>
      </c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t="s">
        <v>477</v>
      </c>
      <c r="X244" t="str">
        <f>INDEX(Regions!$B$4:$B$19,MATCH(TIAM!B244,Regions!$A$4:$A$19,0))</f>
        <v>Russia</v>
      </c>
      <c r="AA244" t="str">
        <f>INDEX(PolicyMapping!$B:$B,MATCH($D244,PolicyMapping!$A:$A,0))</f>
        <v>efficiency standard</v>
      </c>
      <c r="AB244" t="str">
        <f>INDEX(PolicyMapping!$C:$C,MATCH($D244,PolicyMapping!$A:$A,0))</f>
        <v>system</v>
      </c>
    </row>
    <row r="245" spans="1:28" x14ac:dyDescent="0.3">
      <c r="A245" s="74" t="s">
        <v>62</v>
      </c>
      <c r="B245" s="74" t="s">
        <v>471</v>
      </c>
      <c r="C245" s="74" t="s">
        <v>70</v>
      </c>
      <c r="D245" s="74" t="s">
        <v>142</v>
      </c>
      <c r="E245" s="74">
        <v>75</v>
      </c>
      <c r="F245" s="91"/>
      <c r="G245" s="74" t="s">
        <v>72</v>
      </c>
      <c r="H245" s="74"/>
      <c r="I245" s="74">
        <v>2020</v>
      </c>
      <c r="J245" s="74" t="s">
        <v>17</v>
      </c>
      <c r="K245" s="74"/>
      <c r="L245" s="74" t="s">
        <v>66</v>
      </c>
      <c r="M245" s="76"/>
      <c r="O245" t="s">
        <v>87</v>
      </c>
      <c r="P245" t="s">
        <v>87</v>
      </c>
      <c r="Q245" t="s">
        <v>87</v>
      </c>
      <c r="R245" t="s">
        <v>87</v>
      </c>
      <c r="S245" t="s">
        <v>87</v>
      </c>
      <c r="V245"/>
      <c r="X245" t="str">
        <f>INDEX(Regions!$B$4:$B$19,MATCH(TIAM!B245,Regions!$A$4:$A$19,0))</f>
        <v>Russia</v>
      </c>
      <c r="AA245" t="str">
        <f>INDEX(PolicyMapping!$B:$B,MATCH($D245,PolicyMapping!$A:$A,0))</f>
        <v>clean energy</v>
      </c>
      <c r="AB245" t="str">
        <f>INDEX(PolicyMapping!$C:$C,MATCH($D245,PolicyMapping!$A:$A,0))</f>
        <v>power</v>
      </c>
    </row>
    <row r="246" spans="1:28" x14ac:dyDescent="0.3">
      <c r="A246" s="16" t="s">
        <v>62</v>
      </c>
      <c r="B246" s="16" t="s">
        <v>471</v>
      </c>
      <c r="C246" s="16"/>
      <c r="D246" s="16" t="s">
        <v>142</v>
      </c>
      <c r="E246" s="16">
        <v>210</v>
      </c>
      <c r="F246" s="99"/>
      <c r="G246" s="16" t="s">
        <v>72</v>
      </c>
      <c r="H246" s="16">
        <v>2014</v>
      </c>
      <c r="I246" s="16">
        <v>2024</v>
      </c>
      <c r="J246" s="16" t="s">
        <v>17</v>
      </c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t="s">
        <v>477</v>
      </c>
      <c r="X246" t="str">
        <f>INDEX(Regions!$B$4:$B$19,MATCH(TIAM!B246,Regions!$A$4:$A$19,0))</f>
        <v>Russia</v>
      </c>
      <c r="AA246" t="str">
        <f>INDEX(PolicyMapping!$B:$B,MATCH($D246,PolicyMapping!$A:$A,0))</f>
        <v>clean energy</v>
      </c>
      <c r="AB246" t="str">
        <f>INDEX(PolicyMapping!$C:$C,MATCH($D246,PolicyMapping!$A:$A,0))</f>
        <v>power</v>
      </c>
    </row>
    <row r="247" spans="1:28" x14ac:dyDescent="0.3">
      <c r="A247" s="74" t="s">
        <v>62</v>
      </c>
      <c r="B247" s="74" t="s">
        <v>471</v>
      </c>
      <c r="C247" s="74"/>
      <c r="D247" s="74" t="s">
        <v>135</v>
      </c>
      <c r="E247" s="74"/>
      <c r="F247" s="91"/>
      <c r="G247" s="74"/>
      <c r="H247" s="74">
        <v>2014</v>
      </c>
      <c r="I247" s="74"/>
      <c r="J247" s="74" t="s">
        <v>104</v>
      </c>
      <c r="K247" s="74" t="s">
        <v>483</v>
      </c>
      <c r="L247" s="74" t="s">
        <v>66</v>
      </c>
      <c r="M247" s="76" t="s">
        <v>66</v>
      </c>
      <c r="N247" t="s">
        <v>66</v>
      </c>
      <c r="O247">
        <v>7.075456787109375</v>
      </c>
      <c r="P247">
        <v>7.0586408691406248</v>
      </c>
      <c r="Q247">
        <v>-2.3766547481975601E-3</v>
      </c>
      <c r="R247">
        <v>-1.6815917968750149E-2</v>
      </c>
      <c r="S247">
        <v>-9.1212698405310922E-3</v>
      </c>
      <c r="T247">
        <v>2025</v>
      </c>
      <c r="U247" t="s">
        <v>474</v>
      </c>
      <c r="V247" t="s">
        <v>136</v>
      </c>
      <c r="X247" t="str">
        <f>INDEX(Regions!$B$4:$B$19,MATCH(TIAM!B247,Regions!$A$4:$A$19,0))</f>
        <v>Russia</v>
      </c>
      <c r="AA247" t="str">
        <f>INDEX(PolicyMapping!$B:$B,MATCH($D247,PolicyMapping!$A:$A,0))</f>
        <v>efficiency standard</v>
      </c>
      <c r="AB247" t="str">
        <f>INDEX(PolicyMapping!$C:$C,MATCH($D247,PolicyMapping!$A:$A,0))</f>
        <v>buildings</v>
      </c>
    </row>
    <row r="248" spans="1:28" x14ac:dyDescent="0.3">
      <c r="A248" s="56" t="s">
        <v>62</v>
      </c>
      <c r="B248" s="56" t="s">
        <v>471</v>
      </c>
      <c r="C248" s="56" t="s">
        <v>83</v>
      </c>
      <c r="D248" s="56" t="s">
        <v>21</v>
      </c>
      <c r="E248" s="56">
        <v>2.5</v>
      </c>
      <c r="F248" s="99"/>
      <c r="G248" s="56" t="s">
        <v>10</v>
      </c>
      <c r="H248" s="56"/>
      <c r="I248" s="56">
        <v>2020</v>
      </c>
      <c r="J248" s="56" t="s">
        <v>17</v>
      </c>
      <c r="K248" s="56"/>
      <c r="L248" s="56" t="s">
        <v>84</v>
      </c>
      <c r="M248" s="56"/>
      <c r="N248" s="56"/>
      <c r="O248" s="56"/>
      <c r="P248" s="56"/>
      <c r="Q248" s="56"/>
      <c r="R248" s="56"/>
      <c r="S248" s="56"/>
      <c r="T248" s="56"/>
      <c r="U248" s="56"/>
      <c r="V248" s="56"/>
      <c r="X248" t="str">
        <f>INDEX(Regions!$B$4:$B$19,MATCH(TIAM!B248,Regions!$A$4:$A$19,0))</f>
        <v>Russia</v>
      </c>
      <c r="Y248" t="s">
        <v>66</v>
      </c>
      <c r="Z248" t="s">
        <v>66</v>
      </c>
      <c r="AA248" t="str">
        <f>INDEX(PolicyMapping!$B:$B,MATCH($D248,PolicyMapping!$A:$A,0))</f>
        <v>clean energy</v>
      </c>
      <c r="AB248" t="str">
        <f>INDEX(PolicyMapping!$C:$C,MATCH($D248,PolicyMapping!$A:$A,0))</f>
        <v>power</v>
      </c>
    </row>
    <row r="249" spans="1:28" x14ac:dyDescent="0.3">
      <c r="A249" s="74" t="s">
        <v>62</v>
      </c>
      <c r="B249" s="74" t="s">
        <v>471</v>
      </c>
      <c r="C249" s="74" t="s">
        <v>75</v>
      </c>
      <c r="D249" s="74" t="s">
        <v>484</v>
      </c>
      <c r="E249" s="74">
        <v>5</v>
      </c>
      <c r="F249" s="91"/>
      <c r="G249" s="74" t="s">
        <v>10</v>
      </c>
      <c r="H249" s="74">
        <v>2012</v>
      </c>
      <c r="I249" s="74"/>
      <c r="J249" s="74" t="s">
        <v>17</v>
      </c>
      <c r="K249" s="74" t="s">
        <v>485</v>
      </c>
      <c r="L249" s="74" t="s">
        <v>84</v>
      </c>
      <c r="M249" s="76"/>
      <c r="V249" t="s">
        <v>141</v>
      </c>
      <c r="X249" t="str">
        <f>INDEX(Regions!$B$4:$B$19,MATCH(TIAM!B249,Regions!$A$4:$A$19,0))</f>
        <v>Russia</v>
      </c>
      <c r="AA249" t="str">
        <f>INDEX(PolicyMapping!$B:$B,MATCH($D249,PolicyMapping!$A:$A,0))</f>
        <v>cap on fossils</v>
      </c>
      <c r="AB249" t="str">
        <f>INDEX(PolicyMapping!$C:$C,MATCH($D249,PolicyMapping!$A:$A,0))</f>
        <v>supply</v>
      </c>
    </row>
    <row r="250" spans="1:28" x14ac:dyDescent="0.3">
      <c r="A250" s="74" t="s">
        <v>62</v>
      </c>
      <c r="B250" s="74" t="s">
        <v>471</v>
      </c>
      <c r="C250" s="74"/>
      <c r="D250" s="74" t="s">
        <v>484</v>
      </c>
      <c r="E250" s="74">
        <v>10</v>
      </c>
      <c r="F250" s="91"/>
      <c r="G250" s="74" t="s">
        <v>10</v>
      </c>
      <c r="H250" s="74"/>
      <c r="I250" s="74">
        <v>2024</v>
      </c>
      <c r="J250" s="74" t="s">
        <v>17</v>
      </c>
      <c r="K250" s="74"/>
      <c r="L250" s="74"/>
      <c r="M250" s="76"/>
      <c r="V250"/>
      <c r="W250" t="s">
        <v>477</v>
      </c>
      <c r="X250" t="str">
        <f>INDEX(Regions!$B$4:$B$19,MATCH(TIAM!B250,Regions!$A$4:$A$19,0))</f>
        <v>Russia</v>
      </c>
      <c r="AA250" t="str">
        <f>INDEX(PolicyMapping!$B:$B,MATCH($D250,PolicyMapping!$A:$A,0))</f>
        <v>cap on fossils</v>
      </c>
      <c r="AB250" t="str">
        <f>INDEX(PolicyMapping!$C:$C,MATCH($D250,PolicyMapping!$A:$A,0))</f>
        <v>supply</v>
      </c>
    </row>
    <row r="251" spans="1:28" x14ac:dyDescent="0.3">
      <c r="A251" s="74" t="s">
        <v>62</v>
      </c>
      <c r="B251" s="74" t="s">
        <v>471</v>
      </c>
      <c r="C251" s="74"/>
      <c r="D251" s="74" t="s">
        <v>484</v>
      </c>
      <c r="E251" s="74">
        <v>5</v>
      </c>
      <c r="F251" s="91"/>
      <c r="G251" s="74" t="s">
        <v>10</v>
      </c>
      <c r="H251" s="74"/>
      <c r="I251" s="74">
        <v>2035</v>
      </c>
      <c r="J251" s="74" t="s">
        <v>17</v>
      </c>
      <c r="K251" s="74"/>
      <c r="L251" s="74"/>
      <c r="M251" s="76"/>
      <c r="V251"/>
      <c r="W251" t="s">
        <v>477</v>
      </c>
      <c r="X251" t="str">
        <f>INDEX(Regions!$B$4:$B$19,MATCH(TIAM!B251,Regions!$A$4:$A$19,0))</f>
        <v>Russia</v>
      </c>
      <c r="AA251" t="str">
        <f>INDEX(PolicyMapping!$B:$B,MATCH($D251,PolicyMapping!$A:$A,0))</f>
        <v>cap on fossils</v>
      </c>
      <c r="AB251" t="str">
        <f>INDEX(PolicyMapping!$C:$C,MATCH($D251,PolicyMapping!$A:$A,0))</f>
        <v>supply</v>
      </c>
    </row>
    <row r="252" spans="1:28" x14ac:dyDescent="0.3">
      <c r="A252" s="74" t="s">
        <v>62</v>
      </c>
      <c r="B252" s="74" t="s">
        <v>471</v>
      </c>
      <c r="C252" s="74" t="s">
        <v>75</v>
      </c>
      <c r="D252" s="74" t="s">
        <v>484</v>
      </c>
      <c r="E252" s="74" t="s">
        <v>486</v>
      </c>
      <c r="F252" s="91"/>
      <c r="G252" s="74" t="s">
        <v>112</v>
      </c>
      <c r="H252" s="74">
        <v>2012</v>
      </c>
      <c r="I252" s="74"/>
      <c r="J252" s="74" t="s">
        <v>17</v>
      </c>
      <c r="K252" s="74"/>
      <c r="L252" s="74" t="s">
        <v>84</v>
      </c>
      <c r="M252" s="76"/>
      <c r="V252" t="s">
        <v>141</v>
      </c>
      <c r="X252" t="str">
        <f>INDEX(Regions!$B$4:$B$19,MATCH(TIAM!B252,Regions!$A$4:$A$19,0))</f>
        <v>Russia</v>
      </c>
      <c r="AA252" t="str">
        <f>INDEX(PolicyMapping!$B:$B,MATCH($D252,PolicyMapping!$A:$A,0))</f>
        <v>cap on fossils</v>
      </c>
      <c r="AB252" t="str">
        <f>INDEX(PolicyMapping!$C:$C,MATCH($D252,PolicyMapping!$A:$A,0))</f>
        <v>supply</v>
      </c>
    </row>
    <row r="253" spans="1:28" x14ac:dyDescent="0.3">
      <c r="A253" s="16" t="s">
        <v>62</v>
      </c>
      <c r="B253" s="16" t="s">
        <v>471</v>
      </c>
      <c r="C253" s="16"/>
      <c r="D253" s="16" t="s">
        <v>487</v>
      </c>
      <c r="E253" s="16">
        <v>9.8000000000000007</v>
      </c>
      <c r="F253" s="99"/>
      <c r="G253" s="16" t="s">
        <v>10</v>
      </c>
      <c r="H253" s="16"/>
      <c r="I253" s="16">
        <v>2024</v>
      </c>
      <c r="J253" s="16" t="s">
        <v>17</v>
      </c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 t="s">
        <v>488</v>
      </c>
      <c r="W253" t="s">
        <v>477</v>
      </c>
      <c r="X253" t="str">
        <f>INDEX(Regions!$B$4:$B$19,MATCH(TIAM!B253,Regions!$A$4:$A$19,0))</f>
        <v>Russia</v>
      </c>
      <c r="AA253" t="str">
        <f>INDEX(PolicyMapping!$B:$B,MATCH($D253,PolicyMapping!$A:$A,0))</f>
        <v>efficiency standard</v>
      </c>
      <c r="AB253" t="str">
        <f>INDEX(PolicyMapping!$C:$C,MATCH($D253,PolicyMapping!$A:$A,0))</f>
        <v>system</v>
      </c>
    </row>
    <row r="254" spans="1:28" x14ac:dyDescent="0.3">
      <c r="A254" s="16" t="s">
        <v>62</v>
      </c>
      <c r="B254" s="16" t="s">
        <v>471</v>
      </c>
      <c r="C254" s="16"/>
      <c r="D254" s="16" t="s">
        <v>487</v>
      </c>
      <c r="E254" s="16">
        <v>7.3</v>
      </c>
      <c r="F254" s="99"/>
      <c r="G254" s="16" t="s">
        <v>10</v>
      </c>
      <c r="H254" s="16"/>
      <c r="I254" s="16">
        <v>2035</v>
      </c>
      <c r="J254" s="16" t="s">
        <v>17</v>
      </c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 t="s">
        <v>488</v>
      </c>
      <c r="W254" t="s">
        <v>477</v>
      </c>
      <c r="X254" t="str">
        <f>INDEX(Regions!$B$4:$B$19,MATCH(TIAM!B254,Regions!$A$4:$A$19,0))</f>
        <v>Russia</v>
      </c>
      <c r="AA254" t="str">
        <f>INDEX(PolicyMapping!$B:$B,MATCH($D254,PolicyMapping!$A:$A,0))</f>
        <v>efficiency standard</v>
      </c>
      <c r="AB254" t="str">
        <f>INDEX(PolicyMapping!$C:$C,MATCH($D254,PolicyMapping!$A:$A,0))</f>
        <v>system</v>
      </c>
    </row>
    <row r="255" spans="1:28" x14ac:dyDescent="0.3">
      <c r="A255" s="16" t="s">
        <v>62</v>
      </c>
      <c r="B255" s="16" t="s">
        <v>471</v>
      </c>
      <c r="C255" s="16"/>
      <c r="D255" s="16" t="s">
        <v>489</v>
      </c>
      <c r="E255" s="16">
        <v>33</v>
      </c>
      <c r="F255" s="99"/>
      <c r="G255" s="16" t="s">
        <v>10</v>
      </c>
      <c r="H255" s="16"/>
      <c r="I255" s="16">
        <v>2024</v>
      </c>
      <c r="J255" s="16" t="s">
        <v>17</v>
      </c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 t="s">
        <v>490</v>
      </c>
      <c r="W255" t="s">
        <v>477</v>
      </c>
      <c r="X255" t="str">
        <f>INDEX(Regions!$B$4:$B$19,MATCH(TIAM!B255,Regions!$A$4:$A$19,0))</f>
        <v>Russia</v>
      </c>
      <c r="AA255" t="str">
        <f>INDEX(PolicyMapping!$B:$B,MATCH($D255,PolicyMapping!$A:$A,0))</f>
        <v>clean energy</v>
      </c>
      <c r="AB255" t="str">
        <f>INDEX(PolicyMapping!$C:$C,MATCH($D255,PolicyMapping!$A:$A,0))</f>
        <v>power</v>
      </c>
    </row>
    <row r="256" spans="1:28" x14ac:dyDescent="0.3">
      <c r="A256" s="16" t="s">
        <v>62</v>
      </c>
      <c r="B256" s="16" t="s">
        <v>471</v>
      </c>
      <c r="C256" s="16"/>
      <c r="D256" s="16" t="s">
        <v>489</v>
      </c>
      <c r="E256" s="16">
        <v>40</v>
      </c>
      <c r="F256" s="99"/>
      <c r="G256" s="16" t="s">
        <v>10</v>
      </c>
      <c r="H256" s="16"/>
      <c r="I256" s="16">
        <v>2035</v>
      </c>
      <c r="J256" s="16" t="s">
        <v>17</v>
      </c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 t="s">
        <v>490</v>
      </c>
      <c r="W256" t="s">
        <v>477</v>
      </c>
      <c r="X256" t="str">
        <f>INDEX(Regions!$B$4:$B$19,MATCH(TIAM!B256,Regions!$A$4:$A$19,0))</f>
        <v>Russia</v>
      </c>
      <c r="AA256" t="str">
        <f>INDEX(PolicyMapping!$B:$B,MATCH($D256,PolicyMapping!$A:$A,0))</f>
        <v>clean energy</v>
      </c>
      <c r="AB256" t="str">
        <f>INDEX(PolicyMapping!$C:$C,MATCH($D256,PolicyMapping!$A:$A,0))</f>
        <v>power</v>
      </c>
    </row>
    <row r="257" spans="1:28" x14ac:dyDescent="0.3">
      <c r="A257" s="16" t="s">
        <v>62</v>
      </c>
      <c r="B257" s="16" t="s">
        <v>471</v>
      </c>
      <c r="C257" s="16"/>
      <c r="D257" s="16" t="s">
        <v>491</v>
      </c>
      <c r="E257" s="16">
        <v>2.7</v>
      </c>
      <c r="F257" s="99"/>
      <c r="G257" s="16" t="s">
        <v>492</v>
      </c>
      <c r="H257" s="16"/>
      <c r="I257" s="16">
        <v>2024</v>
      </c>
      <c r="J257" s="16" t="s">
        <v>17</v>
      </c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 t="s">
        <v>493</v>
      </c>
      <c r="W257" t="s">
        <v>477</v>
      </c>
      <c r="X257" t="str">
        <f>INDEX(Regions!$B$4:$B$19,MATCH(TIAM!B257,Regions!$A$4:$A$19,0))</f>
        <v>Russia</v>
      </c>
      <c r="AA257" t="str">
        <f>INDEX(PolicyMapping!$B:$B,MATCH($D257,PolicyMapping!$A:$A,0))</f>
        <v>cap on fossils</v>
      </c>
      <c r="AB257" t="str">
        <f>INDEX(PolicyMapping!$C:$C,MATCH($D257,PolicyMapping!$A:$A,0))</f>
        <v>transport</v>
      </c>
    </row>
    <row r="258" spans="1:28" x14ac:dyDescent="0.3">
      <c r="A258" s="16" t="s">
        <v>62</v>
      </c>
      <c r="B258" s="16" t="s">
        <v>471</v>
      </c>
      <c r="C258" s="16"/>
      <c r="D258" s="16" t="s">
        <v>491</v>
      </c>
      <c r="E258" s="25" t="s">
        <v>494</v>
      </c>
      <c r="F258" s="115"/>
      <c r="G258" s="16" t="s">
        <v>492</v>
      </c>
      <c r="H258" s="16"/>
      <c r="I258" s="16">
        <v>2035</v>
      </c>
      <c r="J258" s="16" t="s">
        <v>17</v>
      </c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 t="s">
        <v>493</v>
      </c>
      <c r="W258" t="s">
        <v>477</v>
      </c>
      <c r="X258" t="str">
        <f>INDEX(Regions!$B$4:$B$19,MATCH(TIAM!B258,Regions!$A$4:$A$19,0))</f>
        <v>Russia</v>
      </c>
      <c r="AA258" t="str">
        <f>INDEX(PolicyMapping!$B:$B,MATCH($D258,PolicyMapping!$A:$A,0))</f>
        <v>cap on fossils</v>
      </c>
      <c r="AB258" t="str">
        <f>INDEX(PolicyMapping!$C:$C,MATCH($D258,PolicyMapping!$A:$A,0))</f>
        <v>transport</v>
      </c>
    </row>
    <row r="259" spans="1:28" x14ac:dyDescent="0.3">
      <c r="A259" s="42" t="s">
        <v>62</v>
      </c>
      <c r="B259" s="42" t="s">
        <v>495</v>
      </c>
      <c r="C259" s="42" t="s">
        <v>75</v>
      </c>
      <c r="D259" s="42" t="s">
        <v>496</v>
      </c>
      <c r="E259" s="42">
        <v>9.5</v>
      </c>
      <c r="F259" s="101"/>
      <c r="G259" s="42" t="s">
        <v>24</v>
      </c>
      <c r="H259" s="42"/>
      <c r="I259" s="42">
        <v>2023</v>
      </c>
      <c r="J259" s="42" t="s">
        <v>17</v>
      </c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 t="s">
        <v>497</v>
      </c>
      <c r="X259" t="str">
        <f>INDEX(Regions!$B$4:$B$19,MATCH(TIAM!B259,Regions!$A$4:$A$19,0))</f>
        <v>Middle East</v>
      </c>
      <c r="Y259" t="s">
        <v>66</v>
      </c>
      <c r="AA259" t="str">
        <f>INDEX(PolicyMapping!$B:$B,MATCH($D259,PolicyMapping!$A:$A,0))</f>
        <v>clean energy</v>
      </c>
      <c r="AB259" t="str">
        <f>INDEX(PolicyMapping!$C:$C,MATCH($D259,PolicyMapping!$A:$A,0))</f>
        <v>power</v>
      </c>
    </row>
    <row r="260" spans="1:28" x14ac:dyDescent="0.3">
      <c r="A260" s="42" t="s">
        <v>62</v>
      </c>
      <c r="B260" s="42" t="s">
        <v>495</v>
      </c>
      <c r="C260" s="42" t="s">
        <v>498</v>
      </c>
      <c r="D260" s="42" t="s">
        <v>499</v>
      </c>
      <c r="E260" s="42" t="s">
        <v>500</v>
      </c>
      <c r="F260" s="101"/>
      <c r="G260" s="42" t="s">
        <v>139</v>
      </c>
      <c r="H260" s="42"/>
      <c r="I260" s="42">
        <v>2020</v>
      </c>
      <c r="J260" s="42" t="s">
        <v>17</v>
      </c>
      <c r="K260" s="42"/>
      <c r="L260" s="42" t="s">
        <v>66</v>
      </c>
      <c r="M260" s="42" t="s">
        <v>87</v>
      </c>
      <c r="N260" s="42" t="s">
        <v>87</v>
      </c>
      <c r="O260" s="42">
        <v>5.0599280640000002</v>
      </c>
      <c r="P260" s="42">
        <v>5.0610457600000007</v>
      </c>
      <c r="Q260" s="42">
        <v>2.2089167787831942E-4</v>
      </c>
      <c r="R260" s="42">
        <v>1.1176960000005565E-3</v>
      </c>
      <c r="S260" s="42">
        <v>5.0921193750040692E-4</v>
      </c>
      <c r="T260" s="42">
        <v>2020</v>
      </c>
      <c r="U260" s="42" t="s">
        <v>501</v>
      </c>
      <c r="V260" s="42"/>
      <c r="X260" t="str">
        <f>INDEX(Regions!$B$4:$B$19,MATCH(TIAM!B260,Regions!$A$4:$A$19,0))</f>
        <v>Middle East</v>
      </c>
      <c r="Y260" t="s">
        <v>66</v>
      </c>
      <c r="AA260" t="str">
        <f>INDEX(PolicyMapping!$B:$B,MATCH($D260,PolicyMapping!$A:$A,0))</f>
        <v>efficiency standard</v>
      </c>
      <c r="AB260" t="str">
        <f>INDEX(PolicyMapping!$C:$C,MATCH($D260,PolicyMapping!$A:$A,0))</f>
        <v>transport</v>
      </c>
    </row>
    <row r="261" spans="1:28" x14ac:dyDescent="0.3">
      <c r="A261" s="56" t="s">
        <v>62</v>
      </c>
      <c r="B261" s="56" t="s">
        <v>495</v>
      </c>
      <c r="C261" s="56" t="s">
        <v>498</v>
      </c>
      <c r="D261" s="56" t="s">
        <v>176</v>
      </c>
      <c r="E261" s="56" t="s">
        <v>502</v>
      </c>
      <c r="F261" s="99"/>
      <c r="G261" s="56" t="s">
        <v>139</v>
      </c>
      <c r="H261" s="56"/>
      <c r="I261" s="56">
        <v>2020</v>
      </c>
      <c r="J261" s="56" t="s">
        <v>17</v>
      </c>
      <c r="K261" s="56"/>
      <c r="L261" s="56" t="s">
        <v>66</v>
      </c>
      <c r="M261" s="56" t="s">
        <v>66</v>
      </c>
      <c r="N261" s="56" t="s">
        <v>66</v>
      </c>
      <c r="O261" s="56">
        <v>2.280321024</v>
      </c>
      <c r="P261" s="56">
        <v>2.2806241280000004</v>
      </c>
      <c r="Q261" s="56">
        <v>1.3292163551105845E-4</v>
      </c>
      <c r="R261" s="56">
        <v>3.0310400000033155E-4</v>
      </c>
      <c r="S261" s="56">
        <v>1.3809137288154857E-4</v>
      </c>
      <c r="T261" s="56">
        <v>2020</v>
      </c>
      <c r="U261" s="56" t="s">
        <v>501</v>
      </c>
      <c r="V261" s="56"/>
      <c r="X261" t="str">
        <f>INDEX(Regions!$B$4:$B$19,MATCH(TIAM!B261,Regions!$A$4:$A$19,0))</f>
        <v>Middle East</v>
      </c>
      <c r="Y261" t="s">
        <v>66</v>
      </c>
      <c r="Z261" t="s">
        <v>66</v>
      </c>
      <c r="AA261" t="str">
        <f>INDEX(PolicyMapping!$B:$B,MATCH($D261,PolicyMapping!$A:$A,0))</f>
        <v>efficiency standard</v>
      </c>
      <c r="AB261" t="str">
        <f>INDEX(PolicyMapping!$C:$C,MATCH($D261,PolicyMapping!$A:$A,0))</f>
        <v>transport</v>
      </c>
    </row>
    <row r="262" spans="1:28" x14ac:dyDescent="0.3">
      <c r="A262" s="74" t="s">
        <v>62</v>
      </c>
      <c r="B262" s="74" t="s">
        <v>503</v>
      </c>
      <c r="C262" s="74" t="s">
        <v>75</v>
      </c>
      <c r="D262" s="74" t="s">
        <v>89</v>
      </c>
      <c r="E262" s="74">
        <v>120</v>
      </c>
      <c r="F262" s="91"/>
      <c r="G262" s="74" t="s">
        <v>504</v>
      </c>
      <c r="H262" s="74">
        <v>2018</v>
      </c>
      <c r="I262" s="74">
        <v>2022</v>
      </c>
      <c r="J262" s="74" t="s">
        <v>22</v>
      </c>
      <c r="K262" s="74"/>
      <c r="L262" s="74"/>
      <c r="M262" s="76"/>
      <c r="V262" t="s">
        <v>118</v>
      </c>
      <c r="X262" t="str">
        <f>INDEX(Regions!$B$4:$B$19,MATCH(TIAM!B262,Regions!$A$4:$A$19,0))</f>
        <v>Africa</v>
      </c>
      <c r="AA262" t="str">
        <f>INDEX(PolicyMapping!$B:$B,MATCH($D262,PolicyMapping!$A:$A,0))</f>
        <v>economic</v>
      </c>
      <c r="AB262" t="str">
        <f>INDEX(PolicyMapping!$C:$C,MATCH($D262,PolicyMapping!$A:$A,0))</f>
        <v>system</v>
      </c>
    </row>
    <row r="263" spans="1:28" x14ac:dyDescent="0.3">
      <c r="A263" s="42" t="s">
        <v>62</v>
      </c>
      <c r="B263" s="42" t="s">
        <v>503</v>
      </c>
      <c r="C263" s="42" t="s">
        <v>83</v>
      </c>
      <c r="D263" s="42" t="s">
        <v>65</v>
      </c>
      <c r="E263" s="42">
        <v>5</v>
      </c>
      <c r="F263" s="101"/>
      <c r="G263" s="42" t="s">
        <v>10</v>
      </c>
      <c r="H263" s="42">
        <v>2015</v>
      </c>
      <c r="I263" s="42"/>
      <c r="J263" s="42" t="s">
        <v>17</v>
      </c>
      <c r="K263" s="42"/>
      <c r="L263" s="42" t="s">
        <v>66</v>
      </c>
      <c r="M263" s="42" t="s">
        <v>66</v>
      </c>
      <c r="N263" s="42" t="s">
        <v>66</v>
      </c>
      <c r="O263" s="42">
        <v>0.10051709747314454</v>
      </c>
      <c r="P263" s="42">
        <v>0.10715809631347656</v>
      </c>
      <c r="Q263" s="42">
        <v>6.6068350631655656E-2</v>
      </c>
      <c r="R263" s="42">
        <v>6.6409988403320214E-3</v>
      </c>
      <c r="S263" s="42">
        <v>1.1459883601842505E-2</v>
      </c>
      <c r="T263" s="42">
        <v>2025</v>
      </c>
      <c r="U263" s="42" t="s">
        <v>505</v>
      </c>
      <c r="V263" s="42" t="s">
        <v>506</v>
      </c>
      <c r="X263" t="str">
        <f>INDEX(Regions!$B$4:$B$19,MATCH(TIAM!B263,Regions!$A$4:$A$19,0))</f>
        <v>Africa</v>
      </c>
      <c r="Y263" t="s">
        <v>66</v>
      </c>
      <c r="AA263" t="str">
        <f>INDEX(PolicyMapping!$B:$B,MATCH($D263,PolicyMapping!$A:$A,0))</f>
        <v>clean energy</v>
      </c>
      <c r="AB263" t="str">
        <f>INDEX(PolicyMapping!$C:$C,MATCH($D263,PolicyMapping!$A:$A,0))</f>
        <v>transport</v>
      </c>
    </row>
    <row r="264" spans="1:28" x14ac:dyDescent="0.3">
      <c r="A264" s="42" t="s">
        <v>62</v>
      </c>
      <c r="B264" s="42" t="s">
        <v>503</v>
      </c>
      <c r="C264" s="42" t="s">
        <v>70</v>
      </c>
      <c r="D264" s="42" t="s">
        <v>238</v>
      </c>
      <c r="E264" s="42">
        <v>8.4</v>
      </c>
      <c r="F264" s="101"/>
      <c r="G264" s="42" t="s">
        <v>24</v>
      </c>
      <c r="H264" s="42">
        <v>2010</v>
      </c>
      <c r="I264" s="42">
        <v>2030</v>
      </c>
      <c r="J264" s="42" t="s">
        <v>17</v>
      </c>
      <c r="K264" s="42" t="s">
        <v>507</v>
      </c>
      <c r="L264" s="42" t="s">
        <v>66</v>
      </c>
      <c r="M264" s="42" t="s">
        <v>66</v>
      </c>
      <c r="N264" s="42" t="s">
        <v>66</v>
      </c>
      <c r="O264" s="42">
        <v>8.2600303999999999E-2</v>
      </c>
      <c r="P264" s="42">
        <v>9.7047936000000001E-2</v>
      </c>
      <c r="Q264" s="42">
        <v>0.17491015529434373</v>
      </c>
      <c r="R264" s="42">
        <v>1.4447632000000002E-2</v>
      </c>
      <c r="S264" s="42">
        <v>2.0513485652936498E-2</v>
      </c>
      <c r="T264" s="42">
        <v>2030</v>
      </c>
      <c r="U264" s="42" t="s">
        <v>505</v>
      </c>
      <c r="V264" s="42" t="s">
        <v>508</v>
      </c>
      <c r="X264" t="str">
        <f>INDEX(Regions!$B$4:$B$19,MATCH(TIAM!B264,Regions!$A$4:$A$19,0))</f>
        <v>Africa</v>
      </c>
      <c r="Y264" t="s">
        <v>66</v>
      </c>
      <c r="AA264" t="str">
        <f>INDEX(PolicyMapping!$B:$B,MATCH($D264,PolicyMapping!$A:$A,0))</f>
        <v>clean energy</v>
      </c>
      <c r="AB264" t="str">
        <f>INDEX(PolicyMapping!$C:$C,MATCH($D264,PolicyMapping!$A:$A,0))</f>
        <v>power</v>
      </c>
    </row>
    <row r="265" spans="1:28" x14ac:dyDescent="0.3">
      <c r="A265" s="42" t="s">
        <v>62</v>
      </c>
      <c r="B265" s="42" t="s">
        <v>503</v>
      </c>
      <c r="C265" s="42" t="s">
        <v>70</v>
      </c>
      <c r="D265" s="42" t="s">
        <v>509</v>
      </c>
      <c r="E265" s="42">
        <v>1</v>
      </c>
      <c r="F265" s="101"/>
      <c r="G265" s="42" t="s">
        <v>24</v>
      </c>
      <c r="H265" s="42">
        <v>2010</v>
      </c>
      <c r="I265" s="42">
        <v>2030</v>
      </c>
      <c r="J265" s="42" t="s">
        <v>17</v>
      </c>
      <c r="K265" s="42" t="s">
        <v>507</v>
      </c>
      <c r="L265" s="42" t="s">
        <v>66</v>
      </c>
      <c r="M265" s="42" t="s">
        <v>66</v>
      </c>
      <c r="N265" s="42" t="s">
        <v>66</v>
      </c>
      <c r="O265" s="42">
        <v>1.0872140000000001E-2</v>
      </c>
      <c r="P265" s="42">
        <v>2.375201E-2</v>
      </c>
      <c r="Q265" s="42">
        <v>1.1846674159825019</v>
      </c>
      <c r="R265" s="42">
        <v>1.287987E-2</v>
      </c>
      <c r="S265" s="42">
        <v>1.828749711071594E-2</v>
      </c>
      <c r="T265" s="42">
        <v>2030</v>
      </c>
      <c r="U265" s="42" t="s">
        <v>505</v>
      </c>
      <c r="V265" s="42" t="s">
        <v>510</v>
      </c>
      <c r="X265" t="str">
        <f>INDEX(Regions!$B$4:$B$19,MATCH(TIAM!B265,Regions!$A$4:$A$19,0))</f>
        <v>Africa</v>
      </c>
      <c r="Y265" t="s">
        <v>66</v>
      </c>
      <c r="AA265" t="str">
        <f>INDEX(PolicyMapping!$B:$B,MATCH($D265,PolicyMapping!$A:$A,0))</f>
        <v>clean energy</v>
      </c>
      <c r="AB265" t="str">
        <f>INDEX(PolicyMapping!$C:$C,MATCH($D265,PolicyMapping!$A:$A,0))</f>
        <v>power</v>
      </c>
    </row>
    <row r="266" spans="1:28" x14ac:dyDescent="0.3">
      <c r="A266" s="42" t="s">
        <v>62</v>
      </c>
      <c r="B266" s="42" t="s">
        <v>503</v>
      </c>
      <c r="C266" s="42" t="s">
        <v>70</v>
      </c>
      <c r="D266" s="42" t="s">
        <v>25</v>
      </c>
      <c r="E266" s="42">
        <v>9.1999999999999993</v>
      </c>
      <c r="F266" s="101"/>
      <c r="G266" s="42" t="s">
        <v>24</v>
      </c>
      <c r="H266" s="42">
        <v>2010</v>
      </c>
      <c r="I266" s="42">
        <v>2030</v>
      </c>
      <c r="J266" s="42" t="s">
        <v>17</v>
      </c>
      <c r="K266" s="42" t="s">
        <v>507</v>
      </c>
      <c r="L266" s="42" t="s">
        <v>66</v>
      </c>
      <c r="M266" s="42" t="s">
        <v>66</v>
      </c>
      <c r="N266" s="42" t="s">
        <v>66</v>
      </c>
      <c r="O266" s="42">
        <v>6.7891939999999998E-2</v>
      </c>
      <c r="P266" s="42">
        <v>9.4021038000000001E-2</v>
      </c>
      <c r="Q266" s="42">
        <v>0.38486303381520698</v>
      </c>
      <c r="R266" s="42">
        <v>2.6129098000000003E-2</v>
      </c>
      <c r="S266" s="42">
        <v>3.7099427570356981E-2</v>
      </c>
      <c r="T266" s="42">
        <v>2030</v>
      </c>
      <c r="U266" s="42" t="s">
        <v>505</v>
      </c>
      <c r="V266" s="42" t="s">
        <v>511</v>
      </c>
      <c r="X266" t="str">
        <f>INDEX(Regions!$B$4:$B$19,MATCH(TIAM!B266,Regions!$A$4:$A$19,0))</f>
        <v>Africa</v>
      </c>
      <c r="Y266" t="s">
        <v>66</v>
      </c>
      <c r="AA266" t="str">
        <f>INDEX(PolicyMapping!$B:$B,MATCH($D266,PolicyMapping!$A:$A,0))</f>
        <v>clean energy</v>
      </c>
      <c r="AB266" t="str">
        <f>INDEX(PolicyMapping!$C:$C,MATCH($D266,PolicyMapping!$A:$A,0))</f>
        <v>power</v>
      </c>
    </row>
    <row r="267" spans="1:28" x14ac:dyDescent="0.3">
      <c r="A267" s="56" t="s">
        <v>62</v>
      </c>
      <c r="B267" s="56" t="s">
        <v>503</v>
      </c>
      <c r="C267" s="56" t="s">
        <v>83</v>
      </c>
      <c r="D267" s="56" t="s">
        <v>512</v>
      </c>
      <c r="E267" s="56">
        <v>21</v>
      </c>
      <c r="F267" s="99"/>
      <c r="G267" s="56" t="s">
        <v>10</v>
      </c>
      <c r="H267" s="56"/>
      <c r="I267" s="56">
        <v>2030</v>
      </c>
      <c r="J267" s="56" t="s">
        <v>14</v>
      </c>
      <c r="K267" s="56"/>
      <c r="L267" s="56" t="s">
        <v>84</v>
      </c>
      <c r="M267" s="56"/>
      <c r="N267" s="56"/>
      <c r="O267" s="56"/>
      <c r="P267" s="56"/>
      <c r="Q267" s="56"/>
      <c r="R267" s="56"/>
      <c r="S267" s="56"/>
      <c r="T267" s="56"/>
      <c r="U267" s="56"/>
      <c r="V267" s="56" t="s">
        <v>220</v>
      </c>
      <c r="X267" t="str">
        <f>INDEX(Regions!$B$4:$B$19,MATCH(TIAM!B267,Regions!$A$4:$A$19,0))</f>
        <v>Africa</v>
      </c>
      <c r="Y267" t="s">
        <v>66</v>
      </c>
      <c r="Z267" t="s">
        <v>66</v>
      </c>
      <c r="AA267" t="str">
        <f>INDEX(PolicyMapping!$B:$B,MATCH($D267,PolicyMapping!$A:$A,0))</f>
        <v>clean energy</v>
      </c>
      <c r="AB267" t="str">
        <f>INDEX(PolicyMapping!$C:$C,MATCH($D267,PolicyMapping!$A:$A,0))</f>
        <v>power</v>
      </c>
    </row>
    <row r="268" spans="1:28" x14ac:dyDescent="0.3">
      <c r="A268" s="56" t="s">
        <v>62</v>
      </c>
      <c r="B268" s="56" t="s">
        <v>503</v>
      </c>
      <c r="C268" s="56" t="s">
        <v>83</v>
      </c>
      <c r="D268" s="56" t="s">
        <v>513</v>
      </c>
      <c r="E268" s="56">
        <v>26.3</v>
      </c>
      <c r="F268" s="99"/>
      <c r="G268" s="56" t="s">
        <v>10</v>
      </c>
      <c r="H268" s="56"/>
      <c r="I268" s="56">
        <v>2030</v>
      </c>
      <c r="J268" s="56" t="s">
        <v>14</v>
      </c>
      <c r="K268" s="56"/>
      <c r="L268" s="56" t="s">
        <v>84</v>
      </c>
      <c r="M268" s="56"/>
      <c r="N268" s="56"/>
      <c r="O268" s="56"/>
      <c r="P268" s="56"/>
      <c r="Q268" s="56"/>
      <c r="R268" s="56"/>
      <c r="S268" s="56"/>
      <c r="T268" s="56"/>
      <c r="U268" s="56"/>
      <c r="V268" s="56" t="s">
        <v>220</v>
      </c>
      <c r="X268" t="str">
        <f>INDEX(Regions!$B$4:$B$19,MATCH(TIAM!B268,Regions!$A$4:$A$19,0))</f>
        <v>Africa</v>
      </c>
      <c r="Y268" t="s">
        <v>66</v>
      </c>
      <c r="Z268" t="s">
        <v>66</v>
      </c>
      <c r="AA268" t="str">
        <f>INDEX(PolicyMapping!$B:$B,MATCH($D268,PolicyMapping!$A:$A,0))</f>
        <v>clean energy</v>
      </c>
      <c r="AB268" t="str">
        <f>INDEX(PolicyMapping!$C:$C,MATCH($D268,PolicyMapping!$A:$A,0))</f>
        <v>power</v>
      </c>
    </row>
    <row r="269" spans="1:28" x14ac:dyDescent="0.3">
      <c r="A269" s="42" t="s">
        <v>62</v>
      </c>
      <c r="B269" s="42" t="s">
        <v>514</v>
      </c>
      <c r="C269" s="42" t="s">
        <v>83</v>
      </c>
      <c r="D269" s="42" t="s">
        <v>515</v>
      </c>
      <c r="E269" s="42">
        <v>-20</v>
      </c>
      <c r="F269" s="101"/>
      <c r="G269" s="42" t="s">
        <v>10</v>
      </c>
      <c r="H269" s="42">
        <v>2008</v>
      </c>
      <c r="I269" s="42">
        <v>2023</v>
      </c>
      <c r="J269" s="42" t="s">
        <v>17</v>
      </c>
      <c r="K269" s="42"/>
      <c r="L269" s="42" t="s">
        <v>66</v>
      </c>
      <c r="M269" s="42" t="s">
        <v>66</v>
      </c>
      <c r="N269" s="42" t="s">
        <v>66</v>
      </c>
      <c r="O269" s="42">
        <v>1.8333919677734376</v>
      </c>
      <c r="P269" s="42">
        <v>1.828717041015625</v>
      </c>
      <c r="Q269" s="42">
        <v>-2.5498784984260741E-3</v>
      </c>
      <c r="R269" s="42">
        <v>-4.6749267578125586E-3</v>
      </c>
      <c r="S269" s="42">
        <v>-3.8002224940550194E-3</v>
      </c>
      <c r="T269" s="42">
        <v>2025</v>
      </c>
      <c r="U269" s="42" t="s">
        <v>516</v>
      </c>
      <c r="V269" s="42" t="s">
        <v>517</v>
      </c>
      <c r="X269" t="str">
        <f>INDEX(Regions!$B$4:$B$19,MATCH(TIAM!B269,Regions!$A$4:$A$19,0))</f>
        <v>Rest of the World</v>
      </c>
      <c r="Y269" t="s">
        <v>66</v>
      </c>
      <c r="AA269" t="str">
        <f>INDEX(PolicyMapping!$B:$B,MATCH($D269,PolicyMapping!$A:$A,0))</f>
        <v>efficiency standard</v>
      </c>
      <c r="AB269" t="str">
        <f>INDEX(PolicyMapping!$C:$C,MATCH($D269,PolicyMapping!$A:$A,0))</f>
        <v>industry</v>
      </c>
    </row>
    <row r="270" spans="1:28" x14ac:dyDescent="0.3">
      <c r="A270" s="74" t="s">
        <v>62</v>
      </c>
      <c r="B270" s="74" t="s">
        <v>514</v>
      </c>
      <c r="C270" s="74"/>
      <c r="D270" s="74" t="s">
        <v>355</v>
      </c>
      <c r="E270" s="74">
        <v>10</v>
      </c>
      <c r="F270" s="91"/>
      <c r="G270" s="74" t="s">
        <v>24</v>
      </c>
      <c r="H270" s="74"/>
      <c r="I270" s="74">
        <v>2030</v>
      </c>
      <c r="J270" s="74" t="s">
        <v>22</v>
      </c>
      <c r="K270" s="74"/>
      <c r="L270" s="74" t="s">
        <v>66</v>
      </c>
      <c r="M270" s="76" t="s">
        <v>87</v>
      </c>
      <c r="V270" t="s">
        <v>118</v>
      </c>
      <c r="X270" t="str">
        <f>INDEX(Regions!$B$4:$B$19,MATCH(TIAM!B270,Regions!$A$4:$A$19,0))</f>
        <v>Rest of the World</v>
      </c>
      <c r="AA270" t="str">
        <f>INDEX(PolicyMapping!$B:$B,MATCH($D270,PolicyMapping!$A:$A,0))</f>
        <v>clean energy</v>
      </c>
      <c r="AB270" t="str">
        <f>INDEX(PolicyMapping!$C:$C,MATCH($D270,PolicyMapping!$A:$A,0))</f>
        <v>power</v>
      </c>
    </row>
    <row r="271" spans="1:28" x14ac:dyDescent="0.3">
      <c r="A271" s="74" t="s">
        <v>62</v>
      </c>
      <c r="B271" s="74" t="s">
        <v>514</v>
      </c>
      <c r="C271" s="74"/>
      <c r="D271" s="74" t="s">
        <v>353</v>
      </c>
      <c r="E271" s="74">
        <v>16</v>
      </c>
      <c r="F271" s="91"/>
      <c r="G271" s="74" t="s">
        <v>24</v>
      </c>
      <c r="H271" s="74"/>
      <c r="I271" s="74">
        <v>2030</v>
      </c>
      <c r="J271" s="74" t="s">
        <v>22</v>
      </c>
      <c r="K271" s="74"/>
      <c r="L271" s="74" t="s">
        <v>66</v>
      </c>
      <c r="M271" s="76" t="s">
        <v>87</v>
      </c>
      <c r="V271" t="s">
        <v>118</v>
      </c>
      <c r="X271" t="str">
        <f>INDEX(Regions!$B$4:$B$19,MATCH(TIAM!B271,Regions!$A$4:$A$19,0))</f>
        <v>Rest of the World</v>
      </c>
      <c r="AA271" t="str">
        <f>INDEX(PolicyMapping!$B:$B,MATCH($D271,PolicyMapping!$A:$A,0))</f>
        <v>clean energy</v>
      </c>
      <c r="AB271" t="str">
        <f>INDEX(PolicyMapping!$C:$C,MATCH($D271,PolicyMapping!$A:$A,0))</f>
        <v>power</v>
      </c>
    </row>
    <row r="272" spans="1:28" x14ac:dyDescent="0.3">
      <c r="A272" s="74" t="s">
        <v>62</v>
      </c>
      <c r="B272" s="74" t="s">
        <v>514</v>
      </c>
      <c r="C272" s="74"/>
      <c r="D272" s="74" t="s">
        <v>518</v>
      </c>
      <c r="E272" s="74">
        <v>-14</v>
      </c>
      <c r="F272" s="91"/>
      <c r="G272" s="74" t="s">
        <v>10</v>
      </c>
      <c r="H272" s="74">
        <v>2017</v>
      </c>
      <c r="I272" s="74">
        <v>2023</v>
      </c>
      <c r="J272" s="74" t="s">
        <v>22</v>
      </c>
      <c r="K272" s="74"/>
      <c r="L272" s="74" t="s">
        <v>84</v>
      </c>
      <c r="M272" s="76"/>
      <c r="V272" t="s">
        <v>118</v>
      </c>
      <c r="X272" t="str">
        <f>INDEX(Regions!$B$4:$B$19,MATCH(TIAM!B272,Regions!$A$4:$A$19,0))</f>
        <v>Rest of the World</v>
      </c>
      <c r="AA272" t="str">
        <f>INDEX(PolicyMapping!$B:$B,MATCH($D272,PolicyMapping!$A:$A,0))</f>
        <v>efficiency standard</v>
      </c>
      <c r="AB272" t="str">
        <f>INDEX(PolicyMapping!$C:$C,MATCH($D272,PolicyMapping!$A:$A,0))</f>
        <v>system</v>
      </c>
    </row>
    <row r="273" spans="1:28" x14ac:dyDescent="0.3">
      <c r="A273" s="42" t="s">
        <v>62</v>
      </c>
      <c r="B273" s="42" t="s">
        <v>514</v>
      </c>
      <c r="C273" s="42" t="s">
        <v>83</v>
      </c>
      <c r="D273" s="42" t="s">
        <v>21</v>
      </c>
      <c r="E273" s="42">
        <v>30</v>
      </c>
      <c r="F273" s="101"/>
      <c r="G273" s="42" t="s">
        <v>10</v>
      </c>
      <c r="H273" s="42"/>
      <c r="I273" s="42">
        <v>2023</v>
      </c>
      <c r="J273" s="42" t="s">
        <v>17</v>
      </c>
      <c r="K273" s="42" t="s">
        <v>519</v>
      </c>
      <c r="L273" s="42" t="s">
        <v>84</v>
      </c>
      <c r="M273" s="42"/>
      <c r="N273" s="42"/>
      <c r="O273" s="42"/>
      <c r="P273" s="42"/>
      <c r="Q273" s="42"/>
      <c r="R273" s="42"/>
      <c r="S273" s="42"/>
      <c r="T273" s="42"/>
      <c r="U273" s="42"/>
      <c r="V273" s="42" t="s">
        <v>520</v>
      </c>
      <c r="X273" t="str">
        <f>INDEX(Regions!$B$4:$B$19,MATCH(TIAM!B273,Regions!$A$4:$A$19,0))</f>
        <v>Rest of the World</v>
      </c>
      <c r="Y273" t="s">
        <v>66</v>
      </c>
      <c r="AA273" t="str">
        <f>INDEX(PolicyMapping!$B:$B,MATCH($D273,PolicyMapping!$A:$A,0))</f>
        <v>clean energy</v>
      </c>
      <c r="AB273" t="str">
        <f>INDEX(PolicyMapping!$C:$C,MATCH($D273,PolicyMapping!$A:$A,0))</f>
        <v>power</v>
      </c>
    </row>
    <row r="274" spans="1:28" x14ac:dyDescent="0.3">
      <c r="A274" s="42" t="s">
        <v>62</v>
      </c>
      <c r="B274" s="42" t="s">
        <v>514</v>
      </c>
      <c r="C274" s="42" t="s">
        <v>70</v>
      </c>
      <c r="D274" s="42" t="s">
        <v>240</v>
      </c>
      <c r="E274" s="42">
        <v>1</v>
      </c>
      <c r="F274" s="101"/>
      <c r="G274" s="42" t="s">
        <v>24</v>
      </c>
      <c r="H274" s="42"/>
      <c r="I274" s="42">
        <v>2023</v>
      </c>
      <c r="J274" s="42" t="s">
        <v>17</v>
      </c>
      <c r="K274" s="42"/>
      <c r="L274" s="42" t="s">
        <v>84</v>
      </c>
      <c r="M274" s="42" t="s">
        <v>66</v>
      </c>
      <c r="N274" s="42" t="s">
        <v>66</v>
      </c>
      <c r="O274" s="42">
        <v>3.7961665845947269E-3</v>
      </c>
      <c r="P274" s="42">
        <v>2.5272904225311282E-2</v>
      </c>
      <c r="Q274" s="42">
        <v>5.657480292848998</v>
      </c>
      <c r="R274" s="42">
        <v>2.1476737640716555E-2</v>
      </c>
      <c r="S274" s="42">
        <v>1.7458323030360851E-2</v>
      </c>
      <c r="T274" s="42">
        <v>2025</v>
      </c>
      <c r="U274" s="42" t="s">
        <v>516</v>
      </c>
      <c r="V274" s="42" t="s">
        <v>521</v>
      </c>
      <c r="X274" t="str">
        <f>INDEX(Regions!$B$4:$B$19,MATCH(TIAM!B274,Regions!$A$4:$A$19,0))</f>
        <v>Rest of the World</v>
      </c>
      <c r="Y274" t="s">
        <v>66</v>
      </c>
      <c r="AA274" t="str">
        <f>INDEX(PolicyMapping!$B:$B,MATCH($D274,PolicyMapping!$A:$A,0))</f>
        <v>clean energy</v>
      </c>
      <c r="AB274" t="str">
        <f>INDEX(PolicyMapping!$C:$C,MATCH($D274,PolicyMapping!$A:$A,0))</f>
        <v>power</v>
      </c>
    </row>
    <row r="275" spans="1:28" x14ac:dyDescent="0.3">
      <c r="A275" s="42" t="s">
        <v>62</v>
      </c>
      <c r="B275" s="42" t="s">
        <v>514</v>
      </c>
      <c r="C275" s="42" t="s">
        <v>70</v>
      </c>
      <c r="D275" s="42" t="s">
        <v>522</v>
      </c>
      <c r="E275" s="42">
        <v>1</v>
      </c>
      <c r="F275" s="101"/>
      <c r="G275" s="42" t="s">
        <v>24</v>
      </c>
      <c r="H275" s="42"/>
      <c r="I275" s="42">
        <v>2023</v>
      </c>
      <c r="J275" s="42" t="s">
        <v>17</v>
      </c>
      <c r="K275" s="42"/>
      <c r="L275" s="42" t="s">
        <v>84</v>
      </c>
      <c r="M275" s="42" t="s">
        <v>66</v>
      </c>
      <c r="N275" s="42" t="s">
        <v>66</v>
      </c>
      <c r="O275" s="42" t="s">
        <v>87</v>
      </c>
      <c r="P275" s="42" t="s">
        <v>87</v>
      </c>
      <c r="Q275" s="42" t="s">
        <v>87</v>
      </c>
      <c r="R275" s="42" t="s">
        <v>87</v>
      </c>
      <c r="S275" s="42" t="s">
        <v>87</v>
      </c>
      <c r="T275" s="42"/>
      <c r="U275" s="42"/>
      <c r="V275" s="42" t="s">
        <v>523</v>
      </c>
      <c r="X275" t="str">
        <f>INDEX(Regions!$B$4:$B$19,MATCH(TIAM!B275,Regions!$A$4:$A$19,0))</f>
        <v>Rest of the World</v>
      </c>
      <c r="Y275" t="s">
        <v>66</v>
      </c>
      <c r="AA275" t="str">
        <f>INDEX(PolicyMapping!$B:$B,MATCH($D275,PolicyMapping!$A:$A,0))</f>
        <v>clean energy</v>
      </c>
      <c r="AB275" t="str">
        <f>INDEX(PolicyMapping!$C:$C,MATCH($D275,PolicyMapping!$A:$A,0))</f>
        <v>power</v>
      </c>
    </row>
    <row r="276" spans="1:28" x14ac:dyDescent="0.3">
      <c r="A276" s="42" t="s">
        <v>62</v>
      </c>
      <c r="B276" s="42" t="s">
        <v>514</v>
      </c>
      <c r="C276" s="42" t="s">
        <v>70</v>
      </c>
      <c r="D276" s="42" t="s">
        <v>26</v>
      </c>
      <c r="E276" s="42">
        <v>5</v>
      </c>
      <c r="F276" s="101"/>
      <c r="G276" s="42" t="s">
        <v>24</v>
      </c>
      <c r="H276" s="42"/>
      <c r="I276" s="42">
        <v>2023</v>
      </c>
      <c r="J276" s="42" t="s">
        <v>17</v>
      </c>
      <c r="K276" s="42"/>
      <c r="L276" s="42" t="s">
        <v>84</v>
      </c>
      <c r="M276" s="42" t="s">
        <v>66</v>
      </c>
      <c r="N276" s="42" t="s">
        <v>66</v>
      </c>
      <c r="O276" s="42">
        <v>2.6696658000000002E-2</v>
      </c>
      <c r="P276" s="42">
        <v>4.8543337000000006E-2</v>
      </c>
      <c r="Q276" s="42">
        <v>0.8183301070868122</v>
      </c>
      <c r="R276" s="42">
        <v>2.1846679000000004E-2</v>
      </c>
      <c r="S276" s="42">
        <v>1.7759046346010842E-2</v>
      </c>
      <c r="T276" s="42">
        <v>2025</v>
      </c>
      <c r="U276" s="42" t="s">
        <v>516</v>
      </c>
      <c r="V276" s="42" t="s">
        <v>524</v>
      </c>
      <c r="X276" t="str">
        <f>INDEX(Regions!$B$4:$B$19,MATCH(TIAM!B276,Regions!$A$4:$A$19,0))</f>
        <v>Rest of the World</v>
      </c>
      <c r="Y276" t="s">
        <v>66</v>
      </c>
      <c r="AA276" t="str">
        <f>INDEX(PolicyMapping!$B:$B,MATCH($D276,PolicyMapping!$A:$A,0))</f>
        <v>clean energy</v>
      </c>
      <c r="AB276" t="str">
        <f>INDEX(PolicyMapping!$C:$C,MATCH($D276,PolicyMapping!$A:$A,0))</f>
        <v>power</v>
      </c>
    </row>
    <row r="277" spans="1:28" x14ac:dyDescent="0.3">
      <c r="A277" s="42" t="s">
        <v>62</v>
      </c>
      <c r="B277" s="42" t="s">
        <v>514</v>
      </c>
      <c r="C277" s="42" t="s">
        <v>70</v>
      </c>
      <c r="D277" s="42" t="s">
        <v>25</v>
      </c>
      <c r="E277" s="42">
        <v>20</v>
      </c>
      <c r="F277" s="101"/>
      <c r="G277" s="42" t="s">
        <v>24</v>
      </c>
      <c r="H277" s="42"/>
      <c r="I277" s="42">
        <v>2023</v>
      </c>
      <c r="J277" s="42" t="s">
        <v>17</v>
      </c>
      <c r="K277" s="42"/>
      <c r="L277" s="42" t="s">
        <v>84</v>
      </c>
      <c r="M277" s="42" t="s">
        <v>66</v>
      </c>
      <c r="N277" s="42" t="s">
        <v>66</v>
      </c>
      <c r="O277" s="42">
        <v>4.9530138000000001E-2</v>
      </c>
      <c r="P277" s="42">
        <v>0.16414146000000002</v>
      </c>
      <c r="Q277" s="42">
        <v>2.3139713844528358</v>
      </c>
      <c r="R277" s="42">
        <v>0.11461132200000002</v>
      </c>
      <c r="S277" s="42">
        <v>9.3166919291283221E-2</v>
      </c>
      <c r="T277" s="42">
        <v>2025</v>
      </c>
      <c r="U277" s="42" t="s">
        <v>516</v>
      </c>
      <c r="V277" s="42" t="s">
        <v>525</v>
      </c>
      <c r="X277" t="str">
        <f>INDEX(Regions!$B$4:$B$19,MATCH(TIAM!B277,Regions!$A$4:$A$19,0))</f>
        <v>Rest of the World</v>
      </c>
      <c r="Y277" t="s">
        <v>66</v>
      </c>
      <c r="AA277" t="str">
        <f>INDEX(PolicyMapping!$B:$B,MATCH($D277,PolicyMapping!$A:$A,0))</f>
        <v>clean energy</v>
      </c>
      <c r="AB277" t="str">
        <f>INDEX(PolicyMapping!$C:$C,MATCH($D277,PolicyMapping!$A:$A,0))</f>
        <v>power</v>
      </c>
    </row>
    <row r="278" spans="1:28" x14ac:dyDescent="0.3">
      <c r="A278" s="42" t="s">
        <v>62</v>
      </c>
      <c r="B278" s="42" t="s">
        <v>514</v>
      </c>
      <c r="C278" s="42" t="s">
        <v>70</v>
      </c>
      <c r="D278" s="42" t="s">
        <v>31</v>
      </c>
      <c r="E278" s="42">
        <v>34</v>
      </c>
      <c r="F278" s="101"/>
      <c r="G278" s="42" t="s">
        <v>24</v>
      </c>
      <c r="H278" s="42"/>
      <c r="I278" s="42">
        <v>2023</v>
      </c>
      <c r="J278" s="42" t="s">
        <v>17</v>
      </c>
      <c r="K278" s="42"/>
      <c r="L278" s="42" t="s">
        <v>84</v>
      </c>
      <c r="M278" s="42" t="s">
        <v>66</v>
      </c>
      <c r="N278" s="42" t="s">
        <v>66</v>
      </c>
      <c r="O278" s="42">
        <v>0.27449049600000003</v>
      </c>
      <c r="P278" s="42">
        <v>0.37467078400000003</v>
      </c>
      <c r="Q278" s="42">
        <v>0.36496814811395145</v>
      </c>
      <c r="R278" s="42">
        <v>0.10018028800000001</v>
      </c>
      <c r="S278" s="42">
        <v>8.1436010367924277E-2</v>
      </c>
      <c r="T278" s="42">
        <v>2025</v>
      </c>
      <c r="U278" s="42" t="s">
        <v>516</v>
      </c>
      <c r="V278" s="42" t="s">
        <v>526</v>
      </c>
      <c r="X278" t="str">
        <f>INDEX(Regions!$B$4:$B$19,MATCH(TIAM!B278,Regions!$A$4:$A$19,0))</f>
        <v>Rest of the World</v>
      </c>
      <c r="Y278" t="s">
        <v>66</v>
      </c>
      <c r="AA278" t="str">
        <f>INDEX(PolicyMapping!$B:$B,MATCH($D278,PolicyMapping!$A:$A,0))</f>
        <v>clean energy</v>
      </c>
      <c r="AB278" t="str">
        <f>INDEX(PolicyMapping!$C:$C,MATCH($D278,PolicyMapping!$A:$A,0))</f>
        <v>power</v>
      </c>
    </row>
    <row r="279" spans="1:28" x14ac:dyDescent="0.3">
      <c r="A279" s="74" t="s">
        <v>62</v>
      </c>
      <c r="B279" s="74" t="s">
        <v>527</v>
      </c>
      <c r="C279" s="74"/>
      <c r="D279" s="74" t="s">
        <v>176</v>
      </c>
      <c r="E279" s="74">
        <v>0.91</v>
      </c>
      <c r="F279" s="91"/>
      <c r="G279" s="74" t="s">
        <v>139</v>
      </c>
      <c r="H279" s="74"/>
      <c r="I279" s="74">
        <v>2025</v>
      </c>
      <c r="J279" s="74" t="s">
        <v>528</v>
      </c>
      <c r="K279" s="74"/>
      <c r="L279" s="74" t="s">
        <v>66</v>
      </c>
      <c r="M279" s="76" t="s">
        <v>66</v>
      </c>
      <c r="N279" t="s">
        <v>66</v>
      </c>
      <c r="O279">
        <v>15.804669952000001</v>
      </c>
      <c r="P279">
        <v>9.9</v>
      </c>
      <c r="Q279">
        <v>-0.37360286357974815</v>
      </c>
      <c r="R279">
        <v>5.9046699520000008</v>
      </c>
      <c r="S279">
        <v>-0.28108048924827578</v>
      </c>
      <c r="T279">
        <v>2025</v>
      </c>
      <c r="U279" t="s">
        <v>529</v>
      </c>
      <c r="V279" t="s">
        <v>118</v>
      </c>
      <c r="X279" t="str">
        <f>INDEX(Regions!$B$4:$B$19,MATCH(TIAM!B279,Regions!$A$4:$A$19,0))</f>
        <v>USA</v>
      </c>
      <c r="AA279" t="str">
        <f>INDEX(PolicyMapping!$B:$B,MATCH($D279,PolicyMapping!$A:$A,0))</f>
        <v>efficiency standard</v>
      </c>
      <c r="AB279" t="str">
        <f>INDEX(PolicyMapping!$C:$C,MATCH($D279,PolicyMapping!$A:$A,0))</f>
        <v>transport</v>
      </c>
    </row>
    <row r="280" spans="1:28" x14ac:dyDescent="0.3">
      <c r="A280" s="42" t="s">
        <v>62</v>
      </c>
      <c r="B280" s="42" t="s">
        <v>527</v>
      </c>
      <c r="C280" s="42"/>
      <c r="D280" s="42" t="s">
        <v>530</v>
      </c>
      <c r="E280" s="42">
        <v>350</v>
      </c>
      <c r="F280" s="101"/>
      <c r="G280" s="42" t="s">
        <v>531</v>
      </c>
      <c r="H280" s="42"/>
      <c r="I280" s="42">
        <v>2030</v>
      </c>
      <c r="J280" s="42" t="s">
        <v>17</v>
      </c>
      <c r="K280" s="42" t="s">
        <v>532</v>
      </c>
      <c r="L280" s="42" t="s">
        <v>84</v>
      </c>
      <c r="M280" s="42" t="s">
        <v>66</v>
      </c>
      <c r="N280" s="42" t="s">
        <v>66</v>
      </c>
      <c r="O280" s="42">
        <v>23.824689453125</v>
      </c>
      <c r="P280" s="42">
        <v>23.330349609375002</v>
      </c>
      <c r="Q280" s="42">
        <v>-2.0749057179637535E-2</v>
      </c>
      <c r="R280" s="42">
        <v>-0.49433984374999795</v>
      </c>
      <c r="S280" s="42">
        <v>-2.2088144317100305E-2</v>
      </c>
      <c r="T280" s="42">
        <v>2030</v>
      </c>
      <c r="U280" s="42" t="s">
        <v>529</v>
      </c>
      <c r="V280" s="42" t="s">
        <v>533</v>
      </c>
      <c r="X280" t="str">
        <f>INDEX(Regions!$B$4:$B$19,MATCH(TIAM!B280,Regions!$A$4:$A$19,0))</f>
        <v>USA</v>
      </c>
      <c r="Y280" t="s">
        <v>66</v>
      </c>
      <c r="AA280" t="str">
        <f>INDEX(PolicyMapping!$B:$B,MATCH($D280,PolicyMapping!$A:$A,0))</f>
        <v>efficiency standard</v>
      </c>
      <c r="AB280" t="str">
        <f>INDEX(PolicyMapping!$C:$C,MATCH($D280,PolicyMapping!$A:$A,0))</f>
        <v>buildings</v>
      </c>
    </row>
    <row r="281" spans="1:28" x14ac:dyDescent="0.3">
      <c r="A281" s="42" t="s">
        <v>62</v>
      </c>
      <c r="B281" s="42" t="s">
        <v>527</v>
      </c>
      <c r="C281" s="42"/>
      <c r="D281" s="42" t="s">
        <v>530</v>
      </c>
      <c r="E281" s="42">
        <v>250</v>
      </c>
      <c r="F281" s="101"/>
      <c r="G281" s="42" t="s">
        <v>531</v>
      </c>
      <c r="H281" s="42"/>
      <c r="I281" s="42">
        <v>2020</v>
      </c>
      <c r="J281" s="42" t="s">
        <v>17</v>
      </c>
      <c r="K281" s="42" t="s">
        <v>532</v>
      </c>
      <c r="L281" s="42" t="s">
        <v>84</v>
      </c>
      <c r="M281" s="42" t="s">
        <v>66</v>
      </c>
      <c r="N281" s="42" t="s">
        <v>67</v>
      </c>
      <c r="O281" s="42">
        <v>21.925919921875</v>
      </c>
      <c r="P281" s="42">
        <v>21.887620117187499</v>
      </c>
      <c r="Q281" s="42">
        <v>-1.7467821110342596E-3</v>
      </c>
      <c r="R281" s="42">
        <v>-3.8299804687500938E-2</v>
      </c>
      <c r="S281" s="42">
        <v>-2.106514248933055E-3</v>
      </c>
      <c r="T281" s="42">
        <v>2020</v>
      </c>
      <c r="U281" s="42" t="s">
        <v>529</v>
      </c>
      <c r="V281" s="42" t="s">
        <v>534</v>
      </c>
      <c r="X281" t="str">
        <f>INDEX(Regions!$B$4:$B$19,MATCH(TIAM!B281,Regions!$A$4:$A$19,0))</f>
        <v>USA</v>
      </c>
      <c r="Y281" t="s">
        <v>66</v>
      </c>
      <c r="AA281" t="str">
        <f>INDEX(PolicyMapping!$B:$B,MATCH($D281,PolicyMapping!$A:$A,0))</f>
        <v>efficiency standard</v>
      </c>
      <c r="AB281" t="str">
        <f>INDEX(PolicyMapping!$C:$C,MATCH($D281,PolicyMapping!$A:$A,0))</f>
        <v>buildings</v>
      </c>
    </row>
    <row r="282" spans="1:28" x14ac:dyDescent="0.3">
      <c r="A282" s="42" t="s">
        <v>62</v>
      </c>
      <c r="B282" s="42" t="s">
        <v>527</v>
      </c>
      <c r="C282" s="42"/>
      <c r="D282" s="42" t="s">
        <v>535</v>
      </c>
      <c r="E282" s="42">
        <v>-20</v>
      </c>
      <c r="F282" s="101"/>
      <c r="G282" s="42" t="s">
        <v>10</v>
      </c>
      <c r="H282" s="42">
        <v>2010</v>
      </c>
      <c r="I282" s="42">
        <v>2025</v>
      </c>
      <c r="J282" s="42" t="s">
        <v>17</v>
      </c>
      <c r="K282" s="42"/>
      <c r="L282" s="42" t="s">
        <v>66</v>
      </c>
      <c r="M282" s="42" t="s">
        <v>66</v>
      </c>
      <c r="N282" s="42" t="s">
        <v>66</v>
      </c>
      <c r="O282" s="42">
        <v>22.744459960937501</v>
      </c>
      <c r="P282" s="42">
        <v>22.421290039062502</v>
      </c>
      <c r="Q282" s="42">
        <v>-1.4208731375905519E-2</v>
      </c>
      <c r="R282" s="42">
        <v>-0.32316992187499949</v>
      </c>
      <c r="S282" s="42">
        <v>-1.5861527573576423E-2</v>
      </c>
      <c r="T282" s="42">
        <v>2025</v>
      </c>
      <c r="U282" s="42" t="s">
        <v>529</v>
      </c>
      <c r="V282" s="42" t="s">
        <v>536</v>
      </c>
      <c r="X282" t="str">
        <f>INDEX(Regions!$B$4:$B$19,MATCH(TIAM!B282,Regions!$A$4:$A$19,0))</f>
        <v>USA</v>
      </c>
      <c r="Y282" t="s">
        <v>66</v>
      </c>
      <c r="AA282" t="str">
        <f>INDEX(PolicyMapping!$B:$B,MATCH($D282,PolicyMapping!$A:$A,0))</f>
        <v>efficiency standard</v>
      </c>
      <c r="AB282" t="str">
        <f>INDEX(PolicyMapping!$C:$C,MATCH($D282,PolicyMapping!$A:$A,0))</f>
        <v>buildings</v>
      </c>
    </row>
    <row r="283" spans="1:28" x14ac:dyDescent="0.3">
      <c r="A283" s="42" t="s">
        <v>62</v>
      </c>
      <c r="B283" s="42" t="s">
        <v>527</v>
      </c>
      <c r="C283" s="42"/>
      <c r="D283" s="42" t="s">
        <v>537</v>
      </c>
      <c r="E283" s="42">
        <v>15</v>
      </c>
      <c r="F283" s="101"/>
      <c r="G283" s="42" t="s">
        <v>10</v>
      </c>
      <c r="H283" s="42"/>
      <c r="I283" s="42">
        <v>2022</v>
      </c>
      <c r="J283" s="42" t="s">
        <v>17</v>
      </c>
      <c r="K283" s="42"/>
      <c r="L283" s="42" t="s">
        <v>84</v>
      </c>
      <c r="M283" s="42" t="s">
        <v>66</v>
      </c>
      <c r="N283" s="42" t="s">
        <v>66</v>
      </c>
      <c r="O283" s="42">
        <v>2.0575419921875002</v>
      </c>
      <c r="P283" s="42">
        <v>5.3308569335937497</v>
      </c>
      <c r="Q283" s="42">
        <v>1.5908860931320219</v>
      </c>
      <c r="R283" s="42">
        <v>3.2733149414062495</v>
      </c>
      <c r="S283" s="42">
        <v>0.16065782019218122</v>
      </c>
      <c r="T283" s="42">
        <v>2025</v>
      </c>
      <c r="U283" s="42" t="s">
        <v>529</v>
      </c>
      <c r="V283" s="42" t="s">
        <v>538</v>
      </c>
      <c r="X283" t="str">
        <f>INDEX(Regions!$B$4:$B$19,MATCH(TIAM!B283,Regions!$A$4:$A$19,0))</f>
        <v>USA</v>
      </c>
      <c r="Y283" t="s">
        <v>66</v>
      </c>
      <c r="AA283" t="str">
        <f>INDEX(PolicyMapping!$B:$B,MATCH($D283,PolicyMapping!$A:$A,0))</f>
        <v>clean energy</v>
      </c>
      <c r="AB283" t="str">
        <f>INDEX(PolicyMapping!$C:$C,MATCH($D283,PolicyMapping!$A:$A,0))</f>
        <v>transport</v>
      </c>
    </row>
    <row r="284" spans="1:28" x14ac:dyDescent="0.3">
      <c r="A284" s="56" t="s">
        <v>62</v>
      </c>
      <c r="B284" s="56" t="s">
        <v>527</v>
      </c>
      <c r="C284" s="56"/>
      <c r="D284" s="56" t="s">
        <v>539</v>
      </c>
      <c r="E284" s="56">
        <v>21</v>
      </c>
      <c r="F284" s="99"/>
      <c r="G284" s="56" t="s">
        <v>10</v>
      </c>
      <c r="H284" s="56"/>
      <c r="I284" s="56">
        <v>2022</v>
      </c>
      <c r="J284" s="56" t="s">
        <v>17</v>
      </c>
      <c r="K284" s="56"/>
      <c r="L284" s="56" t="s">
        <v>66</v>
      </c>
      <c r="M284" s="56" t="s">
        <v>66</v>
      </c>
      <c r="N284" s="56" t="s">
        <v>85</v>
      </c>
      <c r="O284" s="56">
        <v>2.0575419921875002</v>
      </c>
      <c r="P284" s="56">
        <v>5.3308569335937497</v>
      </c>
      <c r="Q284" s="56">
        <v>1.5908860931320219</v>
      </c>
      <c r="R284" s="56">
        <v>3.2733149414062495</v>
      </c>
      <c r="S284" s="56">
        <v>0.16065782019218122</v>
      </c>
      <c r="T284" s="56">
        <v>2025</v>
      </c>
      <c r="U284" s="56" t="s">
        <v>529</v>
      </c>
      <c r="V284" s="56" t="s">
        <v>540</v>
      </c>
      <c r="X284" t="str">
        <f>INDEX(Regions!$B$4:$B$19,MATCH(TIAM!B284,Regions!$A$4:$A$19,0))</f>
        <v>USA</v>
      </c>
      <c r="Y284" t="s">
        <v>66</v>
      </c>
      <c r="Z284" t="s">
        <v>66</v>
      </c>
      <c r="AA284" t="str">
        <f>INDEX(PolicyMapping!$B:$B,MATCH($D284,PolicyMapping!$A:$A,0))</f>
        <v>clean energy</v>
      </c>
      <c r="AB284" t="str">
        <f>INDEX(PolicyMapping!$C:$C,MATCH($D284,PolicyMapping!$A:$A,0))</f>
        <v>transport</v>
      </c>
    </row>
    <row r="285" spans="1:28" x14ac:dyDescent="0.3">
      <c r="A285" s="42" t="s">
        <v>62</v>
      </c>
      <c r="B285" s="42" t="s">
        <v>527</v>
      </c>
      <c r="C285" s="42"/>
      <c r="D285" s="42" t="s">
        <v>65</v>
      </c>
      <c r="E285" s="42">
        <v>10.1</v>
      </c>
      <c r="F285" s="101"/>
      <c r="G285" s="42" t="s">
        <v>10</v>
      </c>
      <c r="H285" s="42">
        <v>2014</v>
      </c>
      <c r="I285" s="42"/>
      <c r="J285" s="42" t="s">
        <v>17</v>
      </c>
      <c r="K285" s="42"/>
      <c r="L285" s="42" t="s">
        <v>66</v>
      </c>
      <c r="M285" s="42" t="s">
        <v>66</v>
      </c>
      <c r="N285" s="42" t="s">
        <v>66</v>
      </c>
      <c r="O285" s="42">
        <v>2.0575419921875002</v>
      </c>
      <c r="P285" s="42">
        <v>5.3308569335937497</v>
      </c>
      <c r="Q285" s="42">
        <v>1.5908860931320219</v>
      </c>
      <c r="R285" s="42">
        <v>3.2733149414062495</v>
      </c>
      <c r="S285" s="42">
        <v>0.16065782019218122</v>
      </c>
      <c r="T285" s="42">
        <v>2025</v>
      </c>
      <c r="U285" s="42" t="s">
        <v>529</v>
      </c>
      <c r="V285" s="42" t="s">
        <v>541</v>
      </c>
      <c r="X285" t="str">
        <f>INDEX(Regions!$B$4:$B$19,MATCH(TIAM!B285,Regions!$A$4:$A$19,0))</f>
        <v>USA</v>
      </c>
      <c r="Y285" t="s">
        <v>66</v>
      </c>
      <c r="AA285" t="str">
        <f>INDEX(PolicyMapping!$B:$B,MATCH($D285,PolicyMapping!$A:$A,0))</f>
        <v>clean energy</v>
      </c>
      <c r="AB285" t="str">
        <f>INDEX(PolicyMapping!$C:$C,MATCH($D285,PolicyMapping!$A:$A,0))</f>
        <v>transport</v>
      </c>
    </row>
    <row r="286" spans="1:28" x14ac:dyDescent="0.3">
      <c r="A286" s="42" t="s">
        <v>62</v>
      </c>
      <c r="B286" s="42" t="s">
        <v>527</v>
      </c>
      <c r="C286" s="42"/>
      <c r="D286" s="42" t="s">
        <v>182</v>
      </c>
      <c r="E286" s="42">
        <v>450</v>
      </c>
      <c r="F286" s="101"/>
      <c r="G286" s="42" t="s">
        <v>183</v>
      </c>
      <c r="H286" s="42">
        <v>2014</v>
      </c>
      <c r="I286" s="42"/>
      <c r="J286" s="42" t="s">
        <v>17</v>
      </c>
      <c r="K286" s="42"/>
      <c r="L286" s="42" t="s">
        <v>66</v>
      </c>
      <c r="M286" s="42" t="s">
        <v>66</v>
      </c>
      <c r="N286" s="42" t="s">
        <v>66</v>
      </c>
      <c r="O286" s="42">
        <v>17.489498208000001</v>
      </c>
      <c r="P286" s="42">
        <v>14.7065792</v>
      </c>
      <c r="Q286" s="42">
        <v>-0.15911943126687561</v>
      </c>
      <c r="R286" s="42">
        <v>-2.7829190080000004</v>
      </c>
      <c r="S286" s="42">
        <v>-0.13658865999755881</v>
      </c>
      <c r="T286" s="42">
        <v>2025</v>
      </c>
      <c r="U286" s="42" t="s">
        <v>529</v>
      </c>
      <c r="V286" s="42" t="s">
        <v>542</v>
      </c>
      <c r="X286" t="str">
        <f>INDEX(Regions!$B$4:$B$19,MATCH(TIAM!B286,Regions!$A$4:$A$19,0))</f>
        <v>USA</v>
      </c>
      <c r="Y286" t="s">
        <v>66</v>
      </c>
      <c r="AA286" t="str">
        <f>INDEX(PolicyMapping!$B:$B,MATCH($D286,PolicyMapping!$A:$A,0))</f>
        <v>efficiency standard</v>
      </c>
      <c r="AB286" t="str">
        <f>INDEX(PolicyMapping!$C:$C,MATCH($D286,PolicyMapping!$A:$A,0))</f>
        <v>power</v>
      </c>
    </row>
    <row r="287" spans="1:28" x14ac:dyDescent="0.3">
      <c r="A287" s="42" t="s">
        <v>62</v>
      </c>
      <c r="B287" s="42" t="s">
        <v>527</v>
      </c>
      <c r="C287" s="42"/>
      <c r="D287" s="42" t="s">
        <v>21</v>
      </c>
      <c r="E287" s="42">
        <v>10.6</v>
      </c>
      <c r="F287" s="101"/>
      <c r="G287" s="42" t="s">
        <v>10</v>
      </c>
      <c r="H287" s="42"/>
      <c r="I287" s="42">
        <v>2020</v>
      </c>
      <c r="J287" s="42" t="s">
        <v>17</v>
      </c>
      <c r="K287" s="42"/>
      <c r="L287" s="42" t="s">
        <v>84</v>
      </c>
      <c r="M287" s="42"/>
      <c r="N287" s="42"/>
      <c r="O287" s="42"/>
      <c r="P287" s="42"/>
      <c r="Q287" s="42"/>
      <c r="R287" s="42"/>
      <c r="S287" s="42"/>
      <c r="T287" s="42"/>
      <c r="U287" s="42"/>
      <c r="V287" s="42" t="s">
        <v>543</v>
      </c>
      <c r="X287" t="str">
        <f>INDEX(Regions!$B$4:$B$19,MATCH(TIAM!B287,Regions!$A$4:$A$19,0))</f>
        <v>USA</v>
      </c>
      <c r="Y287" t="s">
        <v>66</v>
      </c>
      <c r="AA287" t="str">
        <f>INDEX(PolicyMapping!$B:$B,MATCH($D287,PolicyMapping!$A:$A,0))</f>
        <v>clean energy</v>
      </c>
      <c r="AB287" t="str">
        <f>INDEX(PolicyMapping!$C:$C,MATCH($D287,PolicyMapping!$A:$A,0))</f>
        <v>power</v>
      </c>
    </row>
    <row r="288" spans="1:28" x14ac:dyDescent="0.3">
      <c r="A288" s="42" t="s">
        <v>62</v>
      </c>
      <c r="B288" s="42" t="s">
        <v>527</v>
      </c>
      <c r="C288" s="42"/>
      <c r="D288" s="42" t="s">
        <v>544</v>
      </c>
      <c r="E288" s="42">
        <v>-42.5</v>
      </c>
      <c r="F288" s="101"/>
      <c r="G288" s="42" t="s">
        <v>10</v>
      </c>
      <c r="H288" s="42">
        <v>2012</v>
      </c>
      <c r="I288" s="42">
        <v>2025</v>
      </c>
      <c r="J288" s="42" t="s">
        <v>17</v>
      </c>
      <c r="K288" s="42"/>
      <c r="L288" s="42" t="s">
        <v>84</v>
      </c>
      <c r="M288" s="42"/>
      <c r="N288" s="42"/>
      <c r="O288" s="42"/>
      <c r="P288" s="42"/>
      <c r="Q288" s="42"/>
      <c r="R288" s="42"/>
      <c r="S288" s="42"/>
      <c r="T288" s="42"/>
      <c r="U288" s="42"/>
      <c r="V288" s="42" t="s">
        <v>545</v>
      </c>
      <c r="X288" t="str">
        <f>INDEX(Regions!$B$4:$B$19,MATCH(TIAM!B288,Regions!$A$4:$A$19,0))</f>
        <v>USA</v>
      </c>
      <c r="Y288" t="s">
        <v>66</v>
      </c>
      <c r="AA288" t="str">
        <f>INDEX(PolicyMapping!$B:$B,MATCH($D288,PolicyMapping!$A:$A,0))</f>
        <v>cap on emissions</v>
      </c>
      <c r="AB288" t="str">
        <f>INDEX(PolicyMapping!$C:$C,MATCH($D288,PolicyMapping!$A:$A,0))</f>
        <v>supply</v>
      </c>
    </row>
    <row r="289" spans="1:28" x14ac:dyDescent="0.3">
      <c r="A289" s="56" t="s">
        <v>62</v>
      </c>
      <c r="B289" s="56" t="s">
        <v>527</v>
      </c>
      <c r="C289" s="56"/>
      <c r="D289" s="56" t="s">
        <v>180</v>
      </c>
      <c r="E289" s="56">
        <v>0.67</v>
      </c>
      <c r="F289" s="99"/>
      <c r="G289" s="56" t="s">
        <v>166</v>
      </c>
      <c r="H289" s="56">
        <v>2015</v>
      </c>
      <c r="I289" s="56">
        <v>2027</v>
      </c>
      <c r="J289" s="56" t="s">
        <v>17</v>
      </c>
      <c r="K289" s="56"/>
      <c r="L289" s="56" t="s">
        <v>66</v>
      </c>
      <c r="M289" s="56" t="s">
        <v>66</v>
      </c>
      <c r="N289" s="56" t="s">
        <v>66</v>
      </c>
      <c r="O289" s="56">
        <v>10.499940352000001</v>
      </c>
      <c r="P289" s="56">
        <v>8.6595778560000003</v>
      </c>
      <c r="Q289" s="56">
        <v>-0.17527361435433805</v>
      </c>
      <c r="R289" s="56">
        <v>-1.8403624960000009</v>
      </c>
      <c r="S289" s="56">
        <v>-8.2231268471219851E-2</v>
      </c>
      <c r="T289" s="56">
        <v>2030</v>
      </c>
      <c r="U289" s="56" t="s">
        <v>529</v>
      </c>
      <c r="V289" s="56" t="s">
        <v>546</v>
      </c>
      <c r="X289" t="str">
        <f>INDEX(Regions!$B$4:$B$19,MATCH(TIAM!B289,Regions!$A$4:$A$19,0))</f>
        <v>USA</v>
      </c>
      <c r="Y289" t="s">
        <v>66</v>
      </c>
      <c r="Z289" t="s">
        <v>66</v>
      </c>
      <c r="AA289" t="str">
        <f>INDEX(PolicyMapping!$B:$B,MATCH($D289,PolicyMapping!$A:$A,0))</f>
        <v>efficiency standard</v>
      </c>
      <c r="AB289" t="str">
        <f>INDEX(PolicyMapping!$C:$C,MATCH($D289,PolicyMapping!$A:$A,0))</f>
        <v>transport</v>
      </c>
    </row>
    <row r="290" spans="1:28" x14ac:dyDescent="0.3">
      <c r="A290" s="42" t="s">
        <v>62</v>
      </c>
      <c r="B290" s="42" t="s">
        <v>527</v>
      </c>
      <c r="C290" s="42"/>
      <c r="D290" s="42" t="s">
        <v>547</v>
      </c>
      <c r="E290" s="42">
        <v>-35</v>
      </c>
      <c r="F290" s="101"/>
      <c r="G290" s="42" t="s">
        <v>10</v>
      </c>
      <c r="H290" s="42">
        <v>2015</v>
      </c>
      <c r="I290" s="42">
        <v>2027</v>
      </c>
      <c r="J290" s="42" t="s">
        <v>17</v>
      </c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 t="s">
        <v>548</v>
      </c>
      <c r="X290" t="str">
        <f>INDEX(Regions!$B$4:$B$19,MATCH(TIAM!B290,Regions!$A$4:$A$19,0))</f>
        <v>USA</v>
      </c>
      <c r="Y290" t="s">
        <v>66</v>
      </c>
      <c r="AA290" t="str">
        <f>INDEX(PolicyMapping!$B:$B,MATCH($D290,PolicyMapping!$A:$A,0))</f>
        <v>efficiency standard</v>
      </c>
      <c r="AB290" t="str">
        <f>INDEX(PolicyMapping!$C:$C,MATCH($D290,PolicyMapping!$A:$A,0))</f>
        <v>transport</v>
      </c>
    </row>
    <row r="291" spans="1:28" x14ac:dyDescent="0.3">
      <c r="A291" s="42" t="s">
        <v>62</v>
      </c>
      <c r="B291" s="42" t="s">
        <v>527</v>
      </c>
      <c r="C291" s="42"/>
      <c r="D291" s="42" t="s">
        <v>165</v>
      </c>
      <c r="E291" s="42">
        <v>0.89</v>
      </c>
      <c r="F291" s="101"/>
      <c r="G291" s="42" t="s">
        <v>166</v>
      </c>
      <c r="H291" s="42">
        <v>2014</v>
      </c>
      <c r="I291" s="42">
        <v>2027</v>
      </c>
      <c r="J291" s="42" t="s">
        <v>17</v>
      </c>
      <c r="K291" s="42"/>
      <c r="L291" s="42" t="s">
        <v>84</v>
      </c>
      <c r="M291" s="42" t="s">
        <v>66</v>
      </c>
      <c r="N291" s="42" t="s">
        <v>66</v>
      </c>
      <c r="O291" s="42">
        <v>10.499940352000001</v>
      </c>
      <c r="P291" s="42">
        <v>8.6595778560000003</v>
      </c>
      <c r="Q291" s="42">
        <v>-0.17527361435433805</v>
      </c>
      <c r="R291" s="42">
        <v>-1.8403624960000009</v>
      </c>
      <c r="S291" s="42">
        <v>-8.2231268471219851E-2</v>
      </c>
      <c r="T291" s="42">
        <v>2030</v>
      </c>
      <c r="U291" s="42" t="s">
        <v>529</v>
      </c>
      <c r="V291" s="42" t="s">
        <v>549</v>
      </c>
      <c r="X291" t="str">
        <f>INDEX(Regions!$B$4:$B$19,MATCH(TIAM!B291,Regions!$A$4:$A$19,0))</f>
        <v>USA</v>
      </c>
      <c r="Y291" t="s">
        <v>66</v>
      </c>
      <c r="AA291" t="str">
        <f>INDEX(PolicyMapping!$B:$B,MATCH($D291,PolicyMapping!$A:$A,0))</f>
        <v>efficiency standard</v>
      </c>
      <c r="AB291" t="str">
        <f>INDEX(PolicyMapping!$C:$C,MATCH($D291,PolicyMapping!$A:$A,0))</f>
        <v>transport</v>
      </c>
    </row>
    <row r="292" spans="1:28" x14ac:dyDescent="0.3">
      <c r="A292" s="42" t="s">
        <v>62</v>
      </c>
      <c r="B292" s="42" t="s">
        <v>527</v>
      </c>
      <c r="C292" s="42"/>
      <c r="D292" s="42" t="s">
        <v>550</v>
      </c>
      <c r="E292" s="42">
        <v>1.1100000000000001</v>
      </c>
      <c r="F292" s="101"/>
      <c r="G292" s="42" t="s">
        <v>139</v>
      </c>
      <c r="H292" s="42">
        <v>2017</v>
      </c>
      <c r="I292" s="42">
        <v>2021</v>
      </c>
      <c r="J292" s="42" t="s">
        <v>17</v>
      </c>
      <c r="K292" s="42"/>
      <c r="L292" s="42" t="s">
        <v>84</v>
      </c>
      <c r="M292" s="42" t="s">
        <v>66</v>
      </c>
      <c r="N292" s="42" t="s">
        <v>66</v>
      </c>
      <c r="O292" s="42">
        <v>15.804669952000001</v>
      </c>
      <c r="P292" s="42">
        <v>9.9</v>
      </c>
      <c r="Q292" s="42">
        <v>-0.37360286357974815</v>
      </c>
      <c r="R292" s="42">
        <v>5.9046699520000008</v>
      </c>
      <c r="S292" s="42">
        <v>-0.28108048924827578</v>
      </c>
      <c r="T292" s="42">
        <v>2025</v>
      </c>
      <c r="U292" s="42" t="s">
        <v>529</v>
      </c>
      <c r="V292" s="42" t="s">
        <v>551</v>
      </c>
      <c r="X292" t="str">
        <f>INDEX(Regions!$B$4:$B$19,MATCH(TIAM!B292,Regions!$A$4:$A$19,0))</f>
        <v>USA</v>
      </c>
      <c r="Y292" t="s">
        <v>66</v>
      </c>
      <c r="AA292" t="str">
        <f>INDEX(PolicyMapping!$B:$B,MATCH($D292,PolicyMapping!$A:$A,0))</f>
        <v>efficiency standard</v>
      </c>
      <c r="AB292" t="str">
        <f>INDEX(PolicyMapping!$C:$C,MATCH($D292,PolicyMapping!$A:$A,0))</f>
        <v>transport</v>
      </c>
    </row>
    <row r="293" spans="1:28" x14ac:dyDescent="0.3">
      <c r="A293" s="56" t="s">
        <v>62</v>
      </c>
      <c r="B293" s="56" t="s">
        <v>527</v>
      </c>
      <c r="C293" s="56"/>
      <c r="D293" s="56" t="s">
        <v>552</v>
      </c>
      <c r="E293" s="56">
        <v>1.1100000000000001</v>
      </c>
      <c r="F293" s="99"/>
      <c r="G293" s="56" t="s">
        <v>139</v>
      </c>
      <c r="H293" s="56">
        <v>2017</v>
      </c>
      <c r="I293" s="56">
        <v>2021</v>
      </c>
      <c r="J293" s="56" t="s">
        <v>17</v>
      </c>
      <c r="K293" s="56"/>
      <c r="L293" s="56" t="s">
        <v>66</v>
      </c>
      <c r="M293" s="56" t="s">
        <v>66</v>
      </c>
      <c r="N293" s="56" t="s">
        <v>66</v>
      </c>
      <c r="O293" s="56">
        <v>15.804669952000001</v>
      </c>
      <c r="P293" s="56">
        <v>9.9</v>
      </c>
      <c r="Q293" s="56">
        <v>-0.37360286357974815</v>
      </c>
      <c r="R293" s="56">
        <v>5.9046699520000008</v>
      </c>
      <c r="S293" s="56">
        <v>-0.28108048924827578</v>
      </c>
      <c r="T293" s="56">
        <v>2025</v>
      </c>
      <c r="U293" s="56" t="s">
        <v>529</v>
      </c>
      <c r="V293" s="56" t="s">
        <v>553</v>
      </c>
      <c r="X293" t="str">
        <f>INDEX(Regions!$B$4:$B$19,MATCH(TIAM!B293,Regions!$A$4:$A$19,0))</f>
        <v>USA</v>
      </c>
      <c r="Y293" t="s">
        <v>66</v>
      </c>
      <c r="Z293" t="s">
        <v>66</v>
      </c>
      <c r="AA293" t="str">
        <f>INDEX(PolicyMapping!$B:$B,MATCH($D293,PolicyMapping!$A:$A,0))</f>
        <v>efficiency standard</v>
      </c>
      <c r="AB293" t="str">
        <f>INDEX(PolicyMapping!$C:$C,MATCH($D293,PolicyMapping!$A:$A,0))</f>
        <v>transport</v>
      </c>
    </row>
    <row r="294" spans="1:28" x14ac:dyDescent="0.3">
      <c r="A294" s="42" t="s">
        <v>62</v>
      </c>
      <c r="B294" s="42" t="s">
        <v>527</v>
      </c>
      <c r="C294" s="42"/>
      <c r="D294" s="42" t="s">
        <v>696</v>
      </c>
      <c r="E294" s="42" t="s">
        <v>554</v>
      </c>
      <c r="F294" s="101"/>
      <c r="G294" s="42" t="s">
        <v>555</v>
      </c>
      <c r="H294" s="42"/>
      <c r="I294" s="42">
        <v>2024</v>
      </c>
      <c r="J294" s="42" t="s">
        <v>395</v>
      </c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 t="s">
        <v>556</v>
      </c>
      <c r="X294" t="str">
        <f>INDEX(Regions!$B$4:$B$19,MATCH(TIAM!B294,Regions!$A$4:$A$19,0))</f>
        <v>USA</v>
      </c>
      <c r="Y294" t="s">
        <v>66</v>
      </c>
      <c r="AA294" t="str">
        <f>INDEX(PolicyMapping!$B:$B,MATCH($D294,PolicyMapping!$A:$A,0))</f>
        <v>economic</v>
      </c>
      <c r="AB294" t="str">
        <f>INDEX(PolicyMapping!$C:$C,MATCH($D294,PolicyMapping!$A:$A,0))</f>
        <v>system</v>
      </c>
    </row>
    <row r="295" spans="1:28" x14ac:dyDescent="0.3">
      <c r="A295" s="42" t="s">
        <v>62</v>
      </c>
      <c r="B295" s="42" t="s">
        <v>527</v>
      </c>
      <c r="C295" s="42"/>
      <c r="D295" s="42" t="s">
        <v>557</v>
      </c>
      <c r="E295" s="42">
        <v>-50</v>
      </c>
      <c r="F295" s="101"/>
      <c r="G295" s="42" t="s">
        <v>10</v>
      </c>
      <c r="H295" s="42">
        <v>2010</v>
      </c>
      <c r="I295" s="42">
        <v>2020</v>
      </c>
      <c r="J295" s="42" t="s">
        <v>17</v>
      </c>
      <c r="K295" s="42"/>
      <c r="L295" s="42" t="s">
        <v>66</v>
      </c>
      <c r="M295" s="42" t="s">
        <v>66</v>
      </c>
      <c r="N295" s="42" t="s">
        <v>66</v>
      </c>
      <c r="O295" s="42">
        <v>34.683691406249999</v>
      </c>
      <c r="P295" s="42">
        <v>30.504669921874999</v>
      </c>
      <c r="Q295" s="42">
        <v>-0.12048952446918439</v>
      </c>
      <c r="R295" s="42">
        <v>-4.1790214843749993</v>
      </c>
      <c r="S295" s="42">
        <v>-0.22984890850647596</v>
      </c>
      <c r="T295" s="42">
        <v>2020</v>
      </c>
      <c r="U295" s="42" t="s">
        <v>529</v>
      </c>
      <c r="V295" s="42" t="s">
        <v>558</v>
      </c>
      <c r="X295" t="str">
        <f>INDEX(Regions!$B$4:$B$19,MATCH(TIAM!B295,Regions!$A$4:$A$19,0))</f>
        <v>USA</v>
      </c>
      <c r="Y295" t="s">
        <v>66</v>
      </c>
      <c r="AA295" t="str">
        <f>INDEX(PolicyMapping!$B:$B,MATCH($D295,PolicyMapping!$A:$A,0))</f>
        <v>cap on fossils</v>
      </c>
      <c r="AB295" t="str">
        <f>INDEX(PolicyMapping!$C:$C,MATCH($D295,PolicyMapping!$A:$A,0))</f>
        <v>system</v>
      </c>
    </row>
    <row r="296" spans="1:28" x14ac:dyDescent="0.3">
      <c r="A296" s="74" t="s">
        <v>62</v>
      </c>
      <c r="B296" s="74" t="s">
        <v>527</v>
      </c>
      <c r="C296" s="74"/>
      <c r="D296" s="74" t="s">
        <v>559</v>
      </c>
      <c r="E296" s="74">
        <v>-1.4</v>
      </c>
      <c r="F296" s="91"/>
      <c r="G296" s="74" t="s">
        <v>10</v>
      </c>
      <c r="H296" s="74">
        <v>2012</v>
      </c>
      <c r="I296" s="74" t="s">
        <v>113</v>
      </c>
      <c r="J296" s="74" t="s">
        <v>17</v>
      </c>
      <c r="K296" s="74" t="s">
        <v>560</v>
      </c>
      <c r="L296" s="74" t="s">
        <v>66</v>
      </c>
      <c r="M296" s="76" t="s">
        <v>66</v>
      </c>
      <c r="N296" t="s">
        <v>66</v>
      </c>
      <c r="O296">
        <v>22.744459960937501</v>
      </c>
      <c r="P296">
        <v>22.421290039062502</v>
      </c>
      <c r="Q296">
        <v>-1.4208731375905519E-2</v>
      </c>
      <c r="R296">
        <v>-0.32316992187499949</v>
      </c>
      <c r="S296">
        <v>-1.5861527573576423E-2</v>
      </c>
      <c r="T296">
        <v>2025</v>
      </c>
      <c r="U296" t="s">
        <v>529</v>
      </c>
      <c r="V296" t="s">
        <v>561</v>
      </c>
      <c r="X296" t="str">
        <f>INDEX(Regions!$B$4:$B$19,MATCH(TIAM!B296,Regions!$A$4:$A$19,0))</f>
        <v>USA</v>
      </c>
      <c r="AA296" t="str">
        <f>INDEX(PolicyMapping!$B:$B,MATCH($D296,PolicyMapping!$A:$A,0))</f>
        <v>efficiency standard</v>
      </c>
      <c r="AB296" t="str">
        <f>INDEX(PolicyMapping!$C:$C,MATCH($D296,PolicyMapping!$A:$A,0))</f>
        <v>buildings</v>
      </c>
    </row>
    <row r="297" spans="1:28" x14ac:dyDescent="0.3">
      <c r="A297" s="74" t="s">
        <v>62</v>
      </c>
      <c r="B297" s="74" t="s">
        <v>527</v>
      </c>
      <c r="C297" s="74"/>
      <c r="D297" s="74" t="s">
        <v>562</v>
      </c>
      <c r="E297" s="74">
        <v>-1.9</v>
      </c>
      <c r="F297" s="91"/>
      <c r="G297" s="74" t="s">
        <v>10</v>
      </c>
      <c r="H297" s="74">
        <v>2012</v>
      </c>
      <c r="I297" s="74" t="s">
        <v>113</v>
      </c>
      <c r="J297" s="74" t="s">
        <v>17</v>
      </c>
      <c r="K297" s="74" t="s">
        <v>563</v>
      </c>
      <c r="L297" s="74" t="s">
        <v>66</v>
      </c>
      <c r="M297" s="76" t="s">
        <v>87</v>
      </c>
      <c r="N297" t="s">
        <v>87</v>
      </c>
      <c r="O297">
        <v>22.744459960937501</v>
      </c>
      <c r="P297">
        <v>22.421290039062502</v>
      </c>
      <c r="Q297">
        <v>-1.4208731375905519E-2</v>
      </c>
      <c r="R297">
        <v>-0.32316992187499949</v>
      </c>
      <c r="S297">
        <v>-1.5861527573576423E-2</v>
      </c>
      <c r="T297">
        <v>2025</v>
      </c>
      <c r="U297" t="s">
        <v>529</v>
      </c>
      <c r="V297" t="s">
        <v>561</v>
      </c>
      <c r="X297" t="str">
        <f>INDEX(Regions!$B$4:$B$19,MATCH(TIAM!B297,Regions!$A$4:$A$19,0))</f>
        <v>USA</v>
      </c>
      <c r="AA297" t="str">
        <f>INDEX(PolicyMapping!$B:$B,MATCH($D297,PolicyMapping!$A:$A,0))</f>
        <v>efficiency standard</v>
      </c>
      <c r="AB297" t="str">
        <f>INDEX(PolicyMapping!$C:$C,MATCH($D297,PolicyMapping!$A:$A,0))</f>
        <v>buildings</v>
      </c>
    </row>
    <row r="298" spans="1:28" x14ac:dyDescent="0.3">
      <c r="A298" s="74" t="s">
        <v>62</v>
      </c>
      <c r="B298" s="74" t="s">
        <v>527</v>
      </c>
      <c r="C298" s="74"/>
      <c r="D298" s="74" t="s">
        <v>564</v>
      </c>
      <c r="E298" s="74">
        <v>-1.6</v>
      </c>
      <c r="F298" s="91"/>
      <c r="G298" s="74" t="s">
        <v>10</v>
      </c>
      <c r="H298" s="74">
        <v>2012</v>
      </c>
      <c r="I298" s="74" t="s">
        <v>113</v>
      </c>
      <c r="J298" s="74" t="s">
        <v>17</v>
      </c>
      <c r="K298" s="74" t="s">
        <v>565</v>
      </c>
      <c r="L298" s="74" t="s">
        <v>66</v>
      </c>
      <c r="M298" s="76" t="s">
        <v>87</v>
      </c>
      <c r="N298" t="s">
        <v>87</v>
      </c>
      <c r="O298">
        <v>22.744459960937501</v>
      </c>
      <c r="P298">
        <v>22.421290039062502</v>
      </c>
      <c r="Q298">
        <v>-1.4208731375905519E-2</v>
      </c>
      <c r="R298">
        <v>-0.32316992187499949</v>
      </c>
      <c r="S298">
        <v>-1.5861527573576423E-2</v>
      </c>
      <c r="T298">
        <v>2025</v>
      </c>
      <c r="U298" t="s">
        <v>529</v>
      </c>
      <c r="V298" t="s">
        <v>561</v>
      </c>
      <c r="X298" t="str">
        <f>INDEX(Regions!$B$4:$B$19,MATCH(TIAM!B298,Regions!$A$4:$A$19,0))</f>
        <v>USA</v>
      </c>
      <c r="AA298" t="str">
        <f>INDEX(PolicyMapping!$B:$B,MATCH($D298,PolicyMapping!$A:$A,0))</f>
        <v>efficiency standard</v>
      </c>
      <c r="AB298" t="str">
        <f>INDEX(PolicyMapping!$C:$C,MATCH($D298,PolicyMapping!$A:$A,0))</f>
        <v>buildings</v>
      </c>
    </row>
    <row r="299" spans="1:28" x14ac:dyDescent="0.3">
      <c r="A299" s="74" t="s">
        <v>62</v>
      </c>
      <c r="B299" s="74" t="s">
        <v>527</v>
      </c>
      <c r="C299" s="74"/>
      <c r="D299" s="74" t="s">
        <v>114</v>
      </c>
      <c r="E299" s="74">
        <v>-40</v>
      </c>
      <c r="F299" s="91"/>
      <c r="G299" s="74" t="s">
        <v>81</v>
      </c>
      <c r="H299" s="74" t="s">
        <v>148</v>
      </c>
      <c r="I299" s="74">
        <v>2020</v>
      </c>
      <c r="J299" s="74" t="s">
        <v>17</v>
      </c>
      <c r="K299" s="74"/>
      <c r="L299" s="74" t="s">
        <v>84</v>
      </c>
      <c r="M299" s="76" t="s">
        <v>87</v>
      </c>
      <c r="N299" t="s">
        <v>87</v>
      </c>
      <c r="V299" t="s">
        <v>566</v>
      </c>
      <c r="X299" t="str">
        <f>INDEX(Regions!$B$4:$B$19,MATCH(TIAM!B299,Regions!$A$4:$A$19,0))</f>
        <v>USA</v>
      </c>
      <c r="AA299" t="str">
        <f>INDEX(PolicyMapping!$B:$B,MATCH($D299,PolicyMapping!$A:$A,0))</f>
        <v>cap on emissions</v>
      </c>
      <c r="AB299" t="str">
        <f>INDEX(PolicyMapping!$C:$C,MATCH($D299,PolicyMapping!$A:$A,0))</f>
        <v>land</v>
      </c>
    </row>
    <row r="300" spans="1:28" x14ac:dyDescent="0.3">
      <c r="A300" s="16" t="s">
        <v>62</v>
      </c>
      <c r="B300" s="16" t="s">
        <v>527</v>
      </c>
      <c r="C300" s="16"/>
      <c r="D300" s="16" t="s">
        <v>633</v>
      </c>
      <c r="E300" s="16">
        <v>155.34</v>
      </c>
      <c r="F300" s="99"/>
      <c r="G300" s="16" t="s">
        <v>330</v>
      </c>
      <c r="H300" s="16"/>
      <c r="I300" s="16">
        <v>2020</v>
      </c>
      <c r="J300" s="16" t="s">
        <v>17</v>
      </c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 t="s">
        <v>529</v>
      </c>
      <c r="V300" s="16" t="s">
        <v>567</v>
      </c>
      <c r="X300" t="str">
        <f>INDEX(Regions!$B$4:$B$19,MATCH(TIAM!B300,Regions!$A$4:$A$19,0))</f>
        <v>USA</v>
      </c>
      <c r="AA300" t="str">
        <f>INDEX(PolicyMapping!$B:$B,MATCH($D300,PolicyMapping!$A:$A,0))</f>
        <v>efficiency standard</v>
      </c>
      <c r="AB300" t="str">
        <f>INDEX(PolicyMapping!$C:$C,MATCH($D300,PolicyMapping!$A:$A,0))</f>
        <v>transport</v>
      </c>
    </row>
    <row r="301" spans="1:28" x14ac:dyDescent="0.3">
      <c r="A301" s="16" t="s">
        <v>62</v>
      </c>
      <c r="B301" s="16" t="s">
        <v>527</v>
      </c>
      <c r="C301" s="16"/>
      <c r="D301" s="16" t="s">
        <v>633</v>
      </c>
      <c r="E301" s="16">
        <v>131.72999999999999</v>
      </c>
      <c r="F301" s="99"/>
      <c r="G301" s="16" t="s">
        <v>330</v>
      </c>
      <c r="H301" s="16"/>
      <c r="I301" s="16">
        <v>2025</v>
      </c>
      <c r="J301" s="16" t="s">
        <v>17</v>
      </c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 t="s">
        <v>529</v>
      </c>
      <c r="V301" s="16" t="s">
        <v>567</v>
      </c>
      <c r="X301" t="str">
        <f>INDEX(Regions!$B$4:$B$19,MATCH(TIAM!B301,Regions!$A$4:$A$19,0))</f>
        <v>USA</v>
      </c>
      <c r="AA301" t="str">
        <f>INDEX(PolicyMapping!$B:$B,MATCH($D301,PolicyMapping!$A:$A,0))</f>
        <v>efficiency standard</v>
      </c>
      <c r="AB301" t="str">
        <f>INDEX(PolicyMapping!$C:$C,MATCH($D301,PolicyMapping!$A:$A,0))</f>
        <v>transport</v>
      </c>
    </row>
    <row r="302" spans="1:28" x14ac:dyDescent="0.3">
      <c r="A302" s="16" t="s">
        <v>62</v>
      </c>
      <c r="B302" s="16" t="s">
        <v>527</v>
      </c>
      <c r="C302" s="16"/>
      <c r="D302" s="16" t="s">
        <v>633</v>
      </c>
      <c r="E302" s="16">
        <v>131.72999999999999</v>
      </c>
      <c r="F302" s="99"/>
      <c r="G302" s="16" t="s">
        <v>330</v>
      </c>
      <c r="H302" s="16"/>
      <c r="I302" s="16">
        <v>2030</v>
      </c>
      <c r="J302" s="16" t="s">
        <v>17</v>
      </c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 t="s">
        <v>529</v>
      </c>
      <c r="V302" s="16" t="s">
        <v>567</v>
      </c>
      <c r="X302" t="str">
        <f>INDEX(Regions!$B$4:$B$19,MATCH(TIAM!B302,Regions!$A$4:$A$19,0))</f>
        <v>USA</v>
      </c>
      <c r="AA302" t="str">
        <f>INDEX(PolicyMapping!$B:$B,MATCH($D302,PolicyMapping!$A:$A,0))</f>
        <v>efficiency standard</v>
      </c>
      <c r="AB302" t="str">
        <f>INDEX(PolicyMapping!$C:$C,MATCH($D302,PolicyMapping!$A:$A,0))</f>
        <v>transport</v>
      </c>
    </row>
    <row r="303" spans="1:28" x14ac:dyDescent="0.3">
      <c r="A303" s="16" t="s">
        <v>62</v>
      </c>
      <c r="B303" s="16" t="s">
        <v>527</v>
      </c>
      <c r="C303" s="16"/>
      <c r="D303" s="16" t="s">
        <v>660</v>
      </c>
      <c r="E303" s="16">
        <v>220.59</v>
      </c>
      <c r="F303" s="99"/>
      <c r="G303" s="16" t="s">
        <v>330</v>
      </c>
      <c r="H303" s="16"/>
      <c r="I303" s="16">
        <v>2020</v>
      </c>
      <c r="J303" s="16" t="s">
        <v>17</v>
      </c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 t="s">
        <v>529</v>
      </c>
      <c r="V303" s="16" t="s">
        <v>567</v>
      </c>
      <c r="X303" t="str">
        <f>INDEX(Regions!$B$4:$B$19,MATCH(TIAM!B303,Regions!$A$4:$A$19,0))</f>
        <v>USA</v>
      </c>
      <c r="AA303" t="str">
        <f>INDEX(PolicyMapping!$B:$B,MATCH($D303,PolicyMapping!$A:$A,0))</f>
        <v>efficiency standard</v>
      </c>
      <c r="AB303" t="str">
        <f>INDEX(PolicyMapping!$C:$C,MATCH($D303,PolicyMapping!$A:$A,0))</f>
        <v>transport</v>
      </c>
    </row>
    <row r="304" spans="1:28" x14ac:dyDescent="0.3">
      <c r="A304" s="16" t="s">
        <v>62</v>
      </c>
      <c r="B304" s="16" t="s">
        <v>527</v>
      </c>
      <c r="C304" s="16"/>
      <c r="D304" s="16" t="s">
        <v>660</v>
      </c>
      <c r="E304" s="16">
        <v>178.33</v>
      </c>
      <c r="F304" s="99">
        <v>187</v>
      </c>
      <c r="G304" s="16" t="s">
        <v>330</v>
      </c>
      <c r="H304" s="16"/>
      <c r="I304" s="16">
        <v>2025</v>
      </c>
      <c r="J304" s="16" t="s">
        <v>17</v>
      </c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 t="s">
        <v>529</v>
      </c>
      <c r="V304" s="16" t="s">
        <v>567</v>
      </c>
      <c r="X304" t="str">
        <f>INDEX(Regions!$B$4:$B$19,MATCH(TIAM!B304,Regions!$A$4:$A$19,0))</f>
        <v>USA</v>
      </c>
      <c r="AA304" t="str">
        <f>INDEX(PolicyMapping!$B:$B,MATCH($D304,PolicyMapping!$A:$A,0))</f>
        <v>efficiency standard</v>
      </c>
      <c r="AB304" t="str">
        <f>INDEX(PolicyMapping!$C:$C,MATCH($D304,PolicyMapping!$A:$A,0))</f>
        <v>transport</v>
      </c>
    </row>
    <row r="305" spans="1:28" x14ac:dyDescent="0.3">
      <c r="A305" s="16" t="s">
        <v>62</v>
      </c>
      <c r="B305" s="16" t="s">
        <v>527</v>
      </c>
      <c r="C305" s="16"/>
      <c r="D305" s="16" t="s">
        <v>660</v>
      </c>
      <c r="E305" s="16">
        <v>178.33</v>
      </c>
      <c r="F305" s="99">
        <v>187</v>
      </c>
      <c r="G305" s="16" t="s">
        <v>330</v>
      </c>
      <c r="H305" s="16"/>
      <c r="I305" s="16">
        <v>2030</v>
      </c>
      <c r="J305" s="16" t="s">
        <v>17</v>
      </c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 t="s">
        <v>529</v>
      </c>
      <c r="V305" s="16" t="s">
        <v>567</v>
      </c>
      <c r="X305" t="str">
        <f>INDEX(Regions!$B$4:$B$19,MATCH(TIAM!B305,Regions!$A$4:$A$19,0))</f>
        <v>USA</v>
      </c>
      <c r="AA305" t="str">
        <f>INDEX(PolicyMapping!$B:$B,MATCH($D305,PolicyMapping!$A:$A,0))</f>
        <v>efficiency standard</v>
      </c>
      <c r="AB305" t="str">
        <f>INDEX(PolicyMapping!$C:$C,MATCH($D305,PolicyMapping!$A:$A,0))</f>
        <v>transport</v>
      </c>
    </row>
    <row r="306" spans="1:28" x14ac:dyDescent="0.3">
      <c r="A306" s="16" t="s">
        <v>62</v>
      </c>
      <c r="B306" s="16" t="s">
        <v>527</v>
      </c>
      <c r="C306" s="16"/>
      <c r="D306" s="16" t="s">
        <v>224</v>
      </c>
      <c r="E306" s="16">
        <v>582000</v>
      </c>
      <c r="F306" s="99"/>
      <c r="G306" s="16" t="s">
        <v>225</v>
      </c>
      <c r="H306" s="16"/>
      <c r="I306" s="16">
        <v>2020</v>
      </c>
      <c r="J306" s="16" t="s">
        <v>17</v>
      </c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 t="s">
        <v>529</v>
      </c>
      <c r="V306" s="16" t="s">
        <v>568</v>
      </c>
      <c r="X306" t="str">
        <f>INDEX(Regions!$B$4:$B$19,MATCH(TIAM!B306,Regions!$A$4:$A$19,0))</f>
        <v>USA</v>
      </c>
      <c r="AA306" t="str">
        <f>INDEX(PolicyMapping!$B:$B,MATCH($D306,PolicyMapping!$A:$A,0))</f>
        <v>clean energy</v>
      </c>
      <c r="AB306" t="str">
        <f>INDEX(PolicyMapping!$C:$C,MATCH($D306,PolicyMapping!$A:$A,0))</f>
        <v>transport</v>
      </c>
    </row>
    <row r="307" spans="1:28" x14ac:dyDescent="0.3">
      <c r="A307" s="16" t="s">
        <v>62</v>
      </c>
      <c r="B307" s="16" t="s">
        <v>527</v>
      </c>
      <c r="C307" s="16"/>
      <c r="D307" s="16" t="s">
        <v>224</v>
      </c>
      <c r="E307" s="16">
        <v>1334000</v>
      </c>
      <c r="F307" s="99"/>
      <c r="G307" s="16" t="s">
        <v>225</v>
      </c>
      <c r="H307" s="16"/>
      <c r="I307" s="16">
        <v>2025</v>
      </c>
      <c r="J307" s="16" t="s">
        <v>17</v>
      </c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 t="s">
        <v>529</v>
      </c>
      <c r="V307" s="16" t="s">
        <v>568</v>
      </c>
      <c r="X307" t="str">
        <f>INDEX(Regions!$B$4:$B$19,MATCH(TIAM!B307,Regions!$A$4:$A$19,0))</f>
        <v>USA</v>
      </c>
      <c r="AA307" t="str">
        <f>INDEX(PolicyMapping!$B:$B,MATCH($D307,PolicyMapping!$A:$A,0))</f>
        <v>clean energy</v>
      </c>
      <c r="AB307" t="str">
        <f>INDEX(PolicyMapping!$C:$C,MATCH($D307,PolicyMapping!$A:$A,0))</f>
        <v>transport</v>
      </c>
    </row>
    <row r="308" spans="1:28" x14ac:dyDescent="0.3">
      <c r="A308" s="16" t="s">
        <v>62</v>
      </c>
      <c r="B308" s="16" t="s">
        <v>527</v>
      </c>
      <c r="C308" s="16"/>
      <c r="D308" s="16" t="s">
        <v>224</v>
      </c>
      <c r="E308" s="16">
        <v>1754000</v>
      </c>
      <c r="F308" s="99"/>
      <c r="G308" s="16" t="s">
        <v>225</v>
      </c>
      <c r="H308" s="16"/>
      <c r="I308" s="16">
        <v>2030</v>
      </c>
      <c r="J308" s="16" t="s">
        <v>17</v>
      </c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 t="s">
        <v>529</v>
      </c>
      <c r="V308" s="16" t="s">
        <v>568</v>
      </c>
      <c r="X308" t="str">
        <f>INDEX(Regions!$B$4:$B$19,MATCH(TIAM!B308,Regions!$A$4:$A$19,0))</f>
        <v>USA</v>
      </c>
      <c r="AA308" t="str">
        <f>INDEX(PolicyMapping!$B:$B,MATCH($D308,PolicyMapping!$A:$A,0))</f>
        <v>clean energy</v>
      </c>
      <c r="AB308" t="str">
        <f>INDEX(PolicyMapping!$C:$C,MATCH($D308,PolicyMapping!$A:$A,0))</f>
        <v>transport</v>
      </c>
    </row>
    <row r="309" spans="1:28" x14ac:dyDescent="0.3">
      <c r="A309" s="16" t="s">
        <v>62</v>
      </c>
      <c r="B309" s="16" t="s">
        <v>527</v>
      </c>
      <c r="C309" s="16"/>
      <c r="D309" s="16" t="s">
        <v>386</v>
      </c>
      <c r="E309" s="16">
        <v>36</v>
      </c>
      <c r="F309" s="99">
        <v>20</v>
      </c>
      <c r="G309" s="16" t="s">
        <v>10</v>
      </c>
      <c r="H309" s="16"/>
      <c r="I309" s="16">
        <v>2020</v>
      </c>
      <c r="J309" s="16" t="s">
        <v>17</v>
      </c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 t="s">
        <v>529</v>
      </c>
      <c r="V309" s="16" t="s">
        <v>569</v>
      </c>
      <c r="X309" t="str">
        <f>INDEX(Regions!$B$4:$B$19,MATCH(TIAM!B309,Regions!$A$4:$A$19,0))</f>
        <v>USA</v>
      </c>
      <c r="AA309" t="str">
        <f>INDEX(PolicyMapping!$B:$B,MATCH($D309,PolicyMapping!$A:$A,0))</f>
        <v>clean energy</v>
      </c>
      <c r="AB309" t="str">
        <f>INDEX(PolicyMapping!$C:$C,MATCH($D309,PolicyMapping!$A:$A,0))</f>
        <v>system</v>
      </c>
    </row>
    <row r="310" spans="1:28" x14ac:dyDescent="0.3">
      <c r="A310" s="16" t="s">
        <v>62</v>
      </c>
      <c r="B310" s="16" t="s">
        <v>527</v>
      </c>
      <c r="C310" s="16"/>
      <c r="D310" s="16" t="s">
        <v>386</v>
      </c>
      <c r="E310" s="16">
        <v>38</v>
      </c>
      <c r="F310" s="99">
        <v>29.5</v>
      </c>
      <c r="G310" s="16" t="s">
        <v>10</v>
      </c>
      <c r="H310" s="16"/>
      <c r="I310" s="16">
        <v>2025</v>
      </c>
      <c r="J310" s="16" t="s">
        <v>17</v>
      </c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 t="s">
        <v>529</v>
      </c>
      <c r="V310" s="16" t="s">
        <v>569</v>
      </c>
      <c r="X310" t="str">
        <f>INDEX(Regions!$B$4:$B$19,MATCH(TIAM!B310,Regions!$A$4:$A$19,0))</f>
        <v>USA</v>
      </c>
      <c r="AA310" t="str">
        <f>INDEX(PolicyMapping!$B:$B,MATCH($D310,PolicyMapping!$A:$A,0))</f>
        <v>clean energy</v>
      </c>
      <c r="AB310" t="str">
        <f>INDEX(PolicyMapping!$C:$C,MATCH($D310,PolicyMapping!$A:$A,0))</f>
        <v>system</v>
      </c>
    </row>
    <row r="311" spans="1:28" x14ac:dyDescent="0.3">
      <c r="A311" s="16" t="s">
        <v>62</v>
      </c>
      <c r="B311" s="16" t="s">
        <v>527</v>
      </c>
      <c r="C311" s="16"/>
      <c r="D311" s="16" t="s">
        <v>386</v>
      </c>
      <c r="E311" s="16">
        <v>42</v>
      </c>
      <c r="F311" s="99">
        <v>34.5</v>
      </c>
      <c r="G311" s="16" t="s">
        <v>10</v>
      </c>
      <c r="H311" s="16"/>
      <c r="I311" s="16">
        <v>2030</v>
      </c>
      <c r="J311" s="16" t="s">
        <v>17</v>
      </c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 t="s">
        <v>529</v>
      </c>
      <c r="V311" s="16" t="s">
        <v>569</v>
      </c>
      <c r="X311" t="str">
        <f>INDEX(Regions!$B$4:$B$19,MATCH(TIAM!B311,Regions!$A$4:$A$19,0))</f>
        <v>USA</v>
      </c>
      <c r="AA311" t="str">
        <f>INDEX(PolicyMapping!$B:$B,MATCH($D311,PolicyMapping!$A:$A,0))</f>
        <v>clean energy</v>
      </c>
      <c r="AB311" t="str">
        <f>INDEX(PolicyMapping!$C:$C,MATCH($D311,PolicyMapping!$A:$A,0))</f>
        <v>system</v>
      </c>
    </row>
    <row r="312" spans="1:28" x14ac:dyDescent="0.3">
      <c r="C312"/>
    </row>
    <row r="313" spans="1:28" x14ac:dyDescent="0.3">
      <c r="C313"/>
    </row>
    <row r="314" spans="1:28" x14ac:dyDescent="0.3">
      <c r="C314"/>
    </row>
    <row r="315" spans="1:28" x14ac:dyDescent="0.3">
      <c r="C315"/>
    </row>
    <row r="316" spans="1:28" x14ac:dyDescent="0.3">
      <c r="C316"/>
    </row>
    <row r="317" spans="1:28" x14ac:dyDescent="0.3">
      <c r="C317"/>
    </row>
    <row r="318" spans="1:28" x14ac:dyDescent="0.3">
      <c r="C318"/>
    </row>
    <row r="319" spans="1:28" x14ac:dyDescent="0.3">
      <c r="C319"/>
    </row>
    <row r="320" spans="1:28" x14ac:dyDescent="0.3">
      <c r="C320"/>
    </row>
    <row r="321" spans="3:3" x14ac:dyDescent="0.3">
      <c r="C321"/>
    </row>
    <row r="322" spans="3:3" x14ac:dyDescent="0.3">
      <c r="C322"/>
    </row>
    <row r="323" spans="3:3" x14ac:dyDescent="0.3">
      <c r="C323"/>
    </row>
    <row r="324" spans="3:3" x14ac:dyDescent="0.3">
      <c r="C324"/>
    </row>
    <row r="325" spans="3:3" x14ac:dyDescent="0.3">
      <c r="C325"/>
    </row>
    <row r="326" spans="3:3" x14ac:dyDescent="0.3">
      <c r="C326"/>
    </row>
    <row r="327" spans="3:3" x14ac:dyDescent="0.3">
      <c r="C327"/>
    </row>
    <row r="328" spans="3:3" x14ac:dyDescent="0.3">
      <c r="C328"/>
    </row>
    <row r="329" spans="3:3" x14ac:dyDescent="0.3">
      <c r="C329"/>
    </row>
    <row r="330" spans="3:3" x14ac:dyDescent="0.3">
      <c r="C330"/>
    </row>
    <row r="331" spans="3:3" x14ac:dyDescent="0.3">
      <c r="C331"/>
    </row>
    <row r="332" spans="3:3" x14ac:dyDescent="0.3">
      <c r="C332"/>
    </row>
    <row r="333" spans="3:3" x14ac:dyDescent="0.3">
      <c r="C333"/>
    </row>
    <row r="334" spans="3:3" x14ac:dyDescent="0.3">
      <c r="C334"/>
    </row>
    <row r="335" spans="3:3" x14ac:dyDescent="0.3">
      <c r="C335"/>
    </row>
    <row r="336" spans="3:3" x14ac:dyDescent="0.3">
      <c r="C336"/>
    </row>
    <row r="337" spans="3:3" x14ac:dyDescent="0.3">
      <c r="C337"/>
    </row>
    <row r="338" spans="3:3" x14ac:dyDescent="0.3">
      <c r="C338"/>
    </row>
    <row r="339" spans="3:3" x14ac:dyDescent="0.3">
      <c r="C339"/>
    </row>
    <row r="340" spans="3:3" x14ac:dyDescent="0.3">
      <c r="C340"/>
    </row>
    <row r="341" spans="3:3" x14ac:dyDescent="0.3">
      <c r="C341"/>
    </row>
    <row r="342" spans="3:3" x14ac:dyDescent="0.3">
      <c r="C342"/>
    </row>
    <row r="343" spans="3:3" x14ac:dyDescent="0.3">
      <c r="C343"/>
    </row>
    <row r="344" spans="3:3" x14ac:dyDescent="0.3">
      <c r="C344"/>
    </row>
    <row r="345" spans="3:3" x14ac:dyDescent="0.3">
      <c r="C345"/>
    </row>
    <row r="346" spans="3:3" x14ac:dyDescent="0.3">
      <c r="C346"/>
    </row>
    <row r="347" spans="3:3" x14ac:dyDescent="0.3">
      <c r="C347"/>
    </row>
    <row r="348" spans="3:3" x14ac:dyDescent="0.3">
      <c r="C348"/>
    </row>
    <row r="349" spans="3:3" x14ac:dyDescent="0.3">
      <c r="C349"/>
    </row>
    <row r="350" spans="3:3" x14ac:dyDescent="0.3">
      <c r="C350"/>
    </row>
  </sheetData>
  <autoFilter ref="A3:AB311" xr:uid="{9F897F79-2716-4D22-9112-138F7CAFA813}"/>
  <mergeCells count="1">
    <mergeCell ref="L2:U2"/>
  </mergeCells>
  <conditionalFormatting sqref="W300:W311">
    <cfRule type="cellIs" dxfId="0" priority="1" operator="equal">
      <formula>"no"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A3C33-8F1C-4DB1-8AAF-54A6459BEC5A}">
  <dimension ref="A2:AC311"/>
  <sheetViews>
    <sheetView topLeftCell="L1" zoomScale="80" zoomScaleNormal="80" workbookViewId="0">
      <selection activeCell="AA5" sqref="AA5"/>
    </sheetView>
  </sheetViews>
  <sheetFormatPr defaultColWidth="9.109375" defaultRowHeight="14.4" x14ac:dyDescent="0.3"/>
  <cols>
    <col min="1" max="1" width="9.109375" style="70"/>
    <col min="2" max="2" width="25.88671875" style="70" bestFit="1" customWidth="1"/>
    <col min="3" max="3" width="9.109375" style="70"/>
    <col min="4" max="4" width="69.88671875" style="70" customWidth="1"/>
    <col min="5" max="5" width="9.109375" style="70"/>
    <col min="6" max="6" width="12.33203125" style="116" customWidth="1"/>
    <col min="7" max="10" width="9.109375" style="70"/>
    <col min="11" max="11" width="45.88671875" style="70" customWidth="1"/>
    <col min="12" max="12" width="9.109375" style="70"/>
    <col min="13" max="13" width="14.44140625" style="10" bestFit="1" customWidth="1"/>
    <col min="14" max="14" width="11.33203125" style="10" bestFit="1" customWidth="1"/>
    <col min="15" max="22" width="11.33203125" customWidth="1"/>
    <col min="24" max="24" width="26.44140625" bestFit="1" customWidth="1"/>
    <col min="27" max="27" width="14.88671875" customWidth="1"/>
    <col min="28" max="28" width="10.5546875" bestFit="1" customWidth="1"/>
  </cols>
  <sheetData>
    <row r="2" spans="1:29" x14ac:dyDescent="0.3">
      <c r="B2" s="71"/>
    </row>
    <row r="3" spans="1:29" x14ac:dyDescent="0.3">
      <c r="A3" s="72" t="s">
        <v>46</v>
      </c>
      <c r="B3" s="71" t="s">
        <v>47</v>
      </c>
      <c r="C3" s="72" t="s">
        <v>8</v>
      </c>
      <c r="D3" s="72" t="s">
        <v>1</v>
      </c>
      <c r="E3" s="72" t="s">
        <v>2</v>
      </c>
      <c r="F3" s="109" t="s">
        <v>939</v>
      </c>
      <c r="G3" s="72"/>
      <c r="H3" s="72" t="s">
        <v>4</v>
      </c>
      <c r="I3" s="72" t="s">
        <v>5</v>
      </c>
      <c r="J3" s="72" t="s">
        <v>6</v>
      </c>
      <c r="K3" s="73" t="s">
        <v>60</v>
      </c>
      <c r="M3" s="13" t="s">
        <v>684</v>
      </c>
      <c r="N3" s="27" t="s">
        <v>570</v>
      </c>
      <c r="W3" s="12" t="s">
        <v>61</v>
      </c>
      <c r="X3" s="12" t="s">
        <v>59</v>
      </c>
      <c r="Y3" s="12" t="s">
        <v>91</v>
      </c>
      <c r="Z3" s="12" t="s">
        <v>148</v>
      </c>
      <c r="AA3" s="12" t="s">
        <v>678</v>
      </c>
      <c r="AB3" s="12" t="s">
        <v>669</v>
      </c>
      <c r="AC3" s="12" t="s">
        <v>893</v>
      </c>
    </row>
    <row r="4" spans="1:29" x14ac:dyDescent="0.3">
      <c r="A4" s="42" t="s">
        <v>571</v>
      </c>
      <c r="B4" s="42" t="s">
        <v>63</v>
      </c>
      <c r="C4" s="42"/>
      <c r="D4" s="42" t="s">
        <v>65</v>
      </c>
      <c r="E4" s="42">
        <v>12</v>
      </c>
      <c r="F4" s="101">
        <v>8.5</v>
      </c>
      <c r="G4" s="42"/>
      <c r="H4" s="42">
        <v>2016</v>
      </c>
      <c r="I4" s="42"/>
      <c r="J4" s="42" t="s">
        <v>17</v>
      </c>
      <c r="K4" s="42" t="s">
        <v>572</v>
      </c>
      <c r="L4" s="42"/>
      <c r="M4" s="75">
        <f>INDEX(CombinedDatabase!K:K,MATCH(MUSE!D4,CombinedDatabase!D:D,0))</f>
        <v>1</v>
      </c>
      <c r="N4" s="75">
        <v>1</v>
      </c>
      <c r="X4" t="str">
        <f>INDEX(Regions!$B$4:$B$19,MATCH(MUSE!B4,Regions!$A$4:$A$19,0))</f>
        <v>Latin America excl. Brazil</v>
      </c>
      <c r="Y4" t="s">
        <v>66</v>
      </c>
      <c r="AA4" t="str">
        <f>INDEX(PolicyMapping!$B:$B,MATCH($D4,PolicyMapping!$A:$A,0))</f>
        <v>clean energy</v>
      </c>
      <c r="AB4" t="str">
        <f>INDEX(PolicyMapping!$C:$C,MATCH($D4,PolicyMapping!$A:$A,0))</f>
        <v>transport</v>
      </c>
    </row>
    <row r="5" spans="1:29" x14ac:dyDescent="0.3">
      <c r="A5" s="74" t="s">
        <v>571</v>
      </c>
      <c r="B5" s="74" t="s">
        <v>63</v>
      </c>
      <c r="C5" s="74"/>
      <c r="D5" s="74" t="s">
        <v>71</v>
      </c>
      <c r="E5" s="74">
        <v>200</v>
      </c>
      <c r="F5" s="91"/>
      <c r="G5" s="74" t="s">
        <v>72</v>
      </c>
      <c r="H5" s="74">
        <v>2013</v>
      </c>
      <c r="I5" s="74">
        <v>2016</v>
      </c>
      <c r="J5" s="74" t="s">
        <v>17</v>
      </c>
      <c r="K5" s="74" t="s">
        <v>141</v>
      </c>
      <c r="L5" s="74"/>
      <c r="M5" s="76">
        <f>INDEX(CombinedDatabase!K:K,MATCH(MUSE!D5,CombinedDatabase!D:D,0))</f>
        <v>2</v>
      </c>
      <c r="N5" s="76">
        <v>2</v>
      </c>
      <c r="X5" t="str">
        <f>INDEX(Regions!$B$4:$B$19,MATCH(MUSE!B5,Regions!$A$4:$A$19,0))</f>
        <v>Latin America excl. Brazil</v>
      </c>
      <c r="Y5" t="s">
        <v>927</v>
      </c>
      <c r="AA5" t="str">
        <f>INDEX(PolicyMapping!$B:$B,MATCH($D5,PolicyMapping!$A:$A,0))</f>
        <v>clean energy</v>
      </c>
      <c r="AB5" t="str">
        <f>INDEX(PolicyMapping!$C:$C,MATCH($D5,PolicyMapping!$A:$A,0))</f>
        <v>power</v>
      </c>
    </row>
    <row r="6" spans="1:29" x14ac:dyDescent="0.3">
      <c r="A6" s="56" t="s">
        <v>571</v>
      </c>
      <c r="B6" s="56" t="s">
        <v>63</v>
      </c>
      <c r="C6" s="56"/>
      <c r="D6" s="56" t="s">
        <v>74</v>
      </c>
      <c r="E6" s="56">
        <v>200</v>
      </c>
      <c r="F6" s="99"/>
      <c r="G6" s="56" t="s">
        <v>72</v>
      </c>
      <c r="H6" s="56">
        <v>2013</v>
      </c>
      <c r="I6" s="56">
        <v>2016</v>
      </c>
      <c r="J6" s="56" t="s">
        <v>17</v>
      </c>
      <c r="K6" s="56" t="s">
        <v>619</v>
      </c>
      <c r="L6" s="56"/>
      <c r="M6" s="79">
        <f>INDEX(CombinedDatabase!K:K,MATCH(MUSE!D6,CombinedDatabase!D:D,0))</f>
        <v>3</v>
      </c>
      <c r="N6" s="79">
        <v>3</v>
      </c>
      <c r="X6" t="str">
        <f>INDEX(Regions!$B$4:$B$19,MATCH(MUSE!B6,Regions!$A$4:$A$19,0))</f>
        <v>Latin America excl. Brazil</v>
      </c>
      <c r="Y6" t="s">
        <v>66</v>
      </c>
      <c r="Z6" t="s">
        <v>66</v>
      </c>
      <c r="AA6" t="str">
        <f>INDEX(PolicyMapping!$B:$B,MATCH($D6,PolicyMapping!$A:$A,0))</f>
        <v>clean energy</v>
      </c>
      <c r="AB6" t="str">
        <f>INDEX(PolicyMapping!$C:$C,MATCH($D6,PolicyMapping!$A:$A,0))</f>
        <v>power</v>
      </c>
    </row>
    <row r="7" spans="1:29" x14ac:dyDescent="0.3">
      <c r="A7" s="74" t="s">
        <v>571</v>
      </c>
      <c r="B7" s="74" t="s">
        <v>63</v>
      </c>
      <c r="C7" s="74"/>
      <c r="D7" s="74" t="s">
        <v>76</v>
      </c>
      <c r="E7" s="74">
        <v>4700000</v>
      </c>
      <c r="F7" s="91"/>
      <c r="G7" s="74" t="s">
        <v>77</v>
      </c>
      <c r="H7" s="74">
        <v>2007</v>
      </c>
      <c r="I7" s="74">
        <v>2030</v>
      </c>
      <c r="J7" s="74" t="s">
        <v>17</v>
      </c>
      <c r="K7" s="74" t="s">
        <v>141</v>
      </c>
      <c r="L7" s="74"/>
      <c r="M7" s="76">
        <f>INDEX(CombinedDatabase!K:K,MATCH(MUSE!D7,CombinedDatabase!D:D,0))</f>
        <v>4</v>
      </c>
      <c r="N7" s="76">
        <v>4</v>
      </c>
      <c r="X7" t="str">
        <f>INDEX(Regions!$B$4:$B$19,MATCH(MUSE!B7,Regions!$A$4:$A$19,0))</f>
        <v>Latin America excl. Brazil</v>
      </c>
      <c r="Y7" t="s">
        <v>927</v>
      </c>
      <c r="AA7" t="str">
        <f>INDEX(PolicyMapping!$B:$B,MATCH($D7,PolicyMapping!$A:$A,0))</f>
        <v>land use</v>
      </c>
      <c r="AB7" t="str">
        <f>INDEX(PolicyMapping!$C:$C,MATCH($D7,PolicyMapping!$A:$A,0))</f>
        <v>land</v>
      </c>
    </row>
    <row r="8" spans="1:29" x14ac:dyDescent="0.3">
      <c r="A8" s="74" t="s">
        <v>571</v>
      </c>
      <c r="B8" s="74" t="s">
        <v>63</v>
      </c>
      <c r="C8" s="74"/>
      <c r="D8" s="74" t="s">
        <v>80</v>
      </c>
      <c r="E8" s="74">
        <v>1.3</v>
      </c>
      <c r="F8" s="91"/>
      <c r="G8" s="74" t="s">
        <v>81</v>
      </c>
      <c r="H8" s="74">
        <v>2007</v>
      </c>
      <c r="I8" s="74">
        <v>2030</v>
      </c>
      <c r="J8" s="74" t="s">
        <v>14</v>
      </c>
      <c r="K8" s="74" t="s">
        <v>141</v>
      </c>
      <c r="L8" s="74"/>
      <c r="M8" s="76">
        <f>INDEX(CombinedDatabase!K:K,MATCH(MUSE!D8,CombinedDatabase!D:D,0))</f>
        <v>5</v>
      </c>
      <c r="N8" s="76">
        <v>5</v>
      </c>
      <c r="X8" t="str">
        <f>INDEX(Regions!$B$4:$B$19,MATCH(MUSE!B8,Regions!$A$4:$A$19,0))</f>
        <v>Latin America excl. Brazil</v>
      </c>
      <c r="Y8" t="s">
        <v>927</v>
      </c>
      <c r="AA8" t="str">
        <f>INDEX(PolicyMapping!$B:$B,MATCH($D8,PolicyMapping!$A:$A,0))</f>
        <v>cap on emissions</v>
      </c>
      <c r="AB8" t="str">
        <f>INDEX(PolicyMapping!$C:$C,MATCH($D8,PolicyMapping!$A:$A,0))</f>
        <v>land</v>
      </c>
    </row>
    <row r="9" spans="1:29" x14ac:dyDescent="0.3">
      <c r="A9" s="42" t="s">
        <v>571</v>
      </c>
      <c r="B9" s="42" t="s">
        <v>63</v>
      </c>
      <c r="C9" s="42"/>
      <c r="D9" s="42" t="s">
        <v>21</v>
      </c>
      <c r="E9" s="42">
        <v>20</v>
      </c>
      <c r="F9" s="101"/>
      <c r="G9" s="42" t="s">
        <v>10</v>
      </c>
      <c r="H9" s="42"/>
      <c r="I9" s="42">
        <v>2025</v>
      </c>
      <c r="J9" s="42" t="s">
        <v>17</v>
      </c>
      <c r="K9" s="42" t="s">
        <v>574</v>
      </c>
      <c r="L9" s="42"/>
      <c r="M9" s="75">
        <f>INDEX(CombinedDatabase!K:K,MATCH(MUSE!D9,CombinedDatabase!D:D,0))</f>
        <v>6</v>
      </c>
      <c r="N9" s="75">
        <v>6</v>
      </c>
      <c r="X9" t="str">
        <f>INDEX(Regions!$B$4:$B$19,MATCH(MUSE!B9,Regions!$A$4:$A$19,0))</f>
        <v>Latin America excl. Brazil</v>
      </c>
      <c r="Y9" t="s">
        <v>66</v>
      </c>
      <c r="AA9" t="str">
        <f>INDEX(PolicyMapping!$B:$B,MATCH($D9,PolicyMapping!$A:$A,0))</f>
        <v>clean energy</v>
      </c>
      <c r="AB9" t="str">
        <f>INDEX(PolicyMapping!$C:$C,MATCH($D9,PolicyMapping!$A:$A,0))</f>
        <v>power</v>
      </c>
    </row>
    <row r="10" spans="1:29" x14ac:dyDescent="0.3">
      <c r="A10" s="42" t="s">
        <v>571</v>
      </c>
      <c r="B10" s="42" t="s">
        <v>63</v>
      </c>
      <c r="C10" s="42"/>
      <c r="D10" s="42" t="s">
        <v>21</v>
      </c>
      <c r="E10" s="42">
        <v>18</v>
      </c>
      <c r="F10" s="101"/>
      <c r="G10" s="42" t="s">
        <v>10</v>
      </c>
      <c r="H10" s="42"/>
      <c r="I10" s="42">
        <v>2023</v>
      </c>
      <c r="J10" s="42" t="s">
        <v>17</v>
      </c>
      <c r="K10" s="42" t="s">
        <v>575</v>
      </c>
      <c r="L10" s="42"/>
      <c r="M10" s="75">
        <v>7</v>
      </c>
      <c r="N10" s="75">
        <v>7</v>
      </c>
      <c r="X10" t="str">
        <f>INDEX(Regions!$B$4:$B$19,MATCH(MUSE!B10,Regions!$A$4:$A$19,0))</f>
        <v>Latin America excl. Brazil</v>
      </c>
      <c r="Y10" t="s">
        <v>66</v>
      </c>
      <c r="AA10" t="str">
        <f>INDEX(PolicyMapping!$B:$B,MATCH($D10,PolicyMapping!$A:$A,0))</f>
        <v>clean energy</v>
      </c>
      <c r="AB10" t="str">
        <f>INDEX(PolicyMapping!$C:$C,MATCH($D10,PolicyMapping!$A:$A,0))</f>
        <v>power</v>
      </c>
    </row>
    <row r="11" spans="1:29" x14ac:dyDescent="0.3">
      <c r="A11" s="42" t="s">
        <v>571</v>
      </c>
      <c r="B11" s="42" t="s">
        <v>63</v>
      </c>
      <c r="C11" s="42"/>
      <c r="D11" s="42" t="s">
        <v>21</v>
      </c>
      <c r="E11" s="42">
        <v>16</v>
      </c>
      <c r="F11" s="101"/>
      <c r="G11" s="42" t="s">
        <v>10</v>
      </c>
      <c r="H11" s="42"/>
      <c r="I11" s="42">
        <v>2021</v>
      </c>
      <c r="J11" s="42" t="s">
        <v>17</v>
      </c>
      <c r="K11" s="42" t="s">
        <v>575</v>
      </c>
      <c r="L11" s="42"/>
      <c r="M11" s="75">
        <v>8</v>
      </c>
      <c r="N11" s="75">
        <v>8</v>
      </c>
      <c r="X11" t="str">
        <f>INDEX(Regions!$B$4:$B$19,MATCH(MUSE!B11,Regions!$A$4:$A$19,0))</f>
        <v>Latin America excl. Brazil</v>
      </c>
      <c r="Y11" t="s">
        <v>66</v>
      </c>
      <c r="AA11" t="str">
        <f>INDEX(PolicyMapping!$B:$B,MATCH($D11,PolicyMapping!$A:$A,0))</f>
        <v>clean energy</v>
      </c>
      <c r="AB11" t="str">
        <f>INDEX(PolicyMapping!$C:$C,MATCH($D11,PolicyMapping!$A:$A,0))</f>
        <v>power</v>
      </c>
    </row>
    <row r="12" spans="1:29" x14ac:dyDescent="0.3">
      <c r="A12" s="42" t="s">
        <v>571</v>
      </c>
      <c r="B12" s="42" t="s">
        <v>63</v>
      </c>
      <c r="C12" s="42"/>
      <c r="D12" s="42" t="s">
        <v>21</v>
      </c>
      <c r="E12" s="42">
        <v>12</v>
      </c>
      <c r="F12" s="101"/>
      <c r="G12" s="42" t="s">
        <v>10</v>
      </c>
      <c r="H12" s="42"/>
      <c r="I12" s="42">
        <v>2019</v>
      </c>
      <c r="J12" s="42" t="s">
        <v>17</v>
      </c>
      <c r="K12" s="42" t="s">
        <v>575</v>
      </c>
      <c r="L12" s="42"/>
      <c r="M12" s="75">
        <v>9</v>
      </c>
      <c r="N12" s="75">
        <v>9</v>
      </c>
      <c r="X12" t="str">
        <f>INDEX(Regions!$B$4:$B$19,MATCH(MUSE!B12,Regions!$A$4:$A$19,0))</f>
        <v>Latin America excl. Brazil</v>
      </c>
      <c r="Y12" t="s">
        <v>66</v>
      </c>
      <c r="AA12" t="str">
        <f>INDEX(PolicyMapping!$B:$B,MATCH($D12,PolicyMapping!$A:$A,0))</f>
        <v>clean energy</v>
      </c>
      <c r="AB12" t="str">
        <f>INDEX(PolicyMapping!$C:$C,MATCH($D12,PolicyMapping!$A:$A,0))</f>
        <v>power</v>
      </c>
    </row>
    <row r="13" spans="1:29" x14ac:dyDescent="0.3">
      <c r="A13" s="56" t="s">
        <v>571</v>
      </c>
      <c r="B13" s="56" t="s">
        <v>63</v>
      </c>
      <c r="C13" s="56"/>
      <c r="D13" s="56" t="s">
        <v>21</v>
      </c>
      <c r="E13" s="56">
        <v>8</v>
      </c>
      <c r="F13" s="99"/>
      <c r="G13" s="56" t="s">
        <v>10</v>
      </c>
      <c r="H13" s="56"/>
      <c r="I13" s="56">
        <v>2017</v>
      </c>
      <c r="J13" s="56" t="s">
        <v>17</v>
      </c>
      <c r="K13" s="56" t="s">
        <v>619</v>
      </c>
      <c r="L13" s="56"/>
      <c r="M13" s="79">
        <v>10</v>
      </c>
      <c r="N13" s="79">
        <v>10</v>
      </c>
      <c r="X13" t="str">
        <f>INDEX(Regions!$B$4:$B$19,MATCH(MUSE!B13,Regions!$A$4:$A$19,0))</f>
        <v>Latin America excl. Brazil</v>
      </c>
      <c r="Y13" t="s">
        <v>66</v>
      </c>
      <c r="Z13" t="s">
        <v>66</v>
      </c>
      <c r="AA13" t="str">
        <f>INDEX(PolicyMapping!$B:$B,MATCH($D13,PolicyMapping!$A:$A,0))</f>
        <v>clean energy</v>
      </c>
      <c r="AB13" t="str">
        <f>INDEX(PolicyMapping!$C:$C,MATCH($D13,PolicyMapping!$A:$A,0))</f>
        <v>power</v>
      </c>
    </row>
    <row r="14" spans="1:29" x14ac:dyDescent="0.3">
      <c r="A14" s="74" t="s">
        <v>571</v>
      </c>
      <c r="B14" s="74" t="s">
        <v>63</v>
      </c>
      <c r="C14" s="74"/>
      <c r="D14" s="74" t="s">
        <v>89</v>
      </c>
      <c r="E14" s="74">
        <v>10</v>
      </c>
      <c r="F14" s="91"/>
      <c r="G14" s="74" t="s">
        <v>90</v>
      </c>
      <c r="H14" s="74"/>
      <c r="I14" s="74"/>
      <c r="J14" s="74" t="s">
        <v>91</v>
      </c>
      <c r="K14" s="74" t="s">
        <v>141</v>
      </c>
      <c r="L14" s="74"/>
      <c r="M14" s="76">
        <f>INDEX(CombinedDatabase!K:K,MATCH(MUSE!D14,CombinedDatabase!D:D,0))</f>
        <v>11</v>
      </c>
      <c r="N14" s="76">
        <v>11</v>
      </c>
      <c r="X14" t="str">
        <f>INDEX(Regions!$B$4:$B$19,MATCH(MUSE!B14,Regions!$A$4:$A$19,0))</f>
        <v>Latin America excl. Brazil</v>
      </c>
      <c r="Y14" t="s">
        <v>927</v>
      </c>
      <c r="AA14" t="str">
        <f>INDEX(PolicyMapping!$B:$B,MATCH($D14,PolicyMapping!$A:$A,0))</f>
        <v>economic</v>
      </c>
      <c r="AB14" t="str">
        <f>INDEX(PolicyMapping!$C:$C,MATCH($D14,PolicyMapping!$A:$A,0))</f>
        <v>system</v>
      </c>
    </row>
    <row r="15" spans="1:29" x14ac:dyDescent="0.3">
      <c r="A15" s="74" t="s">
        <v>571</v>
      </c>
      <c r="B15" s="74" t="s">
        <v>92</v>
      </c>
      <c r="C15" s="74"/>
      <c r="D15" s="74" t="s">
        <v>93</v>
      </c>
      <c r="E15" s="74">
        <v>0.4</v>
      </c>
      <c r="F15" s="91"/>
      <c r="G15" s="74" t="s">
        <v>94</v>
      </c>
      <c r="H15" s="74">
        <v>2015</v>
      </c>
      <c r="I15" s="74">
        <v>2030</v>
      </c>
      <c r="J15" s="74" t="s">
        <v>17</v>
      </c>
      <c r="K15" s="74" t="s">
        <v>141</v>
      </c>
      <c r="L15" s="74"/>
      <c r="M15" s="76">
        <f>INDEX(CombinedDatabase!K:K,MATCH(MUSE!D15,CombinedDatabase!D:D,0))</f>
        <v>12</v>
      </c>
      <c r="N15" s="76">
        <v>12</v>
      </c>
      <c r="X15" t="str">
        <f>INDEX(Regions!$B$4:$B$19,MATCH(MUSE!B15,Regions!$A$4:$A$19,0))</f>
        <v>Rest of the World</v>
      </c>
      <c r="Y15" t="s">
        <v>927</v>
      </c>
      <c r="AA15" t="str">
        <f>INDEX(PolicyMapping!$B:$B,MATCH($D15,PolicyMapping!$A:$A,0))</f>
        <v>efficiency standard</v>
      </c>
      <c r="AB15" t="str">
        <f>INDEX(PolicyMapping!$C:$C,MATCH($D15,PolicyMapping!$A:$A,0))</f>
        <v>system</v>
      </c>
    </row>
    <row r="16" spans="1:29" x14ac:dyDescent="0.3">
      <c r="A16" s="56" t="s">
        <v>571</v>
      </c>
      <c r="B16" s="56" t="s">
        <v>92</v>
      </c>
      <c r="C16" s="56"/>
      <c r="D16" s="56" t="s">
        <v>96</v>
      </c>
      <c r="E16" s="56">
        <v>33000</v>
      </c>
      <c r="F16" s="99"/>
      <c r="G16" s="56" t="s">
        <v>97</v>
      </c>
      <c r="H16" s="56"/>
      <c r="I16" s="56">
        <v>2020</v>
      </c>
      <c r="J16" s="56" t="s">
        <v>17</v>
      </c>
      <c r="K16" s="56" t="s">
        <v>619</v>
      </c>
      <c r="L16" s="56"/>
      <c r="M16" s="79">
        <f>INDEX(CombinedDatabase!K:K,MATCH(MUSE!D16,CombinedDatabase!D:D,0))</f>
        <v>13</v>
      </c>
      <c r="N16" s="79">
        <v>13</v>
      </c>
      <c r="X16" t="str">
        <f>INDEX(Regions!$B$4:$B$19,MATCH(MUSE!B16,Regions!$A$4:$A$19,0))</f>
        <v>Rest of the World</v>
      </c>
      <c r="Y16" t="s">
        <v>66</v>
      </c>
      <c r="Z16" t="s">
        <v>66</v>
      </c>
      <c r="AA16" t="str">
        <f>INDEX(PolicyMapping!$B:$B,MATCH($D16,PolicyMapping!$A:$A,0))</f>
        <v>clean energy</v>
      </c>
      <c r="AB16" t="str">
        <f>INDEX(PolicyMapping!$C:$C,MATCH($D16,PolicyMapping!$A:$A,0))</f>
        <v>power</v>
      </c>
    </row>
    <row r="17" spans="1:29" x14ac:dyDescent="0.3">
      <c r="A17" s="42" t="s">
        <v>571</v>
      </c>
      <c r="B17" s="42" t="s">
        <v>92</v>
      </c>
      <c r="C17" s="42"/>
      <c r="D17" s="42" t="s">
        <v>21</v>
      </c>
      <c r="E17" s="42">
        <v>23.5</v>
      </c>
      <c r="F17" s="101"/>
      <c r="G17" s="42" t="s">
        <v>10</v>
      </c>
      <c r="H17" s="42"/>
      <c r="I17" s="42">
        <v>2020</v>
      </c>
      <c r="J17" s="42" t="s">
        <v>14</v>
      </c>
      <c r="K17" s="42" t="s">
        <v>576</v>
      </c>
      <c r="L17" s="42"/>
      <c r="M17" s="75">
        <v>14</v>
      </c>
      <c r="N17" s="75">
        <v>14</v>
      </c>
      <c r="X17" t="str">
        <f>INDEX(Regions!$B$4:$B$19,MATCH(MUSE!B17,Regions!$A$4:$A$19,0))</f>
        <v>Rest of the World</v>
      </c>
      <c r="Y17" t="s">
        <v>66</v>
      </c>
      <c r="AA17" t="str">
        <f>INDEX(PolicyMapping!$B:$B,MATCH($D17,PolicyMapping!$A:$A,0))</f>
        <v>clean energy</v>
      </c>
      <c r="AB17" t="str">
        <f>INDEX(PolicyMapping!$C:$C,MATCH($D17,PolicyMapping!$A:$A,0))</f>
        <v>power</v>
      </c>
    </row>
    <row r="18" spans="1:29" x14ac:dyDescent="0.3">
      <c r="A18" s="56" t="s">
        <v>571</v>
      </c>
      <c r="B18" s="56" t="s">
        <v>92</v>
      </c>
      <c r="C18" s="56"/>
      <c r="D18" s="56" t="s">
        <v>21</v>
      </c>
      <c r="E18" s="56">
        <v>25</v>
      </c>
      <c r="F18" s="99"/>
      <c r="G18" s="56" t="s">
        <v>10</v>
      </c>
      <c r="H18" s="56"/>
      <c r="I18" s="56">
        <v>2020</v>
      </c>
      <c r="J18" s="56" t="s">
        <v>17</v>
      </c>
      <c r="K18" s="56" t="s">
        <v>577</v>
      </c>
      <c r="L18" s="56"/>
      <c r="M18" s="79">
        <v>15</v>
      </c>
      <c r="N18" s="79">
        <v>15</v>
      </c>
      <c r="X18" t="str">
        <f>INDEX(Regions!$B$4:$B$19,MATCH(MUSE!B18,Regions!$A$4:$A$19,0))</f>
        <v>Rest of the World</v>
      </c>
      <c r="Y18" t="s">
        <v>66</v>
      </c>
      <c r="Z18" t="s">
        <v>66</v>
      </c>
      <c r="AA18" t="str">
        <f>INDEX(PolicyMapping!$B:$B,MATCH($D18,PolicyMapping!$A:$A,0))</f>
        <v>clean energy</v>
      </c>
      <c r="AB18" t="str">
        <f>INDEX(PolicyMapping!$C:$C,MATCH($D18,PolicyMapping!$A:$A,0))</f>
        <v>power</v>
      </c>
    </row>
    <row r="19" spans="1:29" x14ac:dyDescent="0.3">
      <c r="A19" s="77" t="s">
        <v>571</v>
      </c>
      <c r="B19" s="77" t="s">
        <v>92</v>
      </c>
      <c r="C19" s="77"/>
      <c r="D19" s="77" t="s">
        <v>21</v>
      </c>
      <c r="E19" s="77">
        <v>50</v>
      </c>
      <c r="F19" s="105"/>
      <c r="G19" s="77" t="s">
        <v>10</v>
      </c>
      <c r="H19" s="77"/>
      <c r="I19" s="77">
        <v>2030</v>
      </c>
      <c r="J19" s="77" t="s">
        <v>17</v>
      </c>
      <c r="K19" s="77" t="s">
        <v>578</v>
      </c>
      <c r="L19" s="77"/>
      <c r="M19" s="78">
        <v>16</v>
      </c>
      <c r="N19" s="78">
        <v>16</v>
      </c>
      <c r="X19" t="str">
        <f>INDEX(Regions!$B$4:$B$19,MATCH(MUSE!B19,Regions!$A$4:$A$19,0))</f>
        <v>Rest of the World</v>
      </c>
      <c r="Y19" t="s">
        <v>66</v>
      </c>
      <c r="AA19" t="str">
        <f>INDEX(PolicyMapping!$B:$B,MATCH($D19,PolicyMapping!$A:$A,0))</f>
        <v>clean energy</v>
      </c>
      <c r="AB19" t="str">
        <f>INDEX(PolicyMapping!$C:$C,MATCH($D19,PolicyMapping!$A:$A,0))</f>
        <v>power</v>
      </c>
      <c r="AC19" t="s">
        <v>66</v>
      </c>
    </row>
    <row r="20" spans="1:29" x14ac:dyDescent="0.3">
      <c r="A20" s="74" t="s">
        <v>571</v>
      </c>
      <c r="B20" s="74" t="s">
        <v>92</v>
      </c>
      <c r="C20" s="74"/>
      <c r="D20" s="74" t="s">
        <v>102</v>
      </c>
      <c r="E20" s="74">
        <v>0.4</v>
      </c>
      <c r="F20" s="91"/>
      <c r="G20" s="74" t="s">
        <v>103</v>
      </c>
      <c r="H20" s="74">
        <v>2016</v>
      </c>
      <c r="I20" s="74"/>
      <c r="J20" s="74" t="s">
        <v>104</v>
      </c>
      <c r="K20" s="74" t="s">
        <v>926</v>
      </c>
      <c r="L20" s="74"/>
      <c r="M20" s="76">
        <f>INDEX(CombinedDatabase!K:K,MATCH(MUSE!D20,CombinedDatabase!D:D,0))</f>
        <v>17</v>
      </c>
      <c r="N20" s="76">
        <v>17</v>
      </c>
      <c r="X20" t="str">
        <f>INDEX(Regions!$B$4:$B$19,MATCH(MUSE!B20,Regions!$A$4:$A$19,0))</f>
        <v>Rest of the World</v>
      </c>
      <c r="AA20" t="str">
        <f>INDEX(PolicyMapping!$B:$B,MATCH($D20,PolicyMapping!$A:$A,0))</f>
        <v>economic</v>
      </c>
      <c r="AB20" t="str">
        <f>INDEX(PolicyMapping!$C:$C,MATCH($D20,PolicyMapping!$A:$A,0))</f>
        <v>transport</v>
      </c>
    </row>
    <row r="21" spans="1:29" x14ac:dyDescent="0.3">
      <c r="A21" s="74" t="s">
        <v>571</v>
      </c>
      <c r="B21" s="74" t="s">
        <v>92</v>
      </c>
      <c r="C21" s="74"/>
      <c r="D21" s="74" t="s">
        <v>107</v>
      </c>
      <c r="E21" s="74">
        <v>1.2999999999999999E-2</v>
      </c>
      <c r="F21" s="91"/>
      <c r="G21" s="74" t="s">
        <v>103</v>
      </c>
      <c r="H21" s="74">
        <v>2016</v>
      </c>
      <c r="I21" s="74"/>
      <c r="J21" s="74" t="s">
        <v>104</v>
      </c>
      <c r="K21" s="74"/>
      <c r="L21" s="74"/>
      <c r="M21" s="76">
        <f>INDEX(CombinedDatabase!K:K,MATCH(MUSE!D21,CombinedDatabase!D:D,0))</f>
        <v>18</v>
      </c>
      <c r="N21" s="76">
        <v>18</v>
      </c>
      <c r="X21" t="str">
        <f>INDEX(Regions!$B$4:$B$19,MATCH(MUSE!B21,Regions!$A$4:$A$19,0))</f>
        <v>Rest of the World</v>
      </c>
      <c r="Y21" t="s">
        <v>927</v>
      </c>
      <c r="AA21" t="str">
        <f>INDEX(PolicyMapping!$B:$B,MATCH($D21,PolicyMapping!$A:$A,0))</f>
        <v>economic</v>
      </c>
      <c r="AB21" t="str">
        <f>INDEX(PolicyMapping!$C:$C,MATCH($D21,PolicyMapping!$A:$A,0))</f>
        <v>transport</v>
      </c>
    </row>
    <row r="22" spans="1:29" x14ac:dyDescent="0.3">
      <c r="A22" s="74" t="s">
        <v>571</v>
      </c>
      <c r="B22" s="74" t="s">
        <v>92</v>
      </c>
      <c r="C22" s="74"/>
      <c r="D22" s="74" t="s">
        <v>108</v>
      </c>
      <c r="E22" s="74">
        <v>-55</v>
      </c>
      <c r="F22" s="91"/>
      <c r="G22" s="74" t="s">
        <v>10</v>
      </c>
      <c r="H22" s="74">
        <v>2010</v>
      </c>
      <c r="I22" s="74">
        <v>2030</v>
      </c>
      <c r="J22" s="74" t="s">
        <v>17</v>
      </c>
      <c r="K22" s="74" t="s">
        <v>141</v>
      </c>
      <c r="L22" s="74"/>
      <c r="M22" s="76">
        <f>INDEX(CombinedDatabase!K:K,MATCH(MUSE!D22,CombinedDatabase!D:D,0))</f>
        <v>19</v>
      </c>
      <c r="N22" s="76">
        <v>19</v>
      </c>
      <c r="X22" t="str">
        <f>INDEX(Regions!$B$4:$B$19,MATCH(MUSE!B22,Regions!$A$4:$A$19,0))</f>
        <v>Rest of the World</v>
      </c>
      <c r="Y22" t="s">
        <v>927</v>
      </c>
      <c r="AA22" t="str">
        <f>INDEX(PolicyMapping!$B:$B,MATCH($D22,PolicyMapping!$A:$A,0))</f>
        <v>cap on emissions</v>
      </c>
      <c r="AB22" t="str">
        <f>INDEX(PolicyMapping!$C:$C,MATCH($D22,PolicyMapping!$A:$A,0))</f>
        <v>system</v>
      </c>
    </row>
    <row r="23" spans="1:29" x14ac:dyDescent="0.3">
      <c r="A23" s="74" t="s">
        <v>571</v>
      </c>
      <c r="B23" s="74" t="s">
        <v>92</v>
      </c>
      <c r="C23" s="74"/>
      <c r="D23" s="74" t="s">
        <v>110</v>
      </c>
      <c r="E23" s="74">
        <v>20000</v>
      </c>
      <c r="F23" s="91"/>
      <c r="G23" s="74" t="s">
        <v>77</v>
      </c>
      <c r="H23" s="74"/>
      <c r="I23" s="74">
        <v>2020</v>
      </c>
      <c r="J23" s="74" t="s">
        <v>17</v>
      </c>
      <c r="K23" s="74" t="s">
        <v>141</v>
      </c>
      <c r="L23" s="74"/>
      <c r="M23" s="76">
        <f>INDEX(CombinedDatabase!K:K,MATCH(MUSE!D23,CombinedDatabase!D:D,0))</f>
        <v>20</v>
      </c>
      <c r="N23" s="76">
        <v>20</v>
      </c>
      <c r="X23" t="str">
        <f>INDEX(Regions!$B$4:$B$19,MATCH(MUSE!B23,Regions!$A$4:$A$19,0))</f>
        <v>Rest of the World</v>
      </c>
      <c r="Y23" t="s">
        <v>927</v>
      </c>
      <c r="AA23" t="str">
        <f>INDEX(PolicyMapping!$B:$B,MATCH($D23,PolicyMapping!$A:$A,0))</f>
        <v>land use</v>
      </c>
      <c r="AB23" t="str">
        <f>INDEX(PolicyMapping!$C:$C,MATCH($D23,PolicyMapping!$A:$A,0))</f>
        <v>land</v>
      </c>
    </row>
    <row r="24" spans="1:29" x14ac:dyDescent="0.3">
      <c r="A24" s="74" t="s">
        <v>571</v>
      </c>
      <c r="B24" s="74" t="s">
        <v>92</v>
      </c>
      <c r="C24" s="74"/>
      <c r="D24" s="74" t="s">
        <v>111</v>
      </c>
      <c r="E24" s="74">
        <v>-4.2</v>
      </c>
      <c r="F24" s="91"/>
      <c r="G24" s="74" t="s">
        <v>112</v>
      </c>
      <c r="H24" s="74">
        <v>2010</v>
      </c>
      <c r="I24" s="74">
        <v>2020</v>
      </c>
      <c r="J24" s="74" t="s">
        <v>17</v>
      </c>
      <c r="K24" s="74" t="s">
        <v>141</v>
      </c>
      <c r="L24" s="74"/>
      <c r="M24" s="76">
        <f>INDEX(CombinedDatabase!K:K,MATCH(MUSE!D24,CombinedDatabase!D:D,0))</f>
        <v>21</v>
      </c>
      <c r="N24" s="76">
        <v>21</v>
      </c>
      <c r="X24" t="str">
        <f>INDEX(Regions!$B$4:$B$19,MATCH(MUSE!B24,Regions!$A$4:$A$19,0))</f>
        <v>Rest of the World</v>
      </c>
      <c r="Y24" t="s">
        <v>927</v>
      </c>
      <c r="AA24" t="str">
        <f>INDEX(PolicyMapping!$B:$B,MATCH($D24,PolicyMapping!$A:$A,0))</f>
        <v>cap on emissions</v>
      </c>
      <c r="AB24" t="str">
        <f>INDEX(PolicyMapping!$C:$C,MATCH($D24,PolicyMapping!$A:$A,0))</f>
        <v>land</v>
      </c>
    </row>
    <row r="25" spans="1:29" x14ac:dyDescent="0.3">
      <c r="A25" s="74" t="s">
        <v>571</v>
      </c>
      <c r="B25" s="74" t="s">
        <v>92</v>
      </c>
      <c r="C25" s="74"/>
      <c r="D25" s="74" t="s">
        <v>114</v>
      </c>
      <c r="E25" s="74">
        <v>-1.9</v>
      </c>
      <c r="F25" s="91"/>
      <c r="G25" s="74" t="s">
        <v>112</v>
      </c>
      <c r="H25" s="74">
        <v>2010</v>
      </c>
      <c r="I25" s="74">
        <v>2020</v>
      </c>
      <c r="J25" s="74" t="s">
        <v>17</v>
      </c>
      <c r="K25" s="74" t="s">
        <v>141</v>
      </c>
      <c r="L25" s="74"/>
      <c r="M25" s="76">
        <f>INDEX(CombinedDatabase!K:K,MATCH(MUSE!D25,CombinedDatabase!D:D,0))</f>
        <v>22</v>
      </c>
      <c r="N25" s="76">
        <v>22</v>
      </c>
      <c r="X25" t="str">
        <f>INDEX(Regions!$B$4:$B$19,MATCH(MUSE!B25,Regions!$A$4:$A$19,0))</f>
        <v>Rest of the World</v>
      </c>
      <c r="Y25" t="s">
        <v>927</v>
      </c>
      <c r="AA25" t="str">
        <f>INDEX(PolicyMapping!$B:$B,MATCH($D25,PolicyMapping!$A:$A,0))</f>
        <v>cap on emissions</v>
      </c>
      <c r="AB25" t="str">
        <f>INDEX(PolicyMapping!$C:$C,MATCH($D25,PolicyMapping!$A:$A,0))</f>
        <v>land</v>
      </c>
    </row>
    <row r="26" spans="1:29" x14ac:dyDescent="0.3">
      <c r="A26" s="42" t="s">
        <v>571</v>
      </c>
      <c r="B26" s="42" t="s">
        <v>92</v>
      </c>
      <c r="C26" s="42"/>
      <c r="D26" s="42" t="s">
        <v>21</v>
      </c>
      <c r="E26" s="42">
        <v>35</v>
      </c>
      <c r="F26" s="101"/>
      <c r="G26" s="42" t="s">
        <v>10</v>
      </c>
      <c r="H26" s="42"/>
      <c r="I26" s="42">
        <v>2025</v>
      </c>
      <c r="J26" s="42" t="s">
        <v>17</v>
      </c>
      <c r="K26" s="42" t="s">
        <v>579</v>
      </c>
      <c r="L26" s="42"/>
      <c r="M26" s="75">
        <v>23</v>
      </c>
      <c r="N26" s="75">
        <v>23</v>
      </c>
      <c r="X26" t="str">
        <f>INDEX(Regions!$B$4:$B$19,MATCH(MUSE!B26,Regions!$A$4:$A$19,0))</f>
        <v>Rest of the World</v>
      </c>
      <c r="Y26" t="s">
        <v>66</v>
      </c>
      <c r="AA26" t="str">
        <f>INDEX(PolicyMapping!$B:$B,MATCH($D26,PolicyMapping!$A:$A,0))</f>
        <v>clean energy</v>
      </c>
      <c r="AB26" t="str">
        <f>INDEX(PolicyMapping!$C:$C,MATCH($D26,PolicyMapping!$A:$A,0))</f>
        <v>power</v>
      </c>
    </row>
    <row r="27" spans="1:29" x14ac:dyDescent="0.3">
      <c r="A27" s="74" t="s">
        <v>571</v>
      </c>
      <c r="B27" s="74" t="s">
        <v>116</v>
      </c>
      <c r="C27" s="74"/>
      <c r="D27" s="74" t="s">
        <v>117</v>
      </c>
      <c r="E27" s="74">
        <v>45</v>
      </c>
      <c r="F27" s="91"/>
      <c r="G27" s="74" t="s">
        <v>10</v>
      </c>
      <c r="H27" s="74"/>
      <c r="I27" s="74">
        <v>2030</v>
      </c>
      <c r="J27" s="74" t="s">
        <v>22</v>
      </c>
      <c r="K27" s="74" t="s">
        <v>141</v>
      </c>
      <c r="L27" s="74"/>
      <c r="M27" s="76">
        <f>INDEX(CombinedDatabase!K:K,MATCH(MUSE!D27,CombinedDatabase!D:D,0))</f>
        <v>24</v>
      </c>
      <c r="N27" s="76">
        <v>24</v>
      </c>
      <c r="X27" t="str">
        <f>INDEX(Regions!$B$4:$B$19,MATCH(MUSE!B27,Regions!$A$4:$A$19,0))</f>
        <v>Brazil</v>
      </c>
      <c r="Y27" t="s">
        <v>927</v>
      </c>
      <c r="AA27" t="str">
        <f>INDEX(PolicyMapping!$B:$B,MATCH($D27,PolicyMapping!$A:$A,0))</f>
        <v>clean energy</v>
      </c>
      <c r="AB27" t="str">
        <f>INDEX(PolicyMapping!$C:$C,MATCH($D27,PolicyMapping!$A:$A,0))</f>
        <v>system</v>
      </c>
    </row>
    <row r="28" spans="1:29" x14ac:dyDescent="0.3">
      <c r="A28" s="42" t="s">
        <v>571</v>
      </c>
      <c r="B28" s="42" t="s">
        <v>116</v>
      </c>
      <c r="C28" s="42"/>
      <c r="D28" s="42" t="s">
        <v>119</v>
      </c>
      <c r="E28" s="42">
        <v>27</v>
      </c>
      <c r="F28" s="101"/>
      <c r="G28" s="42" t="s">
        <v>10</v>
      </c>
      <c r="H28" s="42">
        <v>2015</v>
      </c>
      <c r="I28" s="42"/>
      <c r="J28" s="42" t="s">
        <v>17</v>
      </c>
      <c r="K28" s="42" t="s">
        <v>580</v>
      </c>
      <c r="L28" s="42"/>
      <c r="M28" s="75">
        <f>INDEX(CombinedDatabase!K:K,MATCH(MUSE!D28,CombinedDatabase!D:D,0))</f>
        <v>25</v>
      </c>
      <c r="N28" s="75">
        <v>25</v>
      </c>
      <c r="X28" t="str">
        <f>INDEX(Regions!$B$4:$B$19,MATCH(MUSE!B28,Regions!$A$4:$A$19,0))</f>
        <v>Brazil</v>
      </c>
      <c r="Y28" t="s">
        <v>66</v>
      </c>
      <c r="AA28" t="str">
        <f>INDEX(PolicyMapping!$B:$B,MATCH($D28,PolicyMapping!$A:$A,0))</f>
        <v>clean energy</v>
      </c>
      <c r="AB28" t="str">
        <f>INDEX(PolicyMapping!$C:$C,MATCH($D28,PolicyMapping!$A:$A,0))</f>
        <v>transport</v>
      </c>
    </row>
    <row r="29" spans="1:29" x14ac:dyDescent="0.3">
      <c r="A29" s="42" t="s">
        <v>571</v>
      </c>
      <c r="B29" s="42" t="s">
        <v>116</v>
      </c>
      <c r="C29" s="42"/>
      <c r="D29" s="42" t="s">
        <v>122</v>
      </c>
      <c r="E29" s="42">
        <v>7</v>
      </c>
      <c r="F29" s="101"/>
      <c r="G29" s="42" t="s">
        <v>10</v>
      </c>
      <c r="H29" s="42">
        <v>2015</v>
      </c>
      <c r="I29" s="42"/>
      <c r="J29" s="42" t="s">
        <v>17</v>
      </c>
      <c r="K29" s="42" t="s">
        <v>580</v>
      </c>
      <c r="L29" s="42"/>
      <c r="M29" s="75">
        <f>INDEX(CombinedDatabase!K:K,MATCH(MUSE!D29,CombinedDatabase!D:D,0))</f>
        <v>26</v>
      </c>
      <c r="N29" s="75">
        <v>26</v>
      </c>
      <c r="X29" t="str">
        <f>INDEX(Regions!$B$4:$B$19,MATCH(MUSE!B29,Regions!$A$4:$A$19,0))</f>
        <v>Brazil</v>
      </c>
      <c r="Y29" t="s">
        <v>66</v>
      </c>
      <c r="AA29" t="str">
        <f>INDEX(PolicyMapping!$B:$B,MATCH($D29,PolicyMapping!$A:$A,0))</f>
        <v>clean energy</v>
      </c>
      <c r="AB29" t="str">
        <f>INDEX(PolicyMapping!$C:$C,MATCH($D29,PolicyMapping!$A:$A,0))</f>
        <v>transport</v>
      </c>
    </row>
    <row r="30" spans="1:29" x14ac:dyDescent="0.3">
      <c r="A30" s="74" t="s">
        <v>571</v>
      </c>
      <c r="B30" s="74" t="s">
        <v>116</v>
      </c>
      <c r="C30" s="74"/>
      <c r="D30" s="74" t="s">
        <v>28</v>
      </c>
      <c r="E30" s="74">
        <v>45</v>
      </c>
      <c r="F30" s="91"/>
      <c r="G30" s="74" t="s">
        <v>10</v>
      </c>
      <c r="H30" s="74"/>
      <c r="I30" s="74">
        <v>2024</v>
      </c>
      <c r="J30" s="74" t="s">
        <v>17</v>
      </c>
      <c r="K30" s="74" t="s">
        <v>141</v>
      </c>
      <c r="L30" s="74"/>
      <c r="M30" s="76">
        <f>INDEX(CombinedDatabase!K:K,MATCH(MUSE!D30,CombinedDatabase!D:D,0))</f>
        <v>27</v>
      </c>
      <c r="N30" s="76">
        <v>27</v>
      </c>
      <c r="X30" t="str">
        <f>INDEX(Regions!$B$4:$B$19,MATCH(MUSE!B30,Regions!$A$4:$A$19,0))</f>
        <v>Brazil</v>
      </c>
      <c r="Y30" t="s">
        <v>927</v>
      </c>
      <c r="AA30" t="str">
        <f>INDEX(PolicyMapping!$B:$B,MATCH($D30,PolicyMapping!$A:$A,0))</f>
        <v>clean energy</v>
      </c>
      <c r="AB30" t="str">
        <f>INDEX(PolicyMapping!$C:$C,MATCH($D30,PolicyMapping!$A:$A,0))</f>
        <v>system</v>
      </c>
    </row>
    <row r="31" spans="1:29" x14ac:dyDescent="0.3">
      <c r="A31" s="42" t="s">
        <v>571</v>
      </c>
      <c r="B31" s="42" t="s">
        <v>116</v>
      </c>
      <c r="C31" s="42"/>
      <c r="D31" s="42" t="s">
        <v>29</v>
      </c>
      <c r="E31" s="42">
        <v>16</v>
      </c>
      <c r="F31" s="101"/>
      <c r="G31" s="42" t="s">
        <v>10</v>
      </c>
      <c r="H31" s="42"/>
      <c r="I31" s="42">
        <v>2024</v>
      </c>
      <c r="J31" s="42" t="s">
        <v>17</v>
      </c>
      <c r="K31" s="42" t="s">
        <v>581</v>
      </c>
      <c r="L31" s="42"/>
      <c r="M31" s="75">
        <f>INDEX(CombinedDatabase!K:K,MATCH(MUSE!D31,CombinedDatabase!D:D,0))</f>
        <v>28</v>
      </c>
      <c r="N31" s="75">
        <v>28</v>
      </c>
      <c r="X31" t="str">
        <f>INDEX(Regions!$B$4:$B$19,MATCH(MUSE!B31,Regions!$A$4:$A$19,0))</f>
        <v>Brazil</v>
      </c>
      <c r="Y31" t="s">
        <v>66</v>
      </c>
      <c r="AA31" t="str">
        <f>INDEX(PolicyMapping!$B:$B,MATCH($D31,PolicyMapping!$A:$A,0))</f>
        <v>clean energy</v>
      </c>
      <c r="AB31" t="str">
        <f>INDEX(PolicyMapping!$C:$C,MATCH($D31,PolicyMapping!$A:$A,0))</f>
        <v>power</v>
      </c>
    </row>
    <row r="32" spans="1:29" x14ac:dyDescent="0.3">
      <c r="A32" s="42" t="s">
        <v>571</v>
      </c>
      <c r="B32" s="42" t="s">
        <v>116</v>
      </c>
      <c r="C32" s="42"/>
      <c r="D32" s="42" t="s">
        <v>30</v>
      </c>
      <c r="E32" s="42">
        <v>13</v>
      </c>
      <c r="F32" s="101"/>
      <c r="G32" s="42" t="s">
        <v>24</v>
      </c>
      <c r="H32" s="42"/>
      <c r="I32" s="42">
        <v>2025</v>
      </c>
      <c r="J32" s="42" t="s">
        <v>17</v>
      </c>
      <c r="K32" s="42" t="s">
        <v>582</v>
      </c>
      <c r="L32" s="42"/>
      <c r="M32" s="75">
        <f>INDEX(CombinedDatabase!K:K,MATCH(MUSE!D32,CombinedDatabase!D:D,0))</f>
        <v>29</v>
      </c>
      <c r="N32" s="75">
        <v>29</v>
      </c>
      <c r="X32" t="str">
        <f>INDEX(Regions!$B$4:$B$19,MATCH(MUSE!B32,Regions!$A$4:$A$19,0))</f>
        <v>Brazil</v>
      </c>
      <c r="Y32" t="s">
        <v>66</v>
      </c>
      <c r="AA32" t="str">
        <f>INDEX(PolicyMapping!$B:$B,MATCH($D32,PolicyMapping!$A:$A,0))</f>
        <v>clean energy</v>
      </c>
      <c r="AB32" t="str">
        <f>INDEX(PolicyMapping!$C:$C,MATCH($D32,PolicyMapping!$A:$A,0))</f>
        <v>power</v>
      </c>
    </row>
    <row r="33" spans="1:29" x14ac:dyDescent="0.3">
      <c r="A33" s="42" t="s">
        <v>571</v>
      </c>
      <c r="B33" s="42" t="s">
        <v>116</v>
      </c>
      <c r="C33" s="42"/>
      <c r="D33" s="42" t="s">
        <v>26</v>
      </c>
      <c r="E33" s="42">
        <v>0</v>
      </c>
      <c r="F33" s="101"/>
      <c r="G33" s="42" t="s">
        <v>24</v>
      </c>
      <c r="H33" s="42"/>
      <c r="I33" s="42">
        <v>2025</v>
      </c>
      <c r="J33" s="42" t="s">
        <v>17</v>
      </c>
      <c r="K33" s="42" t="s">
        <v>576</v>
      </c>
      <c r="L33" s="42"/>
      <c r="M33" s="75">
        <f>INDEX(CombinedDatabase!K:K,MATCH(MUSE!D33,CombinedDatabase!D:D,0))</f>
        <v>30</v>
      </c>
      <c r="N33" s="75">
        <v>30</v>
      </c>
      <c r="X33" t="str">
        <f>INDEX(Regions!$B$4:$B$19,MATCH(MUSE!B33,Regions!$A$4:$A$19,0))</f>
        <v>Brazil</v>
      </c>
      <c r="Y33" t="s">
        <v>66</v>
      </c>
      <c r="AA33" t="str">
        <f>INDEX(PolicyMapping!$B:$B,MATCH($D33,PolicyMapping!$A:$A,0))</f>
        <v>clean energy</v>
      </c>
      <c r="AB33" t="str">
        <f>INDEX(PolicyMapping!$C:$C,MATCH($D33,PolicyMapping!$A:$A,0))</f>
        <v>power</v>
      </c>
    </row>
    <row r="34" spans="1:29" x14ac:dyDescent="0.3">
      <c r="A34" s="77" t="s">
        <v>571</v>
      </c>
      <c r="B34" s="77" t="s">
        <v>116</v>
      </c>
      <c r="C34" s="77"/>
      <c r="D34" s="77" t="s">
        <v>26</v>
      </c>
      <c r="E34" s="77">
        <v>3.5</v>
      </c>
      <c r="F34" s="105"/>
      <c r="G34" s="77" t="s">
        <v>24</v>
      </c>
      <c r="H34" s="77"/>
      <c r="I34" s="77">
        <v>2025</v>
      </c>
      <c r="J34" s="77" t="s">
        <v>17</v>
      </c>
      <c r="K34" s="77" t="s">
        <v>582</v>
      </c>
      <c r="L34" s="77"/>
      <c r="M34" s="78">
        <v>31</v>
      </c>
      <c r="N34" s="78">
        <v>31</v>
      </c>
      <c r="W34" t="s">
        <v>130</v>
      </c>
      <c r="X34" t="str">
        <f>INDEX(Regions!$B$4:$B$19,MATCH(MUSE!B34,Regions!$A$4:$A$19,0))</f>
        <v>Brazil</v>
      </c>
      <c r="Y34" t="s">
        <v>66</v>
      </c>
      <c r="AA34" t="str">
        <f>INDEX(PolicyMapping!$B:$B,MATCH($D34,PolicyMapping!$A:$A,0))</f>
        <v>clean energy</v>
      </c>
      <c r="AB34" t="str">
        <f>INDEX(PolicyMapping!$C:$C,MATCH($D34,PolicyMapping!$A:$A,0))</f>
        <v>power</v>
      </c>
      <c r="AC34" t="s">
        <v>66</v>
      </c>
    </row>
    <row r="35" spans="1:29" x14ac:dyDescent="0.3">
      <c r="A35" s="42" t="s">
        <v>571</v>
      </c>
      <c r="B35" s="42" t="s">
        <v>116</v>
      </c>
      <c r="C35" s="42"/>
      <c r="D35" s="42" t="s">
        <v>25</v>
      </c>
      <c r="E35" s="42">
        <v>16.5</v>
      </c>
      <c r="F35" s="101"/>
      <c r="G35" s="42" t="s">
        <v>24</v>
      </c>
      <c r="H35" s="42"/>
      <c r="I35" s="42">
        <v>2025</v>
      </c>
      <c r="J35" s="42" t="s">
        <v>17</v>
      </c>
      <c r="K35" s="42" t="s">
        <v>576</v>
      </c>
      <c r="L35" s="42"/>
      <c r="M35" s="75">
        <f>INDEX(CombinedDatabase!K:K,MATCH(MUSE!D35,CombinedDatabase!D:D,0))</f>
        <v>32</v>
      </c>
      <c r="N35" s="75">
        <v>32</v>
      </c>
      <c r="X35" t="str">
        <f>INDEX(Regions!$B$4:$B$19,MATCH(MUSE!B35,Regions!$A$4:$A$19,0))</f>
        <v>Brazil</v>
      </c>
      <c r="Y35" t="s">
        <v>66</v>
      </c>
      <c r="AA35" t="str">
        <f>INDEX(PolicyMapping!$B:$B,MATCH($D35,PolicyMapping!$A:$A,0))</f>
        <v>clean energy</v>
      </c>
      <c r="AB35" t="str">
        <f>INDEX(PolicyMapping!$C:$C,MATCH($D35,PolicyMapping!$A:$A,0))</f>
        <v>power</v>
      </c>
    </row>
    <row r="36" spans="1:29" x14ac:dyDescent="0.3">
      <c r="A36" s="77" t="s">
        <v>571</v>
      </c>
      <c r="B36" s="77" t="s">
        <v>116</v>
      </c>
      <c r="C36" s="77"/>
      <c r="D36" s="77" t="s">
        <v>25</v>
      </c>
      <c r="E36" s="77">
        <v>27.1</v>
      </c>
      <c r="F36" s="105"/>
      <c r="G36" s="77" t="s">
        <v>24</v>
      </c>
      <c r="H36" s="77"/>
      <c r="I36" s="77">
        <v>2025</v>
      </c>
      <c r="J36" s="77" t="s">
        <v>17</v>
      </c>
      <c r="K36" s="77" t="s">
        <v>582</v>
      </c>
      <c r="L36" s="77"/>
      <c r="M36" s="78">
        <v>33</v>
      </c>
      <c r="N36" s="78">
        <v>33</v>
      </c>
      <c r="W36" t="s">
        <v>130</v>
      </c>
      <c r="X36" t="str">
        <f>INDEX(Regions!$B$4:$B$19,MATCH(MUSE!B36,Regions!$A$4:$A$19,0))</f>
        <v>Brazil</v>
      </c>
      <c r="Y36" t="s">
        <v>66</v>
      </c>
      <c r="AA36" t="str">
        <f>INDEX(PolicyMapping!$B:$B,MATCH($D36,PolicyMapping!$A:$A,0))</f>
        <v>clean energy</v>
      </c>
      <c r="AB36" t="str">
        <f>INDEX(PolicyMapping!$C:$C,MATCH($D36,PolicyMapping!$A:$A,0))</f>
        <v>power</v>
      </c>
      <c r="AC36" t="s">
        <v>66</v>
      </c>
    </row>
    <row r="37" spans="1:29" x14ac:dyDescent="0.3">
      <c r="A37" s="74" t="s">
        <v>571</v>
      </c>
      <c r="B37" s="74" t="s">
        <v>116</v>
      </c>
      <c r="C37" s="74"/>
      <c r="D37" s="74" t="s">
        <v>133</v>
      </c>
      <c r="E37" s="74">
        <v>12000000</v>
      </c>
      <c r="F37" s="91"/>
      <c r="G37" s="74" t="s">
        <v>77</v>
      </c>
      <c r="H37" s="74"/>
      <c r="I37" s="74">
        <v>2030</v>
      </c>
      <c r="J37" s="74" t="s">
        <v>17</v>
      </c>
      <c r="K37" s="74" t="s">
        <v>141</v>
      </c>
      <c r="L37" s="74"/>
      <c r="M37" s="76">
        <f>INDEX(CombinedDatabase!K:K,MATCH(MUSE!D37,CombinedDatabase!D:D,0))</f>
        <v>34</v>
      </c>
      <c r="N37" s="76">
        <v>34</v>
      </c>
      <c r="X37" t="str">
        <f>INDEX(Regions!$B$4:$B$19,MATCH(MUSE!B37,Regions!$A$4:$A$19,0))</f>
        <v>Brazil</v>
      </c>
      <c r="Y37" t="s">
        <v>927</v>
      </c>
      <c r="AA37" t="str">
        <f>INDEX(PolicyMapping!$B:$B,MATCH($D37,PolicyMapping!$A:$A,0))</f>
        <v>land use</v>
      </c>
      <c r="AB37" t="str">
        <f>INDEX(PolicyMapping!$C:$C,MATCH($D37,PolicyMapping!$A:$A,0))</f>
        <v>land</v>
      </c>
    </row>
    <row r="38" spans="1:29" x14ac:dyDescent="0.3">
      <c r="A38" s="74" t="s">
        <v>571</v>
      </c>
      <c r="B38" s="74" t="s">
        <v>116</v>
      </c>
      <c r="C38" s="74"/>
      <c r="D38" s="74" t="s">
        <v>134</v>
      </c>
      <c r="E38" s="74">
        <v>-0.5</v>
      </c>
      <c r="F38" s="91"/>
      <c r="G38" s="74" t="s">
        <v>10</v>
      </c>
      <c r="H38" s="74">
        <v>2010</v>
      </c>
      <c r="I38" s="74">
        <v>2020</v>
      </c>
      <c r="J38" s="74" t="s">
        <v>17</v>
      </c>
      <c r="K38" s="74" t="s">
        <v>141</v>
      </c>
      <c r="L38" s="74"/>
      <c r="M38" s="76">
        <f>INDEX(CombinedDatabase!K:K,MATCH(MUSE!D38,CombinedDatabase!D:D,0))</f>
        <v>35</v>
      </c>
      <c r="N38" s="76">
        <v>35</v>
      </c>
      <c r="X38" t="str">
        <f>INDEX(Regions!$B$4:$B$19,MATCH(MUSE!B38,Regions!$A$4:$A$19,0))</f>
        <v>Brazil</v>
      </c>
      <c r="Y38" t="s">
        <v>927</v>
      </c>
      <c r="AA38" t="str">
        <f>INDEX(PolicyMapping!$B:$B,MATCH($D38,PolicyMapping!$A:$A,0))</f>
        <v>cap on emissions</v>
      </c>
      <c r="AB38" t="str">
        <f>INDEX(PolicyMapping!$C:$C,MATCH($D38,PolicyMapping!$A:$A,0))</f>
        <v>land</v>
      </c>
    </row>
    <row r="39" spans="1:29" x14ac:dyDescent="0.3">
      <c r="A39" s="42" t="s">
        <v>571</v>
      </c>
      <c r="B39" s="42" t="s">
        <v>116</v>
      </c>
      <c r="C39" s="42"/>
      <c r="D39" s="42" t="s">
        <v>135</v>
      </c>
      <c r="E39" s="42"/>
      <c r="F39" s="101"/>
      <c r="G39" s="42"/>
      <c r="H39" s="42">
        <v>2014</v>
      </c>
      <c r="I39" s="42"/>
      <c r="J39" s="42" t="s">
        <v>104</v>
      </c>
      <c r="K39" s="42" t="s">
        <v>583</v>
      </c>
      <c r="L39" s="42"/>
      <c r="M39" s="75">
        <f>INDEX(CombinedDatabase!K:K,MATCH(MUSE!D39,CombinedDatabase!D:D,0))</f>
        <v>36</v>
      </c>
      <c r="N39" s="75">
        <v>36</v>
      </c>
      <c r="X39" t="str">
        <f>INDEX(Regions!$B$4:$B$19,MATCH(MUSE!B39,Regions!$A$4:$A$19,0))</f>
        <v>Brazil</v>
      </c>
      <c r="Y39" t="s">
        <v>66</v>
      </c>
      <c r="AA39" t="str">
        <f>INDEX(PolicyMapping!$B:$B,MATCH($D39,PolicyMapping!$A:$A,0))</f>
        <v>efficiency standard</v>
      </c>
      <c r="AB39" t="str">
        <f>INDEX(PolicyMapping!$C:$C,MATCH($D39,PolicyMapping!$A:$A,0))</f>
        <v>buildings</v>
      </c>
    </row>
    <row r="40" spans="1:29" x14ac:dyDescent="0.3">
      <c r="A40" s="42" t="s">
        <v>571</v>
      </c>
      <c r="B40" s="42" t="s">
        <v>116</v>
      </c>
      <c r="C40" s="42"/>
      <c r="D40" s="42" t="s">
        <v>138</v>
      </c>
      <c r="E40" s="42">
        <v>1.82</v>
      </c>
      <c r="F40" s="101"/>
      <c r="G40" s="42" t="s">
        <v>139</v>
      </c>
      <c r="H40" s="42"/>
      <c r="I40" s="42">
        <v>2017</v>
      </c>
      <c r="J40" s="42" t="s">
        <v>17</v>
      </c>
      <c r="K40" s="42" t="s">
        <v>584</v>
      </c>
      <c r="L40" s="42"/>
      <c r="M40" s="75">
        <f>INDEX(CombinedDatabase!K:K,MATCH(MUSE!D40,CombinedDatabase!D:D,0))</f>
        <v>37</v>
      </c>
      <c r="N40" s="75">
        <v>37</v>
      </c>
      <c r="X40" t="str">
        <f>INDEX(Regions!$B$4:$B$19,MATCH(MUSE!B40,Regions!$A$4:$A$19,0))</f>
        <v>Brazil</v>
      </c>
      <c r="Y40" t="s">
        <v>66</v>
      </c>
      <c r="AA40" t="str">
        <f>INDEX(PolicyMapping!$B:$B,MATCH($D40,PolicyMapping!$A:$A,0))</f>
        <v>efficiency standard</v>
      </c>
      <c r="AB40" t="str">
        <f>INDEX(PolicyMapping!$C:$C,MATCH($D40,PolicyMapping!$A:$A,0))</f>
        <v>transport</v>
      </c>
    </row>
    <row r="41" spans="1:29" x14ac:dyDescent="0.3">
      <c r="A41" s="74" t="s">
        <v>571</v>
      </c>
      <c r="B41" s="74" t="s">
        <v>116</v>
      </c>
      <c r="C41" s="74"/>
      <c r="D41" s="74" t="s">
        <v>134</v>
      </c>
      <c r="E41" s="74">
        <v>250</v>
      </c>
      <c r="F41" s="91"/>
      <c r="G41" s="74" t="s">
        <v>81</v>
      </c>
      <c r="H41" s="74"/>
      <c r="I41" s="74">
        <v>2020</v>
      </c>
      <c r="J41" s="74" t="s">
        <v>14</v>
      </c>
      <c r="K41" s="74" t="s">
        <v>141</v>
      </c>
      <c r="L41" s="74"/>
      <c r="M41" s="76">
        <v>38</v>
      </c>
      <c r="N41" s="76">
        <v>38</v>
      </c>
      <c r="X41" t="str">
        <f>INDEX(Regions!$B$4:$B$19,MATCH(MUSE!B41,Regions!$A$4:$A$19,0))</f>
        <v>Brazil</v>
      </c>
      <c r="Y41" t="s">
        <v>927</v>
      </c>
      <c r="AA41" t="str">
        <f>INDEX(PolicyMapping!$B:$B,MATCH($D41,PolicyMapping!$A:$A,0))</f>
        <v>cap on emissions</v>
      </c>
      <c r="AB41" t="str">
        <f>INDEX(PolicyMapping!$C:$C,MATCH($D41,PolicyMapping!$A:$A,0))</f>
        <v>land</v>
      </c>
    </row>
    <row r="42" spans="1:29" x14ac:dyDescent="0.3">
      <c r="A42" s="42" t="s">
        <v>571</v>
      </c>
      <c r="B42" s="42" t="s">
        <v>116</v>
      </c>
      <c r="C42" s="42"/>
      <c r="D42" s="42" t="s">
        <v>142</v>
      </c>
      <c r="E42" s="42">
        <v>5.6</v>
      </c>
      <c r="F42" s="101"/>
      <c r="G42" s="42" t="s">
        <v>24</v>
      </c>
      <c r="H42" s="42"/>
      <c r="I42" s="42">
        <v>2025</v>
      </c>
      <c r="J42" s="42" t="s">
        <v>17</v>
      </c>
      <c r="K42" s="42" t="s">
        <v>576</v>
      </c>
      <c r="L42" s="42"/>
      <c r="M42" s="75">
        <f>INDEX(CombinedDatabase!K:K,MATCH(MUSE!D42,CombinedDatabase!D:D,0))</f>
        <v>39</v>
      </c>
      <c r="N42" s="75">
        <v>39</v>
      </c>
      <c r="X42" t="str">
        <f>INDEX(Regions!$B$4:$B$19,MATCH(MUSE!B42,Regions!$A$4:$A$19,0))</f>
        <v>Brazil</v>
      </c>
      <c r="Y42" t="s">
        <v>66</v>
      </c>
      <c r="AA42" t="str">
        <f>INDEX(PolicyMapping!$B:$B,MATCH($D42,PolicyMapping!$A:$A,0))</f>
        <v>clean energy</v>
      </c>
      <c r="AB42" t="str">
        <f>INDEX(PolicyMapping!$C:$C,MATCH($D42,PolicyMapping!$A:$A,0))</f>
        <v>power</v>
      </c>
    </row>
    <row r="43" spans="1:29" x14ac:dyDescent="0.3">
      <c r="A43" s="42" t="s">
        <v>571</v>
      </c>
      <c r="B43" s="42" t="s">
        <v>116</v>
      </c>
      <c r="C43" s="42"/>
      <c r="D43" s="42" t="s">
        <v>142</v>
      </c>
      <c r="E43" s="42">
        <v>7</v>
      </c>
      <c r="F43" s="101"/>
      <c r="G43" s="42" t="s">
        <v>24</v>
      </c>
      <c r="H43" s="42"/>
      <c r="I43" s="42">
        <v>2025</v>
      </c>
      <c r="J43" s="42" t="s">
        <v>17</v>
      </c>
      <c r="K43" s="42" t="s">
        <v>582</v>
      </c>
      <c r="L43" s="42"/>
      <c r="M43" s="75">
        <v>40</v>
      </c>
      <c r="N43" s="75">
        <v>40</v>
      </c>
      <c r="W43" t="s">
        <v>130</v>
      </c>
      <c r="X43" t="str">
        <f>INDEX(Regions!$B$4:$B$19,MATCH(MUSE!B43,Regions!$A$4:$A$19,0))</f>
        <v>Brazil</v>
      </c>
      <c r="Y43" t="s">
        <v>66</v>
      </c>
      <c r="AA43" t="str">
        <f>INDEX(PolicyMapping!$B:$B,MATCH($D43,PolicyMapping!$A:$A,0))</f>
        <v>clean energy</v>
      </c>
      <c r="AB43" t="str">
        <f>INDEX(PolicyMapping!$C:$C,MATCH($D43,PolicyMapping!$A:$A,0))</f>
        <v>power</v>
      </c>
    </row>
    <row r="44" spans="1:29" x14ac:dyDescent="0.3">
      <c r="A44" s="74" t="s">
        <v>571</v>
      </c>
      <c r="B44" s="74" t="s">
        <v>116</v>
      </c>
      <c r="C44" s="74"/>
      <c r="D44" s="74" t="s">
        <v>145</v>
      </c>
      <c r="E44" s="74">
        <v>-7</v>
      </c>
      <c r="F44" s="91"/>
      <c r="G44" s="74" t="s">
        <v>10</v>
      </c>
      <c r="H44" s="74">
        <v>2017</v>
      </c>
      <c r="I44" s="74">
        <v>2028</v>
      </c>
      <c r="J44" s="74" t="s">
        <v>17</v>
      </c>
      <c r="K44" s="74" t="s">
        <v>141</v>
      </c>
      <c r="L44" s="74"/>
      <c r="M44" s="76">
        <f>INDEX(CombinedDatabase!K:K,MATCH(MUSE!D44,CombinedDatabase!D:D,0))</f>
        <v>41</v>
      </c>
      <c r="N44" s="76">
        <v>41</v>
      </c>
      <c r="X44" t="str">
        <f>INDEX(Regions!$B$4:$B$19,MATCH(MUSE!B44,Regions!$A$4:$A$19,0))</f>
        <v>Brazil</v>
      </c>
      <c r="Y44" t="s">
        <v>927</v>
      </c>
      <c r="AA44" t="str">
        <f>INDEX(PolicyMapping!$B:$B,MATCH($D44,PolicyMapping!$A:$A,0))</f>
        <v>cap on emissions</v>
      </c>
      <c r="AB44" t="str">
        <f>INDEX(PolicyMapping!$C:$C,MATCH($D44,PolicyMapping!$A:$A,0))</f>
        <v>transport</v>
      </c>
    </row>
    <row r="45" spans="1:29" x14ac:dyDescent="0.3">
      <c r="A45" s="74" t="s">
        <v>571</v>
      </c>
      <c r="B45" s="74" t="s">
        <v>116</v>
      </c>
      <c r="C45" s="74"/>
      <c r="D45" s="74" t="s">
        <v>146</v>
      </c>
      <c r="E45" s="74">
        <v>98</v>
      </c>
      <c r="F45" s="91"/>
      <c r="G45" s="74" t="s">
        <v>10</v>
      </c>
      <c r="H45" s="74"/>
      <c r="I45" s="74">
        <v>2018</v>
      </c>
      <c r="J45" s="74" t="s">
        <v>17</v>
      </c>
      <c r="K45" s="74" t="s">
        <v>141</v>
      </c>
      <c r="L45" s="74"/>
      <c r="M45" s="76">
        <f>INDEX(CombinedDatabase!K:K,MATCH(MUSE!D45,CombinedDatabase!D:D,0))</f>
        <v>42</v>
      </c>
      <c r="N45" s="76">
        <v>42</v>
      </c>
      <c r="X45" t="str">
        <f>INDEX(Regions!$B$4:$B$19,MATCH(MUSE!B45,Regions!$A$4:$A$19,0))</f>
        <v>Brazil</v>
      </c>
      <c r="Y45" t="s">
        <v>927</v>
      </c>
      <c r="AA45" t="str">
        <f>INDEX(PolicyMapping!$B:$B,MATCH($D45,PolicyMapping!$A:$A,0))</f>
        <v>energy access</v>
      </c>
      <c r="AB45" t="str">
        <f>INDEX(PolicyMapping!$C:$C,MATCH($D45,PolicyMapping!$A:$A,0))</f>
        <v>system</v>
      </c>
    </row>
    <row r="46" spans="1:29" x14ac:dyDescent="0.3">
      <c r="A46" s="74" t="s">
        <v>571</v>
      </c>
      <c r="B46" s="74" t="s">
        <v>116</v>
      </c>
      <c r="C46" s="74"/>
      <c r="D46" s="74" t="s">
        <v>147</v>
      </c>
      <c r="E46" s="74">
        <v>-149.5</v>
      </c>
      <c r="F46" s="91"/>
      <c r="G46" s="74" t="s">
        <v>112</v>
      </c>
      <c r="H46" s="74" t="s">
        <v>148</v>
      </c>
      <c r="I46" s="74">
        <v>2020</v>
      </c>
      <c r="J46" s="74" t="s">
        <v>17</v>
      </c>
      <c r="K46" s="74" t="s">
        <v>141</v>
      </c>
      <c r="L46" s="74"/>
      <c r="M46" s="76">
        <f>INDEX(CombinedDatabase!K:K,MATCH(MUSE!D46,CombinedDatabase!D:D,0))</f>
        <v>43</v>
      </c>
      <c r="N46" s="76">
        <v>43</v>
      </c>
      <c r="X46" t="str">
        <f>INDEX(Regions!$B$4:$B$19,MATCH(MUSE!B46,Regions!$A$4:$A$19,0))</f>
        <v>Brazil</v>
      </c>
      <c r="Y46" t="s">
        <v>927</v>
      </c>
      <c r="AA46" t="str">
        <f>INDEX(PolicyMapping!$B:$B,MATCH($D46,PolicyMapping!$A:$A,0))</f>
        <v>cap on emissions</v>
      </c>
      <c r="AB46" t="str">
        <f>INDEX(PolicyMapping!$C:$C,MATCH($D46,PolicyMapping!$A:$A,0))</f>
        <v>land</v>
      </c>
    </row>
    <row r="47" spans="1:29" x14ac:dyDescent="0.3">
      <c r="A47" s="42" t="s">
        <v>571</v>
      </c>
      <c r="B47" s="42" t="s">
        <v>116</v>
      </c>
      <c r="C47" s="42"/>
      <c r="D47" s="42" t="s">
        <v>122</v>
      </c>
      <c r="E47" s="42">
        <v>10</v>
      </c>
      <c r="F47" s="101"/>
      <c r="G47" s="42" t="s">
        <v>10</v>
      </c>
      <c r="H47" s="42">
        <v>2019</v>
      </c>
      <c r="I47" s="42"/>
      <c r="J47" s="42" t="s">
        <v>17</v>
      </c>
      <c r="K47" s="42" t="s">
        <v>585</v>
      </c>
      <c r="L47" s="42"/>
      <c r="M47" s="75">
        <v>44</v>
      </c>
      <c r="N47" s="75">
        <v>44</v>
      </c>
      <c r="X47" t="str">
        <f>INDEX(Regions!$B$4:$B$19,MATCH(MUSE!B47,Regions!$A$4:$A$19,0))</f>
        <v>Brazil</v>
      </c>
      <c r="Y47" t="s">
        <v>66</v>
      </c>
      <c r="AA47" t="str">
        <f>INDEX(PolicyMapping!$B:$B,MATCH($D47,PolicyMapping!$A:$A,0))</f>
        <v>clean energy</v>
      </c>
      <c r="AB47" t="str">
        <f>INDEX(PolicyMapping!$C:$C,MATCH($D47,PolicyMapping!$A:$A,0))</f>
        <v>transport</v>
      </c>
    </row>
    <row r="48" spans="1:29" x14ac:dyDescent="0.3">
      <c r="A48" s="42" t="s">
        <v>571</v>
      </c>
      <c r="B48" s="42" t="s">
        <v>116</v>
      </c>
      <c r="C48" s="42"/>
      <c r="D48" s="42" t="s">
        <v>31</v>
      </c>
      <c r="E48" s="42">
        <v>88.5</v>
      </c>
      <c r="F48" s="101"/>
      <c r="G48" s="42" t="s">
        <v>24</v>
      </c>
      <c r="H48" s="42"/>
      <c r="I48" s="42">
        <v>2025</v>
      </c>
      <c r="J48" s="42" t="s">
        <v>17</v>
      </c>
      <c r="K48" s="42" t="s">
        <v>576</v>
      </c>
      <c r="L48" s="42"/>
      <c r="M48" s="75">
        <f>INDEX(CombinedDatabase!K:K,MATCH(MUSE!D48,CombinedDatabase!D:D,0))</f>
        <v>45</v>
      </c>
      <c r="N48" s="75">
        <v>45</v>
      </c>
      <c r="X48" t="str">
        <f>INDEX(Regions!$B$4:$B$19,MATCH(MUSE!B48,Regions!$A$4:$A$19,0))</f>
        <v>Brazil</v>
      </c>
      <c r="Y48" t="s">
        <v>66</v>
      </c>
      <c r="AA48" t="str">
        <f>INDEX(PolicyMapping!$B:$B,MATCH($D48,PolicyMapping!$A:$A,0))</f>
        <v>clean energy</v>
      </c>
      <c r="AB48" t="str">
        <f>INDEX(PolicyMapping!$C:$C,MATCH($D48,PolicyMapping!$A:$A,0))</f>
        <v>power</v>
      </c>
    </row>
    <row r="49" spans="1:29" x14ac:dyDescent="0.3">
      <c r="A49" s="42" t="s">
        <v>571</v>
      </c>
      <c r="B49" s="42" t="s">
        <v>116</v>
      </c>
      <c r="C49" s="42"/>
      <c r="D49" s="42" t="s">
        <v>31</v>
      </c>
      <c r="E49" s="42">
        <v>116.7</v>
      </c>
      <c r="F49" s="101"/>
      <c r="G49" s="42" t="s">
        <v>24</v>
      </c>
      <c r="H49" s="42"/>
      <c r="I49" s="42">
        <v>2025</v>
      </c>
      <c r="J49" s="42" t="s">
        <v>17</v>
      </c>
      <c r="K49" s="42" t="s">
        <v>582</v>
      </c>
      <c r="L49" s="42"/>
      <c r="M49" s="75">
        <f>INDEX(CombinedDatabase!K:K,MATCH(MUSE!D49,CombinedDatabase!D:D,0))</f>
        <v>45</v>
      </c>
      <c r="N49" s="75">
        <v>46</v>
      </c>
      <c r="W49" t="s">
        <v>130</v>
      </c>
      <c r="X49" t="str">
        <f>INDEX(Regions!$B$4:$B$19,MATCH(MUSE!B49,Regions!$A$4:$A$19,0))</f>
        <v>Brazil</v>
      </c>
      <c r="Y49" t="s">
        <v>66</v>
      </c>
      <c r="AA49" t="str">
        <f>INDEX(PolicyMapping!$B:$B,MATCH($D49,PolicyMapping!$A:$A,0))</f>
        <v>clean energy</v>
      </c>
      <c r="AB49" t="str">
        <f>INDEX(PolicyMapping!$C:$C,MATCH($D49,PolicyMapping!$A:$A,0))</f>
        <v>power</v>
      </c>
    </row>
    <row r="50" spans="1:29" x14ac:dyDescent="0.3">
      <c r="A50" s="42" t="s">
        <v>571</v>
      </c>
      <c r="B50" s="42" t="s">
        <v>152</v>
      </c>
      <c r="C50" s="42"/>
      <c r="D50" s="42" t="s">
        <v>153</v>
      </c>
      <c r="E50" s="42">
        <v>0</v>
      </c>
      <c r="F50" s="101"/>
      <c r="G50" s="42" t="s">
        <v>24</v>
      </c>
      <c r="H50" s="42"/>
      <c r="I50" s="42">
        <v>2029</v>
      </c>
      <c r="J50" s="42" t="s">
        <v>22</v>
      </c>
      <c r="K50" s="42" t="s">
        <v>586</v>
      </c>
      <c r="L50" s="42"/>
      <c r="M50" s="75">
        <f>INDEX(CombinedDatabase!K:K,MATCH(MUSE!D50,CombinedDatabase!D:D,0))</f>
        <v>47</v>
      </c>
      <c r="N50" s="75">
        <v>47</v>
      </c>
      <c r="X50" t="str">
        <f>INDEX(Regions!$B$4:$B$19,MATCH(MUSE!B50,Regions!$A$4:$A$19,0))</f>
        <v>Canada</v>
      </c>
      <c r="Y50" t="s">
        <v>66</v>
      </c>
      <c r="AA50" t="str">
        <f>INDEX(PolicyMapping!$B:$B,MATCH($D50,PolicyMapping!$A:$A,0))</f>
        <v>cap on fossils</v>
      </c>
      <c r="AB50" t="str">
        <f>INDEX(PolicyMapping!$C:$C,MATCH($D50,PolicyMapping!$A:$A,0))</f>
        <v>power</v>
      </c>
    </row>
    <row r="51" spans="1:29" x14ac:dyDescent="0.3">
      <c r="A51" s="74" t="s">
        <v>571</v>
      </c>
      <c r="B51" s="74" t="s">
        <v>152</v>
      </c>
      <c r="C51" s="74"/>
      <c r="D51" s="74" t="s">
        <v>156</v>
      </c>
      <c r="E51" s="74">
        <v>-30</v>
      </c>
      <c r="F51" s="91"/>
      <c r="G51" s="74" t="s">
        <v>157</v>
      </c>
      <c r="H51" s="74" t="s">
        <v>158</v>
      </c>
      <c r="I51" s="74">
        <v>2030</v>
      </c>
      <c r="J51" s="74" t="s">
        <v>22</v>
      </c>
      <c r="K51" s="74" t="s">
        <v>528</v>
      </c>
      <c r="L51" s="74"/>
      <c r="M51" s="76">
        <f>INDEX(CombinedDatabase!K:K,MATCH(MUSE!D51,CombinedDatabase!D:D,0))</f>
        <v>48</v>
      </c>
      <c r="N51" s="76">
        <v>48</v>
      </c>
      <c r="X51" t="str">
        <f>INDEX(Regions!$B$4:$B$19,MATCH(MUSE!B51,Regions!$A$4:$A$19,0))</f>
        <v>Canada</v>
      </c>
      <c r="AA51" t="str">
        <f>INDEX(PolicyMapping!$B:$B,MATCH($D51,PolicyMapping!$A:$A,0))</f>
        <v>cap on emissions</v>
      </c>
      <c r="AB51" t="str">
        <f>INDEX(PolicyMapping!$C:$C,MATCH($D51,PolicyMapping!$A:$A,0))</f>
        <v>system</v>
      </c>
    </row>
    <row r="52" spans="1:29" x14ac:dyDescent="0.3">
      <c r="A52" s="74" t="s">
        <v>571</v>
      </c>
      <c r="B52" s="74" t="s">
        <v>152</v>
      </c>
      <c r="C52" s="74"/>
      <c r="D52" s="74" t="s">
        <v>89</v>
      </c>
      <c r="E52" s="74">
        <v>50</v>
      </c>
      <c r="F52" s="91"/>
      <c r="G52" s="74" t="s">
        <v>160</v>
      </c>
      <c r="H52" s="74"/>
      <c r="I52" s="74">
        <v>2022</v>
      </c>
      <c r="J52" s="74" t="s">
        <v>22</v>
      </c>
      <c r="K52" s="74" t="s">
        <v>528</v>
      </c>
      <c r="L52" s="74"/>
      <c r="M52" s="76">
        <v>49</v>
      </c>
      <c r="N52" s="76">
        <v>49</v>
      </c>
      <c r="X52" t="str">
        <f>INDEX(Regions!$B$4:$B$19,MATCH(MUSE!B52,Regions!$A$4:$A$19,0))</f>
        <v>Canada</v>
      </c>
      <c r="AA52" t="str">
        <f>INDEX(PolicyMapping!$B:$B,MATCH($D52,PolicyMapping!$A:$A,0))</f>
        <v>economic</v>
      </c>
      <c r="AB52" t="str">
        <f>INDEX(PolicyMapping!$C:$C,MATCH($D52,PolicyMapping!$A:$A,0))</f>
        <v>system</v>
      </c>
    </row>
    <row r="53" spans="1:29" x14ac:dyDescent="0.3">
      <c r="A53" s="74" t="s">
        <v>571</v>
      </c>
      <c r="B53" s="74" t="s">
        <v>152</v>
      </c>
      <c r="C53" s="74"/>
      <c r="D53" s="74" t="s">
        <v>156</v>
      </c>
      <c r="E53" s="74">
        <v>-12.7</v>
      </c>
      <c r="F53" s="91"/>
      <c r="G53" s="74" t="s">
        <v>157</v>
      </c>
      <c r="H53" s="74" t="s">
        <v>158</v>
      </c>
      <c r="I53" s="74">
        <v>2030</v>
      </c>
      <c r="J53" s="74" t="s">
        <v>22</v>
      </c>
      <c r="K53" s="74" t="s">
        <v>528</v>
      </c>
      <c r="L53" s="74"/>
      <c r="M53" s="76">
        <v>50</v>
      </c>
      <c r="N53" s="76">
        <v>50</v>
      </c>
      <c r="X53" t="str">
        <f>INDEX(Regions!$B$4:$B$19,MATCH(MUSE!B53,Regions!$A$4:$A$19,0))</f>
        <v>Canada</v>
      </c>
      <c r="AA53" t="str">
        <f>INDEX(PolicyMapping!$B:$B,MATCH($D53,PolicyMapping!$A:$A,0))</f>
        <v>cap on emissions</v>
      </c>
      <c r="AB53" t="str">
        <f>INDEX(PolicyMapping!$C:$C,MATCH($D53,PolicyMapping!$A:$A,0))</f>
        <v>system</v>
      </c>
    </row>
    <row r="54" spans="1:29" x14ac:dyDescent="0.3">
      <c r="A54" s="42" t="s">
        <v>571</v>
      </c>
      <c r="B54" s="42" t="s">
        <v>152</v>
      </c>
      <c r="C54" s="42"/>
      <c r="D54" s="42" t="s">
        <v>65</v>
      </c>
      <c r="E54" s="42">
        <v>3.7</v>
      </c>
      <c r="F54" s="101"/>
      <c r="G54" s="42" t="s">
        <v>10</v>
      </c>
      <c r="H54" s="42">
        <v>2011</v>
      </c>
      <c r="I54" s="42">
        <v>2020</v>
      </c>
      <c r="J54" s="42" t="s">
        <v>17</v>
      </c>
      <c r="K54" s="42" t="s">
        <v>587</v>
      </c>
      <c r="L54" s="42"/>
      <c r="M54" s="75">
        <v>51</v>
      </c>
      <c r="N54" s="75">
        <v>51</v>
      </c>
      <c r="X54" t="str">
        <f>INDEX(Regions!$B$4:$B$19,MATCH(MUSE!B54,Regions!$A$4:$A$19,0))</f>
        <v>Canada</v>
      </c>
      <c r="Y54" t="s">
        <v>66</v>
      </c>
      <c r="AA54" t="str">
        <f>INDEX(PolicyMapping!$B:$B,MATCH($D54,PolicyMapping!$A:$A,0))</f>
        <v>clean energy</v>
      </c>
      <c r="AB54" t="str">
        <f>INDEX(PolicyMapping!$C:$C,MATCH($D54,PolicyMapping!$A:$A,0))</f>
        <v>transport</v>
      </c>
    </row>
    <row r="55" spans="1:29" x14ac:dyDescent="0.3">
      <c r="A55" s="74" t="s">
        <v>571</v>
      </c>
      <c r="B55" s="74" t="s">
        <v>152</v>
      </c>
      <c r="C55" s="74"/>
      <c r="D55" s="74" t="s">
        <v>165</v>
      </c>
      <c r="E55" s="74">
        <v>1.38</v>
      </c>
      <c r="F55" s="91"/>
      <c r="G55" s="74" t="s">
        <v>166</v>
      </c>
      <c r="H55" s="74"/>
      <c r="I55" s="74">
        <v>2027</v>
      </c>
      <c r="J55" s="74" t="s">
        <v>17</v>
      </c>
      <c r="K55" s="74" t="s">
        <v>141</v>
      </c>
      <c r="L55" s="74"/>
      <c r="M55" s="76">
        <f>INDEX(CombinedDatabase!K:K,MATCH(MUSE!D55,CombinedDatabase!D:D,0))</f>
        <v>52</v>
      </c>
      <c r="N55" s="76">
        <v>52</v>
      </c>
      <c r="X55" t="str">
        <f>INDEX(Regions!$B$4:$B$19,MATCH(MUSE!B55,Regions!$A$4:$A$19,0))</f>
        <v>Canada</v>
      </c>
      <c r="Y55" t="s">
        <v>927</v>
      </c>
      <c r="AA55" t="str">
        <f>INDEX(PolicyMapping!$B:$B,MATCH($D55,PolicyMapping!$A:$A,0))</f>
        <v>efficiency standard</v>
      </c>
      <c r="AB55" t="str">
        <f>INDEX(PolicyMapping!$C:$C,MATCH($D55,PolicyMapping!$A:$A,0))</f>
        <v>transport</v>
      </c>
    </row>
    <row r="56" spans="1:29" x14ac:dyDescent="0.3">
      <c r="A56" s="42" t="s">
        <v>571</v>
      </c>
      <c r="B56" s="42" t="s">
        <v>152</v>
      </c>
      <c r="C56" s="42"/>
      <c r="D56" s="42" t="s">
        <v>169</v>
      </c>
      <c r="E56" s="42">
        <v>-6.5</v>
      </c>
      <c r="F56" s="101"/>
      <c r="G56" s="42" t="s">
        <v>112</v>
      </c>
      <c r="H56" s="42" t="s">
        <v>148</v>
      </c>
      <c r="I56" s="42">
        <v>2020</v>
      </c>
      <c r="J56" s="42" t="s">
        <v>17</v>
      </c>
      <c r="K56" s="42" t="s">
        <v>588</v>
      </c>
      <c r="L56" s="42"/>
      <c r="M56" s="75">
        <f>INDEX(CombinedDatabase!K:K,MATCH(MUSE!D56,CombinedDatabase!D:D,0))</f>
        <v>53</v>
      </c>
      <c r="N56" s="75">
        <v>53</v>
      </c>
      <c r="X56" t="str">
        <f>INDEX(Regions!$B$4:$B$19,MATCH(MUSE!B56,Regions!$A$4:$A$19,0))</f>
        <v>Canada</v>
      </c>
      <c r="Y56" t="s">
        <v>66</v>
      </c>
      <c r="AA56" t="str">
        <f>INDEX(PolicyMapping!$B:$B,MATCH($D56,PolicyMapping!$A:$A,0))</f>
        <v>cap on emissions</v>
      </c>
      <c r="AB56" t="str">
        <f>INDEX(PolicyMapping!$C:$C,MATCH($D56,PolicyMapping!$A:$A,0))</f>
        <v>buildings</v>
      </c>
    </row>
    <row r="57" spans="1:29" x14ac:dyDescent="0.3">
      <c r="A57" s="74" t="s">
        <v>571</v>
      </c>
      <c r="B57" s="74" t="s">
        <v>152</v>
      </c>
      <c r="C57" s="74"/>
      <c r="D57" s="74" t="s">
        <v>171</v>
      </c>
      <c r="E57" s="74">
        <v>-64</v>
      </c>
      <c r="F57" s="91"/>
      <c r="G57" s="74" t="s">
        <v>10</v>
      </c>
      <c r="H57" s="74">
        <v>2010</v>
      </c>
      <c r="I57" s="74">
        <v>2030</v>
      </c>
      <c r="J57" s="74" t="s">
        <v>14</v>
      </c>
      <c r="K57" s="74" t="s">
        <v>141</v>
      </c>
      <c r="L57" s="74"/>
      <c r="M57" s="76">
        <f>INDEX(CombinedDatabase!K:K,MATCH(MUSE!D57,CombinedDatabase!D:D,0))</f>
        <v>54</v>
      </c>
      <c r="N57" s="76">
        <v>54</v>
      </c>
      <c r="X57" t="str">
        <f>INDEX(Regions!$B$4:$B$19,MATCH(MUSE!B57,Regions!$A$4:$A$19,0))</f>
        <v>Canada</v>
      </c>
      <c r="Y57" t="s">
        <v>927</v>
      </c>
      <c r="AA57" t="str">
        <f>INDEX(PolicyMapping!$B:$B,MATCH($D57,PolicyMapping!$A:$A,0))</f>
        <v>efficiency standard</v>
      </c>
      <c r="AB57" t="str">
        <f>INDEX(PolicyMapping!$C:$C,MATCH($D57,PolicyMapping!$A:$A,0))</f>
        <v>power</v>
      </c>
    </row>
    <row r="58" spans="1:29" x14ac:dyDescent="0.3">
      <c r="A58" s="42" t="s">
        <v>571</v>
      </c>
      <c r="B58" s="42" t="s">
        <v>152</v>
      </c>
      <c r="C58" s="42"/>
      <c r="D58" s="42" t="s">
        <v>169</v>
      </c>
      <c r="E58" s="42">
        <v>-4.5</v>
      </c>
      <c r="F58" s="101"/>
      <c r="G58" s="42" t="s">
        <v>10</v>
      </c>
      <c r="H58" s="42" t="s">
        <v>148</v>
      </c>
      <c r="I58" s="42">
        <v>2020</v>
      </c>
      <c r="J58" s="42" t="s">
        <v>14</v>
      </c>
      <c r="K58" s="42" t="s">
        <v>589</v>
      </c>
      <c r="L58" s="42"/>
      <c r="M58" s="75">
        <v>55</v>
      </c>
      <c r="N58" s="75">
        <v>55</v>
      </c>
      <c r="X58" t="str">
        <f>INDEX(Regions!$B$4:$B$19,MATCH(MUSE!B58,Regions!$A$4:$A$19,0))</f>
        <v>Canada</v>
      </c>
      <c r="Y58" t="s">
        <v>66</v>
      </c>
      <c r="AA58" t="str">
        <f>INDEX(PolicyMapping!$B:$B,MATCH($D58,PolicyMapping!$A:$A,0))</f>
        <v>cap on emissions</v>
      </c>
      <c r="AB58" t="str">
        <f>INDEX(PolicyMapping!$C:$C,MATCH($D58,PolicyMapping!$A:$A,0))</f>
        <v>buildings</v>
      </c>
    </row>
    <row r="59" spans="1:29" x14ac:dyDescent="0.3">
      <c r="A59" s="56" t="s">
        <v>571</v>
      </c>
      <c r="B59" s="56" t="s">
        <v>152</v>
      </c>
      <c r="C59" s="56"/>
      <c r="D59" s="56" t="s">
        <v>119</v>
      </c>
      <c r="E59" s="56">
        <v>5</v>
      </c>
      <c r="F59" s="99"/>
      <c r="G59" s="56" t="s">
        <v>10</v>
      </c>
      <c r="H59" s="56">
        <v>2011</v>
      </c>
      <c r="I59" s="56">
        <v>2020</v>
      </c>
      <c r="J59" s="56" t="s">
        <v>17</v>
      </c>
      <c r="K59" s="56" t="s">
        <v>590</v>
      </c>
      <c r="L59" s="56"/>
      <c r="M59" s="79">
        <v>56</v>
      </c>
      <c r="N59" s="79">
        <v>56</v>
      </c>
      <c r="X59" t="str">
        <f>INDEX(Regions!$B$4:$B$19,MATCH(MUSE!B59,Regions!$A$4:$A$19,0))</f>
        <v>Canada</v>
      </c>
      <c r="Y59" t="s">
        <v>66</v>
      </c>
      <c r="Z59" t="s">
        <v>66</v>
      </c>
      <c r="AA59" t="str">
        <f>INDEX(PolicyMapping!$B:$B,MATCH($D59,PolicyMapping!$A:$A,0))</f>
        <v>clean energy</v>
      </c>
      <c r="AB59" t="str">
        <f>INDEX(PolicyMapping!$C:$C,MATCH($D59,PolicyMapping!$A:$A,0))</f>
        <v>transport</v>
      </c>
    </row>
    <row r="60" spans="1:29" x14ac:dyDescent="0.3">
      <c r="A60" s="56" t="s">
        <v>571</v>
      </c>
      <c r="B60" s="56" t="s">
        <v>152</v>
      </c>
      <c r="C60" s="56"/>
      <c r="D60" s="56" t="s">
        <v>122</v>
      </c>
      <c r="E60" s="56">
        <v>2</v>
      </c>
      <c r="F60" s="99"/>
      <c r="G60" s="56" t="s">
        <v>10</v>
      </c>
      <c r="H60" s="56">
        <v>2011</v>
      </c>
      <c r="I60" s="56">
        <v>2020</v>
      </c>
      <c r="J60" s="56" t="s">
        <v>17</v>
      </c>
      <c r="K60" s="56" t="s">
        <v>591</v>
      </c>
      <c r="L60" s="56"/>
      <c r="M60" s="79">
        <v>57</v>
      </c>
      <c r="N60" s="79">
        <v>57</v>
      </c>
      <c r="X60" t="str">
        <f>INDEX(Regions!$B$4:$B$19,MATCH(MUSE!B60,Regions!$A$4:$A$19,0))</f>
        <v>Canada</v>
      </c>
      <c r="Y60" t="s">
        <v>66</v>
      </c>
      <c r="Z60" t="s">
        <v>66</v>
      </c>
      <c r="AA60" t="str">
        <f>INDEX(PolicyMapping!$B:$B,MATCH($D60,PolicyMapping!$A:$A,0))</f>
        <v>clean energy</v>
      </c>
      <c r="AB60" t="str">
        <f>INDEX(PolicyMapping!$C:$C,MATCH($D60,PolicyMapping!$A:$A,0))</f>
        <v>transport</v>
      </c>
    </row>
    <row r="61" spans="1:29" x14ac:dyDescent="0.3">
      <c r="A61" s="42" t="s">
        <v>571</v>
      </c>
      <c r="B61" s="42" t="s">
        <v>152</v>
      </c>
      <c r="C61" s="42"/>
      <c r="D61" s="42" t="s">
        <v>176</v>
      </c>
      <c r="E61" s="42">
        <v>0.91</v>
      </c>
      <c r="F61" s="101"/>
      <c r="G61" s="42" t="s">
        <v>139</v>
      </c>
      <c r="H61" s="42"/>
      <c r="I61" s="42">
        <v>2025</v>
      </c>
      <c r="J61" s="42" t="s">
        <v>17</v>
      </c>
      <c r="K61" s="42" t="s">
        <v>592</v>
      </c>
      <c r="L61" s="42"/>
      <c r="M61" s="75">
        <f>INDEX(CombinedDatabase!K:K,MATCH(MUSE!D61,CombinedDatabase!D:D,0))</f>
        <v>58</v>
      </c>
      <c r="N61" s="75">
        <v>58</v>
      </c>
      <c r="X61" t="str">
        <f>INDEX(Regions!$B$4:$B$19,MATCH(MUSE!B61,Regions!$A$4:$A$19,0))</f>
        <v>Canada</v>
      </c>
      <c r="Y61" t="s">
        <v>66</v>
      </c>
      <c r="AA61" t="str">
        <f>INDEX(PolicyMapping!$B:$B,MATCH($D61,PolicyMapping!$A:$A,0))</f>
        <v>efficiency standard</v>
      </c>
      <c r="AB61" t="str">
        <f>INDEX(PolicyMapping!$C:$C,MATCH($D61,PolicyMapping!$A:$A,0))</f>
        <v>transport</v>
      </c>
    </row>
    <row r="62" spans="1:29" x14ac:dyDescent="0.3">
      <c r="A62" s="74" t="s">
        <v>571</v>
      </c>
      <c r="B62" s="74" t="s">
        <v>152</v>
      </c>
      <c r="C62" s="74"/>
      <c r="D62" s="74" t="s">
        <v>178</v>
      </c>
      <c r="E62" s="74">
        <v>-40</v>
      </c>
      <c r="F62" s="91"/>
      <c r="G62" s="74" t="s">
        <v>10</v>
      </c>
      <c r="H62" s="74">
        <v>2012</v>
      </c>
      <c r="I62" s="74">
        <v>2025</v>
      </c>
      <c r="J62" s="74" t="s">
        <v>17</v>
      </c>
      <c r="K62" s="74" t="s">
        <v>141</v>
      </c>
      <c r="L62" s="74"/>
      <c r="M62" s="76">
        <f>INDEX(CombinedDatabase!K:K,MATCH(MUSE!D62,CombinedDatabase!D:D,0))</f>
        <v>59</v>
      </c>
      <c r="N62" s="76">
        <v>59</v>
      </c>
      <c r="X62" t="str">
        <f>INDEX(Regions!$B$4:$B$19,MATCH(MUSE!B62,Regions!$A$4:$A$19,0))</f>
        <v>Canada</v>
      </c>
      <c r="Y62" t="s">
        <v>927</v>
      </c>
      <c r="AA62" t="str">
        <f>INDEX(PolicyMapping!$B:$B,MATCH($D62,PolicyMapping!$A:$A,0))</f>
        <v>cap on emissions</v>
      </c>
      <c r="AB62" t="str">
        <f>INDEX(PolicyMapping!$C:$C,MATCH($D62,PolicyMapping!$A:$A,0))</f>
        <v>supply</v>
      </c>
    </row>
    <row r="63" spans="1:29" x14ac:dyDescent="0.3">
      <c r="A63" s="42" t="s">
        <v>571</v>
      </c>
      <c r="B63" s="42" t="s">
        <v>152</v>
      </c>
      <c r="C63" s="42"/>
      <c r="D63" s="42" t="s">
        <v>206</v>
      </c>
      <c r="E63" s="42">
        <v>0.92</v>
      </c>
      <c r="F63" s="101"/>
      <c r="G63" s="42" t="s">
        <v>166</v>
      </c>
      <c r="H63" s="42"/>
      <c r="I63" s="42">
        <v>2027</v>
      </c>
      <c r="J63" s="42" t="s">
        <v>17</v>
      </c>
      <c r="K63" s="42" t="s">
        <v>593</v>
      </c>
      <c r="L63" s="42"/>
      <c r="M63" s="75">
        <f>INDEX(CombinedDatabase!K:K,MATCH(MUSE!D63,CombinedDatabase!D:D,0))</f>
        <v>60</v>
      </c>
      <c r="N63" s="75">
        <v>60</v>
      </c>
      <c r="X63" t="str">
        <f>INDEX(Regions!$B$4:$B$19,MATCH(MUSE!B63,Regions!$A$4:$A$19,0))</f>
        <v>Canada</v>
      </c>
      <c r="Y63" t="s">
        <v>66</v>
      </c>
      <c r="AA63" t="str">
        <f>INDEX(PolicyMapping!$B:$B,MATCH($D63,PolicyMapping!$A:$A,0))</f>
        <v>efficiency standard</v>
      </c>
      <c r="AB63" t="str">
        <f>INDEX(PolicyMapping!$C:$C,MATCH($D63,PolicyMapping!$A:$A,0))</f>
        <v>transport</v>
      </c>
    </row>
    <row r="64" spans="1:29" x14ac:dyDescent="0.3">
      <c r="A64" s="77" t="s">
        <v>571</v>
      </c>
      <c r="B64" s="77" t="s">
        <v>152</v>
      </c>
      <c r="C64" s="77"/>
      <c r="D64" s="77" t="s">
        <v>182</v>
      </c>
      <c r="E64" s="77">
        <v>420</v>
      </c>
      <c r="F64" s="105"/>
      <c r="G64" s="77" t="s">
        <v>183</v>
      </c>
      <c r="H64" s="77">
        <v>2015</v>
      </c>
      <c r="I64" s="77">
        <v>2030</v>
      </c>
      <c r="J64" s="77" t="s">
        <v>17</v>
      </c>
      <c r="K64" s="77" t="s">
        <v>594</v>
      </c>
      <c r="L64" s="77"/>
      <c r="M64" s="78">
        <f>INDEX(CombinedDatabase!K:K,MATCH(MUSE!D64,CombinedDatabase!D:D,0))</f>
        <v>61</v>
      </c>
      <c r="N64" s="78">
        <v>61</v>
      </c>
      <c r="X64" t="str">
        <f>INDEX(Regions!$B$4:$B$19,MATCH(MUSE!B64,Regions!$A$4:$A$19,0))</f>
        <v>Canada</v>
      </c>
      <c r="Y64" t="s">
        <v>66</v>
      </c>
      <c r="AA64" t="str">
        <f>INDEX(PolicyMapping!$B:$B,MATCH($D64,PolicyMapping!$A:$A,0))</f>
        <v>efficiency standard</v>
      </c>
      <c r="AB64" t="str">
        <f>INDEX(PolicyMapping!$C:$C,MATCH($D64,PolicyMapping!$A:$A,0))</f>
        <v>power</v>
      </c>
      <c r="AC64" t="s">
        <v>66</v>
      </c>
    </row>
    <row r="65" spans="1:28" x14ac:dyDescent="0.3">
      <c r="A65" s="56" t="s">
        <v>571</v>
      </c>
      <c r="B65" s="56" t="s">
        <v>152</v>
      </c>
      <c r="C65" s="56"/>
      <c r="D65" s="56" t="s">
        <v>156</v>
      </c>
      <c r="E65" s="56">
        <v>-10.4</v>
      </c>
      <c r="F65" s="99"/>
      <c r="G65" s="56" t="s">
        <v>157</v>
      </c>
      <c r="H65" s="56" t="s">
        <v>185</v>
      </c>
      <c r="I65" s="56">
        <v>2030</v>
      </c>
      <c r="J65" s="56" t="s">
        <v>17</v>
      </c>
      <c r="K65" s="56" t="s">
        <v>619</v>
      </c>
      <c r="L65" s="56"/>
      <c r="M65" s="79">
        <v>62</v>
      </c>
      <c r="N65" s="79">
        <v>62</v>
      </c>
      <c r="X65" t="str">
        <f>INDEX(Regions!$B$4:$B$19,MATCH(MUSE!B65,Regions!$A$4:$A$19,0))</f>
        <v>Canada</v>
      </c>
      <c r="Y65" t="s">
        <v>66</v>
      </c>
      <c r="AA65" t="str">
        <f>INDEX(PolicyMapping!$B:$B,MATCH($D65,PolicyMapping!$A:$A,0))</f>
        <v>cap on emissions</v>
      </c>
      <c r="AB65" t="str">
        <f>INDEX(PolicyMapping!$C:$C,MATCH($D65,PolicyMapping!$A:$A,0))</f>
        <v>system</v>
      </c>
    </row>
    <row r="66" spans="1:28" x14ac:dyDescent="0.3">
      <c r="A66" s="74" t="s">
        <v>571</v>
      </c>
      <c r="B66" s="74" t="s">
        <v>152</v>
      </c>
      <c r="C66" s="74"/>
      <c r="D66" s="74" t="s">
        <v>188</v>
      </c>
      <c r="E66" s="74">
        <v>2.9</v>
      </c>
      <c r="F66" s="91"/>
      <c r="G66" s="74" t="s">
        <v>157</v>
      </c>
      <c r="H66" s="74"/>
      <c r="I66" s="74">
        <v>2036</v>
      </c>
      <c r="J66" s="74" t="s">
        <v>17</v>
      </c>
      <c r="K66" s="74" t="s">
        <v>141</v>
      </c>
      <c r="L66" s="74"/>
      <c r="M66" s="76">
        <f>INDEX(CombinedDatabase!K:K,MATCH(MUSE!D66,CombinedDatabase!D:D,0))</f>
        <v>63</v>
      </c>
      <c r="N66" s="76">
        <v>63</v>
      </c>
      <c r="X66" t="str">
        <f>INDEX(Regions!$B$4:$B$19,MATCH(MUSE!B66,Regions!$A$4:$A$19,0))</f>
        <v>Canada</v>
      </c>
      <c r="Y66" t="s">
        <v>927</v>
      </c>
      <c r="AA66" t="str">
        <f>INDEX(PolicyMapping!$B:$B,MATCH($D66,PolicyMapping!$A:$A,0))</f>
        <v>cap on emissions</v>
      </c>
      <c r="AB66" t="str">
        <f>INDEX(PolicyMapping!$C:$C,MATCH($D66,PolicyMapping!$A:$A,0))</f>
        <v>system</v>
      </c>
    </row>
    <row r="67" spans="1:28" x14ac:dyDescent="0.3">
      <c r="A67" s="74" t="s">
        <v>571</v>
      </c>
      <c r="B67" s="74" t="s">
        <v>152</v>
      </c>
      <c r="C67" s="74"/>
      <c r="D67" s="74" t="s">
        <v>188</v>
      </c>
      <c r="E67" s="74">
        <v>-85</v>
      </c>
      <c r="F67" s="91"/>
      <c r="G67" s="74" t="s">
        <v>10</v>
      </c>
      <c r="H67" s="74">
        <v>2036</v>
      </c>
      <c r="I67" s="74">
        <v>2036</v>
      </c>
      <c r="J67" s="74" t="s">
        <v>14</v>
      </c>
      <c r="K67" s="74" t="s">
        <v>141</v>
      </c>
      <c r="L67" s="74"/>
      <c r="M67" s="76">
        <v>64</v>
      </c>
      <c r="N67" s="76">
        <v>64</v>
      </c>
      <c r="X67" t="str">
        <f>INDEX(Regions!$B$4:$B$19,MATCH(MUSE!B67,Regions!$A$4:$A$19,0))</f>
        <v>Canada</v>
      </c>
      <c r="Y67" t="s">
        <v>927</v>
      </c>
      <c r="AA67" t="str">
        <f>INDEX(PolicyMapping!$B:$B,MATCH($D67,PolicyMapping!$A:$A,0))</f>
        <v>cap on emissions</v>
      </c>
      <c r="AB67" t="str">
        <f>INDEX(PolicyMapping!$C:$C,MATCH($D67,PolicyMapping!$A:$A,0))</f>
        <v>system</v>
      </c>
    </row>
    <row r="68" spans="1:28" x14ac:dyDescent="0.3">
      <c r="A68" s="74" t="s">
        <v>571</v>
      </c>
      <c r="B68" s="74" t="s">
        <v>191</v>
      </c>
      <c r="C68" s="74"/>
      <c r="D68" s="74" t="s">
        <v>192</v>
      </c>
      <c r="E68" s="74">
        <v>20</v>
      </c>
      <c r="F68" s="91"/>
      <c r="G68" s="74" t="s">
        <v>10</v>
      </c>
      <c r="H68" s="74"/>
      <c r="I68" s="74">
        <v>2030</v>
      </c>
      <c r="J68" s="74" t="s">
        <v>22</v>
      </c>
      <c r="K68" s="74" t="s">
        <v>141</v>
      </c>
      <c r="L68" s="74"/>
      <c r="M68" s="76">
        <f>INDEX(CombinedDatabase!K:K,MATCH(MUSE!D68,CombinedDatabase!D:D,0))</f>
        <v>65</v>
      </c>
      <c r="N68" s="76">
        <v>65</v>
      </c>
      <c r="X68" t="str">
        <f>INDEX(Regions!$B$4:$B$19,MATCH(MUSE!B68,Regions!$A$4:$A$19,0))</f>
        <v>China</v>
      </c>
      <c r="Y68" t="s">
        <v>927</v>
      </c>
      <c r="AA68" t="str">
        <f>INDEX(PolicyMapping!$B:$B,MATCH($D68,PolicyMapping!$A:$A,0))</f>
        <v>clean energy</v>
      </c>
      <c r="AB68" t="str">
        <f>INDEX(PolicyMapping!$C:$C,MATCH($D68,PolicyMapping!$A:$A,0))</f>
        <v>system</v>
      </c>
    </row>
    <row r="69" spans="1:28" x14ac:dyDescent="0.3">
      <c r="A69" s="74" t="s">
        <v>571</v>
      </c>
      <c r="B69" s="74" t="s">
        <v>191</v>
      </c>
      <c r="C69" s="74"/>
      <c r="D69" s="74" t="s">
        <v>193</v>
      </c>
      <c r="E69" s="74">
        <v>0.15</v>
      </c>
      <c r="F69" s="91"/>
      <c r="G69" s="74"/>
      <c r="H69" s="74"/>
      <c r="I69" s="74">
        <v>2030</v>
      </c>
      <c r="J69" s="74" t="s">
        <v>22</v>
      </c>
      <c r="K69" s="74" t="s">
        <v>141</v>
      </c>
      <c r="L69" s="74"/>
      <c r="M69" s="76">
        <f>INDEX(CombinedDatabase!K:K,MATCH(MUSE!D69,CombinedDatabase!D:D,0))</f>
        <v>66</v>
      </c>
      <c r="N69" s="76">
        <v>66</v>
      </c>
      <c r="X69" t="str">
        <f>INDEX(Regions!$B$4:$B$19,MATCH(MUSE!B69,Regions!$A$4:$A$19,0))</f>
        <v>China</v>
      </c>
      <c r="Y69" t="s">
        <v>927</v>
      </c>
      <c r="AA69" t="str">
        <f>INDEX(PolicyMapping!$B:$B,MATCH($D69,PolicyMapping!$A:$A,0))</f>
        <v>cap on fossils</v>
      </c>
      <c r="AB69" t="str">
        <f>INDEX(PolicyMapping!$C:$C,MATCH($D69,PolicyMapping!$A:$A,0))</f>
        <v>system</v>
      </c>
    </row>
    <row r="70" spans="1:28" x14ac:dyDescent="0.3">
      <c r="A70" s="74" t="s">
        <v>571</v>
      </c>
      <c r="B70" s="74" t="s">
        <v>191</v>
      </c>
      <c r="C70" s="74"/>
      <c r="D70" s="74" t="s">
        <v>194</v>
      </c>
      <c r="E70" s="74">
        <v>-15</v>
      </c>
      <c r="F70" s="91"/>
      <c r="G70" s="74" t="s">
        <v>10</v>
      </c>
      <c r="H70" s="74">
        <v>2015</v>
      </c>
      <c r="I70" s="74">
        <v>2020</v>
      </c>
      <c r="J70" s="74" t="s">
        <v>17</v>
      </c>
      <c r="K70" s="74" t="s">
        <v>141</v>
      </c>
      <c r="L70" s="74"/>
      <c r="M70" s="76">
        <f>INDEX(CombinedDatabase!K:K,MATCH(MUSE!D70,CombinedDatabase!D:D,0))</f>
        <v>67</v>
      </c>
      <c r="N70" s="76">
        <v>67</v>
      </c>
      <c r="X70" t="str">
        <f>INDEX(Regions!$B$4:$B$19,MATCH(MUSE!B70,Regions!$A$4:$A$19,0))</f>
        <v>China</v>
      </c>
      <c r="Y70" t="s">
        <v>927</v>
      </c>
      <c r="AA70" t="str">
        <f>INDEX(PolicyMapping!$B:$B,MATCH($D70,PolicyMapping!$A:$A,0))</f>
        <v>efficiency standard</v>
      </c>
      <c r="AB70" t="str">
        <f>INDEX(PolicyMapping!$C:$C,MATCH($D70,PolicyMapping!$A:$A,0))</f>
        <v>system</v>
      </c>
    </row>
    <row r="71" spans="1:28" x14ac:dyDescent="0.3">
      <c r="A71" s="74" t="s">
        <v>571</v>
      </c>
      <c r="B71" s="74" t="s">
        <v>191</v>
      </c>
      <c r="C71" s="74"/>
      <c r="D71" s="74" t="s">
        <v>196</v>
      </c>
      <c r="E71" s="74">
        <v>165</v>
      </c>
      <c r="F71" s="91"/>
      <c r="G71" s="74" t="s">
        <v>197</v>
      </c>
      <c r="H71" s="74"/>
      <c r="I71" s="74">
        <v>2020</v>
      </c>
      <c r="J71" s="74" t="s">
        <v>17</v>
      </c>
      <c r="K71" s="74" t="s">
        <v>141</v>
      </c>
      <c r="L71" s="74"/>
      <c r="M71" s="76">
        <f>INDEX(CombinedDatabase!K:K,MATCH(MUSE!D71,CombinedDatabase!D:D,0))</f>
        <v>68</v>
      </c>
      <c r="N71" s="76">
        <v>68</v>
      </c>
      <c r="X71" t="str">
        <f>INDEX(Regions!$B$4:$B$19,MATCH(MUSE!B71,Regions!$A$4:$A$19,0))</f>
        <v>China</v>
      </c>
      <c r="Y71" t="s">
        <v>927</v>
      </c>
      <c r="AA71" t="str">
        <f>INDEX(PolicyMapping!$B:$B,MATCH($D71,PolicyMapping!$A:$A,0))</f>
        <v>cap on fossils</v>
      </c>
      <c r="AB71" t="str">
        <f>INDEX(PolicyMapping!$C:$C,MATCH($D71,PolicyMapping!$A:$A,0))</f>
        <v>system</v>
      </c>
    </row>
    <row r="72" spans="1:28" x14ac:dyDescent="0.3">
      <c r="A72" s="74" t="s">
        <v>571</v>
      </c>
      <c r="B72" s="74" t="s">
        <v>191</v>
      </c>
      <c r="C72" s="74"/>
      <c r="D72" s="74" t="s">
        <v>199</v>
      </c>
      <c r="E72" s="74">
        <v>-18</v>
      </c>
      <c r="F72" s="91"/>
      <c r="G72" s="74" t="s">
        <v>10</v>
      </c>
      <c r="H72" s="74">
        <v>2015</v>
      </c>
      <c r="I72" s="74">
        <v>2020</v>
      </c>
      <c r="J72" s="74" t="s">
        <v>17</v>
      </c>
      <c r="K72" s="74" t="s">
        <v>141</v>
      </c>
      <c r="L72" s="74"/>
      <c r="M72" s="76">
        <f>INDEX(CombinedDatabase!K:K,MATCH(MUSE!D72,CombinedDatabase!D:D,0))</f>
        <v>69</v>
      </c>
      <c r="N72" s="76">
        <v>69</v>
      </c>
      <c r="X72" t="str">
        <f>INDEX(Regions!$B$4:$B$19,MATCH(MUSE!B72,Regions!$A$4:$A$19,0))</f>
        <v>China</v>
      </c>
      <c r="Y72" t="s">
        <v>927</v>
      </c>
      <c r="AA72" t="str">
        <f>INDEX(PolicyMapping!$B:$B,MATCH($D72,PolicyMapping!$A:$A,0))</f>
        <v>cap on emissions</v>
      </c>
      <c r="AB72" t="str">
        <f>INDEX(PolicyMapping!$C:$C,MATCH($D72,PolicyMapping!$A:$A,0))</f>
        <v>system</v>
      </c>
    </row>
    <row r="73" spans="1:28" x14ac:dyDescent="0.3">
      <c r="A73" s="74" t="s">
        <v>571</v>
      </c>
      <c r="B73" s="74" t="s">
        <v>191</v>
      </c>
      <c r="C73" s="74"/>
      <c r="D73" s="74" t="s">
        <v>202</v>
      </c>
      <c r="E73" s="74"/>
      <c r="F73" s="91"/>
      <c r="G73" s="74" t="s">
        <v>166</v>
      </c>
      <c r="H73" s="74">
        <v>2015</v>
      </c>
      <c r="I73" s="74"/>
      <c r="J73" s="74" t="s">
        <v>17</v>
      </c>
      <c r="K73" s="74" t="s">
        <v>141</v>
      </c>
      <c r="L73" s="74"/>
      <c r="M73" s="76">
        <f>INDEX(CombinedDatabase!K:K,MATCH(MUSE!D73,CombinedDatabase!D:D,0))</f>
        <v>70</v>
      </c>
      <c r="N73" s="76">
        <v>70</v>
      </c>
      <c r="X73" t="str">
        <f>INDEX(Regions!$B$4:$B$19,MATCH(MUSE!B73,Regions!$A$4:$A$19,0))</f>
        <v>China</v>
      </c>
      <c r="Y73" t="s">
        <v>927</v>
      </c>
      <c r="AA73" t="str">
        <f>INDEX(PolicyMapping!$B:$B,MATCH($D73,PolicyMapping!$A:$A,0))</f>
        <v>efficiency standard</v>
      </c>
      <c r="AB73" t="str">
        <f>INDEX(PolicyMapping!$C:$C,MATCH($D73,PolicyMapping!$A:$A,0))</f>
        <v>transport</v>
      </c>
    </row>
    <row r="74" spans="1:28" x14ac:dyDescent="0.3">
      <c r="A74" s="42" t="s">
        <v>571</v>
      </c>
      <c r="B74" s="42" t="s">
        <v>191</v>
      </c>
      <c r="C74" s="42"/>
      <c r="D74" s="42" t="s">
        <v>206</v>
      </c>
      <c r="E74" s="42">
        <v>1.2</v>
      </c>
      <c r="F74" s="101"/>
      <c r="G74" s="42" t="s">
        <v>166</v>
      </c>
      <c r="H74" s="42"/>
      <c r="I74" s="42">
        <v>2021</v>
      </c>
      <c r="J74" s="42" t="s">
        <v>17</v>
      </c>
      <c r="K74" s="42" t="s">
        <v>593</v>
      </c>
      <c r="L74" s="42"/>
      <c r="M74" s="75">
        <v>71</v>
      </c>
      <c r="N74" s="75">
        <v>71</v>
      </c>
      <c r="X74" t="str">
        <f>INDEX(Regions!$B$4:$B$19,MATCH(MUSE!B74,Regions!$A$4:$A$19,0))</f>
        <v>China</v>
      </c>
      <c r="Y74" t="s">
        <v>66</v>
      </c>
      <c r="AA74" t="str">
        <f>INDEX(PolicyMapping!$B:$B,MATCH($D74,PolicyMapping!$A:$A,0))</f>
        <v>efficiency standard</v>
      </c>
      <c r="AB74" t="str">
        <f>INDEX(PolicyMapping!$C:$C,MATCH($D74,PolicyMapping!$A:$A,0))</f>
        <v>transport</v>
      </c>
    </row>
    <row r="75" spans="1:28" x14ac:dyDescent="0.3">
      <c r="A75" s="42" t="s">
        <v>571</v>
      </c>
      <c r="B75" s="42" t="s">
        <v>191</v>
      </c>
      <c r="C75" s="42"/>
      <c r="D75" s="42" t="s">
        <v>208</v>
      </c>
      <c r="E75" s="42">
        <v>-15</v>
      </c>
      <c r="F75" s="101"/>
      <c r="G75" s="42" t="s">
        <v>10</v>
      </c>
      <c r="H75" s="42">
        <v>2015</v>
      </c>
      <c r="I75" s="42">
        <v>2021</v>
      </c>
      <c r="J75" s="42" t="s">
        <v>17</v>
      </c>
      <c r="K75" s="42" t="s">
        <v>595</v>
      </c>
      <c r="L75" s="42"/>
      <c r="M75" s="75">
        <v>72</v>
      </c>
      <c r="N75" s="75">
        <v>72</v>
      </c>
      <c r="X75" t="str">
        <f>INDEX(Regions!$B$4:$B$19,MATCH(MUSE!B75,Regions!$A$4:$A$19,0))</f>
        <v>China</v>
      </c>
      <c r="Y75" t="s">
        <v>66</v>
      </c>
      <c r="AA75" t="str">
        <f>INDEX(PolicyMapping!$B:$B,MATCH($D75,PolicyMapping!$A:$A,0))</f>
        <v>efficiency standard</v>
      </c>
      <c r="AB75" t="str">
        <f>INDEX(PolicyMapping!$C:$C,MATCH($D75,PolicyMapping!$A:$A,0))</f>
        <v>transport</v>
      </c>
    </row>
    <row r="76" spans="1:28" x14ac:dyDescent="0.3">
      <c r="A76" s="74" t="s">
        <v>571</v>
      </c>
      <c r="B76" s="74" t="s">
        <v>191</v>
      </c>
      <c r="C76" s="74"/>
      <c r="D76" s="74" t="s">
        <v>210</v>
      </c>
      <c r="E76" s="74"/>
      <c r="F76" s="91"/>
      <c r="G76" s="74" t="s">
        <v>139</v>
      </c>
      <c r="H76" s="74">
        <v>2015</v>
      </c>
      <c r="I76" s="74"/>
      <c r="J76" s="74" t="s">
        <v>17</v>
      </c>
      <c r="K76" s="74" t="s">
        <v>141</v>
      </c>
      <c r="L76" s="74"/>
      <c r="M76" s="76">
        <f>INDEX(CombinedDatabase!K:K,MATCH(MUSE!D76,CombinedDatabase!D:D,0))</f>
        <v>73</v>
      </c>
      <c r="N76" s="76">
        <v>73</v>
      </c>
      <c r="X76" t="str">
        <f>INDEX(Regions!$B$4:$B$19,MATCH(MUSE!B76,Regions!$A$4:$A$19,0))</f>
        <v>China</v>
      </c>
      <c r="Y76" t="s">
        <v>927</v>
      </c>
      <c r="AA76" t="str">
        <f>INDEX(PolicyMapping!$B:$B,MATCH($D76,PolicyMapping!$A:$A,0))</f>
        <v>efficiency standard</v>
      </c>
      <c r="AB76" t="str">
        <f>INDEX(PolicyMapping!$C:$C,MATCH($D76,PolicyMapping!$A:$A,0))</f>
        <v>transport</v>
      </c>
    </row>
    <row r="77" spans="1:28" x14ac:dyDescent="0.3">
      <c r="A77" s="74" t="s">
        <v>571</v>
      </c>
      <c r="B77" s="74" t="s">
        <v>191</v>
      </c>
      <c r="C77" s="74"/>
      <c r="D77" s="74" t="s">
        <v>210</v>
      </c>
      <c r="E77" s="74"/>
      <c r="F77" s="91"/>
      <c r="G77" s="74" t="s">
        <v>139</v>
      </c>
      <c r="H77" s="74"/>
      <c r="I77" s="74">
        <v>2020</v>
      </c>
      <c r="J77" s="74" t="s">
        <v>17</v>
      </c>
      <c r="K77" s="74" t="s">
        <v>141</v>
      </c>
      <c r="L77" s="74"/>
      <c r="M77" s="76">
        <v>74</v>
      </c>
      <c r="N77" s="76">
        <v>74</v>
      </c>
      <c r="X77" t="str">
        <f>INDEX(Regions!$B$4:$B$19,MATCH(MUSE!B77,Regions!$A$4:$A$19,0))</f>
        <v>China</v>
      </c>
      <c r="Y77" t="s">
        <v>927</v>
      </c>
      <c r="AA77" t="str">
        <f>INDEX(PolicyMapping!$B:$B,MATCH($D77,PolicyMapping!$A:$A,0))</f>
        <v>efficiency standard</v>
      </c>
      <c r="AB77" t="str">
        <f>INDEX(PolicyMapping!$C:$C,MATCH($D77,PolicyMapping!$A:$A,0))</f>
        <v>transport</v>
      </c>
    </row>
    <row r="78" spans="1:28" x14ac:dyDescent="0.3">
      <c r="A78" s="42" t="s">
        <v>571</v>
      </c>
      <c r="B78" s="42" t="s">
        <v>191</v>
      </c>
      <c r="C78" s="42"/>
      <c r="D78" s="42" t="s">
        <v>210</v>
      </c>
      <c r="E78" s="42">
        <v>0.92</v>
      </c>
      <c r="F78" s="101"/>
      <c r="G78" s="42" t="s">
        <v>139</v>
      </c>
      <c r="H78" s="42">
        <v>2015</v>
      </c>
      <c r="I78" s="42">
        <v>2025</v>
      </c>
      <c r="J78" s="42" t="s">
        <v>17</v>
      </c>
      <c r="K78" s="42" t="s">
        <v>592</v>
      </c>
      <c r="L78" s="42"/>
      <c r="M78" s="75">
        <v>75</v>
      </c>
      <c r="N78" s="75">
        <v>75</v>
      </c>
      <c r="W78" t="s">
        <v>130</v>
      </c>
      <c r="X78" t="str">
        <f>INDEX(Regions!$B$4:$B$19,MATCH(MUSE!B78,Regions!$A$4:$A$19,0))</f>
        <v>China</v>
      </c>
      <c r="Y78" t="s">
        <v>66</v>
      </c>
      <c r="AA78" t="str">
        <f>INDEX(PolicyMapping!$B:$B,MATCH($D78,PolicyMapping!$A:$A,0))</f>
        <v>efficiency standard</v>
      </c>
      <c r="AB78" t="str">
        <f>INDEX(PolicyMapping!$C:$C,MATCH($D78,PolicyMapping!$A:$A,0))</f>
        <v>transport</v>
      </c>
    </row>
    <row r="79" spans="1:28" x14ac:dyDescent="0.3">
      <c r="A79" s="74" t="s">
        <v>571</v>
      </c>
      <c r="B79" s="74" t="s">
        <v>191</v>
      </c>
      <c r="C79" s="74"/>
      <c r="D79" s="74" t="s">
        <v>216</v>
      </c>
      <c r="E79" s="74">
        <v>4.0999999999999996</v>
      </c>
      <c r="F79" s="91"/>
      <c r="G79" s="74" t="s">
        <v>217</v>
      </c>
      <c r="H79" s="74"/>
      <c r="I79" s="74">
        <v>2020</v>
      </c>
      <c r="J79" s="74" t="s">
        <v>14</v>
      </c>
      <c r="K79" s="74" t="s">
        <v>141</v>
      </c>
      <c r="L79" s="74"/>
      <c r="M79" s="76">
        <f>INDEX(CombinedDatabase!K:K,MATCH(MUSE!D79,CombinedDatabase!D:D,0))</f>
        <v>76</v>
      </c>
      <c r="N79" s="76">
        <v>76</v>
      </c>
      <c r="X79" t="str">
        <f>INDEX(Regions!$B$4:$B$19,MATCH(MUSE!B79,Regions!$A$4:$A$19,0))</f>
        <v>China</v>
      </c>
      <c r="Y79" t="s">
        <v>927</v>
      </c>
      <c r="AA79" t="str">
        <f>INDEX(PolicyMapping!$B:$B,MATCH($D79,PolicyMapping!$A:$A,0))</f>
        <v>cap on fossils</v>
      </c>
      <c r="AB79" t="str">
        <f>INDEX(PolicyMapping!$C:$C,MATCH($D79,PolicyMapping!$A:$A,0))</f>
        <v>system</v>
      </c>
    </row>
    <row r="80" spans="1:28" x14ac:dyDescent="0.3">
      <c r="A80" s="42" t="s">
        <v>571</v>
      </c>
      <c r="B80" s="42" t="s">
        <v>191</v>
      </c>
      <c r="C80" s="42"/>
      <c r="D80" s="42" t="s">
        <v>65</v>
      </c>
      <c r="E80" s="42">
        <v>100000000</v>
      </c>
      <c r="F80" s="101"/>
      <c r="G80" s="42" t="s">
        <v>219</v>
      </c>
      <c r="H80" s="42"/>
      <c r="I80" s="42">
        <v>2020</v>
      </c>
      <c r="J80" s="42" t="s">
        <v>14</v>
      </c>
      <c r="K80" s="42" t="s">
        <v>596</v>
      </c>
      <c r="L80" s="42"/>
      <c r="M80" s="75">
        <v>77</v>
      </c>
      <c r="N80" s="75">
        <v>77</v>
      </c>
      <c r="X80" t="str">
        <f>INDEX(Regions!$B$4:$B$19,MATCH(MUSE!B80,Regions!$A$4:$A$19,0))</f>
        <v>China</v>
      </c>
      <c r="Y80" t="s">
        <v>66</v>
      </c>
      <c r="AA80" t="str">
        <f>INDEX(PolicyMapping!$B:$B,MATCH($D80,PolicyMapping!$A:$A,0))</f>
        <v>clean energy</v>
      </c>
      <c r="AB80" t="str">
        <f>INDEX(PolicyMapping!$C:$C,MATCH($D80,PolicyMapping!$A:$A,0))</f>
        <v>transport</v>
      </c>
    </row>
    <row r="81" spans="1:28" x14ac:dyDescent="0.3">
      <c r="A81" s="42" t="s">
        <v>571</v>
      </c>
      <c r="B81" s="42" t="s">
        <v>191</v>
      </c>
      <c r="C81" s="42"/>
      <c r="D81" s="42" t="s">
        <v>221</v>
      </c>
      <c r="E81" s="42">
        <v>6</v>
      </c>
      <c r="F81" s="101"/>
      <c r="G81" s="42" t="s">
        <v>10</v>
      </c>
      <c r="H81" s="42"/>
      <c r="I81" s="42">
        <v>2020</v>
      </c>
      <c r="J81" s="42" t="s">
        <v>14</v>
      </c>
      <c r="K81" s="42" t="s">
        <v>597</v>
      </c>
      <c r="L81" s="42"/>
      <c r="M81" s="75">
        <v>78</v>
      </c>
      <c r="N81" s="75">
        <v>78</v>
      </c>
      <c r="X81" t="str">
        <f>INDEX(Regions!$B$4:$B$19,MATCH(MUSE!B81,Regions!$A$4:$A$19,0))</f>
        <v>China</v>
      </c>
      <c r="Y81" t="s">
        <v>66</v>
      </c>
      <c r="AA81" t="str">
        <f>INDEX(PolicyMapping!$B:$B,MATCH($D81,PolicyMapping!$A:$A,0))</f>
        <v>clean energy</v>
      </c>
      <c r="AB81" t="str">
        <f>INDEX(PolicyMapping!$C:$C,MATCH($D81,PolicyMapping!$A:$A,0))</f>
        <v>transport</v>
      </c>
    </row>
    <row r="82" spans="1:28" x14ac:dyDescent="0.3">
      <c r="A82" s="42" t="s">
        <v>571</v>
      </c>
      <c r="B82" s="42" t="s">
        <v>191</v>
      </c>
      <c r="C82" s="42"/>
      <c r="D82" s="42" t="s">
        <v>221</v>
      </c>
      <c r="E82" s="42">
        <v>25</v>
      </c>
      <c r="F82" s="101"/>
      <c r="G82" s="42" t="s">
        <v>10</v>
      </c>
      <c r="H82" s="42"/>
      <c r="I82" s="42">
        <v>2025</v>
      </c>
      <c r="J82" s="43" t="s">
        <v>17</v>
      </c>
      <c r="K82" s="42" t="s">
        <v>598</v>
      </c>
      <c r="L82" s="42"/>
      <c r="M82" s="75">
        <v>79</v>
      </c>
      <c r="N82" s="75">
        <v>79</v>
      </c>
      <c r="X82" t="str">
        <f>INDEX(Regions!$B$4:$B$19,MATCH(MUSE!B82,Regions!$A$4:$A$19,0))</f>
        <v>China</v>
      </c>
      <c r="Y82" t="s">
        <v>66</v>
      </c>
      <c r="AA82" t="str">
        <f>INDEX(PolicyMapping!$B:$B,MATCH($D82,PolicyMapping!$A:$A,0))</f>
        <v>clean energy</v>
      </c>
      <c r="AB82" t="str">
        <f>INDEX(PolicyMapping!$C:$C,MATCH($D82,PolicyMapping!$A:$A,0))</f>
        <v>transport</v>
      </c>
    </row>
    <row r="83" spans="1:28" x14ac:dyDescent="0.3">
      <c r="A83" s="42" t="s">
        <v>571</v>
      </c>
      <c r="B83" s="42" t="s">
        <v>191</v>
      </c>
      <c r="C83" s="42"/>
      <c r="D83" s="42" t="s">
        <v>224</v>
      </c>
      <c r="E83" s="42">
        <v>2000000</v>
      </c>
      <c r="F83" s="101"/>
      <c r="G83" s="42" t="s">
        <v>225</v>
      </c>
      <c r="H83" s="42"/>
      <c r="I83" s="42">
        <v>2020</v>
      </c>
      <c r="J83" s="42" t="s">
        <v>17</v>
      </c>
      <c r="K83" s="42" t="s">
        <v>599</v>
      </c>
      <c r="L83" s="42"/>
      <c r="M83" s="75">
        <f>INDEX(CombinedDatabase!K:K,MATCH(MUSE!D83,CombinedDatabase!D:D,0))</f>
        <v>80</v>
      </c>
      <c r="N83" s="75">
        <v>80</v>
      </c>
      <c r="W83" t="s">
        <v>130</v>
      </c>
      <c r="X83" t="str">
        <f>INDEX(Regions!$B$4:$B$19,MATCH(MUSE!B83,Regions!$A$4:$A$19,0))</f>
        <v>China</v>
      </c>
      <c r="Y83" t="s">
        <v>66</v>
      </c>
      <c r="AA83" t="str">
        <f>INDEX(PolicyMapping!$B:$B,MATCH($D83,PolicyMapping!$A:$A,0))</f>
        <v>clean energy</v>
      </c>
      <c r="AB83" t="str">
        <f>INDEX(PolicyMapping!$C:$C,MATCH($D83,PolicyMapping!$A:$A,0))</f>
        <v>transport</v>
      </c>
    </row>
    <row r="84" spans="1:28" x14ac:dyDescent="0.3">
      <c r="A84" s="42" t="s">
        <v>571</v>
      </c>
      <c r="B84" s="42" t="s">
        <v>191</v>
      </c>
      <c r="C84" s="42"/>
      <c r="D84" s="42" t="s">
        <v>227</v>
      </c>
      <c r="E84" s="42">
        <v>5000000</v>
      </c>
      <c r="F84" s="101"/>
      <c r="G84" s="42" t="s">
        <v>228</v>
      </c>
      <c r="H84" s="42"/>
      <c r="I84" s="42">
        <v>2020</v>
      </c>
      <c r="J84" s="42" t="s">
        <v>17</v>
      </c>
      <c r="K84" s="42" t="s">
        <v>599</v>
      </c>
      <c r="L84" s="42"/>
      <c r="M84" s="75">
        <f>INDEX(CombinedDatabase!K:K,MATCH(MUSE!D84,CombinedDatabase!D:D,0))</f>
        <v>81</v>
      </c>
      <c r="N84" s="75">
        <v>81</v>
      </c>
      <c r="X84" t="str">
        <f>INDEX(Regions!$B$4:$B$19,MATCH(MUSE!B84,Regions!$A$4:$A$19,0))</f>
        <v>China</v>
      </c>
      <c r="Y84" t="s">
        <v>66</v>
      </c>
      <c r="AA84" t="str">
        <f>INDEX(PolicyMapping!$B:$B,MATCH($D84,PolicyMapping!$A:$A,0))</f>
        <v>clean energy</v>
      </c>
      <c r="AB84" t="str">
        <f>INDEX(PolicyMapping!$C:$C,MATCH($D84,PolicyMapping!$A:$A,0))</f>
        <v>transport</v>
      </c>
    </row>
    <row r="85" spans="1:28" x14ac:dyDescent="0.3">
      <c r="A85" s="42" t="s">
        <v>571</v>
      </c>
      <c r="B85" s="42" t="s">
        <v>191</v>
      </c>
      <c r="C85" s="42"/>
      <c r="D85" s="42" t="s">
        <v>229</v>
      </c>
      <c r="E85" s="42">
        <v>1.5</v>
      </c>
      <c r="F85" s="101"/>
      <c r="G85" s="42" t="s">
        <v>10</v>
      </c>
      <c r="H85" s="42"/>
      <c r="I85" s="42">
        <v>2020</v>
      </c>
      <c r="J85" s="42" t="s">
        <v>14</v>
      </c>
      <c r="K85" s="42" t="s">
        <v>599</v>
      </c>
      <c r="L85" s="42"/>
      <c r="M85" s="75">
        <f>INDEX(CombinedDatabase!K:K,MATCH(MUSE!D85,CombinedDatabase!D:D,0))</f>
        <v>82</v>
      </c>
      <c r="N85" s="75">
        <v>82</v>
      </c>
      <c r="X85" t="str">
        <f>INDEX(Regions!$B$4:$B$19,MATCH(MUSE!B85,Regions!$A$4:$A$19,0))</f>
        <v>China</v>
      </c>
      <c r="Y85" t="s">
        <v>66</v>
      </c>
      <c r="AA85" t="str">
        <f>INDEX(PolicyMapping!$B:$B,MATCH($D85,PolicyMapping!$A:$A,0))</f>
        <v>clean energy</v>
      </c>
      <c r="AB85" t="str">
        <f>INDEX(PolicyMapping!$C:$C,MATCH($D85,PolicyMapping!$A:$A,0))</f>
        <v>transport</v>
      </c>
    </row>
    <row r="86" spans="1:28" x14ac:dyDescent="0.3">
      <c r="A86" s="74" t="s">
        <v>571</v>
      </c>
      <c r="B86" s="74" t="s">
        <v>191</v>
      </c>
      <c r="C86" s="74"/>
      <c r="D86" s="74" t="s">
        <v>231</v>
      </c>
      <c r="E86" s="74">
        <v>10</v>
      </c>
      <c r="F86" s="91"/>
      <c r="G86" s="74" t="s">
        <v>10</v>
      </c>
      <c r="H86" s="74"/>
      <c r="I86" s="74">
        <v>2020</v>
      </c>
      <c r="J86" s="74" t="s">
        <v>17</v>
      </c>
      <c r="K86" s="74" t="s">
        <v>141</v>
      </c>
      <c r="L86" s="74"/>
      <c r="M86" s="76">
        <f>INDEX(CombinedDatabase!K:K,MATCH(MUSE!D86,CombinedDatabase!D:D,0))</f>
        <v>83</v>
      </c>
      <c r="N86" s="76">
        <v>83</v>
      </c>
      <c r="X86" t="str">
        <f>INDEX(Regions!$B$4:$B$19,MATCH(MUSE!B86,Regions!$A$4:$A$19,0))</f>
        <v>China</v>
      </c>
      <c r="Y86" t="s">
        <v>927</v>
      </c>
      <c r="AA86" t="str">
        <f>INDEX(PolicyMapping!$B:$B,MATCH($D86,PolicyMapping!$A:$A,0))</f>
        <v>cap on fossils</v>
      </c>
      <c r="AB86" t="str">
        <f>INDEX(PolicyMapping!$C:$C,MATCH($D86,PolicyMapping!$A:$A,0))</f>
        <v>system</v>
      </c>
    </row>
    <row r="87" spans="1:28" x14ac:dyDescent="0.3">
      <c r="A87" s="74" t="s">
        <v>571</v>
      </c>
      <c r="B87" s="74" t="s">
        <v>191</v>
      </c>
      <c r="C87" s="74"/>
      <c r="D87" s="74" t="s">
        <v>234</v>
      </c>
      <c r="E87" s="74">
        <v>84.5</v>
      </c>
      <c r="F87" s="91"/>
      <c r="G87" s="74" t="s">
        <v>235</v>
      </c>
      <c r="H87" s="74"/>
      <c r="I87" s="74">
        <v>2020</v>
      </c>
      <c r="J87" s="74" t="s">
        <v>17</v>
      </c>
      <c r="K87" s="74" t="s">
        <v>141</v>
      </c>
      <c r="L87" s="74"/>
      <c r="M87" s="76">
        <f>INDEX(CombinedDatabase!K:K,MATCH(MUSE!D87,CombinedDatabase!D:D,0))</f>
        <v>84</v>
      </c>
      <c r="N87" s="76">
        <v>84</v>
      </c>
      <c r="X87" t="str">
        <f>INDEX(Regions!$B$4:$B$19,MATCH(MUSE!B87,Regions!$A$4:$A$19,0))</f>
        <v>China</v>
      </c>
      <c r="Y87" t="s">
        <v>927</v>
      </c>
      <c r="AA87" t="str">
        <f>INDEX(PolicyMapping!$B:$B,MATCH($D87,PolicyMapping!$A:$A,0))</f>
        <v>cap on fossils</v>
      </c>
      <c r="AB87" t="str">
        <f>INDEX(PolicyMapping!$C:$C,MATCH($D87,PolicyMapping!$A:$A,0))</f>
        <v>system</v>
      </c>
    </row>
    <row r="88" spans="1:28" x14ac:dyDescent="0.3">
      <c r="A88" s="42" t="s">
        <v>571</v>
      </c>
      <c r="B88" s="42" t="s">
        <v>191</v>
      </c>
      <c r="C88" s="42"/>
      <c r="D88" s="42" t="s">
        <v>25</v>
      </c>
      <c r="E88" s="42">
        <v>210</v>
      </c>
      <c r="F88" s="101"/>
      <c r="G88" s="42" t="s">
        <v>24</v>
      </c>
      <c r="H88" s="42"/>
      <c r="I88" s="42">
        <v>2020</v>
      </c>
      <c r="J88" s="42" t="s">
        <v>17</v>
      </c>
      <c r="K88" s="42" t="s">
        <v>600</v>
      </c>
      <c r="L88" s="42"/>
      <c r="M88" s="75">
        <v>85</v>
      </c>
      <c r="N88" s="75">
        <v>85</v>
      </c>
      <c r="X88" t="str">
        <f>INDEX(Regions!$B$4:$B$19,MATCH(MUSE!B88,Regions!$A$4:$A$19,0))</f>
        <v>China</v>
      </c>
      <c r="Y88" t="s">
        <v>66</v>
      </c>
      <c r="AA88" t="str">
        <f>INDEX(PolicyMapping!$B:$B,MATCH($D88,PolicyMapping!$A:$A,0))</f>
        <v>clean energy</v>
      </c>
      <c r="AB88" t="str">
        <f>INDEX(PolicyMapping!$C:$C,MATCH($D88,PolicyMapping!$A:$A,0))</f>
        <v>power</v>
      </c>
    </row>
    <row r="89" spans="1:28" x14ac:dyDescent="0.3">
      <c r="A89" s="42" t="s">
        <v>571</v>
      </c>
      <c r="B89" s="42" t="s">
        <v>191</v>
      </c>
      <c r="C89" s="42"/>
      <c r="D89" s="42" t="s">
        <v>238</v>
      </c>
      <c r="E89" s="42">
        <v>105</v>
      </c>
      <c r="F89" s="101"/>
      <c r="G89" s="42" t="s">
        <v>24</v>
      </c>
      <c r="H89" s="42"/>
      <c r="I89" s="42">
        <v>2020</v>
      </c>
      <c r="J89" s="42" t="s">
        <v>17</v>
      </c>
      <c r="K89" s="42" t="s">
        <v>600</v>
      </c>
      <c r="L89" s="42"/>
      <c r="M89" s="75">
        <f>INDEX(CombinedDatabase!K:K,MATCH(MUSE!D89,CombinedDatabase!D:D,0))</f>
        <v>86</v>
      </c>
      <c r="N89" s="75">
        <v>86</v>
      </c>
      <c r="X89" t="str">
        <f>INDEX(Regions!$B$4:$B$19,MATCH(MUSE!B89,Regions!$A$4:$A$19,0))</f>
        <v>China</v>
      </c>
      <c r="Y89" t="s">
        <v>66</v>
      </c>
      <c r="AA89" t="str">
        <f>INDEX(PolicyMapping!$B:$B,MATCH($D89,PolicyMapping!$A:$A,0))</f>
        <v>clean energy</v>
      </c>
      <c r="AB89" t="str">
        <f>INDEX(PolicyMapping!$C:$C,MATCH($D89,PolicyMapping!$A:$A,0))</f>
        <v>power</v>
      </c>
    </row>
    <row r="90" spans="1:28" x14ac:dyDescent="0.3">
      <c r="A90" s="42" t="s">
        <v>571</v>
      </c>
      <c r="B90" s="42" t="s">
        <v>191</v>
      </c>
      <c r="C90" s="42"/>
      <c r="D90" s="42" t="s">
        <v>240</v>
      </c>
      <c r="E90" s="42">
        <v>15</v>
      </c>
      <c r="F90" s="101"/>
      <c r="G90" s="42" t="s">
        <v>24</v>
      </c>
      <c r="H90" s="42"/>
      <c r="I90" s="42">
        <v>2020</v>
      </c>
      <c r="J90" s="42" t="s">
        <v>17</v>
      </c>
      <c r="K90" s="42" t="s">
        <v>600</v>
      </c>
      <c r="L90" s="42"/>
      <c r="M90" s="75">
        <f>INDEX(CombinedDatabase!K:K,MATCH(MUSE!D90,CombinedDatabase!D:D,0))</f>
        <v>87</v>
      </c>
      <c r="N90" s="75">
        <v>87</v>
      </c>
      <c r="X90" t="str">
        <f>INDEX(Regions!$B$4:$B$19,MATCH(MUSE!B90,Regions!$A$4:$A$19,0))</f>
        <v>China</v>
      </c>
      <c r="Y90" t="s">
        <v>66</v>
      </c>
      <c r="AA90" t="str">
        <f>INDEX(PolicyMapping!$B:$B,MATCH($D90,PolicyMapping!$A:$A,0))</f>
        <v>clean energy</v>
      </c>
      <c r="AB90" t="str">
        <f>INDEX(PolicyMapping!$C:$C,MATCH($D90,PolicyMapping!$A:$A,0))</f>
        <v>power</v>
      </c>
    </row>
    <row r="91" spans="1:28" x14ac:dyDescent="0.3">
      <c r="A91" s="42" t="s">
        <v>571</v>
      </c>
      <c r="B91" s="42" t="s">
        <v>191</v>
      </c>
      <c r="C91" s="42"/>
      <c r="D91" s="42" t="s">
        <v>31</v>
      </c>
      <c r="E91" s="42">
        <v>340</v>
      </c>
      <c r="F91" s="101"/>
      <c r="G91" s="42" t="s">
        <v>24</v>
      </c>
      <c r="H91" s="42"/>
      <c r="I91" s="42">
        <v>2020</v>
      </c>
      <c r="J91" s="42" t="s">
        <v>17</v>
      </c>
      <c r="K91" s="42" t="s">
        <v>600</v>
      </c>
      <c r="L91" s="42"/>
      <c r="M91" s="75">
        <v>88</v>
      </c>
      <c r="N91" s="75">
        <v>88</v>
      </c>
      <c r="X91" t="str">
        <f>INDEX(Regions!$B$4:$B$19,MATCH(MUSE!B91,Regions!$A$4:$A$19,0))</f>
        <v>China</v>
      </c>
      <c r="Y91" t="s">
        <v>66</v>
      </c>
      <c r="AA91" t="str">
        <f>INDEX(PolicyMapping!$B:$B,MATCH($D91,PolicyMapping!$A:$A,0))</f>
        <v>clean energy</v>
      </c>
      <c r="AB91" t="str">
        <f>INDEX(PolicyMapping!$C:$C,MATCH($D91,PolicyMapping!$A:$A,0))</f>
        <v>power</v>
      </c>
    </row>
    <row r="92" spans="1:28" x14ac:dyDescent="0.3">
      <c r="A92" s="42" t="s">
        <v>571</v>
      </c>
      <c r="B92" s="42" t="s">
        <v>191</v>
      </c>
      <c r="C92" s="42"/>
      <c r="D92" s="42" t="s">
        <v>243</v>
      </c>
      <c r="E92" s="42">
        <v>58</v>
      </c>
      <c r="F92" s="101"/>
      <c r="G92" s="42" t="s">
        <v>24</v>
      </c>
      <c r="H92" s="42"/>
      <c r="I92" s="42">
        <v>2020</v>
      </c>
      <c r="J92" s="42" t="s">
        <v>17</v>
      </c>
      <c r="K92" s="42" t="s">
        <v>600</v>
      </c>
      <c r="L92" s="42"/>
      <c r="M92" s="75">
        <v>89</v>
      </c>
      <c r="N92" s="75">
        <v>89</v>
      </c>
      <c r="X92" t="str">
        <f>INDEX(Regions!$B$4:$B$19,MATCH(MUSE!B92,Regions!$A$4:$A$19,0))</f>
        <v>China</v>
      </c>
      <c r="Y92" t="s">
        <v>66</v>
      </c>
      <c r="AA92" t="str">
        <f>INDEX(PolicyMapping!$B:$B,MATCH($D92,PolicyMapping!$A:$A,0))</f>
        <v>clean energy</v>
      </c>
      <c r="AB92" t="str">
        <f>INDEX(PolicyMapping!$C:$C,MATCH($D92,PolicyMapping!$A:$A,0))</f>
        <v>power</v>
      </c>
    </row>
    <row r="93" spans="1:28" x14ac:dyDescent="0.3">
      <c r="A93" s="42" t="s">
        <v>571</v>
      </c>
      <c r="B93" s="42" t="s">
        <v>191</v>
      </c>
      <c r="C93" s="42"/>
      <c r="D93" s="42" t="s">
        <v>245</v>
      </c>
      <c r="E93" s="42">
        <v>5</v>
      </c>
      <c r="F93" s="101"/>
      <c r="G93" s="42" t="s">
        <v>24</v>
      </c>
      <c r="H93" s="42"/>
      <c r="I93" s="42">
        <v>2020</v>
      </c>
      <c r="J93" s="42" t="s">
        <v>17</v>
      </c>
      <c r="K93" s="42" t="s">
        <v>600</v>
      </c>
      <c r="L93" s="42"/>
      <c r="M93" s="75">
        <f>INDEX(CombinedDatabase!K:K,MATCH(MUSE!D93,CombinedDatabase!D:D,0))</f>
        <v>90</v>
      </c>
      <c r="N93" s="75">
        <v>90</v>
      </c>
      <c r="X93" t="str">
        <f>INDEX(Regions!$B$4:$B$19,MATCH(MUSE!B93,Regions!$A$4:$A$19,0))</f>
        <v>China</v>
      </c>
      <c r="Y93" t="s">
        <v>66</v>
      </c>
      <c r="AA93" t="str">
        <f>INDEX(PolicyMapping!$B:$B,MATCH($D93,PolicyMapping!$A:$A,0))</f>
        <v>clean energy</v>
      </c>
      <c r="AB93" t="str">
        <f>INDEX(PolicyMapping!$C:$C,MATCH($D93,PolicyMapping!$A:$A,0))</f>
        <v>power</v>
      </c>
    </row>
    <row r="94" spans="1:28" s="92" customFormat="1" x14ac:dyDescent="0.3">
      <c r="A94" s="101" t="s">
        <v>957</v>
      </c>
      <c r="B94" s="101" t="s">
        <v>191</v>
      </c>
      <c r="C94" s="101"/>
      <c r="D94" s="101" t="s">
        <v>944</v>
      </c>
      <c r="E94" s="101"/>
      <c r="F94" s="101">
        <v>1200</v>
      </c>
      <c r="G94" s="101" t="s">
        <v>24</v>
      </c>
      <c r="H94" s="101"/>
      <c r="I94" s="101">
        <v>2030</v>
      </c>
      <c r="J94" s="101" t="s">
        <v>17</v>
      </c>
      <c r="K94" s="101"/>
      <c r="L94" s="101"/>
      <c r="M94" s="117"/>
      <c r="N94" s="117"/>
      <c r="X94" s="92" t="str">
        <f>INDEX(Regions!$B$4:$B$19,MATCH(MUSE!B94,Regions!$A$4:$A$19,0))</f>
        <v>China</v>
      </c>
      <c r="Y94" s="92" t="s">
        <v>66</v>
      </c>
      <c r="AA94" s="92" t="str">
        <f>INDEX(PolicyMapping!$B:$B,MATCH($D94,PolicyMapping!$A:$A,0))</f>
        <v>clean energy</v>
      </c>
      <c r="AB94" s="92" t="str">
        <f>INDEX(PolicyMapping!$C:$C,MATCH($D94,PolicyMapping!$A:$A,0))</f>
        <v>power</v>
      </c>
    </row>
    <row r="95" spans="1:28" x14ac:dyDescent="0.3">
      <c r="A95" s="56" t="s">
        <v>571</v>
      </c>
      <c r="B95" s="56" t="s">
        <v>191</v>
      </c>
      <c r="C95" s="56"/>
      <c r="D95" s="56" t="s">
        <v>13</v>
      </c>
      <c r="E95" s="56">
        <v>26.5</v>
      </c>
      <c r="F95" s="99"/>
      <c r="G95" s="56" t="s">
        <v>10</v>
      </c>
      <c r="H95" s="56"/>
      <c r="I95" s="56">
        <v>2020</v>
      </c>
      <c r="J95" s="56" t="s">
        <v>14</v>
      </c>
      <c r="K95" s="56" t="s">
        <v>619</v>
      </c>
      <c r="L95" s="56"/>
      <c r="M95" s="79">
        <f>INDEX(CombinedDatabase!K:K,MATCH(MUSE!D95,CombinedDatabase!D:D,0))</f>
        <v>91</v>
      </c>
      <c r="N95" s="79">
        <v>91</v>
      </c>
      <c r="X95" t="str">
        <f>INDEX(Regions!$B$4:$B$19,MATCH(MUSE!B95,Regions!$A$4:$A$19,0))</f>
        <v>China</v>
      </c>
      <c r="Y95" t="s">
        <v>66</v>
      </c>
      <c r="Z95" t="s">
        <v>66</v>
      </c>
      <c r="AA95" t="str">
        <f>INDEX(PolicyMapping!$B:$B,MATCH($D95,PolicyMapping!$A:$A,0))</f>
        <v>clean energy</v>
      </c>
      <c r="AB95" t="str">
        <f>INDEX(PolicyMapping!$C:$C,MATCH($D95,PolicyMapping!$A:$A,0))</f>
        <v>power</v>
      </c>
    </row>
    <row r="96" spans="1:28" x14ac:dyDescent="0.3">
      <c r="A96" s="42" t="s">
        <v>571</v>
      </c>
      <c r="B96" s="42" t="s">
        <v>191</v>
      </c>
      <c r="C96" s="42"/>
      <c r="D96" s="42" t="s">
        <v>248</v>
      </c>
      <c r="E96" s="42">
        <v>40</v>
      </c>
      <c r="F96" s="101"/>
      <c r="G96" s="42" t="s">
        <v>10</v>
      </c>
      <c r="H96" s="42"/>
      <c r="I96" s="42">
        <v>2020</v>
      </c>
      <c r="J96" s="43" t="s">
        <v>17</v>
      </c>
      <c r="K96" s="42" t="s">
        <v>601</v>
      </c>
      <c r="L96" s="42"/>
      <c r="M96" s="75">
        <f>INDEX(CombinedDatabase!K:K,MATCH(MUSE!D96,CombinedDatabase!D:D,0))</f>
        <v>92</v>
      </c>
      <c r="N96" s="75">
        <v>92</v>
      </c>
      <c r="X96" t="str">
        <f>INDEX(Regions!$B$4:$B$19,MATCH(MUSE!B96,Regions!$A$4:$A$19,0))</f>
        <v>China</v>
      </c>
      <c r="Y96" t="s">
        <v>66</v>
      </c>
      <c r="AA96" t="str">
        <f>INDEX(PolicyMapping!$B:$B,MATCH($D96,PolicyMapping!$A:$A,0))</f>
        <v>efficiency standard</v>
      </c>
      <c r="AB96" t="str">
        <f>INDEX(PolicyMapping!$C:$C,MATCH($D96,PolicyMapping!$A:$A,0))</f>
        <v>power</v>
      </c>
    </row>
    <row r="97" spans="1:28" x14ac:dyDescent="0.3">
      <c r="A97" s="42" t="s">
        <v>571</v>
      </c>
      <c r="B97" s="42" t="s">
        <v>191</v>
      </c>
      <c r="C97" s="42"/>
      <c r="D97" s="42" t="s">
        <v>248</v>
      </c>
      <c r="E97" s="42">
        <v>38</v>
      </c>
      <c r="F97" s="101"/>
      <c r="G97" s="42" t="s">
        <v>10</v>
      </c>
      <c r="H97" s="42"/>
      <c r="I97" s="42">
        <v>2020</v>
      </c>
      <c r="J97" s="42" t="s">
        <v>17</v>
      </c>
      <c r="K97" s="42" t="s">
        <v>576</v>
      </c>
      <c r="L97" s="42"/>
      <c r="M97" s="75">
        <v>93</v>
      </c>
      <c r="N97" s="75">
        <v>93</v>
      </c>
      <c r="X97" t="str">
        <f>INDEX(Regions!$B$4:$B$19,MATCH(MUSE!B97,Regions!$A$4:$A$19,0))</f>
        <v>China</v>
      </c>
      <c r="Y97" t="s">
        <v>66</v>
      </c>
      <c r="AA97" t="str">
        <f>INDEX(PolicyMapping!$B:$B,MATCH($D97,PolicyMapping!$A:$A,0))</f>
        <v>efficiency standard</v>
      </c>
      <c r="AB97" t="str">
        <f>INDEX(PolicyMapping!$C:$C,MATCH($D97,PolicyMapping!$A:$A,0))</f>
        <v>power</v>
      </c>
    </row>
    <row r="98" spans="1:28" x14ac:dyDescent="0.3">
      <c r="A98" s="74" t="s">
        <v>571</v>
      </c>
      <c r="B98" s="74" t="s">
        <v>191</v>
      </c>
      <c r="C98" s="74"/>
      <c r="D98" s="74" t="s">
        <v>196</v>
      </c>
      <c r="E98" s="74">
        <v>5</v>
      </c>
      <c r="F98" s="91"/>
      <c r="G98" s="74" t="s">
        <v>251</v>
      </c>
      <c r="H98" s="74"/>
      <c r="I98" s="74">
        <v>2020</v>
      </c>
      <c r="J98" s="74" t="s">
        <v>14</v>
      </c>
      <c r="K98" s="74" t="s">
        <v>141</v>
      </c>
      <c r="L98" s="74"/>
      <c r="M98" s="76">
        <v>94</v>
      </c>
      <c r="N98" s="76">
        <v>94</v>
      </c>
      <c r="X98" t="str">
        <f>INDEX(Regions!$B$4:$B$19,MATCH(MUSE!B98,Regions!$A$4:$A$19,0))</f>
        <v>China</v>
      </c>
      <c r="Y98" t="s">
        <v>927</v>
      </c>
      <c r="AA98" t="str">
        <f>INDEX(PolicyMapping!$B:$B,MATCH($D98,PolicyMapping!$A:$A,0))</f>
        <v>cap on fossils</v>
      </c>
      <c r="AB98" t="str">
        <f>INDEX(PolicyMapping!$C:$C,MATCH($D98,PolicyMapping!$A:$A,0))</f>
        <v>system</v>
      </c>
    </row>
    <row r="99" spans="1:28" x14ac:dyDescent="0.3">
      <c r="A99" s="74" t="s">
        <v>571</v>
      </c>
      <c r="B99" s="74" t="s">
        <v>191</v>
      </c>
      <c r="C99" s="74"/>
      <c r="D99" s="74" t="s">
        <v>192</v>
      </c>
      <c r="E99" s="74">
        <v>15</v>
      </c>
      <c r="F99" s="91"/>
      <c r="G99" s="74" t="s">
        <v>10</v>
      </c>
      <c r="H99" s="74"/>
      <c r="I99" s="74">
        <v>2020</v>
      </c>
      <c r="J99" s="74" t="s">
        <v>17</v>
      </c>
      <c r="K99" s="74" t="s">
        <v>141</v>
      </c>
      <c r="L99" s="74"/>
      <c r="M99" s="76">
        <v>95</v>
      </c>
      <c r="N99" s="76">
        <v>95</v>
      </c>
      <c r="X99" t="str">
        <f>INDEX(Regions!$B$4:$B$19,MATCH(MUSE!B99,Regions!$A$4:$A$19,0))</f>
        <v>China</v>
      </c>
      <c r="Y99" t="s">
        <v>927</v>
      </c>
      <c r="AA99" t="str">
        <f>INDEX(PolicyMapping!$B:$B,MATCH($D99,PolicyMapping!$A:$A,0))</f>
        <v>clean energy</v>
      </c>
      <c r="AB99" t="str">
        <f>INDEX(PolicyMapping!$C:$C,MATCH($D99,PolicyMapping!$A:$A,0))</f>
        <v>system</v>
      </c>
    </row>
    <row r="100" spans="1:28" x14ac:dyDescent="0.3">
      <c r="A100" s="74" t="s">
        <v>571</v>
      </c>
      <c r="B100" s="74" t="s">
        <v>191</v>
      </c>
      <c r="C100" s="74"/>
      <c r="D100" s="74" t="s">
        <v>254</v>
      </c>
      <c r="E100" s="74">
        <v>-18</v>
      </c>
      <c r="F100" s="91"/>
      <c r="G100" s="74" t="s">
        <v>10</v>
      </c>
      <c r="H100" s="74">
        <v>2015</v>
      </c>
      <c r="I100" s="74">
        <v>2020</v>
      </c>
      <c r="J100" s="74" t="s">
        <v>17</v>
      </c>
      <c r="K100" s="74" t="s">
        <v>141</v>
      </c>
      <c r="L100" s="74"/>
      <c r="M100" s="76">
        <f>INDEX(CombinedDatabase!K:K,MATCH(MUSE!D100,CombinedDatabase!D:D,0))</f>
        <v>96</v>
      </c>
      <c r="N100" s="76">
        <v>96</v>
      </c>
      <c r="X100" t="str">
        <f>INDEX(Regions!$B$4:$B$19,MATCH(MUSE!B100,Regions!$A$4:$A$19,0))</f>
        <v>China</v>
      </c>
      <c r="Y100" t="s">
        <v>927</v>
      </c>
      <c r="AA100" t="str">
        <f>INDEX(PolicyMapping!$B:$B,MATCH($D100,PolicyMapping!$A:$A,0))</f>
        <v>efficiency standard</v>
      </c>
      <c r="AB100" t="str">
        <f>INDEX(PolicyMapping!$C:$C,MATCH($D100,PolicyMapping!$A:$A,0))</f>
        <v>industry</v>
      </c>
    </row>
    <row r="101" spans="1:28" x14ac:dyDescent="0.3">
      <c r="A101" s="42" t="s">
        <v>571</v>
      </c>
      <c r="B101" s="42" t="s">
        <v>191</v>
      </c>
      <c r="C101" s="42"/>
      <c r="D101" s="42" t="s">
        <v>65</v>
      </c>
      <c r="E101" s="42">
        <v>1.1000000000000001</v>
      </c>
      <c r="F101" s="101"/>
      <c r="G101" s="42" t="s">
        <v>10</v>
      </c>
      <c r="H101" s="42"/>
      <c r="I101" s="42">
        <v>2020</v>
      </c>
      <c r="J101" s="42" t="s">
        <v>17</v>
      </c>
      <c r="K101" s="42" t="s">
        <v>602</v>
      </c>
      <c r="L101" s="42"/>
      <c r="M101" s="75">
        <v>97</v>
      </c>
      <c r="N101" s="75">
        <v>97</v>
      </c>
      <c r="X101" t="str">
        <f>INDEX(Regions!$B$4:$B$19,MATCH(MUSE!B101,Regions!$A$4:$A$19,0))</f>
        <v>China</v>
      </c>
      <c r="Y101" t="s">
        <v>66</v>
      </c>
      <c r="AA101" t="str">
        <f>INDEX(PolicyMapping!$B:$B,MATCH($D101,PolicyMapping!$A:$A,0))</f>
        <v>clean energy</v>
      </c>
      <c r="AB101" t="str">
        <f>INDEX(PolicyMapping!$C:$C,MATCH($D101,PolicyMapping!$A:$A,0))</f>
        <v>transport</v>
      </c>
    </row>
    <row r="102" spans="1:28" x14ac:dyDescent="0.3">
      <c r="A102" s="74" t="s">
        <v>571</v>
      </c>
      <c r="B102" s="74" t="s">
        <v>191</v>
      </c>
      <c r="C102" s="74"/>
      <c r="D102" s="74" t="s">
        <v>16</v>
      </c>
      <c r="E102" s="74">
        <v>-40</v>
      </c>
      <c r="F102" s="91"/>
      <c r="G102" s="74" t="s">
        <v>10</v>
      </c>
      <c r="H102" s="74">
        <v>2015</v>
      </c>
      <c r="I102" s="74">
        <v>2025</v>
      </c>
      <c r="J102" s="74" t="s">
        <v>17</v>
      </c>
      <c r="K102" s="74" t="s">
        <v>141</v>
      </c>
      <c r="L102" s="74"/>
      <c r="M102" s="76">
        <f>INDEX(CombinedDatabase!K:K,MATCH(MUSE!D102,CombinedDatabase!D:D,0))</f>
        <v>98</v>
      </c>
      <c r="N102" s="76">
        <v>98</v>
      </c>
      <c r="X102" t="str">
        <f>INDEX(Regions!$B$4:$B$19,MATCH(MUSE!B102,Regions!$A$4:$A$19,0))</f>
        <v>China</v>
      </c>
      <c r="Y102" t="s">
        <v>927</v>
      </c>
      <c r="AA102" t="str">
        <f>INDEX(PolicyMapping!$B:$B,MATCH($D102,PolicyMapping!$A:$A,0))</f>
        <v>cap on emissions</v>
      </c>
      <c r="AB102" t="str">
        <f>INDEX(PolicyMapping!$C:$C,MATCH($D102,PolicyMapping!$A:$A,0))</f>
        <v>industry</v>
      </c>
    </row>
    <row r="103" spans="1:28" x14ac:dyDescent="0.3">
      <c r="A103" s="74" t="s">
        <v>571</v>
      </c>
      <c r="B103" s="74" t="s">
        <v>191</v>
      </c>
      <c r="C103" s="74"/>
      <c r="D103" s="74" t="s">
        <v>16</v>
      </c>
      <c r="E103" s="74">
        <v>-22</v>
      </c>
      <c r="F103" s="91"/>
      <c r="G103" s="74" t="s">
        <v>10</v>
      </c>
      <c r="H103" s="74">
        <v>2015</v>
      </c>
      <c r="I103" s="74">
        <v>2020</v>
      </c>
      <c r="J103" s="74" t="s">
        <v>17</v>
      </c>
      <c r="K103" s="74" t="s">
        <v>141</v>
      </c>
      <c r="L103" s="74"/>
      <c r="M103" s="76">
        <v>99</v>
      </c>
      <c r="N103" s="76">
        <v>99</v>
      </c>
      <c r="X103" t="str">
        <f>INDEX(Regions!$B$4:$B$19,MATCH(MUSE!B103,Regions!$A$4:$A$19,0))</f>
        <v>China</v>
      </c>
      <c r="Y103" t="s">
        <v>927</v>
      </c>
      <c r="AA103" t="str">
        <f>INDEX(PolicyMapping!$B:$B,MATCH($D103,PolicyMapping!$A:$A,0))</f>
        <v>cap on emissions</v>
      </c>
      <c r="AB103" t="str">
        <f>INDEX(PolicyMapping!$C:$C,MATCH($D103,PolicyMapping!$A:$A,0))</f>
        <v>industry</v>
      </c>
    </row>
    <row r="104" spans="1:28" x14ac:dyDescent="0.3">
      <c r="A104" s="74" t="s">
        <v>571</v>
      </c>
      <c r="B104" s="74" t="s">
        <v>191</v>
      </c>
      <c r="C104" s="74"/>
      <c r="D104" s="74" t="s">
        <v>258</v>
      </c>
      <c r="E104" s="74">
        <v>23.04</v>
      </c>
      <c r="F104" s="91"/>
      <c r="G104" s="74" t="s">
        <v>10</v>
      </c>
      <c r="H104" s="74"/>
      <c r="I104" s="74">
        <v>2020</v>
      </c>
      <c r="J104" s="74" t="s">
        <v>17</v>
      </c>
      <c r="K104" s="74" t="s">
        <v>141</v>
      </c>
      <c r="L104" s="74"/>
      <c r="M104" s="76">
        <f>INDEX(CombinedDatabase!K:K,MATCH(MUSE!D104,CombinedDatabase!D:D,0))</f>
        <v>100</v>
      </c>
      <c r="N104" s="76">
        <v>100</v>
      </c>
      <c r="X104" t="str">
        <f>INDEX(Regions!$B$4:$B$19,MATCH(MUSE!B104,Regions!$A$4:$A$19,0))</f>
        <v>China</v>
      </c>
      <c r="Y104" t="s">
        <v>927</v>
      </c>
      <c r="AA104" t="str">
        <f>INDEX(PolicyMapping!$B:$B,MATCH($D104,PolicyMapping!$A:$A,0))</f>
        <v>land use</v>
      </c>
      <c r="AB104" t="str">
        <f>INDEX(PolicyMapping!$C:$C,MATCH($D104,PolicyMapping!$A:$A,0))</f>
        <v>land</v>
      </c>
    </row>
    <row r="105" spans="1:28" x14ac:dyDescent="0.3">
      <c r="A105" s="74" t="s">
        <v>571</v>
      </c>
      <c r="B105" s="74" t="s">
        <v>191</v>
      </c>
      <c r="C105" s="74"/>
      <c r="D105" s="74" t="s">
        <v>258</v>
      </c>
      <c r="E105" s="74">
        <v>221000000</v>
      </c>
      <c r="F105" s="91"/>
      <c r="G105" s="74" t="s">
        <v>77</v>
      </c>
      <c r="H105" s="74"/>
      <c r="I105" s="74">
        <v>2020</v>
      </c>
      <c r="J105" s="74" t="s">
        <v>14</v>
      </c>
      <c r="K105" s="74" t="s">
        <v>141</v>
      </c>
      <c r="L105" s="74"/>
      <c r="M105" s="76">
        <v>101</v>
      </c>
      <c r="N105" s="76">
        <v>101</v>
      </c>
      <c r="X105" t="str">
        <f>INDEX(Regions!$B$4:$B$19,MATCH(MUSE!B105,Regions!$A$4:$A$19,0))</f>
        <v>China</v>
      </c>
      <c r="Y105" t="s">
        <v>927</v>
      </c>
      <c r="AA105" t="str">
        <f>INDEX(PolicyMapping!$B:$B,MATCH($D105,PolicyMapping!$A:$A,0))</f>
        <v>land use</v>
      </c>
      <c r="AB105" t="str">
        <f>INDEX(PolicyMapping!$C:$C,MATCH($D105,PolicyMapping!$A:$A,0))</f>
        <v>land</v>
      </c>
    </row>
    <row r="106" spans="1:28" x14ac:dyDescent="0.3">
      <c r="A106" s="74" t="s">
        <v>571</v>
      </c>
      <c r="B106" s="74" t="s">
        <v>191</v>
      </c>
      <c r="C106" s="74"/>
      <c r="D106" s="74" t="s">
        <v>259</v>
      </c>
      <c r="E106" s="74">
        <v>16133000000</v>
      </c>
      <c r="F106" s="91"/>
      <c r="G106" s="74" t="s">
        <v>260</v>
      </c>
      <c r="H106" s="74"/>
      <c r="I106" s="74">
        <v>2020</v>
      </c>
      <c r="J106" s="74" t="s">
        <v>14</v>
      </c>
      <c r="K106" s="74" t="s">
        <v>141</v>
      </c>
      <c r="L106" s="74"/>
      <c r="M106" s="76">
        <f>INDEX(CombinedDatabase!K:K,MATCH(MUSE!D106,CombinedDatabase!D:D,0))</f>
        <v>102</v>
      </c>
      <c r="N106" s="76">
        <v>102</v>
      </c>
      <c r="X106" t="str">
        <f>INDEX(Regions!$B$4:$B$19,MATCH(MUSE!B106,Regions!$A$4:$A$19,0))</f>
        <v>China</v>
      </c>
      <c r="Y106" t="s">
        <v>927</v>
      </c>
      <c r="AA106" t="str">
        <f>INDEX(PolicyMapping!$B:$B,MATCH($D106,PolicyMapping!$A:$A,0))</f>
        <v>land use</v>
      </c>
      <c r="AB106" t="str">
        <f>INDEX(PolicyMapping!$C:$C,MATCH($D106,PolicyMapping!$A:$A,0))</f>
        <v>land</v>
      </c>
    </row>
    <row r="107" spans="1:28" x14ac:dyDescent="0.3">
      <c r="A107" s="74" t="s">
        <v>571</v>
      </c>
      <c r="B107" s="74" t="s">
        <v>191</v>
      </c>
      <c r="C107" s="74"/>
      <c r="D107" s="74" t="s">
        <v>261</v>
      </c>
      <c r="E107" s="74" t="s">
        <v>262</v>
      </c>
      <c r="F107" s="91"/>
      <c r="G107" s="74" t="s">
        <v>263</v>
      </c>
      <c r="H107" s="74">
        <v>2013</v>
      </c>
      <c r="I107" s="74"/>
      <c r="J107" s="74" t="s">
        <v>104</v>
      </c>
      <c r="K107" s="74"/>
      <c r="L107" s="74"/>
      <c r="M107" s="76">
        <f>INDEX(CombinedDatabase!K:K,MATCH(MUSE!D107,CombinedDatabase!D:D,0))</f>
        <v>103</v>
      </c>
      <c r="N107" s="76">
        <v>103</v>
      </c>
      <c r="X107" t="str">
        <f>INDEX(Regions!$B$4:$B$19,MATCH(MUSE!B107,Regions!$A$4:$A$19,0))</f>
        <v>China</v>
      </c>
      <c r="Y107" t="s">
        <v>927</v>
      </c>
      <c r="AA107" t="str">
        <f>INDEX(PolicyMapping!$B:$B,MATCH($D107,PolicyMapping!$A:$A,0))</f>
        <v>economic</v>
      </c>
      <c r="AB107" t="str">
        <f>INDEX(PolicyMapping!$C:$C,MATCH($D107,PolicyMapping!$A:$A,0))</f>
        <v>power</v>
      </c>
    </row>
    <row r="108" spans="1:28" x14ac:dyDescent="0.3">
      <c r="A108" s="74" t="s">
        <v>571</v>
      </c>
      <c r="B108" s="74" t="s">
        <v>191</v>
      </c>
      <c r="C108" s="74"/>
      <c r="D108" s="74" t="s">
        <v>264</v>
      </c>
      <c r="E108" s="74" t="s">
        <v>265</v>
      </c>
      <c r="F108" s="91"/>
      <c r="G108" s="74" t="s">
        <v>263</v>
      </c>
      <c r="H108" s="74">
        <v>2016</v>
      </c>
      <c r="I108" s="74"/>
      <c r="J108" s="74" t="s">
        <v>104</v>
      </c>
      <c r="K108" s="74"/>
      <c r="L108" s="74"/>
      <c r="M108" s="76">
        <f>INDEX(CombinedDatabase!K:K,MATCH(MUSE!D108,CombinedDatabase!D:D,0))</f>
        <v>104</v>
      </c>
      <c r="N108" s="76">
        <v>104</v>
      </c>
      <c r="X108" t="str">
        <f>INDEX(Regions!$B$4:$B$19,MATCH(MUSE!B108,Regions!$A$4:$A$19,0))</f>
        <v>China</v>
      </c>
      <c r="Y108" t="s">
        <v>927</v>
      </c>
      <c r="AA108" t="str">
        <f>INDEX(PolicyMapping!$B:$B,MATCH($D108,PolicyMapping!$A:$A,0))</f>
        <v>economic</v>
      </c>
      <c r="AB108" t="str">
        <f>INDEX(PolicyMapping!$C:$C,MATCH($D108,PolicyMapping!$A:$A,0))</f>
        <v>power</v>
      </c>
    </row>
    <row r="109" spans="1:28" x14ac:dyDescent="0.3">
      <c r="A109" s="74" t="s">
        <v>571</v>
      </c>
      <c r="B109" s="74" t="s">
        <v>191</v>
      </c>
      <c r="C109" s="74"/>
      <c r="D109" s="74" t="s">
        <v>266</v>
      </c>
      <c r="E109" s="74" t="s">
        <v>267</v>
      </c>
      <c r="F109" s="91"/>
      <c r="G109" s="74" t="s">
        <v>263</v>
      </c>
      <c r="H109" s="74">
        <v>2009</v>
      </c>
      <c r="I109" s="74"/>
      <c r="J109" s="74" t="s">
        <v>104</v>
      </c>
      <c r="K109" s="74"/>
      <c r="L109" s="74"/>
      <c r="M109" s="76">
        <f>INDEX(CombinedDatabase!K:K,MATCH(MUSE!D109,CombinedDatabase!D:D,0))</f>
        <v>105</v>
      </c>
      <c r="N109" s="76">
        <v>105</v>
      </c>
      <c r="X109" t="str">
        <f>INDEX(Regions!$B$4:$B$19,MATCH(MUSE!B109,Regions!$A$4:$A$19,0))</f>
        <v>China</v>
      </c>
      <c r="Y109" t="s">
        <v>927</v>
      </c>
      <c r="AA109" t="str">
        <f>INDEX(PolicyMapping!$B:$B,MATCH($D109,PolicyMapping!$A:$A,0))</f>
        <v>economic</v>
      </c>
      <c r="AB109" t="str">
        <f>INDEX(PolicyMapping!$C:$C,MATCH($D109,PolicyMapping!$A:$A,0))</f>
        <v>power</v>
      </c>
    </row>
    <row r="110" spans="1:28" x14ac:dyDescent="0.3">
      <c r="A110" s="74" t="s">
        <v>571</v>
      </c>
      <c r="B110" s="74" t="s">
        <v>191</v>
      </c>
      <c r="C110" s="74"/>
      <c r="D110" s="74" t="s">
        <v>268</v>
      </c>
      <c r="E110" s="74">
        <v>30</v>
      </c>
      <c r="F110" s="91"/>
      <c r="G110" s="74" t="s">
        <v>10</v>
      </c>
      <c r="H110" s="74"/>
      <c r="I110" s="74">
        <v>2020</v>
      </c>
      <c r="J110" s="74" t="s">
        <v>17</v>
      </c>
      <c r="K110" s="74" t="s">
        <v>141</v>
      </c>
      <c r="L110" s="74"/>
      <c r="M110" s="76">
        <f>INDEX(CombinedDatabase!K:K,MATCH(MUSE!D110,CombinedDatabase!D:D,0))</f>
        <v>106</v>
      </c>
      <c r="N110" s="76">
        <v>106</v>
      </c>
      <c r="X110" t="str">
        <f>INDEX(Regions!$B$4:$B$19,MATCH(MUSE!B110,Regions!$A$4:$A$19,0))</f>
        <v>China</v>
      </c>
      <c r="Y110" t="s">
        <v>927</v>
      </c>
      <c r="AA110" t="str">
        <f>INDEX(PolicyMapping!$B:$B,MATCH($D110,PolicyMapping!$A:$A,0))</f>
        <v>efficiency standard</v>
      </c>
      <c r="AB110" t="str">
        <f>INDEX(PolicyMapping!$C:$C,MATCH($D110,PolicyMapping!$A:$A,0))</f>
        <v>buildings</v>
      </c>
    </row>
    <row r="111" spans="1:28" x14ac:dyDescent="0.3">
      <c r="A111" s="74" t="s">
        <v>571</v>
      </c>
      <c r="B111" s="74" t="s">
        <v>271</v>
      </c>
      <c r="C111" s="74"/>
      <c r="D111" s="74" t="s">
        <v>272</v>
      </c>
      <c r="E111" s="74">
        <v>-27</v>
      </c>
      <c r="F111" s="91"/>
      <c r="G111" s="74" t="s">
        <v>10</v>
      </c>
      <c r="H111" s="74" t="s">
        <v>148</v>
      </c>
      <c r="I111" s="74">
        <v>2030</v>
      </c>
      <c r="J111" s="74" t="s">
        <v>22</v>
      </c>
      <c r="K111" s="74" t="s">
        <v>141</v>
      </c>
      <c r="L111" s="74"/>
      <c r="M111" s="76">
        <f>INDEX(CombinedDatabase!K:K,MATCH(MUSE!D111,CombinedDatabase!D:D,0))</f>
        <v>107</v>
      </c>
      <c r="N111" s="76">
        <v>107</v>
      </c>
      <c r="X111" t="str">
        <f>INDEX(Regions!$B$4:$B$19,MATCH(MUSE!B111,Regions!$A$4:$A$19,0))</f>
        <v>Europe</v>
      </c>
      <c r="Y111" t="s">
        <v>927</v>
      </c>
      <c r="AA111" t="str">
        <f>INDEX(PolicyMapping!$B:$B,MATCH($D111,PolicyMapping!$A:$A,0))</f>
        <v>efficiency standard</v>
      </c>
      <c r="AB111" t="str">
        <f>INDEX(PolicyMapping!$C:$C,MATCH($D111,PolicyMapping!$A:$A,0))</f>
        <v>system</v>
      </c>
    </row>
    <row r="112" spans="1:28" x14ac:dyDescent="0.3">
      <c r="A112" s="74" t="s">
        <v>571</v>
      </c>
      <c r="B112" s="74" t="s">
        <v>271</v>
      </c>
      <c r="C112" s="74"/>
      <c r="D112" s="74" t="s">
        <v>273</v>
      </c>
      <c r="E112" s="74">
        <v>-30</v>
      </c>
      <c r="F112" s="91"/>
      <c r="G112" s="74" t="s">
        <v>10</v>
      </c>
      <c r="H112" s="74">
        <v>2005</v>
      </c>
      <c r="I112" s="74">
        <v>2030</v>
      </c>
      <c r="J112" s="74" t="s">
        <v>22</v>
      </c>
      <c r="K112" s="74" t="s">
        <v>141</v>
      </c>
      <c r="L112" s="74"/>
      <c r="M112" s="76">
        <f>INDEX(CombinedDatabase!K:K,MATCH(MUSE!D112,CombinedDatabase!D:D,0))</f>
        <v>108</v>
      </c>
      <c r="N112" s="76">
        <v>108</v>
      </c>
      <c r="X112" t="str">
        <f>INDEX(Regions!$B$4:$B$19,MATCH(MUSE!B112,Regions!$A$4:$A$19,0))</f>
        <v>Europe</v>
      </c>
      <c r="Y112" t="s">
        <v>927</v>
      </c>
      <c r="AA112" t="str">
        <f>INDEX(PolicyMapping!$B:$B,MATCH($D112,PolicyMapping!$A:$A,0))</f>
        <v>cap on emissions</v>
      </c>
      <c r="AB112" t="str">
        <f>INDEX(PolicyMapping!$C:$C,MATCH($D112,PolicyMapping!$A:$A,0))</f>
        <v>system</v>
      </c>
    </row>
    <row r="113" spans="1:29" x14ac:dyDescent="0.3">
      <c r="A113" s="74" t="s">
        <v>571</v>
      </c>
      <c r="B113" s="74" t="s">
        <v>271</v>
      </c>
      <c r="C113" s="74"/>
      <c r="D113" s="74" t="s">
        <v>274</v>
      </c>
      <c r="E113" s="74">
        <v>27</v>
      </c>
      <c r="F113" s="91"/>
      <c r="G113" s="74" t="s">
        <v>10</v>
      </c>
      <c r="H113" s="74"/>
      <c r="I113" s="74">
        <v>2030</v>
      </c>
      <c r="J113" s="74" t="s">
        <v>22</v>
      </c>
      <c r="K113" s="74" t="s">
        <v>141</v>
      </c>
      <c r="L113" s="74"/>
      <c r="M113" s="76">
        <f>INDEX(CombinedDatabase!K:K,MATCH(MUSE!D113,CombinedDatabase!D:D,0))</f>
        <v>109</v>
      </c>
      <c r="N113" s="76">
        <v>109</v>
      </c>
      <c r="X113" t="str">
        <f>INDEX(Regions!$B$4:$B$19,MATCH(MUSE!B113,Regions!$A$4:$A$19,0))</f>
        <v>Europe</v>
      </c>
      <c r="Y113" t="s">
        <v>927</v>
      </c>
      <c r="AA113" t="str">
        <f>INDEX(PolicyMapping!$B:$B,MATCH($D113,PolicyMapping!$A:$A,0))</f>
        <v>clean energy</v>
      </c>
      <c r="AB113" t="str">
        <f>INDEX(PolicyMapping!$C:$C,MATCH($D113,PolicyMapping!$A:$A,0))</f>
        <v>system</v>
      </c>
    </row>
    <row r="114" spans="1:29" x14ac:dyDescent="0.3">
      <c r="A114" s="42" t="s">
        <v>571</v>
      </c>
      <c r="B114" s="42" t="s">
        <v>271</v>
      </c>
      <c r="C114" s="42"/>
      <c r="D114" s="42" t="s">
        <v>176</v>
      </c>
      <c r="E114" s="42">
        <v>0.69</v>
      </c>
      <c r="F114" s="101"/>
      <c r="G114" s="42" t="s">
        <v>139</v>
      </c>
      <c r="H114" s="42"/>
      <c r="I114" s="42">
        <v>2030</v>
      </c>
      <c r="J114" s="42" t="s">
        <v>22</v>
      </c>
      <c r="K114" s="42" t="s">
        <v>603</v>
      </c>
      <c r="L114" s="42"/>
      <c r="M114" s="75">
        <v>110</v>
      </c>
      <c r="N114" s="75">
        <v>110</v>
      </c>
      <c r="X114" t="str">
        <f>INDEX(Regions!$B$4:$B$19,MATCH(MUSE!B114,Regions!$A$4:$A$19,0))</f>
        <v>Europe</v>
      </c>
      <c r="Y114" t="s">
        <v>66</v>
      </c>
      <c r="AA114" t="str">
        <f>INDEX(PolicyMapping!$B:$B,MATCH($D114,PolicyMapping!$A:$A,0))</f>
        <v>efficiency standard</v>
      </c>
      <c r="AB114" t="str">
        <f>INDEX(PolicyMapping!$C:$C,MATCH($D114,PolicyMapping!$A:$A,0))</f>
        <v>transport</v>
      </c>
    </row>
    <row r="115" spans="1:29" x14ac:dyDescent="0.3">
      <c r="A115" s="42" t="s">
        <v>571</v>
      </c>
      <c r="B115" s="42" t="s">
        <v>271</v>
      </c>
      <c r="C115" s="42"/>
      <c r="D115" s="42" t="s">
        <v>176</v>
      </c>
      <c r="E115" s="42">
        <v>0.56999999999999995</v>
      </c>
      <c r="F115" s="101"/>
      <c r="G115" s="42" t="s">
        <v>139</v>
      </c>
      <c r="H115" s="42"/>
      <c r="I115" s="42">
        <v>2030</v>
      </c>
      <c r="J115" s="42" t="s">
        <v>22</v>
      </c>
      <c r="K115" s="42" t="s">
        <v>592</v>
      </c>
      <c r="L115" s="42"/>
      <c r="M115" s="75">
        <v>111</v>
      </c>
      <c r="N115" s="75">
        <v>111</v>
      </c>
      <c r="X115" t="str">
        <f>INDEX(Regions!$B$4:$B$19,MATCH(MUSE!B115,Regions!$A$4:$A$19,0))</f>
        <v>Europe</v>
      </c>
      <c r="Y115" t="s">
        <v>66</v>
      </c>
      <c r="AA115" t="str">
        <f>INDEX(PolicyMapping!$B:$B,MATCH($D115,PolicyMapping!$A:$A,0))</f>
        <v>efficiency standard</v>
      </c>
      <c r="AB115" t="str">
        <f>INDEX(PolicyMapping!$C:$C,MATCH($D115,PolicyMapping!$A:$A,0))</f>
        <v>transport</v>
      </c>
    </row>
    <row r="116" spans="1:29" x14ac:dyDescent="0.3">
      <c r="A116" s="42" t="s">
        <v>571</v>
      </c>
      <c r="B116" s="42" t="s">
        <v>271</v>
      </c>
      <c r="C116" s="42"/>
      <c r="D116" s="42" t="s">
        <v>275</v>
      </c>
      <c r="E116" s="42">
        <v>10</v>
      </c>
      <c r="F116" s="101"/>
      <c r="G116" s="42" t="s">
        <v>10</v>
      </c>
      <c r="H116" s="42"/>
      <c r="I116" s="42">
        <v>2020</v>
      </c>
      <c r="J116" s="42" t="s">
        <v>17</v>
      </c>
      <c r="K116" s="42" t="s">
        <v>604</v>
      </c>
      <c r="L116" s="42"/>
      <c r="M116" s="75">
        <f>INDEX(CombinedDatabase!K:K,MATCH(MUSE!D116,CombinedDatabase!D:D,0))</f>
        <v>112</v>
      </c>
      <c r="N116" s="75">
        <v>112</v>
      </c>
      <c r="X116" t="str">
        <f>INDEX(Regions!$B$4:$B$19,MATCH(MUSE!B116,Regions!$A$4:$A$19,0))</f>
        <v>Europe</v>
      </c>
      <c r="Y116" t="s">
        <v>66</v>
      </c>
      <c r="AA116" t="str">
        <f>INDEX(PolicyMapping!$B:$B,MATCH($D116,PolicyMapping!$A:$A,0))</f>
        <v>clean energy</v>
      </c>
      <c r="AB116" t="str">
        <f>INDEX(PolicyMapping!$C:$C,MATCH($D116,PolicyMapping!$A:$A,0))</f>
        <v>transport</v>
      </c>
    </row>
    <row r="117" spans="1:29" x14ac:dyDescent="0.3">
      <c r="A117" s="42" t="s">
        <v>571</v>
      </c>
      <c r="B117" s="42" t="s">
        <v>271</v>
      </c>
      <c r="C117" s="42"/>
      <c r="D117" s="42" t="s">
        <v>279</v>
      </c>
      <c r="E117" s="42">
        <v>14</v>
      </c>
      <c r="F117" s="101"/>
      <c r="G117" s="42" t="s">
        <v>10</v>
      </c>
      <c r="H117" s="42"/>
      <c r="I117" s="42">
        <v>2030</v>
      </c>
      <c r="J117" s="42" t="s">
        <v>17</v>
      </c>
      <c r="K117" s="42" t="s">
        <v>604</v>
      </c>
      <c r="L117" s="42"/>
      <c r="M117" s="75">
        <f>INDEX(CombinedDatabase!K:K,MATCH(MUSE!D117,CombinedDatabase!D:D,0))</f>
        <v>113</v>
      </c>
      <c r="N117" s="75">
        <v>113</v>
      </c>
      <c r="W117" t="s">
        <v>130</v>
      </c>
      <c r="X117" t="str">
        <f>INDEX(Regions!$B$4:$B$19,MATCH(MUSE!B117,Regions!$A$4:$A$19,0))</f>
        <v>Europe</v>
      </c>
      <c r="Y117" t="s">
        <v>66</v>
      </c>
      <c r="AA117" t="str">
        <f>INDEX(PolicyMapping!$B:$B,MATCH($D117,PolicyMapping!$A:$A,0))</f>
        <v>clean energy</v>
      </c>
      <c r="AB117" t="str">
        <f>INDEX(PolicyMapping!$C:$C,MATCH($D117,PolicyMapping!$A:$A,0))</f>
        <v>transport</v>
      </c>
    </row>
    <row r="118" spans="1:29" x14ac:dyDescent="0.3">
      <c r="A118" s="42" t="s">
        <v>571</v>
      </c>
      <c r="B118" s="42" t="s">
        <v>271</v>
      </c>
      <c r="C118" s="42"/>
      <c r="D118" s="42" t="s">
        <v>280</v>
      </c>
      <c r="E118" s="42">
        <v>1</v>
      </c>
      <c r="F118" s="101"/>
      <c r="G118" s="42" t="s">
        <v>10</v>
      </c>
      <c r="H118" s="42"/>
      <c r="I118" s="42">
        <v>2025</v>
      </c>
      <c r="J118" s="42" t="s">
        <v>17</v>
      </c>
      <c r="K118" s="42" t="s">
        <v>605</v>
      </c>
      <c r="L118" s="42"/>
      <c r="M118" s="75">
        <f>INDEX(CombinedDatabase!K:K,MATCH(MUSE!D118,CombinedDatabase!D:D,0))</f>
        <v>114</v>
      </c>
      <c r="N118" s="75">
        <v>114</v>
      </c>
      <c r="W118" t="s">
        <v>130</v>
      </c>
      <c r="X118" t="str">
        <f>INDEX(Regions!$B$4:$B$19,MATCH(MUSE!B118,Regions!$A$4:$A$19,0))</f>
        <v>Europe</v>
      </c>
      <c r="Y118" t="s">
        <v>66</v>
      </c>
      <c r="AA118" t="str">
        <f>INDEX(PolicyMapping!$B:$B,MATCH($D118,PolicyMapping!$A:$A,0))</f>
        <v>clean energy</v>
      </c>
      <c r="AB118" t="str">
        <f>INDEX(PolicyMapping!$C:$C,MATCH($D118,PolicyMapping!$A:$A,0))</f>
        <v>transport</v>
      </c>
    </row>
    <row r="119" spans="1:29" ht="0.75" customHeight="1" x14ac:dyDescent="0.3">
      <c r="A119" s="42" t="s">
        <v>571</v>
      </c>
      <c r="B119" s="42" t="s">
        <v>271</v>
      </c>
      <c r="C119" s="42"/>
      <c r="D119" s="42" t="s">
        <v>280</v>
      </c>
      <c r="E119" s="42">
        <v>3.5</v>
      </c>
      <c r="F119" s="101"/>
      <c r="G119" s="42" t="s">
        <v>10</v>
      </c>
      <c r="H119" s="42"/>
      <c r="I119" s="42">
        <v>2030</v>
      </c>
      <c r="J119" s="42" t="s">
        <v>17</v>
      </c>
      <c r="K119" s="42" t="s">
        <v>605</v>
      </c>
      <c r="L119" s="42"/>
      <c r="M119" s="75">
        <f>INDEX(CombinedDatabase!K:K,MATCH(MUSE!D119,CombinedDatabase!D:D,0))</f>
        <v>114</v>
      </c>
      <c r="N119" s="75">
        <v>115</v>
      </c>
      <c r="W119" t="s">
        <v>130</v>
      </c>
      <c r="X119" t="str">
        <f>INDEX(Regions!$B$4:$B$19,MATCH(MUSE!B119,Regions!$A$4:$A$19,0))</f>
        <v>Europe</v>
      </c>
      <c r="Y119" t="s">
        <v>66</v>
      </c>
      <c r="AA119" t="str">
        <f>INDEX(PolicyMapping!$B:$B,MATCH($D119,PolicyMapping!$A:$A,0))</f>
        <v>clean energy</v>
      </c>
      <c r="AB119" t="str">
        <f>INDEX(PolicyMapping!$C:$C,MATCH($D119,PolicyMapping!$A:$A,0))</f>
        <v>transport</v>
      </c>
    </row>
    <row r="120" spans="1:29" x14ac:dyDescent="0.3">
      <c r="A120" s="74" t="s">
        <v>571</v>
      </c>
      <c r="B120" s="74" t="s">
        <v>271</v>
      </c>
      <c r="C120" s="74"/>
      <c r="D120" s="74" t="s">
        <v>283</v>
      </c>
      <c r="E120" s="74">
        <v>-43</v>
      </c>
      <c r="F120" s="91"/>
      <c r="G120" s="74" t="s">
        <v>10</v>
      </c>
      <c r="H120" s="74">
        <v>2005</v>
      </c>
      <c r="I120" s="74">
        <v>2030</v>
      </c>
      <c r="J120" s="74" t="s">
        <v>17</v>
      </c>
      <c r="K120" s="74" t="s">
        <v>141</v>
      </c>
      <c r="L120" s="74"/>
      <c r="M120" s="76">
        <f>INDEX(CombinedDatabase!K:K,MATCH(MUSE!D120,CombinedDatabase!D:D,0))</f>
        <v>116</v>
      </c>
      <c r="N120" s="76">
        <v>116</v>
      </c>
      <c r="X120" t="str">
        <f>INDEX(Regions!$B$4:$B$19,MATCH(MUSE!B120,Regions!$A$4:$A$19,0))</f>
        <v>Europe</v>
      </c>
      <c r="Y120" t="s">
        <v>927</v>
      </c>
      <c r="AA120" t="str">
        <f>INDEX(PolicyMapping!$B:$B,MATCH($D120,PolicyMapping!$A:$A,0))</f>
        <v>cap on emissions</v>
      </c>
      <c r="AB120" t="str">
        <f>INDEX(PolicyMapping!$C:$C,MATCH($D120,PolicyMapping!$A:$A,0))</f>
        <v>system</v>
      </c>
    </row>
    <row r="121" spans="1:29" x14ac:dyDescent="0.3">
      <c r="A121" s="77" t="s">
        <v>571</v>
      </c>
      <c r="B121" s="77" t="s">
        <v>271</v>
      </c>
      <c r="C121" s="77"/>
      <c r="D121" s="77" t="s">
        <v>176</v>
      </c>
      <c r="E121" s="77">
        <v>0.81</v>
      </c>
      <c r="F121" s="105"/>
      <c r="G121" s="77" t="s">
        <v>139</v>
      </c>
      <c r="H121" s="77"/>
      <c r="I121" s="77">
        <v>2021</v>
      </c>
      <c r="J121" s="77" t="s">
        <v>17</v>
      </c>
      <c r="K121" s="77" t="s">
        <v>592</v>
      </c>
      <c r="L121" s="77"/>
      <c r="M121" s="78">
        <v>117</v>
      </c>
      <c r="N121" s="78">
        <v>117</v>
      </c>
      <c r="X121" t="str">
        <f>INDEX(Regions!$B$4:$B$19,MATCH(MUSE!B121,Regions!$A$4:$A$19,0))</f>
        <v>Europe</v>
      </c>
      <c r="Y121" t="s">
        <v>66</v>
      </c>
      <c r="AA121" t="str">
        <f>INDEX(PolicyMapping!$B:$B,MATCH($D121,PolicyMapping!$A:$A,0))</f>
        <v>efficiency standard</v>
      </c>
      <c r="AB121" t="str">
        <f>INDEX(PolicyMapping!$C:$C,MATCH($D121,PolicyMapping!$A:$A,0))</f>
        <v>transport</v>
      </c>
      <c r="AC121" t="s">
        <v>66</v>
      </c>
    </row>
    <row r="122" spans="1:29" x14ac:dyDescent="0.3">
      <c r="A122" s="42" t="s">
        <v>571</v>
      </c>
      <c r="B122" s="42" t="s">
        <v>271</v>
      </c>
      <c r="C122" s="42"/>
      <c r="D122" s="42" t="s">
        <v>176</v>
      </c>
      <c r="E122" s="42">
        <v>80.75</v>
      </c>
      <c r="F122" s="101"/>
      <c r="G122" s="42" t="s">
        <v>286</v>
      </c>
      <c r="H122" s="42"/>
      <c r="I122" s="42">
        <v>2025</v>
      </c>
      <c r="J122" s="42" t="s">
        <v>17</v>
      </c>
      <c r="K122" s="42" t="s">
        <v>606</v>
      </c>
      <c r="L122" s="42"/>
      <c r="M122" s="75">
        <v>118</v>
      </c>
      <c r="N122" s="75">
        <v>118</v>
      </c>
      <c r="W122" t="s">
        <v>130</v>
      </c>
      <c r="X122" t="str">
        <f>INDEX(Regions!$B$4:$B$19,MATCH(MUSE!B122,Regions!$A$4:$A$19,0))</f>
        <v>Europe</v>
      </c>
      <c r="Y122" t="s">
        <v>66</v>
      </c>
      <c r="AA122" t="str">
        <f>INDEX(PolicyMapping!$B:$B,MATCH($D122,PolicyMapping!$A:$A,0))</f>
        <v>efficiency standard</v>
      </c>
      <c r="AB122" t="str">
        <f>INDEX(PolicyMapping!$C:$C,MATCH($D122,PolicyMapping!$A:$A,0))</f>
        <v>transport</v>
      </c>
    </row>
    <row r="123" spans="1:29" x14ac:dyDescent="0.3">
      <c r="A123" s="42" t="s">
        <v>571</v>
      </c>
      <c r="B123" s="42" t="s">
        <v>271</v>
      </c>
      <c r="C123" s="42"/>
      <c r="D123" s="42" t="s">
        <v>176</v>
      </c>
      <c r="E123" s="42">
        <v>61.75</v>
      </c>
      <c r="F123" s="101"/>
      <c r="G123" s="42" t="s">
        <v>286</v>
      </c>
      <c r="H123" s="42"/>
      <c r="I123" s="42">
        <v>2030</v>
      </c>
      <c r="J123" s="42" t="s">
        <v>17</v>
      </c>
      <c r="K123" s="42" t="s">
        <v>606</v>
      </c>
      <c r="L123" s="42"/>
      <c r="M123" s="75">
        <v>119</v>
      </c>
      <c r="N123" s="75">
        <v>119</v>
      </c>
      <c r="W123" t="s">
        <v>130</v>
      </c>
      <c r="X123" t="str">
        <f>INDEX(Regions!$B$4:$B$19,MATCH(MUSE!B123,Regions!$A$4:$A$19,0))</f>
        <v>Europe</v>
      </c>
      <c r="Y123" t="s">
        <v>66</v>
      </c>
      <c r="AA123" t="str">
        <f>INDEX(PolicyMapping!$B:$B,MATCH($D123,PolicyMapping!$A:$A,0))</f>
        <v>efficiency standard</v>
      </c>
      <c r="AB123" t="str">
        <f>INDEX(PolicyMapping!$C:$C,MATCH($D123,PolicyMapping!$A:$A,0))</f>
        <v>transport</v>
      </c>
    </row>
    <row r="124" spans="1:29" x14ac:dyDescent="0.3">
      <c r="A124" s="74" t="s">
        <v>571</v>
      </c>
      <c r="B124" s="74" t="s">
        <v>271</v>
      </c>
      <c r="C124" s="74"/>
      <c r="D124" s="74" t="s">
        <v>289</v>
      </c>
      <c r="E124" s="74">
        <v>124.95</v>
      </c>
      <c r="F124" s="91"/>
      <c r="G124" s="74" t="s">
        <v>286</v>
      </c>
      <c r="H124" s="74"/>
      <c r="I124" s="74">
        <v>2025</v>
      </c>
      <c r="J124" s="74" t="s">
        <v>17</v>
      </c>
      <c r="K124" s="74" t="s">
        <v>141</v>
      </c>
      <c r="L124" s="74"/>
      <c r="M124" s="76">
        <f>INDEX(CombinedDatabase!K:K,MATCH(MUSE!D124,CombinedDatabase!D:D,0))</f>
        <v>120</v>
      </c>
      <c r="N124" s="76">
        <v>120</v>
      </c>
      <c r="W124" t="s">
        <v>130</v>
      </c>
      <c r="X124" t="str">
        <f>INDEX(Regions!$B$4:$B$19,MATCH(MUSE!B124,Regions!$A$4:$A$19,0))</f>
        <v>Europe</v>
      </c>
      <c r="Y124" t="s">
        <v>927</v>
      </c>
      <c r="AA124" t="str">
        <f>INDEX(PolicyMapping!$B:$B,MATCH($D124,PolicyMapping!$A:$A,0))</f>
        <v>efficiency standard</v>
      </c>
      <c r="AB124" t="str">
        <f>INDEX(PolicyMapping!$C:$C,MATCH($D124,PolicyMapping!$A:$A,0))</f>
        <v>transport</v>
      </c>
    </row>
    <row r="125" spans="1:29" x14ac:dyDescent="0.3">
      <c r="A125" s="74" t="s">
        <v>571</v>
      </c>
      <c r="B125" s="74" t="s">
        <v>271</v>
      </c>
      <c r="C125" s="74"/>
      <c r="D125" s="74" t="s">
        <v>289</v>
      </c>
      <c r="E125" s="74">
        <v>102.9</v>
      </c>
      <c r="F125" s="91"/>
      <c r="G125" s="74" t="s">
        <v>286</v>
      </c>
      <c r="H125" s="74"/>
      <c r="I125" s="74">
        <v>2030</v>
      </c>
      <c r="J125" s="74" t="s">
        <v>17</v>
      </c>
      <c r="K125" s="74" t="s">
        <v>141</v>
      </c>
      <c r="L125" s="74"/>
      <c r="M125" s="76">
        <f>INDEX(CombinedDatabase!K:K,MATCH(MUSE!D125,CombinedDatabase!D:D,0))</f>
        <v>120</v>
      </c>
      <c r="N125" s="76">
        <v>121</v>
      </c>
      <c r="W125" t="s">
        <v>130</v>
      </c>
      <c r="X125" t="str">
        <f>INDEX(Regions!$B$4:$B$19,MATCH(MUSE!B125,Regions!$A$4:$A$19,0))</f>
        <v>Europe</v>
      </c>
      <c r="Y125" t="s">
        <v>927</v>
      </c>
      <c r="AA125" t="str">
        <f>INDEX(PolicyMapping!$B:$B,MATCH($D125,PolicyMapping!$A:$A,0))</f>
        <v>efficiency standard</v>
      </c>
      <c r="AB125" t="str">
        <f>INDEX(PolicyMapping!$C:$C,MATCH($D125,PolicyMapping!$A:$A,0))</f>
        <v>transport</v>
      </c>
    </row>
    <row r="126" spans="1:29" x14ac:dyDescent="0.3">
      <c r="A126" s="77" t="s">
        <v>571</v>
      </c>
      <c r="B126" s="77" t="s">
        <v>271</v>
      </c>
      <c r="C126" s="77"/>
      <c r="D126" s="77" t="s">
        <v>292</v>
      </c>
      <c r="E126" s="77">
        <v>0.94</v>
      </c>
      <c r="F126" s="105"/>
      <c r="G126" s="77" t="s">
        <v>166</v>
      </c>
      <c r="H126" s="77"/>
      <c r="I126" s="77">
        <v>2021</v>
      </c>
      <c r="J126" s="77" t="s">
        <v>17</v>
      </c>
      <c r="K126" s="77" t="s">
        <v>593</v>
      </c>
      <c r="L126" s="77"/>
      <c r="M126" s="78">
        <f>INDEX(CombinedDatabase!K:K,MATCH(MUSE!D126,CombinedDatabase!D:D,0))</f>
        <v>122</v>
      </c>
      <c r="N126" s="78">
        <v>122</v>
      </c>
      <c r="X126" t="str">
        <f>INDEX(Regions!$B$4:$B$19,MATCH(MUSE!B126,Regions!$A$4:$A$19,0))</f>
        <v>Europe</v>
      </c>
      <c r="Y126" t="s">
        <v>66</v>
      </c>
      <c r="AA126" t="str">
        <f>INDEX(PolicyMapping!$B:$B,MATCH($D126,PolicyMapping!$A:$A,0))</f>
        <v>efficiency standard</v>
      </c>
      <c r="AB126" t="str">
        <f>INDEX(PolicyMapping!$C:$C,MATCH($D126,PolicyMapping!$A:$A,0))</f>
        <v>transport</v>
      </c>
      <c r="AC126" t="s">
        <v>66</v>
      </c>
    </row>
    <row r="127" spans="1:29" x14ac:dyDescent="0.3">
      <c r="A127" s="42" t="s">
        <v>571</v>
      </c>
      <c r="B127" s="42" t="s">
        <v>271</v>
      </c>
      <c r="C127" s="42"/>
      <c r="D127" s="42" t="s">
        <v>293</v>
      </c>
      <c r="E127" s="42">
        <v>-14</v>
      </c>
      <c r="F127" s="101"/>
      <c r="G127" s="42" t="s">
        <v>10</v>
      </c>
      <c r="H127" s="42">
        <v>2015</v>
      </c>
      <c r="I127" s="42">
        <v>2021</v>
      </c>
      <c r="J127" s="42" t="s">
        <v>17</v>
      </c>
      <c r="K127" s="42" t="s">
        <v>607</v>
      </c>
      <c r="L127" s="42"/>
      <c r="M127" s="75">
        <f>INDEX(CombinedDatabase!K:K,MATCH(MUSE!D127,CombinedDatabase!D:D,0))</f>
        <v>123</v>
      </c>
      <c r="N127" s="75">
        <v>123</v>
      </c>
      <c r="X127" t="str">
        <f>INDEX(Regions!$B$4:$B$19,MATCH(MUSE!B127,Regions!$A$4:$A$19,0))</f>
        <v>Europe</v>
      </c>
      <c r="Y127" t="s">
        <v>66</v>
      </c>
      <c r="AA127" t="str">
        <f>INDEX(PolicyMapping!$B:$B,MATCH($D127,PolicyMapping!$A:$A,0))</f>
        <v>efficiency standard</v>
      </c>
      <c r="AB127" t="str">
        <f>INDEX(PolicyMapping!$C:$C,MATCH($D127,PolicyMapping!$A:$A,0))</f>
        <v>transport</v>
      </c>
    </row>
    <row r="128" spans="1:29" x14ac:dyDescent="0.3">
      <c r="A128" s="74" t="s">
        <v>571</v>
      </c>
      <c r="B128" s="74" t="s">
        <v>271</v>
      </c>
      <c r="C128" s="74"/>
      <c r="D128" s="74" t="s">
        <v>289</v>
      </c>
      <c r="E128" s="74">
        <v>1.28</v>
      </c>
      <c r="F128" s="91"/>
      <c r="G128" s="74" t="s">
        <v>139</v>
      </c>
      <c r="H128" s="74"/>
      <c r="I128" s="74">
        <v>2021</v>
      </c>
      <c r="J128" s="74" t="s">
        <v>17</v>
      </c>
      <c r="K128" s="74" t="s">
        <v>141</v>
      </c>
      <c r="L128" s="74"/>
      <c r="M128" s="76">
        <v>124</v>
      </c>
      <c r="N128" s="76">
        <v>124</v>
      </c>
      <c r="X128" t="str">
        <f>INDEX(Regions!$B$4:$B$19,MATCH(MUSE!B128,Regions!$A$4:$A$19,0))</f>
        <v>Europe</v>
      </c>
      <c r="Y128" t="s">
        <v>927</v>
      </c>
      <c r="AA128" t="str">
        <f>INDEX(PolicyMapping!$B:$B,MATCH($D128,PolicyMapping!$A:$A,0))</f>
        <v>efficiency standard</v>
      </c>
      <c r="AB128" t="str">
        <f>INDEX(PolicyMapping!$C:$C,MATCH($D128,PolicyMapping!$A:$A,0))</f>
        <v>transport</v>
      </c>
    </row>
    <row r="129" spans="1:29" x14ac:dyDescent="0.3">
      <c r="A129" s="56" t="s">
        <v>571</v>
      </c>
      <c r="B129" s="56" t="s">
        <v>271</v>
      </c>
      <c r="C129" s="56"/>
      <c r="D129" s="56" t="s">
        <v>295</v>
      </c>
      <c r="E129" s="56">
        <v>-20</v>
      </c>
      <c r="F129" s="99"/>
      <c r="G129" s="56" t="s">
        <v>10</v>
      </c>
      <c r="H129" s="56">
        <v>1990</v>
      </c>
      <c r="I129" s="56">
        <v>2020</v>
      </c>
      <c r="J129" s="56" t="s">
        <v>17</v>
      </c>
      <c r="K129" s="56" t="s">
        <v>619</v>
      </c>
      <c r="L129" s="56"/>
      <c r="M129" s="79">
        <f>INDEX(CombinedDatabase!K:K,MATCH(MUSE!D129,CombinedDatabase!D:D,0))</f>
        <v>125</v>
      </c>
      <c r="N129" s="79">
        <v>125</v>
      </c>
      <c r="X129" t="str">
        <f>INDEX(Regions!$B$4:$B$19,MATCH(MUSE!B129,Regions!$A$4:$A$19,0))</f>
        <v>Europe</v>
      </c>
      <c r="Y129" t="s">
        <v>66</v>
      </c>
      <c r="Z129" t="s">
        <v>66</v>
      </c>
      <c r="AA129" t="str">
        <f>INDEX(PolicyMapping!$B:$B,MATCH($D129,PolicyMapping!$A:$A,0))</f>
        <v>cap on emissions</v>
      </c>
      <c r="AB129" t="str">
        <f>INDEX(PolicyMapping!$C:$C,MATCH($D129,PolicyMapping!$A:$A,0))</f>
        <v>system</v>
      </c>
    </row>
    <row r="130" spans="1:29" x14ac:dyDescent="0.3">
      <c r="A130" s="77" t="s">
        <v>571</v>
      </c>
      <c r="B130" s="77" t="s">
        <v>271</v>
      </c>
      <c r="C130" s="77"/>
      <c r="D130" s="77" t="s">
        <v>295</v>
      </c>
      <c r="E130" s="77">
        <v>-40</v>
      </c>
      <c r="F130" s="105">
        <v>-55</v>
      </c>
      <c r="G130" s="77" t="s">
        <v>10</v>
      </c>
      <c r="H130" s="77">
        <v>1990</v>
      </c>
      <c r="I130" s="77">
        <v>2030</v>
      </c>
      <c r="J130" s="77" t="s">
        <v>17</v>
      </c>
      <c r="K130" s="77" t="s">
        <v>683</v>
      </c>
      <c r="L130" s="77"/>
      <c r="M130" s="78">
        <v>126</v>
      </c>
      <c r="N130" s="78">
        <v>126</v>
      </c>
      <c r="W130" t="s">
        <v>130</v>
      </c>
      <c r="X130" t="str">
        <f>INDEX(Regions!$B$4:$B$19,MATCH(MUSE!B130,Regions!$A$4:$A$19,0))</f>
        <v>Europe</v>
      </c>
      <c r="Y130" t="s">
        <v>66</v>
      </c>
      <c r="AA130" t="str">
        <f>INDEX(PolicyMapping!$B:$B,MATCH($D130,PolicyMapping!$A:$A,0))</f>
        <v>cap on emissions</v>
      </c>
      <c r="AB130" t="str">
        <f>INDEX(PolicyMapping!$C:$C,MATCH($D130,PolicyMapping!$A:$A,0))</f>
        <v>system</v>
      </c>
      <c r="AC130" t="s">
        <v>66</v>
      </c>
    </row>
    <row r="131" spans="1:29" x14ac:dyDescent="0.3">
      <c r="A131" s="74" t="s">
        <v>571</v>
      </c>
      <c r="B131" s="74" t="s">
        <v>271</v>
      </c>
      <c r="C131" s="74"/>
      <c r="D131" s="74" t="s">
        <v>297</v>
      </c>
      <c r="E131" s="74">
        <v>20</v>
      </c>
      <c r="F131" s="91"/>
      <c r="G131" s="74" t="s">
        <v>10</v>
      </c>
      <c r="H131" s="74"/>
      <c r="I131" s="74">
        <v>2020</v>
      </c>
      <c r="J131" s="74" t="s">
        <v>17</v>
      </c>
      <c r="K131" s="74" t="s">
        <v>141</v>
      </c>
      <c r="L131" s="74"/>
      <c r="M131" s="76">
        <f>INDEX(CombinedDatabase!K:K,MATCH(MUSE!D131,CombinedDatabase!D:D,0))</f>
        <v>127</v>
      </c>
      <c r="N131" s="76">
        <v>127</v>
      </c>
      <c r="X131" t="str">
        <f>INDEX(Regions!$B$4:$B$19,MATCH(MUSE!B131,Regions!$A$4:$A$19,0))</f>
        <v>Europe</v>
      </c>
      <c r="Y131" t="s">
        <v>927</v>
      </c>
      <c r="AA131" t="str">
        <f>INDEX(PolicyMapping!$B:$B,MATCH($D131,PolicyMapping!$A:$A,0))</f>
        <v>clean energy</v>
      </c>
      <c r="AB131" t="str">
        <f>INDEX(PolicyMapping!$C:$C,MATCH($D131,PolicyMapping!$A:$A,0))</f>
        <v>system</v>
      </c>
    </row>
    <row r="132" spans="1:29" x14ac:dyDescent="0.3">
      <c r="A132" s="74" t="s">
        <v>571</v>
      </c>
      <c r="B132" s="74" t="s">
        <v>271</v>
      </c>
      <c r="C132" s="74"/>
      <c r="D132" s="74" t="s">
        <v>297</v>
      </c>
      <c r="E132" s="74">
        <v>30</v>
      </c>
      <c r="F132" s="91"/>
      <c r="G132" s="74" t="s">
        <v>10</v>
      </c>
      <c r="H132" s="74"/>
      <c r="I132" s="74">
        <v>2030</v>
      </c>
      <c r="J132" s="74" t="s">
        <v>17</v>
      </c>
      <c r="K132" s="74" t="s">
        <v>141</v>
      </c>
      <c r="L132" s="74"/>
      <c r="M132" s="76">
        <v>128</v>
      </c>
      <c r="N132" s="76">
        <v>128</v>
      </c>
      <c r="W132" t="s">
        <v>130</v>
      </c>
      <c r="X132" t="str">
        <f>INDEX(Regions!$B$4:$B$19,MATCH(MUSE!B132,Regions!$A$4:$A$19,0))</f>
        <v>Europe</v>
      </c>
      <c r="Y132" t="s">
        <v>927</v>
      </c>
      <c r="AA132" t="str">
        <f>INDEX(PolicyMapping!$B:$B,MATCH($D132,PolicyMapping!$A:$A,0))</f>
        <v>clean energy</v>
      </c>
      <c r="AB132" t="str">
        <f>INDEX(PolicyMapping!$C:$C,MATCH($D132,PolicyMapping!$A:$A,0))</f>
        <v>system</v>
      </c>
    </row>
    <row r="133" spans="1:29" x14ac:dyDescent="0.3">
      <c r="A133" s="42" t="s">
        <v>571</v>
      </c>
      <c r="B133" s="42" t="s">
        <v>271</v>
      </c>
      <c r="C133" s="42"/>
      <c r="D133" s="42" t="s">
        <v>295</v>
      </c>
      <c r="E133" s="42">
        <v>-20</v>
      </c>
      <c r="F133" s="101"/>
      <c r="G133" s="42" t="s">
        <v>10</v>
      </c>
      <c r="H133" s="42">
        <v>1990</v>
      </c>
      <c r="I133" s="42">
        <v>2020</v>
      </c>
      <c r="J133" s="42" t="s">
        <v>17</v>
      </c>
      <c r="K133" s="42" t="s">
        <v>576</v>
      </c>
      <c r="L133" s="42"/>
      <c r="M133" s="75">
        <v>129</v>
      </c>
      <c r="N133" s="75">
        <v>129</v>
      </c>
      <c r="X133" t="str">
        <f>INDEX(Regions!$B$4:$B$19,MATCH(MUSE!B133,Regions!$A$4:$A$19,0))</f>
        <v>Europe</v>
      </c>
      <c r="Y133" t="s">
        <v>66</v>
      </c>
      <c r="AA133" t="str">
        <f>INDEX(PolicyMapping!$B:$B,MATCH($D133,PolicyMapping!$A:$A,0))</f>
        <v>cap on emissions</v>
      </c>
      <c r="AB133" t="str">
        <f>INDEX(PolicyMapping!$C:$C,MATCH($D133,PolicyMapping!$A:$A,0))</f>
        <v>system</v>
      </c>
    </row>
    <row r="134" spans="1:29" x14ac:dyDescent="0.3">
      <c r="A134" s="74" t="s">
        <v>571</v>
      </c>
      <c r="B134" s="74" t="s">
        <v>271</v>
      </c>
      <c r="C134" s="74"/>
      <c r="D134" s="74" t="s">
        <v>301</v>
      </c>
      <c r="E134" s="74">
        <v>1474</v>
      </c>
      <c r="F134" s="91"/>
      <c r="G134" s="74" t="s">
        <v>302</v>
      </c>
      <c r="H134" s="74"/>
      <c r="I134" s="74">
        <v>2020</v>
      </c>
      <c r="J134" s="74" t="s">
        <v>14</v>
      </c>
      <c r="K134" s="74" t="s">
        <v>141</v>
      </c>
      <c r="L134" s="74"/>
      <c r="M134" s="76">
        <f>INDEX(CombinedDatabase!K:K,MATCH(MUSE!D134,CombinedDatabase!D:D,0))</f>
        <v>130</v>
      </c>
      <c r="N134" s="76">
        <v>130</v>
      </c>
      <c r="X134" t="str">
        <f>INDEX(Regions!$B$4:$B$19,MATCH(MUSE!B134,Regions!$A$4:$A$19,0))</f>
        <v>Europe</v>
      </c>
      <c r="Y134" t="s">
        <v>927</v>
      </c>
      <c r="AA134" t="str">
        <f>INDEX(PolicyMapping!$B:$B,MATCH($D134,PolicyMapping!$A:$A,0))</f>
        <v>efficiency standard</v>
      </c>
      <c r="AB134" t="str">
        <f>INDEX(PolicyMapping!$C:$C,MATCH($D134,PolicyMapping!$A:$A,0))</f>
        <v>system</v>
      </c>
    </row>
    <row r="135" spans="1:29" x14ac:dyDescent="0.3">
      <c r="A135" s="74" t="s">
        <v>571</v>
      </c>
      <c r="B135" s="74" t="s">
        <v>271</v>
      </c>
      <c r="C135" s="74"/>
      <c r="D135" s="74" t="s">
        <v>301</v>
      </c>
      <c r="E135" s="74">
        <v>57.3</v>
      </c>
      <c r="F135" s="91"/>
      <c r="G135" s="74" t="s">
        <v>197</v>
      </c>
      <c r="H135" s="74"/>
      <c r="I135" s="74">
        <v>2030</v>
      </c>
      <c r="J135" s="74" t="s">
        <v>14</v>
      </c>
      <c r="K135" s="74" t="s">
        <v>141</v>
      </c>
      <c r="L135" s="74"/>
      <c r="M135" s="76">
        <f>INDEX(CombinedDatabase!K:K,MATCH(MUSE!D135,CombinedDatabase!D:D,0))</f>
        <v>130</v>
      </c>
      <c r="N135" s="76">
        <v>131</v>
      </c>
      <c r="X135" t="str">
        <f>INDEX(Regions!$B$4:$B$19,MATCH(MUSE!B135,Regions!$A$4:$A$19,0))</f>
        <v>Europe</v>
      </c>
      <c r="Y135" t="s">
        <v>927</v>
      </c>
      <c r="AA135" t="str">
        <f>INDEX(PolicyMapping!$B:$B,MATCH($D135,PolicyMapping!$A:$A,0))</f>
        <v>efficiency standard</v>
      </c>
      <c r="AB135" t="str">
        <f>INDEX(PolicyMapping!$C:$C,MATCH($D135,PolicyMapping!$A:$A,0))</f>
        <v>system</v>
      </c>
    </row>
    <row r="136" spans="1:29" x14ac:dyDescent="0.3">
      <c r="A136" s="74" t="s">
        <v>571</v>
      </c>
      <c r="B136" s="74" t="s">
        <v>271</v>
      </c>
      <c r="C136" s="74"/>
      <c r="D136" s="74" t="s">
        <v>306</v>
      </c>
      <c r="E136" s="74">
        <v>43.5</v>
      </c>
      <c r="F136" s="91"/>
      <c r="G136" s="74" t="s">
        <v>197</v>
      </c>
      <c r="H136" s="74"/>
      <c r="I136" s="74">
        <v>2030</v>
      </c>
      <c r="J136" s="74" t="s">
        <v>14</v>
      </c>
      <c r="K136" s="74" t="s">
        <v>141</v>
      </c>
      <c r="L136" s="74"/>
      <c r="M136" s="76">
        <f>INDEX(CombinedDatabase!K:K,MATCH(MUSE!D136,CombinedDatabase!D:D,0))</f>
        <v>132</v>
      </c>
      <c r="N136" s="76">
        <v>132</v>
      </c>
      <c r="X136" t="str">
        <f>INDEX(Regions!$B$4:$B$19,MATCH(MUSE!B136,Regions!$A$4:$A$19,0))</f>
        <v>Europe</v>
      </c>
      <c r="Y136" t="s">
        <v>927</v>
      </c>
      <c r="AA136" t="str">
        <f>INDEX(PolicyMapping!$B:$B,MATCH($D136,PolicyMapping!$A:$A,0))</f>
        <v>efficiency standard</v>
      </c>
      <c r="AB136" t="str">
        <f>INDEX(PolicyMapping!$C:$C,MATCH($D136,PolicyMapping!$A:$A,0))</f>
        <v>system</v>
      </c>
    </row>
    <row r="137" spans="1:29" x14ac:dyDescent="0.3">
      <c r="A137" s="74" t="s">
        <v>571</v>
      </c>
      <c r="B137" s="74" t="s">
        <v>271</v>
      </c>
      <c r="C137" s="74"/>
      <c r="D137" s="74" t="s">
        <v>308</v>
      </c>
      <c r="E137" s="74">
        <v>66</v>
      </c>
      <c r="F137" s="91"/>
      <c r="G137" s="74" t="s">
        <v>10</v>
      </c>
      <c r="H137" s="74">
        <v>2014</v>
      </c>
      <c r="I137" s="74">
        <v>2030</v>
      </c>
      <c r="J137" s="74" t="s">
        <v>17</v>
      </c>
      <c r="K137" s="74" t="s">
        <v>141</v>
      </c>
      <c r="L137" s="74"/>
      <c r="M137" s="76">
        <f>INDEX(CombinedDatabase!K:K,MATCH(MUSE!D137,CombinedDatabase!D:D,0))</f>
        <v>133</v>
      </c>
      <c r="N137" s="76">
        <v>133</v>
      </c>
      <c r="X137" t="str">
        <f>INDEX(Regions!$B$4:$B$19,MATCH(MUSE!B137,Regions!$A$4:$A$19,0))</f>
        <v>Europe</v>
      </c>
      <c r="Y137" t="s">
        <v>927</v>
      </c>
      <c r="AA137" t="str">
        <f>INDEX(PolicyMapping!$B:$B,MATCH($D137,PolicyMapping!$A:$A,0))</f>
        <v>cap on emissions</v>
      </c>
      <c r="AB137" t="str">
        <f>INDEX(PolicyMapping!$C:$C,MATCH($D137,PolicyMapping!$A:$A,0))</f>
        <v>system</v>
      </c>
    </row>
    <row r="138" spans="1:29" x14ac:dyDescent="0.3">
      <c r="A138" s="74" t="s">
        <v>571</v>
      </c>
      <c r="B138" s="74" t="s">
        <v>271</v>
      </c>
      <c r="C138" s="74"/>
      <c r="D138" s="74" t="s">
        <v>310</v>
      </c>
      <c r="E138" s="74">
        <v>-79</v>
      </c>
      <c r="F138" s="91"/>
      <c r="G138" s="74" t="s">
        <v>10</v>
      </c>
      <c r="H138" s="74">
        <v>2015</v>
      </c>
      <c r="I138" s="74">
        <v>2030</v>
      </c>
      <c r="J138" s="74" t="s">
        <v>17</v>
      </c>
      <c r="K138" s="74" t="s">
        <v>141</v>
      </c>
      <c r="L138" s="74"/>
      <c r="M138" s="76">
        <f>INDEX(CombinedDatabase!K:K,MATCH(MUSE!D138,CombinedDatabase!D:D,0))</f>
        <v>134</v>
      </c>
      <c r="N138" s="76">
        <v>134</v>
      </c>
      <c r="X138" t="str">
        <f>INDEX(Regions!$B$4:$B$19,MATCH(MUSE!B138,Regions!$A$4:$A$19,0))</f>
        <v>Europe</v>
      </c>
      <c r="Y138" t="s">
        <v>927</v>
      </c>
      <c r="AA138" t="str">
        <f>INDEX(PolicyMapping!$B:$B,MATCH($D138,PolicyMapping!$A:$A,0))</f>
        <v>cap on emissions</v>
      </c>
      <c r="AB138" t="str">
        <f>INDEX(PolicyMapping!$C:$C,MATCH($D138,PolicyMapping!$A:$A,0))</f>
        <v>system</v>
      </c>
    </row>
    <row r="139" spans="1:29" x14ac:dyDescent="0.3">
      <c r="A139" s="74" t="s">
        <v>571</v>
      </c>
      <c r="B139" s="74" t="s">
        <v>271</v>
      </c>
      <c r="C139" s="74"/>
      <c r="D139" s="74" t="s">
        <v>310</v>
      </c>
      <c r="E139" s="74">
        <v>-37</v>
      </c>
      <c r="F139" s="91"/>
      <c r="G139" s="74" t="s">
        <v>10</v>
      </c>
      <c r="H139" s="74">
        <v>2015</v>
      </c>
      <c r="I139" s="74">
        <v>2020</v>
      </c>
      <c r="J139" s="74" t="s">
        <v>17</v>
      </c>
      <c r="K139" s="74" t="s">
        <v>141</v>
      </c>
      <c r="L139" s="74"/>
      <c r="M139" s="76">
        <v>135</v>
      </c>
      <c r="N139" s="76">
        <v>135</v>
      </c>
      <c r="X139" t="str">
        <f>INDEX(Regions!$B$4:$B$19,MATCH(MUSE!B139,Regions!$A$4:$A$19,0))</f>
        <v>Europe</v>
      </c>
      <c r="Y139" t="s">
        <v>927</v>
      </c>
      <c r="AA139" t="str">
        <f>INDEX(PolicyMapping!$B:$B,MATCH($D139,PolicyMapping!$A:$A,0))</f>
        <v>cap on emissions</v>
      </c>
      <c r="AB139" t="str">
        <f>INDEX(PolicyMapping!$C:$C,MATCH($D139,PolicyMapping!$A:$A,0))</f>
        <v>system</v>
      </c>
    </row>
    <row r="140" spans="1:29" x14ac:dyDescent="0.3">
      <c r="A140" s="74" t="s">
        <v>571</v>
      </c>
      <c r="B140" s="74" t="s">
        <v>271</v>
      </c>
      <c r="C140" s="74"/>
      <c r="D140" s="74" t="s">
        <v>272</v>
      </c>
      <c r="E140" s="74">
        <v>-20</v>
      </c>
      <c r="F140" s="91"/>
      <c r="G140" s="74" t="s">
        <v>10</v>
      </c>
      <c r="H140" s="74" t="s">
        <v>148</v>
      </c>
      <c r="I140" s="74">
        <v>2020</v>
      </c>
      <c r="J140" s="74" t="s">
        <v>17</v>
      </c>
      <c r="K140" s="74" t="s">
        <v>141</v>
      </c>
      <c r="L140" s="74"/>
      <c r="M140" s="76">
        <v>136</v>
      </c>
      <c r="N140" s="76">
        <v>136</v>
      </c>
      <c r="X140" t="str">
        <f>INDEX(Regions!$B$4:$B$19,MATCH(MUSE!B140,Regions!$A$4:$A$19,0))</f>
        <v>Europe</v>
      </c>
      <c r="Y140" t="s">
        <v>927</v>
      </c>
      <c r="AA140" t="str">
        <f>INDEX(PolicyMapping!$B:$B,MATCH($D140,PolicyMapping!$A:$A,0))</f>
        <v>efficiency standard</v>
      </c>
      <c r="AB140" t="str">
        <f>INDEX(PolicyMapping!$C:$C,MATCH($D140,PolicyMapping!$A:$A,0))</f>
        <v>system</v>
      </c>
    </row>
    <row r="141" spans="1:29" x14ac:dyDescent="0.3">
      <c r="A141" s="74" t="s">
        <v>571</v>
      </c>
      <c r="B141" s="74" t="s">
        <v>271</v>
      </c>
      <c r="C141" s="74"/>
      <c r="D141" s="74" t="s">
        <v>272</v>
      </c>
      <c r="E141" s="74">
        <v>-32.5</v>
      </c>
      <c r="F141" s="91"/>
      <c r="G141" s="74" t="s">
        <v>10</v>
      </c>
      <c r="H141" s="74" t="s">
        <v>148</v>
      </c>
      <c r="I141" s="74">
        <v>2030</v>
      </c>
      <c r="J141" s="74" t="s">
        <v>17</v>
      </c>
      <c r="K141" s="74" t="s">
        <v>141</v>
      </c>
      <c r="L141" s="74"/>
      <c r="M141" s="76">
        <v>137</v>
      </c>
      <c r="N141" s="76">
        <v>137</v>
      </c>
      <c r="W141" t="s">
        <v>130</v>
      </c>
      <c r="X141" t="str">
        <f>INDEX(Regions!$B$4:$B$19,MATCH(MUSE!B141,Regions!$A$4:$A$19,0))</f>
        <v>Europe</v>
      </c>
      <c r="Y141" t="s">
        <v>927</v>
      </c>
      <c r="AA141" t="str">
        <f>INDEX(PolicyMapping!$B:$B,MATCH($D141,PolicyMapping!$A:$A,0))</f>
        <v>efficiency standard</v>
      </c>
      <c r="AB141" t="str">
        <f>INDEX(PolicyMapping!$C:$C,MATCH($D141,PolicyMapping!$A:$A,0))</f>
        <v>system</v>
      </c>
    </row>
    <row r="142" spans="1:29" x14ac:dyDescent="0.3">
      <c r="A142" s="74" t="s">
        <v>571</v>
      </c>
      <c r="B142" s="74" t="s">
        <v>271</v>
      </c>
      <c r="C142" s="74"/>
      <c r="D142" s="74" t="s">
        <v>313</v>
      </c>
      <c r="E142" s="74">
        <v>0</v>
      </c>
      <c r="F142" s="91"/>
      <c r="G142" s="74" t="s">
        <v>112</v>
      </c>
      <c r="H142" s="74"/>
      <c r="I142" s="74">
        <v>2030</v>
      </c>
      <c r="J142" s="74" t="s">
        <v>17</v>
      </c>
      <c r="K142" s="74" t="s">
        <v>141</v>
      </c>
      <c r="L142" s="74"/>
      <c r="M142" s="76">
        <f>INDEX(CombinedDatabase!K:K,MATCH(MUSE!D142,CombinedDatabase!D:D,0))</f>
        <v>138</v>
      </c>
      <c r="N142" s="76">
        <v>138</v>
      </c>
      <c r="X142" t="str">
        <f>INDEX(Regions!$B$4:$B$19,MATCH(MUSE!B142,Regions!$A$4:$A$19,0))</f>
        <v>Europe</v>
      </c>
      <c r="Y142" t="s">
        <v>927</v>
      </c>
      <c r="AA142" t="str">
        <f>INDEX(PolicyMapping!$B:$B,MATCH($D142,PolicyMapping!$A:$A,0))</f>
        <v>cap on emissions</v>
      </c>
      <c r="AB142" t="str">
        <f>INDEX(PolicyMapping!$C:$C,MATCH($D142,PolicyMapping!$A:$A,0))</f>
        <v>land</v>
      </c>
    </row>
    <row r="143" spans="1:29" x14ac:dyDescent="0.3">
      <c r="A143" s="74" t="s">
        <v>571</v>
      </c>
      <c r="B143" s="74" t="s">
        <v>271</v>
      </c>
      <c r="C143" s="74"/>
      <c r="D143" s="74" t="s">
        <v>314</v>
      </c>
      <c r="E143" s="74">
        <v>0</v>
      </c>
      <c r="F143" s="91"/>
      <c r="G143" s="74" t="s">
        <v>315</v>
      </c>
      <c r="H143" s="74"/>
      <c r="I143" s="74">
        <v>2018</v>
      </c>
      <c r="J143" s="74" t="s">
        <v>17</v>
      </c>
      <c r="K143" s="74" t="s">
        <v>141</v>
      </c>
      <c r="L143" s="74"/>
      <c r="M143" s="76">
        <f>INDEX(CombinedDatabase!K:K,MATCH(MUSE!D143,CombinedDatabase!D:D,0))</f>
        <v>139</v>
      </c>
      <c r="N143" s="76">
        <v>139</v>
      </c>
      <c r="X143" t="str">
        <f>INDEX(Regions!$B$4:$B$19,MATCH(MUSE!B143,Regions!$A$4:$A$19,0))</f>
        <v>Europe</v>
      </c>
      <c r="Y143" t="s">
        <v>927</v>
      </c>
      <c r="AA143" t="str">
        <f>INDEX(PolicyMapping!$B:$B,MATCH($D143,PolicyMapping!$A:$A,0))</f>
        <v>efficiency standard</v>
      </c>
      <c r="AB143" t="str">
        <f>INDEX(PolicyMapping!$C:$C,MATCH($D143,PolicyMapping!$A:$A,0))</f>
        <v>buildings</v>
      </c>
    </row>
    <row r="144" spans="1:29" x14ac:dyDescent="0.3">
      <c r="A144" s="74" t="s">
        <v>571</v>
      </c>
      <c r="B144" s="74" t="s">
        <v>271</v>
      </c>
      <c r="C144" s="74"/>
      <c r="D144" s="74" t="s">
        <v>317</v>
      </c>
      <c r="E144" s="74">
        <v>0</v>
      </c>
      <c r="F144" s="91"/>
      <c r="G144" s="74" t="s">
        <v>315</v>
      </c>
      <c r="H144" s="74"/>
      <c r="I144" s="74">
        <v>2020</v>
      </c>
      <c r="J144" s="74" t="s">
        <v>17</v>
      </c>
      <c r="K144" s="74" t="s">
        <v>141</v>
      </c>
      <c r="L144" s="74"/>
      <c r="M144" s="76">
        <f>INDEX(CombinedDatabase!K:K,MATCH(MUSE!D144,CombinedDatabase!D:D,0))</f>
        <v>140</v>
      </c>
      <c r="N144" s="76">
        <v>140</v>
      </c>
      <c r="X144" t="str">
        <f>INDEX(Regions!$B$4:$B$19,MATCH(MUSE!B144,Regions!$A$4:$A$19,0))</f>
        <v>Europe</v>
      </c>
      <c r="Y144" t="s">
        <v>927</v>
      </c>
      <c r="AA144" t="str">
        <f>INDEX(PolicyMapping!$B:$B,MATCH($D144,PolicyMapping!$A:$A,0))</f>
        <v>efficiency standard</v>
      </c>
      <c r="AB144" t="str">
        <f>INDEX(PolicyMapping!$C:$C,MATCH($D144,PolicyMapping!$A:$A,0))</f>
        <v>buildings</v>
      </c>
    </row>
    <row r="145" spans="1:28" x14ac:dyDescent="0.3">
      <c r="A145" s="42" t="s">
        <v>571</v>
      </c>
      <c r="B145" s="42" t="s">
        <v>271</v>
      </c>
      <c r="C145" s="42"/>
      <c r="D145" s="42" t="s">
        <v>318</v>
      </c>
      <c r="E145" s="42">
        <v>-15</v>
      </c>
      <c r="F145" s="101"/>
      <c r="G145" s="42" t="s">
        <v>10</v>
      </c>
      <c r="H145" s="42"/>
      <c r="I145" s="42">
        <v>2025</v>
      </c>
      <c r="J145" s="42" t="s">
        <v>17</v>
      </c>
      <c r="K145" s="42" t="s">
        <v>608</v>
      </c>
      <c r="L145" s="42"/>
      <c r="M145" s="75">
        <f>INDEX(CombinedDatabase!K:K,MATCH(MUSE!D145,CombinedDatabase!D:D,0))</f>
        <v>141</v>
      </c>
      <c r="N145" s="75">
        <v>141</v>
      </c>
      <c r="X145" t="str">
        <f>INDEX(Regions!$B$4:$B$19,MATCH(MUSE!B145,Regions!$A$4:$A$19,0))</f>
        <v>Europe</v>
      </c>
      <c r="Y145" t="s">
        <v>66</v>
      </c>
      <c r="AA145" t="str">
        <f>INDEX(PolicyMapping!$B:$B,MATCH($D145,PolicyMapping!$A:$A,0))</f>
        <v>cap on emissions</v>
      </c>
      <c r="AB145" t="str">
        <f>INDEX(PolicyMapping!$C:$C,MATCH($D145,PolicyMapping!$A:$A,0))</f>
        <v>transport</v>
      </c>
    </row>
    <row r="146" spans="1:28" x14ac:dyDescent="0.3">
      <c r="A146" s="42" t="s">
        <v>571</v>
      </c>
      <c r="B146" s="42" t="s">
        <v>271</v>
      </c>
      <c r="C146" s="42"/>
      <c r="D146" s="42" t="s">
        <v>318</v>
      </c>
      <c r="E146" s="42">
        <v>-37.5</v>
      </c>
      <c r="F146" s="101">
        <v>-55</v>
      </c>
      <c r="G146" s="42" t="s">
        <v>10</v>
      </c>
      <c r="H146" s="42"/>
      <c r="I146" s="42">
        <v>2030</v>
      </c>
      <c r="J146" s="42" t="s">
        <v>17</v>
      </c>
      <c r="K146" s="42" t="s">
        <v>608</v>
      </c>
      <c r="L146" s="42"/>
      <c r="M146" s="75">
        <f>INDEX(CombinedDatabase!K:K,MATCH(MUSE!D146,CombinedDatabase!D:D,0))</f>
        <v>141</v>
      </c>
      <c r="N146" s="75">
        <v>142</v>
      </c>
      <c r="X146" t="str">
        <f>INDEX(Regions!$B$4:$B$19,MATCH(MUSE!B146,Regions!$A$4:$A$19,0))</f>
        <v>Europe</v>
      </c>
      <c r="Y146" t="s">
        <v>66</v>
      </c>
      <c r="AA146" t="str">
        <f>INDEX(PolicyMapping!$B:$B,MATCH($D146,PolicyMapping!$A:$A,0))</f>
        <v>cap on emissions</v>
      </c>
      <c r="AB146" t="str">
        <f>INDEX(PolicyMapping!$C:$C,MATCH($D146,PolicyMapping!$A:$A,0))</f>
        <v>transport</v>
      </c>
    </row>
    <row r="147" spans="1:28" x14ac:dyDescent="0.3">
      <c r="A147" s="42" t="s">
        <v>571</v>
      </c>
      <c r="B147" s="42" t="s">
        <v>271</v>
      </c>
      <c r="C147" s="42"/>
      <c r="D147" s="42" t="s">
        <v>319</v>
      </c>
      <c r="E147" s="42">
        <v>-15</v>
      </c>
      <c r="F147" s="101"/>
      <c r="G147" s="42" t="s">
        <v>10</v>
      </c>
      <c r="H147" s="42"/>
      <c r="I147" s="42">
        <v>2025</v>
      </c>
      <c r="J147" s="42" t="s">
        <v>17</v>
      </c>
      <c r="K147" s="42" t="s">
        <v>609</v>
      </c>
      <c r="L147" s="42"/>
      <c r="M147" s="75">
        <f>INDEX(CombinedDatabase!K:K,MATCH(MUSE!D147,CombinedDatabase!D:D,0))</f>
        <v>143</v>
      </c>
      <c r="N147" s="75">
        <v>143</v>
      </c>
      <c r="X147" t="str">
        <f>INDEX(Regions!$B$4:$B$19,MATCH(MUSE!B147,Regions!$A$4:$A$19,0))</f>
        <v>Europe</v>
      </c>
      <c r="Y147" t="s">
        <v>66</v>
      </c>
      <c r="AA147" t="str">
        <f>INDEX(PolicyMapping!$B:$B,MATCH($D147,PolicyMapping!$A:$A,0))</f>
        <v>cap on emissions</v>
      </c>
      <c r="AB147" t="str">
        <f>INDEX(PolicyMapping!$C:$C,MATCH($D147,PolicyMapping!$A:$A,0))</f>
        <v>transport</v>
      </c>
    </row>
    <row r="148" spans="1:28" x14ac:dyDescent="0.3">
      <c r="A148" s="42" t="s">
        <v>571</v>
      </c>
      <c r="B148" s="42" t="s">
        <v>271</v>
      </c>
      <c r="C148" s="42"/>
      <c r="D148" s="42" t="s">
        <v>319</v>
      </c>
      <c r="E148" s="42">
        <v>-31</v>
      </c>
      <c r="F148" s="101">
        <v>-50</v>
      </c>
      <c r="G148" s="42" t="s">
        <v>10</v>
      </c>
      <c r="H148" s="42"/>
      <c r="I148" s="42">
        <v>2030</v>
      </c>
      <c r="J148" s="42" t="s">
        <v>17</v>
      </c>
      <c r="K148" s="42" t="s">
        <v>610</v>
      </c>
      <c r="L148" s="42"/>
      <c r="M148" s="75">
        <f>INDEX(CombinedDatabase!K:K,MATCH(MUSE!D148,CombinedDatabase!D:D,0))</f>
        <v>143</v>
      </c>
      <c r="N148" s="75">
        <v>144</v>
      </c>
      <c r="X148" t="str">
        <f>INDEX(Regions!$B$4:$B$19,MATCH(MUSE!B148,Regions!$A$4:$A$19,0))</f>
        <v>Europe</v>
      </c>
      <c r="Y148" t="s">
        <v>66</v>
      </c>
      <c r="AA148" t="str">
        <f>INDEX(PolicyMapping!$B:$B,MATCH($D148,PolicyMapping!$A:$A,0))</f>
        <v>cap on emissions</v>
      </c>
      <c r="AB148" t="str">
        <f>INDEX(PolicyMapping!$C:$C,MATCH($D148,PolicyMapping!$A:$A,0))</f>
        <v>transport</v>
      </c>
    </row>
    <row r="149" spans="1:28" x14ac:dyDescent="0.3">
      <c r="A149" s="56" t="s">
        <v>571</v>
      </c>
      <c r="B149" s="56" t="s">
        <v>320</v>
      </c>
      <c r="C149" s="56"/>
      <c r="D149" s="56" t="s">
        <v>21</v>
      </c>
      <c r="E149" s="56">
        <v>24</v>
      </c>
      <c r="F149" s="99"/>
      <c r="G149" s="56" t="s">
        <v>10</v>
      </c>
      <c r="H149" s="56"/>
      <c r="I149" s="56">
        <v>2027</v>
      </c>
      <c r="J149" s="56" t="s">
        <v>22</v>
      </c>
      <c r="K149" s="56" t="s">
        <v>611</v>
      </c>
      <c r="L149" s="56"/>
      <c r="M149" s="79">
        <v>145</v>
      </c>
      <c r="N149" s="79">
        <v>145</v>
      </c>
      <c r="X149" t="str">
        <f>INDEX(Regions!$B$4:$B$19,MATCH(MUSE!B149,Regions!$A$4:$A$19,0))</f>
        <v>India</v>
      </c>
      <c r="Y149" t="s">
        <v>66</v>
      </c>
      <c r="Z149" t="s">
        <v>66</v>
      </c>
      <c r="AA149" t="str">
        <f>INDEX(PolicyMapping!$B:$B,MATCH($D149,PolicyMapping!$A:$A,0))</f>
        <v>clean energy</v>
      </c>
      <c r="AB149" t="str">
        <f>INDEX(PolicyMapping!$C:$C,MATCH($D149,PolicyMapping!$A:$A,0))</f>
        <v>power</v>
      </c>
    </row>
    <row r="150" spans="1:28" x14ac:dyDescent="0.3">
      <c r="A150" s="42" t="s">
        <v>571</v>
      </c>
      <c r="B150" s="42" t="s">
        <v>320</v>
      </c>
      <c r="C150" s="42"/>
      <c r="D150" s="42" t="s">
        <v>322</v>
      </c>
      <c r="E150" s="42">
        <v>40</v>
      </c>
      <c r="F150" s="101"/>
      <c r="G150" s="42" t="s">
        <v>24</v>
      </c>
      <c r="H150" s="42">
        <v>2015</v>
      </c>
      <c r="I150" s="42">
        <v>2022</v>
      </c>
      <c r="J150" s="42" t="s">
        <v>22</v>
      </c>
      <c r="K150" s="42" t="s">
        <v>612</v>
      </c>
      <c r="L150" s="42"/>
      <c r="M150" s="75">
        <f>INDEX(CombinedDatabase!K:K,MATCH(MUSE!D150,CombinedDatabase!D:D,0))</f>
        <v>146</v>
      </c>
      <c r="N150" s="75">
        <v>146</v>
      </c>
      <c r="X150" t="str">
        <f>INDEX(Regions!$B$4:$B$19,MATCH(MUSE!B150,Regions!$A$4:$A$19,0))</f>
        <v>India</v>
      </c>
      <c r="Y150" t="s">
        <v>66</v>
      </c>
      <c r="AA150" t="str">
        <f>INDEX(PolicyMapping!$B:$B,MATCH($D150,PolicyMapping!$A:$A,0))</f>
        <v>clean energy</v>
      </c>
      <c r="AB150" t="str">
        <f>INDEX(PolicyMapping!$C:$C,MATCH($D150,PolicyMapping!$A:$A,0))</f>
        <v>power</v>
      </c>
    </row>
    <row r="151" spans="1:28" x14ac:dyDescent="0.3">
      <c r="A151" s="42" t="s">
        <v>571</v>
      </c>
      <c r="B151" s="42" t="s">
        <v>320</v>
      </c>
      <c r="C151" s="42"/>
      <c r="D151" s="42" t="s">
        <v>323</v>
      </c>
      <c r="E151" s="42">
        <v>20</v>
      </c>
      <c r="F151" s="101"/>
      <c r="G151" s="42" t="s">
        <v>10</v>
      </c>
      <c r="H151" s="42"/>
      <c r="I151" s="42">
        <v>2017</v>
      </c>
      <c r="J151" s="42" t="s">
        <v>22</v>
      </c>
      <c r="K151" s="42" t="s">
        <v>613</v>
      </c>
      <c r="L151" s="42"/>
      <c r="M151" s="75">
        <f>INDEX(CombinedDatabase!K:K,MATCH(MUSE!D151,CombinedDatabase!D:D,0))</f>
        <v>147</v>
      </c>
      <c r="N151" s="75">
        <v>147</v>
      </c>
      <c r="X151" t="str">
        <f>INDEX(Regions!$B$4:$B$19,MATCH(MUSE!B151,Regions!$A$4:$A$19,0))</f>
        <v>India</v>
      </c>
      <c r="Y151" t="s">
        <v>66</v>
      </c>
      <c r="AA151" t="str">
        <f>INDEX(PolicyMapping!$B:$B,MATCH($D151,PolicyMapping!$A:$A,0))</f>
        <v>clean energy</v>
      </c>
      <c r="AB151" t="str">
        <f>INDEX(PolicyMapping!$C:$C,MATCH($D151,PolicyMapping!$A:$A,0))</f>
        <v>transport</v>
      </c>
    </row>
    <row r="152" spans="1:28" x14ac:dyDescent="0.3">
      <c r="A152" s="42" t="s">
        <v>571</v>
      </c>
      <c r="B152" s="42" t="s">
        <v>320</v>
      </c>
      <c r="C152" s="42"/>
      <c r="D152" s="42" t="s">
        <v>65</v>
      </c>
      <c r="E152" s="42">
        <v>4.2</v>
      </c>
      <c r="F152" s="101"/>
      <c r="G152" s="42" t="s">
        <v>10</v>
      </c>
      <c r="H152" s="42"/>
      <c r="I152" s="42">
        <v>2017</v>
      </c>
      <c r="J152" s="42" t="s">
        <v>17</v>
      </c>
      <c r="K152" s="42" t="s">
        <v>614</v>
      </c>
      <c r="L152" s="42"/>
      <c r="M152" s="75">
        <v>148</v>
      </c>
      <c r="N152" s="75">
        <v>148</v>
      </c>
      <c r="X152" t="str">
        <f>INDEX(Regions!$B$4:$B$19,MATCH(MUSE!B152,Regions!$A$4:$A$19,0))</f>
        <v>India</v>
      </c>
      <c r="Y152" t="s">
        <v>66</v>
      </c>
      <c r="AA152" t="str">
        <f>INDEX(PolicyMapping!$B:$B,MATCH($D152,PolicyMapping!$A:$A,0))</f>
        <v>clean energy</v>
      </c>
      <c r="AB152" t="str">
        <f>INDEX(PolicyMapping!$C:$C,MATCH($D152,PolicyMapping!$A:$A,0))</f>
        <v>transport</v>
      </c>
    </row>
    <row r="153" spans="1:28" x14ac:dyDescent="0.3">
      <c r="A153" s="56" t="s">
        <v>571</v>
      </c>
      <c r="B153" s="56" t="s">
        <v>320</v>
      </c>
      <c r="C153" s="56"/>
      <c r="D153" s="56" t="s">
        <v>122</v>
      </c>
      <c r="E153" s="56">
        <v>5</v>
      </c>
      <c r="F153" s="99"/>
      <c r="G153" s="56" t="s">
        <v>10</v>
      </c>
      <c r="H153" s="56"/>
      <c r="I153" s="56">
        <v>2017</v>
      </c>
      <c r="J153" s="56" t="s">
        <v>17</v>
      </c>
      <c r="K153" s="56" t="s">
        <v>615</v>
      </c>
      <c r="L153" s="56"/>
      <c r="M153" s="79">
        <v>149</v>
      </c>
      <c r="N153" s="79">
        <v>149</v>
      </c>
      <c r="X153" t="str">
        <f>INDEX(Regions!$B$4:$B$19,MATCH(MUSE!B153,Regions!$A$4:$A$19,0))</f>
        <v>India</v>
      </c>
      <c r="Y153" t="s">
        <v>66</v>
      </c>
      <c r="Z153" t="s">
        <v>66</v>
      </c>
      <c r="AA153" t="str">
        <f>INDEX(PolicyMapping!$B:$B,MATCH($D153,PolicyMapping!$A:$A,0))</f>
        <v>clean energy</v>
      </c>
      <c r="AB153" t="str">
        <f>INDEX(PolicyMapping!$C:$C,MATCH($D153,PolicyMapping!$A:$A,0))</f>
        <v>transport</v>
      </c>
    </row>
    <row r="154" spans="1:28" x14ac:dyDescent="0.3">
      <c r="A154" s="56" t="s">
        <v>571</v>
      </c>
      <c r="B154" s="56" t="s">
        <v>320</v>
      </c>
      <c r="C154" s="56"/>
      <c r="D154" s="56" t="s">
        <v>119</v>
      </c>
      <c r="E154" s="56">
        <v>2</v>
      </c>
      <c r="F154" s="99"/>
      <c r="G154" s="56" t="s">
        <v>10</v>
      </c>
      <c r="H154" s="56"/>
      <c r="I154" s="56">
        <v>2017</v>
      </c>
      <c r="J154" s="56" t="s">
        <v>17</v>
      </c>
      <c r="K154" s="56" t="s">
        <v>616</v>
      </c>
      <c r="L154" s="56"/>
      <c r="M154" s="79">
        <v>150</v>
      </c>
      <c r="N154" s="79">
        <v>150</v>
      </c>
      <c r="X154" t="str">
        <f>INDEX(Regions!$B$4:$B$19,MATCH(MUSE!B154,Regions!$A$4:$A$19,0))</f>
        <v>India</v>
      </c>
      <c r="Y154" t="s">
        <v>66</v>
      </c>
      <c r="Z154" t="s">
        <v>66</v>
      </c>
      <c r="AA154" t="str">
        <f>INDEX(PolicyMapping!$B:$B,MATCH($D154,PolicyMapping!$A:$A,0))</f>
        <v>clean energy</v>
      </c>
      <c r="AB154" t="str">
        <f>INDEX(PolicyMapping!$C:$C,MATCH($D154,PolicyMapping!$A:$A,0))</f>
        <v>transport</v>
      </c>
    </row>
    <row r="155" spans="1:28" x14ac:dyDescent="0.3">
      <c r="A155" s="42" t="s">
        <v>571</v>
      </c>
      <c r="B155" s="42" t="s">
        <v>320</v>
      </c>
      <c r="C155" s="42"/>
      <c r="D155" s="42" t="s">
        <v>210</v>
      </c>
      <c r="E155" s="42">
        <v>0.9</v>
      </c>
      <c r="F155" s="101"/>
      <c r="G155" s="42" t="s">
        <v>139</v>
      </c>
      <c r="H155" s="42"/>
      <c r="I155" s="42">
        <v>2022</v>
      </c>
      <c r="J155" s="42" t="s">
        <v>17</v>
      </c>
      <c r="K155" s="42" t="s">
        <v>576</v>
      </c>
      <c r="L155" s="42"/>
      <c r="M155" s="75">
        <v>151</v>
      </c>
      <c r="N155" s="75">
        <v>151</v>
      </c>
      <c r="X155" t="str">
        <f>INDEX(Regions!$B$4:$B$19,MATCH(MUSE!B155,Regions!$A$4:$A$19,0))</f>
        <v>India</v>
      </c>
      <c r="Y155" t="s">
        <v>66</v>
      </c>
      <c r="AA155" t="str">
        <f>INDEX(PolicyMapping!$B:$B,MATCH($D155,PolicyMapping!$A:$A,0))</f>
        <v>efficiency standard</v>
      </c>
      <c r="AB155" t="str">
        <f>INDEX(PolicyMapping!$C:$C,MATCH($D155,PolicyMapping!$A:$A,0))</f>
        <v>transport</v>
      </c>
    </row>
    <row r="156" spans="1:28" x14ac:dyDescent="0.3">
      <c r="A156" s="42" t="s">
        <v>571</v>
      </c>
      <c r="B156" s="42" t="s">
        <v>320</v>
      </c>
      <c r="C156" s="42"/>
      <c r="D156" s="42" t="s">
        <v>210</v>
      </c>
      <c r="E156" s="42">
        <v>1.3</v>
      </c>
      <c r="F156" s="101"/>
      <c r="G156" s="42" t="s">
        <v>139</v>
      </c>
      <c r="H156" s="42">
        <v>2017</v>
      </c>
      <c r="I156" s="42"/>
      <c r="J156" s="42" t="s">
        <v>17</v>
      </c>
      <c r="K156" s="42" t="s">
        <v>576</v>
      </c>
      <c r="L156" s="42"/>
      <c r="M156" s="75">
        <v>152</v>
      </c>
      <c r="N156" s="75">
        <v>152</v>
      </c>
      <c r="X156" t="str">
        <f>INDEX(Regions!$B$4:$B$19,MATCH(MUSE!B156,Regions!$A$4:$A$19,0))</f>
        <v>India</v>
      </c>
      <c r="Y156" t="s">
        <v>66</v>
      </c>
      <c r="AA156" t="str">
        <f>INDEX(PolicyMapping!$B:$B,MATCH($D156,PolicyMapping!$A:$A,0))</f>
        <v>efficiency standard</v>
      </c>
      <c r="AB156" t="str">
        <f>INDEX(PolicyMapping!$C:$C,MATCH($D156,PolicyMapping!$A:$A,0))</f>
        <v>transport</v>
      </c>
    </row>
    <row r="157" spans="1:28" x14ac:dyDescent="0.3">
      <c r="A157" s="42" t="s">
        <v>571</v>
      </c>
      <c r="B157" s="42" t="s">
        <v>320</v>
      </c>
      <c r="C157" s="42"/>
      <c r="D157" s="42" t="s">
        <v>210</v>
      </c>
      <c r="E157" s="42">
        <v>130</v>
      </c>
      <c r="F157" s="101"/>
      <c r="G157" s="42" t="s">
        <v>286</v>
      </c>
      <c r="H157" s="42">
        <v>2017</v>
      </c>
      <c r="I157" s="42"/>
      <c r="J157" s="42" t="s">
        <v>14</v>
      </c>
      <c r="K157" s="42" t="s">
        <v>576</v>
      </c>
      <c r="L157" s="42"/>
      <c r="M157" s="75">
        <v>153</v>
      </c>
      <c r="N157" s="75">
        <v>153</v>
      </c>
      <c r="X157" t="str">
        <f>INDEX(Regions!$B$4:$B$19,MATCH(MUSE!B157,Regions!$A$4:$A$19,0))</f>
        <v>India</v>
      </c>
      <c r="Y157" t="s">
        <v>66</v>
      </c>
      <c r="AA157" t="str">
        <f>INDEX(PolicyMapping!$B:$B,MATCH($D157,PolicyMapping!$A:$A,0))</f>
        <v>efficiency standard</v>
      </c>
      <c r="AB157" t="str">
        <f>INDEX(PolicyMapping!$C:$C,MATCH($D157,PolicyMapping!$A:$A,0))</f>
        <v>transport</v>
      </c>
    </row>
    <row r="158" spans="1:28" x14ac:dyDescent="0.3">
      <c r="A158" s="42" t="s">
        <v>571</v>
      </c>
      <c r="B158" s="42" t="s">
        <v>320</v>
      </c>
      <c r="C158" s="42"/>
      <c r="D158" s="42" t="s">
        <v>332</v>
      </c>
      <c r="E158" s="42">
        <v>15</v>
      </c>
      <c r="F158" s="101"/>
      <c r="G158" s="42" t="s">
        <v>10</v>
      </c>
      <c r="H158" s="42"/>
      <c r="I158" s="42">
        <v>2020</v>
      </c>
      <c r="J158" s="42" t="s">
        <v>17</v>
      </c>
      <c r="K158" s="42" t="s">
        <v>618</v>
      </c>
      <c r="L158" s="42"/>
      <c r="M158" s="75">
        <v>154</v>
      </c>
      <c r="N158" s="75">
        <v>154</v>
      </c>
      <c r="X158" t="str">
        <f>INDEX(Regions!$B$4:$B$19,MATCH(MUSE!B158,Regions!$A$4:$A$19,0))</f>
        <v>India</v>
      </c>
      <c r="Y158" t="s">
        <v>66</v>
      </c>
      <c r="AA158" t="str">
        <f>INDEX(PolicyMapping!$B:$B,MATCH($D158,PolicyMapping!$A:$A,0))</f>
        <v>clean energy</v>
      </c>
      <c r="AB158" t="str">
        <f>INDEX(PolicyMapping!$C:$C,MATCH($D158,PolicyMapping!$A:$A,0))</f>
        <v>transport</v>
      </c>
    </row>
    <row r="159" spans="1:28" x14ac:dyDescent="0.3">
      <c r="A159" s="74" t="s">
        <v>571</v>
      </c>
      <c r="B159" s="74" t="s">
        <v>320</v>
      </c>
      <c r="C159" s="74"/>
      <c r="D159" s="74" t="s">
        <v>335</v>
      </c>
      <c r="E159" s="74">
        <v>-16.61</v>
      </c>
      <c r="F159" s="91"/>
      <c r="G159" s="74" t="s">
        <v>112</v>
      </c>
      <c r="H159" s="74" t="s">
        <v>148</v>
      </c>
      <c r="I159" s="74">
        <v>2019</v>
      </c>
      <c r="J159" s="74" t="s">
        <v>14</v>
      </c>
      <c r="K159" s="74" t="s">
        <v>141</v>
      </c>
      <c r="L159" s="74"/>
      <c r="M159" s="76">
        <v>155</v>
      </c>
      <c r="N159" s="76">
        <v>155</v>
      </c>
      <c r="X159" t="str">
        <f>INDEX(Regions!$B$4:$B$19,MATCH(MUSE!B159,Regions!$A$4:$A$19,0))</f>
        <v>India</v>
      </c>
      <c r="Y159" t="s">
        <v>927</v>
      </c>
      <c r="AA159" t="str">
        <f>INDEX(PolicyMapping!$B:$B,MATCH($D159,PolicyMapping!$A:$A,0))</f>
        <v>efficiency standard</v>
      </c>
      <c r="AB159" t="str">
        <f>INDEX(PolicyMapping!$C:$C,MATCH($D159,PolicyMapping!$A:$A,0))</f>
        <v>industry</v>
      </c>
    </row>
    <row r="160" spans="1:28" x14ac:dyDescent="0.3">
      <c r="A160" s="56" t="s">
        <v>571</v>
      </c>
      <c r="B160" s="56" t="s">
        <v>320</v>
      </c>
      <c r="C160" s="56"/>
      <c r="D160" s="56" t="s">
        <v>338</v>
      </c>
      <c r="E160" s="56">
        <v>820</v>
      </c>
      <c r="F160" s="99"/>
      <c r="G160" s="56" t="s">
        <v>183</v>
      </c>
      <c r="H160" s="56">
        <v>2016</v>
      </c>
      <c r="I160" s="56"/>
      <c r="J160" s="56" t="s">
        <v>17</v>
      </c>
      <c r="K160" s="56" t="s">
        <v>619</v>
      </c>
      <c r="L160" s="56"/>
      <c r="M160" s="79">
        <v>156</v>
      </c>
      <c r="N160" s="79">
        <v>156</v>
      </c>
      <c r="X160" t="str">
        <f>INDEX(Regions!$B$4:$B$19,MATCH(MUSE!B160,Regions!$A$4:$A$19,0))</f>
        <v>India</v>
      </c>
      <c r="Y160" t="s">
        <v>66</v>
      </c>
      <c r="Z160" t="s">
        <v>66</v>
      </c>
      <c r="AA160" t="str">
        <f>INDEX(PolicyMapping!$B:$B,MATCH($D160,PolicyMapping!$A:$A,0))</f>
        <v>efficiency standard</v>
      </c>
      <c r="AB160" t="str">
        <f>INDEX(PolicyMapping!$C:$C,MATCH($D160,PolicyMapping!$A:$A,0))</f>
        <v>power</v>
      </c>
    </row>
    <row r="161" spans="1:29" x14ac:dyDescent="0.3">
      <c r="A161" s="74" t="s">
        <v>571</v>
      </c>
      <c r="B161" s="74" t="s">
        <v>320</v>
      </c>
      <c r="C161" s="74"/>
      <c r="D161" s="74" t="s">
        <v>335</v>
      </c>
      <c r="E161" s="74">
        <v>-12.54</v>
      </c>
      <c r="F161" s="91"/>
      <c r="G161" s="74" t="s">
        <v>112</v>
      </c>
      <c r="H161" s="74" t="s">
        <v>148</v>
      </c>
      <c r="I161" s="74">
        <v>2015</v>
      </c>
      <c r="J161" s="74" t="s">
        <v>14</v>
      </c>
      <c r="K161" s="74" t="s">
        <v>141</v>
      </c>
      <c r="L161" s="74"/>
      <c r="M161" s="76">
        <v>157</v>
      </c>
      <c r="N161" s="76">
        <v>157</v>
      </c>
      <c r="X161" t="str">
        <f>INDEX(Regions!$B$4:$B$19,MATCH(MUSE!B161,Regions!$A$4:$A$19,0))</f>
        <v>India</v>
      </c>
      <c r="Y161" t="s">
        <v>927</v>
      </c>
      <c r="AA161" t="str">
        <f>INDEX(PolicyMapping!$B:$B,MATCH($D161,PolicyMapping!$A:$A,0))</f>
        <v>efficiency standard</v>
      </c>
      <c r="AB161" t="str">
        <f>INDEX(PolicyMapping!$C:$C,MATCH($D161,PolicyMapping!$A:$A,0))</f>
        <v>industry</v>
      </c>
    </row>
    <row r="162" spans="1:29" x14ac:dyDescent="0.3">
      <c r="A162" s="42" t="s">
        <v>571</v>
      </c>
      <c r="B162" s="42" t="s">
        <v>320</v>
      </c>
      <c r="C162" s="42"/>
      <c r="D162" s="42" t="s">
        <v>210</v>
      </c>
      <c r="E162" s="42">
        <v>113</v>
      </c>
      <c r="F162" s="101"/>
      <c r="G162" s="42" t="s">
        <v>286</v>
      </c>
      <c r="H162" s="42"/>
      <c r="I162" s="42">
        <v>2022</v>
      </c>
      <c r="J162" s="42" t="s">
        <v>14</v>
      </c>
      <c r="K162" s="42" t="s">
        <v>620</v>
      </c>
      <c r="L162" s="42"/>
      <c r="M162" s="75">
        <v>158</v>
      </c>
      <c r="N162" s="75">
        <v>158</v>
      </c>
      <c r="X162" t="str">
        <f>INDEX(Regions!$B$4:$B$19,MATCH(MUSE!B162,Regions!$A$4:$A$19,0))</f>
        <v>India</v>
      </c>
      <c r="Y162" t="s">
        <v>66</v>
      </c>
      <c r="AA162" t="str">
        <f>INDEX(PolicyMapping!$B:$B,MATCH($D162,PolicyMapping!$A:$A,0))</f>
        <v>efficiency standard</v>
      </c>
      <c r="AB162" t="str">
        <f>INDEX(PolicyMapping!$C:$C,MATCH($D162,PolicyMapping!$A:$A,0))</f>
        <v>transport</v>
      </c>
    </row>
    <row r="163" spans="1:29" x14ac:dyDescent="0.3">
      <c r="A163" s="74" t="s">
        <v>571</v>
      </c>
      <c r="B163" s="74" t="s">
        <v>320</v>
      </c>
      <c r="C163" s="74"/>
      <c r="D163" s="74" t="s">
        <v>335</v>
      </c>
      <c r="E163" s="74">
        <v>-185</v>
      </c>
      <c r="F163" s="91"/>
      <c r="G163" s="74" t="s">
        <v>343</v>
      </c>
      <c r="H163" s="74" t="s">
        <v>148</v>
      </c>
      <c r="I163" s="74">
        <v>2019</v>
      </c>
      <c r="J163" s="74" t="s">
        <v>17</v>
      </c>
      <c r="K163" s="74" t="s">
        <v>141</v>
      </c>
      <c r="L163" s="74"/>
      <c r="M163" s="76">
        <v>159</v>
      </c>
      <c r="N163" s="76">
        <v>159</v>
      </c>
      <c r="X163" t="str">
        <f>INDEX(Regions!$B$4:$B$19,MATCH(MUSE!B163,Regions!$A$4:$A$19,0))</f>
        <v>India</v>
      </c>
      <c r="Y163" t="s">
        <v>927</v>
      </c>
      <c r="AA163" t="str">
        <f>INDEX(PolicyMapping!$B:$B,MATCH($D163,PolicyMapping!$A:$A,0))</f>
        <v>efficiency standard</v>
      </c>
      <c r="AB163" t="str">
        <f>INDEX(PolicyMapping!$C:$C,MATCH($D163,PolicyMapping!$A:$A,0))</f>
        <v>industry</v>
      </c>
    </row>
    <row r="164" spans="1:29" x14ac:dyDescent="0.3">
      <c r="A164" s="74" t="s">
        <v>571</v>
      </c>
      <c r="B164" s="74" t="s">
        <v>320</v>
      </c>
      <c r="C164" s="74"/>
      <c r="D164" s="74" t="s">
        <v>335</v>
      </c>
      <c r="E164" s="74">
        <v>-140</v>
      </c>
      <c r="F164" s="91"/>
      <c r="G164" s="74" t="s">
        <v>343</v>
      </c>
      <c r="H164" s="74" t="s">
        <v>148</v>
      </c>
      <c r="I164" s="74">
        <v>2015</v>
      </c>
      <c r="J164" s="74" t="s">
        <v>17</v>
      </c>
      <c r="K164" s="74" t="s">
        <v>141</v>
      </c>
      <c r="L164" s="74"/>
      <c r="M164" s="76">
        <v>160</v>
      </c>
      <c r="N164" s="76">
        <v>160</v>
      </c>
      <c r="X164" t="str">
        <f>INDEX(Regions!$B$4:$B$19,MATCH(MUSE!B164,Regions!$A$4:$A$19,0))</f>
        <v>India</v>
      </c>
      <c r="Y164" t="s">
        <v>927</v>
      </c>
      <c r="AA164" t="str">
        <f>INDEX(PolicyMapping!$B:$B,MATCH($D164,PolicyMapping!$A:$A,0))</f>
        <v>efficiency standard</v>
      </c>
      <c r="AB164" t="str">
        <f>INDEX(PolicyMapping!$C:$C,MATCH($D164,PolicyMapping!$A:$A,0))</f>
        <v>industry</v>
      </c>
    </row>
    <row r="165" spans="1:29" x14ac:dyDescent="0.3">
      <c r="A165" s="42" t="s">
        <v>571</v>
      </c>
      <c r="B165" s="42" t="s">
        <v>320</v>
      </c>
      <c r="C165" s="42"/>
      <c r="D165" s="42" t="s">
        <v>21</v>
      </c>
      <c r="E165" s="42">
        <v>15</v>
      </c>
      <c r="F165" s="101"/>
      <c r="G165" s="42" t="s">
        <v>10</v>
      </c>
      <c r="H165" s="42"/>
      <c r="I165" s="42">
        <v>2020</v>
      </c>
      <c r="J165" s="42" t="s">
        <v>14</v>
      </c>
      <c r="K165" s="42" t="s">
        <v>576</v>
      </c>
      <c r="L165" s="42"/>
      <c r="M165" s="75">
        <v>161</v>
      </c>
      <c r="N165" s="75">
        <v>161</v>
      </c>
      <c r="X165" t="str">
        <f>INDEX(Regions!$B$4:$B$19,MATCH(MUSE!B165,Regions!$A$4:$A$19,0))</f>
        <v>India</v>
      </c>
      <c r="Y165" t="s">
        <v>66</v>
      </c>
      <c r="AA165" t="str">
        <f>INDEX(PolicyMapping!$B:$B,MATCH($D165,PolicyMapping!$A:$A,0))</f>
        <v>clean energy</v>
      </c>
      <c r="AB165" t="str">
        <f>INDEX(PolicyMapping!$C:$C,MATCH($D165,PolicyMapping!$A:$A,0))</f>
        <v>power</v>
      </c>
    </row>
    <row r="166" spans="1:29" x14ac:dyDescent="0.3">
      <c r="A166" s="56" t="s">
        <v>571</v>
      </c>
      <c r="B166" s="56" t="s">
        <v>320</v>
      </c>
      <c r="C166" s="56"/>
      <c r="D166" s="56" t="s">
        <v>21</v>
      </c>
      <c r="E166" s="56">
        <v>20</v>
      </c>
      <c r="F166" s="99"/>
      <c r="G166" s="56" t="s">
        <v>10</v>
      </c>
      <c r="H166" s="56"/>
      <c r="I166" s="56">
        <v>2022</v>
      </c>
      <c r="J166" s="56" t="s">
        <v>14</v>
      </c>
      <c r="K166" s="56" t="s">
        <v>611</v>
      </c>
      <c r="L166" s="56"/>
      <c r="M166" s="79">
        <v>162</v>
      </c>
      <c r="N166" s="79">
        <v>162</v>
      </c>
      <c r="X166" t="str">
        <f>INDEX(Regions!$B$4:$B$19,MATCH(MUSE!B166,Regions!$A$4:$A$19,0))</f>
        <v>India</v>
      </c>
      <c r="Y166" t="s">
        <v>66</v>
      </c>
      <c r="Z166" t="s">
        <v>66</v>
      </c>
      <c r="AA166" t="str">
        <f>INDEX(PolicyMapping!$B:$B,MATCH($D166,PolicyMapping!$A:$A,0))</f>
        <v>clean energy</v>
      </c>
      <c r="AB166" t="str">
        <f>INDEX(PolicyMapping!$C:$C,MATCH($D166,PolicyMapping!$A:$A,0))</f>
        <v>power</v>
      </c>
    </row>
    <row r="167" spans="1:29" x14ac:dyDescent="0.3">
      <c r="A167" s="42" t="s">
        <v>571</v>
      </c>
      <c r="B167" s="42" t="s">
        <v>320</v>
      </c>
      <c r="C167" s="42"/>
      <c r="D167" s="42" t="s">
        <v>142</v>
      </c>
      <c r="E167" s="42">
        <v>6.5</v>
      </c>
      <c r="F167" s="101"/>
      <c r="G167" s="42" t="s">
        <v>24</v>
      </c>
      <c r="H167" s="42"/>
      <c r="I167" s="42">
        <v>2022</v>
      </c>
      <c r="J167" s="42" t="s">
        <v>17</v>
      </c>
      <c r="K167" s="42" t="s">
        <v>576</v>
      </c>
      <c r="L167" s="42"/>
      <c r="M167" s="75">
        <v>163</v>
      </c>
      <c r="N167" s="75">
        <v>163</v>
      </c>
      <c r="X167" t="str">
        <f>INDEX(Regions!$B$4:$B$19,MATCH(MUSE!B167,Regions!$A$4:$A$19,0))</f>
        <v>India</v>
      </c>
      <c r="Y167" t="s">
        <v>66</v>
      </c>
      <c r="AA167" t="str">
        <f>INDEX(PolicyMapping!$B:$B,MATCH($D167,PolicyMapping!$A:$A,0))</f>
        <v>clean energy</v>
      </c>
      <c r="AB167" t="str">
        <f>INDEX(PolicyMapping!$C:$C,MATCH($D167,PolicyMapping!$A:$A,0))</f>
        <v>power</v>
      </c>
    </row>
    <row r="168" spans="1:29" x14ac:dyDescent="0.3">
      <c r="A168" s="42" t="s">
        <v>571</v>
      </c>
      <c r="B168" s="42" t="s">
        <v>320</v>
      </c>
      <c r="C168" s="42"/>
      <c r="D168" s="42" t="s">
        <v>23</v>
      </c>
      <c r="E168" s="42">
        <v>10</v>
      </c>
      <c r="F168" s="101"/>
      <c r="G168" s="42" t="s">
        <v>24</v>
      </c>
      <c r="H168" s="42"/>
      <c r="I168" s="42">
        <v>2022</v>
      </c>
      <c r="J168" s="42" t="s">
        <v>17</v>
      </c>
      <c r="K168" s="42" t="s">
        <v>612</v>
      </c>
      <c r="L168" s="42"/>
      <c r="M168" s="75">
        <v>164</v>
      </c>
      <c r="N168" s="75">
        <v>164</v>
      </c>
      <c r="X168" t="str">
        <f>INDEX(Regions!$B$4:$B$19,MATCH(MUSE!B168,Regions!$A$4:$A$19,0))</f>
        <v>India</v>
      </c>
      <c r="Y168" t="s">
        <v>66</v>
      </c>
      <c r="AA168" t="str">
        <f>INDEX(PolicyMapping!$B:$B,MATCH($D168,PolicyMapping!$A:$A,0))</f>
        <v>clean energy</v>
      </c>
      <c r="AB168" t="str">
        <f>INDEX(PolicyMapping!$C:$C,MATCH($D168,PolicyMapping!$A:$A,0))</f>
        <v>power</v>
      </c>
    </row>
    <row r="169" spans="1:29" x14ac:dyDescent="0.3">
      <c r="A169" s="42" t="s">
        <v>571</v>
      </c>
      <c r="B169" s="42" t="s">
        <v>320</v>
      </c>
      <c r="C169" s="42"/>
      <c r="D169" s="42" t="s">
        <v>351</v>
      </c>
      <c r="E169" s="42">
        <v>5</v>
      </c>
      <c r="F169" s="101"/>
      <c r="G169" s="42" t="s">
        <v>24</v>
      </c>
      <c r="H169" s="42"/>
      <c r="I169" s="42">
        <v>2022</v>
      </c>
      <c r="J169" s="42" t="s">
        <v>17</v>
      </c>
      <c r="K169" s="42" t="s">
        <v>612</v>
      </c>
      <c r="L169" s="42"/>
      <c r="M169" s="75">
        <v>165</v>
      </c>
      <c r="N169" s="75">
        <v>165</v>
      </c>
      <c r="X169" t="str">
        <f>INDEX(Regions!$B$4:$B$19,MATCH(MUSE!B169,Regions!$A$4:$A$19,0))</f>
        <v>India</v>
      </c>
      <c r="Y169" t="s">
        <v>66</v>
      </c>
      <c r="AA169" t="str">
        <f>INDEX(PolicyMapping!$B:$B,MATCH($D169,PolicyMapping!$A:$A,0))</f>
        <v>clean energy</v>
      </c>
      <c r="AB169" t="str">
        <f>INDEX(PolicyMapping!$C:$C,MATCH($D169,PolicyMapping!$A:$A,0))</f>
        <v>power</v>
      </c>
    </row>
    <row r="170" spans="1:29" x14ac:dyDescent="0.3">
      <c r="A170" s="42" t="s">
        <v>571</v>
      </c>
      <c r="B170" s="42" t="s">
        <v>320</v>
      </c>
      <c r="C170" s="42"/>
      <c r="D170" s="42" t="s">
        <v>25</v>
      </c>
      <c r="E170" s="42">
        <v>38.5</v>
      </c>
      <c r="F170" s="101"/>
      <c r="G170" s="42" t="s">
        <v>24</v>
      </c>
      <c r="H170" s="42"/>
      <c r="I170" s="42">
        <v>2022</v>
      </c>
      <c r="J170" s="42" t="s">
        <v>17</v>
      </c>
      <c r="K170" s="42" t="s">
        <v>576</v>
      </c>
      <c r="L170" s="42"/>
      <c r="M170" s="75">
        <v>166</v>
      </c>
      <c r="N170" s="75">
        <v>166</v>
      </c>
      <c r="X170" t="str">
        <f>INDEX(Regions!$B$4:$B$19,MATCH(MUSE!B170,Regions!$A$4:$A$19,0))</f>
        <v>India</v>
      </c>
      <c r="Y170" t="s">
        <v>66</v>
      </c>
      <c r="AA170" t="str">
        <f>INDEX(PolicyMapping!$B:$B,MATCH($D170,PolicyMapping!$A:$A,0))</f>
        <v>clean energy</v>
      </c>
      <c r="AB170" t="str">
        <f>INDEX(PolicyMapping!$C:$C,MATCH($D170,PolicyMapping!$A:$A,0))</f>
        <v>power</v>
      </c>
    </row>
    <row r="171" spans="1:29" x14ac:dyDescent="0.3">
      <c r="A171" s="77" t="s">
        <v>571</v>
      </c>
      <c r="B171" s="77" t="s">
        <v>320</v>
      </c>
      <c r="C171" s="77"/>
      <c r="D171" s="77" t="s">
        <v>353</v>
      </c>
      <c r="E171" s="77">
        <v>60</v>
      </c>
      <c r="F171" s="105"/>
      <c r="G171" s="77" t="s">
        <v>24</v>
      </c>
      <c r="H171" s="77"/>
      <c r="I171" s="77">
        <v>2022</v>
      </c>
      <c r="J171" s="77" t="s">
        <v>17</v>
      </c>
      <c r="K171" s="77" t="s">
        <v>612</v>
      </c>
      <c r="L171" s="77"/>
      <c r="M171" s="78">
        <f>INDEX(CombinedDatabase!K:K,MATCH(MUSE!D171,CombinedDatabase!D:D,0))</f>
        <v>167</v>
      </c>
      <c r="N171" s="78">
        <v>167</v>
      </c>
      <c r="X171" t="str">
        <f>INDEX(Regions!$B$4:$B$19,MATCH(MUSE!B171,Regions!$A$4:$A$19,0))</f>
        <v>India</v>
      </c>
      <c r="Y171" t="s">
        <v>66</v>
      </c>
      <c r="AA171" t="str">
        <f>INDEX(PolicyMapping!$B:$B,MATCH($D171,PolicyMapping!$A:$A,0))</f>
        <v>clean energy</v>
      </c>
      <c r="AB171" t="str">
        <f>INDEX(PolicyMapping!$C:$C,MATCH($D171,PolicyMapping!$A:$A,0))</f>
        <v>power</v>
      </c>
      <c r="AC171" t="s">
        <v>66</v>
      </c>
    </row>
    <row r="172" spans="1:29" x14ac:dyDescent="0.3">
      <c r="A172" s="42" t="s">
        <v>571</v>
      </c>
      <c r="B172" s="42" t="s">
        <v>320</v>
      </c>
      <c r="C172" s="42"/>
      <c r="D172" s="42" t="s">
        <v>26</v>
      </c>
      <c r="E172" s="42">
        <v>20</v>
      </c>
      <c r="F172" s="101"/>
      <c r="G172" s="42" t="s">
        <v>24</v>
      </c>
      <c r="H172" s="42"/>
      <c r="I172" s="42">
        <v>2022</v>
      </c>
      <c r="J172" s="42" t="s">
        <v>17</v>
      </c>
      <c r="K172" s="42" t="s">
        <v>576</v>
      </c>
      <c r="L172" s="42"/>
      <c r="M172" s="75">
        <v>168</v>
      </c>
      <c r="N172" s="75">
        <v>168</v>
      </c>
      <c r="X172" t="str">
        <f>INDEX(Regions!$B$4:$B$19,MATCH(MUSE!B172,Regions!$A$4:$A$19,0))</f>
        <v>India</v>
      </c>
      <c r="Y172" t="s">
        <v>66</v>
      </c>
      <c r="AA172" t="str">
        <f>INDEX(PolicyMapping!$B:$B,MATCH($D172,PolicyMapping!$A:$A,0))</f>
        <v>clean energy</v>
      </c>
      <c r="AB172" t="str">
        <f>INDEX(PolicyMapping!$C:$C,MATCH($D172,PolicyMapping!$A:$A,0))</f>
        <v>power</v>
      </c>
    </row>
    <row r="173" spans="1:29" x14ac:dyDescent="0.3">
      <c r="A173" s="77" t="s">
        <v>571</v>
      </c>
      <c r="B173" s="77" t="s">
        <v>320</v>
      </c>
      <c r="C173" s="77"/>
      <c r="D173" s="77" t="s">
        <v>355</v>
      </c>
      <c r="E173" s="77">
        <v>100</v>
      </c>
      <c r="F173" s="105"/>
      <c r="G173" s="77" t="s">
        <v>24</v>
      </c>
      <c r="H173" s="77"/>
      <c r="I173" s="77">
        <v>2022</v>
      </c>
      <c r="J173" s="77" t="s">
        <v>17</v>
      </c>
      <c r="K173" s="77" t="s">
        <v>612</v>
      </c>
      <c r="L173" s="77"/>
      <c r="M173" s="78">
        <f>INDEX(CombinedDatabase!K:K,MATCH(MUSE!D173,CombinedDatabase!D:D,0))</f>
        <v>169</v>
      </c>
      <c r="N173" s="78">
        <v>169</v>
      </c>
      <c r="X173" t="str">
        <f>INDEX(Regions!$B$4:$B$19,MATCH(MUSE!B173,Regions!$A$4:$A$19,0))</f>
        <v>India</v>
      </c>
      <c r="Y173" t="s">
        <v>66</v>
      </c>
      <c r="AA173" t="str">
        <f>INDEX(PolicyMapping!$B:$B,MATCH($D173,PolicyMapping!$A:$A,0))</f>
        <v>clean energy</v>
      </c>
      <c r="AB173" t="str">
        <f>INDEX(PolicyMapping!$C:$C,MATCH($D173,PolicyMapping!$A:$A,0))</f>
        <v>power</v>
      </c>
      <c r="AC173" t="s">
        <v>66</v>
      </c>
    </row>
    <row r="174" spans="1:29" x14ac:dyDescent="0.3">
      <c r="A174" s="74" t="s">
        <v>571</v>
      </c>
      <c r="B174" s="74" t="s">
        <v>320</v>
      </c>
      <c r="C174" s="74"/>
      <c r="D174" s="74" t="s">
        <v>357</v>
      </c>
      <c r="E174" s="74">
        <v>-13</v>
      </c>
      <c r="F174" s="91"/>
      <c r="G174" s="74" t="s">
        <v>112</v>
      </c>
      <c r="H174" s="74">
        <v>2005</v>
      </c>
      <c r="I174" s="74">
        <v>2030</v>
      </c>
      <c r="J174" s="74" t="s">
        <v>14</v>
      </c>
      <c r="K174" s="74" t="s">
        <v>141</v>
      </c>
      <c r="L174" s="74"/>
      <c r="M174" s="76">
        <f>INDEX(CombinedDatabase!K:K,MATCH(MUSE!D174,CombinedDatabase!D:D,0))</f>
        <v>170</v>
      </c>
      <c r="N174" s="76">
        <v>170</v>
      </c>
      <c r="X174" t="str">
        <f>INDEX(Regions!$B$4:$B$19,MATCH(MUSE!B174,Regions!$A$4:$A$19,0))</f>
        <v>India</v>
      </c>
      <c r="Y174" t="s">
        <v>927</v>
      </c>
      <c r="AA174" t="str">
        <f>INDEX(PolicyMapping!$B:$B,MATCH($D174,PolicyMapping!$A:$A,0))</f>
        <v>cap on emissions</v>
      </c>
      <c r="AB174" t="str">
        <f>INDEX(PolicyMapping!$C:$C,MATCH($D174,PolicyMapping!$A:$A,0))</f>
        <v>land</v>
      </c>
    </row>
    <row r="175" spans="1:29" x14ac:dyDescent="0.3">
      <c r="A175" s="74" t="s">
        <v>571</v>
      </c>
      <c r="B175" s="74" t="s">
        <v>320</v>
      </c>
      <c r="C175" s="74"/>
      <c r="D175" s="74" t="s">
        <v>358</v>
      </c>
      <c r="E175" s="74">
        <v>5000000</v>
      </c>
      <c r="F175" s="91"/>
      <c r="G175" s="74" t="s">
        <v>77</v>
      </c>
      <c r="H175" s="74">
        <v>2005</v>
      </c>
      <c r="I175" s="74">
        <v>2030</v>
      </c>
      <c r="J175" s="74" t="s">
        <v>17</v>
      </c>
      <c r="K175" s="74" t="s">
        <v>141</v>
      </c>
      <c r="L175" s="74"/>
      <c r="M175" s="76">
        <f>INDEX(CombinedDatabase!K:K,MATCH(MUSE!D175,CombinedDatabase!D:D,0))</f>
        <v>171</v>
      </c>
      <c r="N175" s="76">
        <v>171</v>
      </c>
      <c r="X175" t="str">
        <f>INDEX(Regions!$B$4:$B$19,MATCH(MUSE!B175,Regions!$A$4:$A$19,0))</f>
        <v>India</v>
      </c>
      <c r="Y175" t="s">
        <v>927</v>
      </c>
      <c r="AA175" t="str">
        <f>INDEX(PolicyMapping!$B:$B,MATCH($D175,PolicyMapping!$A:$A,0))</f>
        <v>land use</v>
      </c>
      <c r="AB175" t="str">
        <f>INDEX(PolicyMapping!$C:$C,MATCH($D175,PolicyMapping!$A:$A,0))</f>
        <v>land</v>
      </c>
    </row>
    <row r="176" spans="1:29" x14ac:dyDescent="0.3">
      <c r="A176" s="74" t="s">
        <v>571</v>
      </c>
      <c r="B176" s="74" t="s">
        <v>320</v>
      </c>
      <c r="C176" s="74" t="s">
        <v>362</v>
      </c>
      <c r="D176" s="74" t="s">
        <v>359</v>
      </c>
      <c r="E176" s="74" t="s">
        <v>360</v>
      </c>
      <c r="F176" s="91"/>
      <c r="G176" s="74" t="s">
        <v>10</v>
      </c>
      <c r="H176" s="74"/>
      <c r="I176" s="74">
        <v>2037</v>
      </c>
      <c r="J176" s="74" t="s">
        <v>22</v>
      </c>
      <c r="K176" s="74" t="s">
        <v>141</v>
      </c>
      <c r="L176" s="74"/>
      <c r="M176" s="76">
        <f>INDEX(CombinedDatabase!K:K,MATCH(MUSE!D176,CombinedDatabase!D:D,0))</f>
        <v>172</v>
      </c>
      <c r="N176" s="76">
        <v>172</v>
      </c>
      <c r="W176" t="s">
        <v>130</v>
      </c>
      <c r="X176" t="str">
        <f>INDEX(Regions!$B$4:$B$19,MATCH(MUSE!B176,Regions!$A$4:$A$19,0))</f>
        <v>India</v>
      </c>
      <c r="Y176" t="s">
        <v>927</v>
      </c>
      <c r="AA176" t="str">
        <f>INDEX(PolicyMapping!$B:$B,MATCH($D176,PolicyMapping!$A:$A,0))</f>
        <v>efficiency standard</v>
      </c>
      <c r="AB176" t="str">
        <f>INDEX(PolicyMapping!$C:$C,MATCH($D176,PolicyMapping!$A:$A,0))</f>
        <v>buildings</v>
      </c>
    </row>
    <row r="177" spans="1:28" x14ac:dyDescent="0.3">
      <c r="A177" s="42" t="s">
        <v>571</v>
      </c>
      <c r="B177" s="42" t="s">
        <v>320</v>
      </c>
      <c r="C177" s="42" t="s">
        <v>365</v>
      </c>
      <c r="D177" s="42" t="s">
        <v>363</v>
      </c>
      <c r="E177" s="42">
        <v>25</v>
      </c>
      <c r="F177" s="101"/>
      <c r="G177" s="42" t="s">
        <v>24</v>
      </c>
      <c r="H177" s="42"/>
      <c r="I177" s="42">
        <v>2022</v>
      </c>
      <c r="J177" s="42" t="s">
        <v>364</v>
      </c>
      <c r="K177" s="42" t="s">
        <v>621</v>
      </c>
      <c r="L177" s="42"/>
      <c r="M177" s="75">
        <f>INDEX(CombinedDatabase!K:K,MATCH(MUSE!D177,CombinedDatabase!D:D,0))</f>
        <v>173</v>
      </c>
      <c r="N177" s="75">
        <v>173</v>
      </c>
      <c r="W177" t="s">
        <v>130</v>
      </c>
      <c r="X177" t="str">
        <f>INDEX(Regions!$B$4:$B$19,MATCH(MUSE!B177,Regions!$A$4:$A$19,0))</f>
        <v>India</v>
      </c>
      <c r="Y177" t="s">
        <v>66</v>
      </c>
      <c r="AA177" t="str">
        <f>INDEX(PolicyMapping!$B:$B,MATCH($D177,PolicyMapping!$A:$A,0))</f>
        <v>clean energy</v>
      </c>
      <c r="AB177" t="str">
        <f>INDEX(PolicyMapping!$C:$C,MATCH($D177,PolicyMapping!$A:$A,0))</f>
        <v>power</v>
      </c>
    </row>
    <row r="178" spans="1:28" x14ac:dyDescent="0.3">
      <c r="A178" s="42" t="s">
        <v>571</v>
      </c>
      <c r="B178" s="42" t="s">
        <v>320</v>
      </c>
      <c r="C178" s="42"/>
      <c r="D178" s="42" t="s">
        <v>366</v>
      </c>
      <c r="E178" s="42">
        <v>7</v>
      </c>
      <c r="F178" s="101"/>
      <c r="G178" s="42" t="s">
        <v>367</v>
      </c>
      <c r="H178" s="42"/>
      <c r="I178" s="42">
        <v>2018</v>
      </c>
      <c r="J178" s="42" t="s">
        <v>17</v>
      </c>
      <c r="K178" s="42" t="s">
        <v>622</v>
      </c>
      <c r="L178" s="42"/>
      <c r="M178" s="75">
        <f>INDEX(CombinedDatabase!K:K,MATCH(MUSE!D178,CombinedDatabase!D:D,0))</f>
        <v>174</v>
      </c>
      <c r="N178" s="75">
        <v>174</v>
      </c>
      <c r="W178" t="s">
        <v>130</v>
      </c>
      <c r="X178" t="str">
        <f>INDEX(Regions!$B$4:$B$19,MATCH(MUSE!B178,Regions!$A$4:$A$19,0))</f>
        <v>India</v>
      </c>
      <c r="Y178" t="s">
        <v>66</v>
      </c>
      <c r="AA178" t="str">
        <f>INDEX(PolicyMapping!$B:$B,MATCH($D178,PolicyMapping!$A:$A,0))</f>
        <v>efficiency standard</v>
      </c>
      <c r="AB178" t="str">
        <f>INDEX(PolicyMapping!$C:$C,MATCH($D178,PolicyMapping!$A:$A,0))</f>
        <v>transport</v>
      </c>
    </row>
    <row r="179" spans="1:28" x14ac:dyDescent="0.3">
      <c r="A179" s="74" t="s">
        <v>571</v>
      </c>
      <c r="B179" s="74" t="s">
        <v>320</v>
      </c>
      <c r="C179" s="74"/>
      <c r="D179" s="74" t="s">
        <v>368</v>
      </c>
      <c r="E179" s="74">
        <v>9</v>
      </c>
      <c r="F179" s="91"/>
      <c r="G179" s="74" t="s">
        <v>367</v>
      </c>
      <c r="H179" s="74"/>
      <c r="I179" s="74">
        <v>2018</v>
      </c>
      <c r="J179" s="74" t="s">
        <v>17</v>
      </c>
      <c r="K179" s="74" t="s">
        <v>141</v>
      </c>
      <c r="L179" s="74"/>
      <c r="M179" s="76">
        <f>INDEX(CombinedDatabase!K:K,MATCH(MUSE!D179,CombinedDatabase!D:D,0))</f>
        <v>175</v>
      </c>
      <c r="N179" s="76">
        <v>175</v>
      </c>
      <c r="W179" t="s">
        <v>130</v>
      </c>
      <c r="X179" t="str">
        <f>INDEX(Regions!$B$4:$B$19,MATCH(MUSE!B179,Regions!$A$4:$A$19,0))</f>
        <v>India</v>
      </c>
      <c r="Y179" t="s">
        <v>927</v>
      </c>
      <c r="AA179" t="str">
        <f>INDEX(PolicyMapping!$B:$B,MATCH($D179,PolicyMapping!$A:$A,0))</f>
        <v>efficiency standard</v>
      </c>
      <c r="AB179" t="str">
        <f>INDEX(PolicyMapping!$C:$C,MATCH($D179,PolicyMapping!$A:$A,0))</f>
        <v>transport</v>
      </c>
    </row>
    <row r="180" spans="1:28" x14ac:dyDescent="0.3">
      <c r="A180" s="42" t="s">
        <v>571</v>
      </c>
      <c r="B180" s="42" t="s">
        <v>320</v>
      </c>
      <c r="C180" s="42"/>
      <c r="D180" s="42" t="s">
        <v>369</v>
      </c>
      <c r="E180" s="42">
        <v>12</v>
      </c>
      <c r="F180" s="101"/>
      <c r="G180" s="42" t="s">
        <v>367</v>
      </c>
      <c r="H180" s="42"/>
      <c r="I180" s="42">
        <v>2018</v>
      </c>
      <c r="J180" s="42" t="s">
        <v>17</v>
      </c>
      <c r="K180" s="42" t="s">
        <v>624</v>
      </c>
      <c r="L180" s="42"/>
      <c r="M180" s="75">
        <f>INDEX(CombinedDatabase!K:K,MATCH(MUSE!D180,CombinedDatabase!D:D,0))</f>
        <v>176</v>
      </c>
      <c r="N180" s="75">
        <v>176</v>
      </c>
      <c r="W180" t="s">
        <v>130</v>
      </c>
      <c r="X180" t="str">
        <f>INDEX(Regions!$B$4:$B$19,MATCH(MUSE!B180,Regions!$A$4:$A$19,0))</f>
        <v>India</v>
      </c>
      <c r="Y180" t="s">
        <v>66</v>
      </c>
      <c r="AA180" t="str">
        <f>INDEX(PolicyMapping!$B:$B,MATCH($D180,PolicyMapping!$A:$A,0))</f>
        <v>efficiency standard</v>
      </c>
      <c r="AB180" t="str">
        <f>INDEX(PolicyMapping!$C:$C,MATCH($D180,PolicyMapping!$A:$A,0))</f>
        <v>transport</v>
      </c>
    </row>
    <row r="181" spans="1:28" x14ac:dyDescent="0.3">
      <c r="A181" s="42" t="s">
        <v>571</v>
      </c>
      <c r="B181" s="42" t="s">
        <v>370</v>
      </c>
      <c r="C181" s="42"/>
      <c r="D181" s="42" t="s">
        <v>122</v>
      </c>
      <c r="E181" s="42">
        <v>25</v>
      </c>
      <c r="F181" s="101"/>
      <c r="G181" s="42" t="s">
        <v>10</v>
      </c>
      <c r="H181" s="42"/>
      <c r="I181" s="42">
        <v>2025</v>
      </c>
      <c r="J181" s="42" t="s">
        <v>17</v>
      </c>
      <c r="K181" s="42" t="s">
        <v>572</v>
      </c>
      <c r="L181" s="42"/>
      <c r="M181" s="75">
        <v>177</v>
      </c>
      <c r="N181" s="75">
        <v>177</v>
      </c>
      <c r="X181" t="str">
        <f>INDEX(Regions!$B$4:$B$19,MATCH(MUSE!B181,Regions!$A$4:$A$19,0))</f>
        <v>Asia excl India and China</v>
      </c>
      <c r="Y181" t="s">
        <v>66</v>
      </c>
      <c r="AA181" t="str">
        <f>INDEX(PolicyMapping!$B:$B,MATCH($D181,PolicyMapping!$A:$A,0))</f>
        <v>clean energy</v>
      </c>
      <c r="AB181" t="str">
        <f>INDEX(PolicyMapping!$C:$C,MATCH($D181,PolicyMapping!$A:$A,0))</f>
        <v>transport</v>
      </c>
    </row>
    <row r="182" spans="1:28" x14ac:dyDescent="0.3">
      <c r="A182" s="74" t="s">
        <v>571</v>
      </c>
      <c r="B182" s="74" t="s">
        <v>370</v>
      </c>
      <c r="C182" s="74"/>
      <c r="D182" s="74" t="s">
        <v>373</v>
      </c>
      <c r="E182" s="74">
        <v>23</v>
      </c>
      <c r="F182" s="91"/>
      <c r="G182" s="74" t="s">
        <v>10</v>
      </c>
      <c r="H182" s="74"/>
      <c r="I182" s="74">
        <v>2025</v>
      </c>
      <c r="J182" s="74" t="s">
        <v>22</v>
      </c>
      <c r="K182" s="74" t="s">
        <v>141</v>
      </c>
      <c r="L182" s="74"/>
      <c r="M182" s="76">
        <v>178</v>
      </c>
      <c r="N182" s="76">
        <v>178</v>
      </c>
      <c r="X182" t="str">
        <f>INDEX(Regions!$B$4:$B$19,MATCH(MUSE!B182,Regions!$A$4:$A$19,0))</f>
        <v>Asia excl India and China</v>
      </c>
      <c r="Y182" t="s">
        <v>927</v>
      </c>
      <c r="AA182" t="str">
        <f>INDEX(PolicyMapping!$B:$B,MATCH($D182,PolicyMapping!$A:$A,0))</f>
        <v>clean energy</v>
      </c>
      <c r="AB182" t="str">
        <f>INDEX(PolicyMapping!$C:$C,MATCH($D182,PolicyMapping!$A:$A,0))</f>
        <v>system</v>
      </c>
    </row>
    <row r="183" spans="1:28" x14ac:dyDescent="0.3">
      <c r="A183" s="56" t="s">
        <v>571</v>
      </c>
      <c r="B183" s="56" t="s">
        <v>370</v>
      </c>
      <c r="C183" s="56"/>
      <c r="D183" s="56" t="s">
        <v>119</v>
      </c>
      <c r="E183" s="56">
        <v>20</v>
      </c>
      <c r="F183" s="99"/>
      <c r="G183" s="56" t="s">
        <v>10</v>
      </c>
      <c r="H183" s="56"/>
      <c r="I183" s="56">
        <v>2025</v>
      </c>
      <c r="J183" s="56" t="s">
        <v>17</v>
      </c>
      <c r="K183" s="56" t="s">
        <v>625</v>
      </c>
      <c r="L183" s="56"/>
      <c r="M183" s="79">
        <v>179</v>
      </c>
      <c r="N183" s="79">
        <v>179</v>
      </c>
      <c r="X183" t="str">
        <f>INDEX(Regions!$B$4:$B$19,MATCH(MUSE!B183,Regions!$A$4:$A$19,0))</f>
        <v>Asia excl India and China</v>
      </c>
      <c r="Y183" t="s">
        <v>66</v>
      </c>
      <c r="Z183" t="s">
        <v>66</v>
      </c>
      <c r="AA183" t="str">
        <f>INDEX(PolicyMapping!$B:$B,MATCH($D183,PolicyMapping!$A:$A,0))</f>
        <v>clean energy</v>
      </c>
      <c r="AB183" t="str">
        <f>INDEX(PolicyMapping!$C:$C,MATCH($D183,PolicyMapping!$A:$A,0))</f>
        <v>transport</v>
      </c>
    </row>
    <row r="184" spans="1:28" x14ac:dyDescent="0.3">
      <c r="A184" s="42" t="s">
        <v>571</v>
      </c>
      <c r="B184" s="42" t="s">
        <v>370</v>
      </c>
      <c r="C184" s="42"/>
      <c r="D184" s="42" t="s">
        <v>65</v>
      </c>
      <c r="E184" s="42">
        <v>22.5</v>
      </c>
      <c r="F184" s="101"/>
      <c r="G184" s="42" t="s">
        <v>10</v>
      </c>
      <c r="H184" s="42"/>
      <c r="I184" s="42">
        <v>2025</v>
      </c>
      <c r="J184" s="42" t="s">
        <v>17</v>
      </c>
      <c r="K184" s="42" t="s">
        <v>572</v>
      </c>
      <c r="L184" s="42"/>
      <c r="M184" s="75">
        <v>180</v>
      </c>
      <c r="N184" s="75">
        <v>180</v>
      </c>
      <c r="X184" t="str">
        <f>INDEX(Regions!$B$4:$B$19,MATCH(MUSE!B184,Regions!$A$4:$A$19,0))</f>
        <v>Asia excl India and China</v>
      </c>
      <c r="Y184" t="s">
        <v>66</v>
      </c>
      <c r="AA184" t="str">
        <f>INDEX(PolicyMapping!$B:$B,MATCH($D184,PolicyMapping!$A:$A,0))</f>
        <v>clean energy</v>
      </c>
      <c r="AB184" t="str">
        <f>INDEX(PolicyMapping!$C:$C,MATCH($D184,PolicyMapping!$A:$A,0))</f>
        <v>transport</v>
      </c>
    </row>
    <row r="185" spans="1:28" x14ac:dyDescent="0.3">
      <c r="A185" s="42" t="s">
        <v>571</v>
      </c>
      <c r="B185" s="42" t="s">
        <v>370</v>
      </c>
      <c r="C185" s="42"/>
      <c r="D185" s="42" t="s">
        <v>376</v>
      </c>
      <c r="E185" s="42">
        <v>0.2</v>
      </c>
      <c r="F185" s="101"/>
      <c r="G185" s="42" t="s">
        <v>24</v>
      </c>
      <c r="H185" s="42"/>
      <c r="I185" s="42">
        <v>2019</v>
      </c>
      <c r="J185" s="42" t="s">
        <v>17</v>
      </c>
      <c r="K185" s="42" t="s">
        <v>626</v>
      </c>
      <c r="L185" s="42"/>
      <c r="M185" s="75">
        <f>INDEX(CombinedDatabase!K:K,MATCH(MUSE!D185,CombinedDatabase!D:D,0))</f>
        <v>181</v>
      </c>
      <c r="N185" s="75">
        <v>181</v>
      </c>
      <c r="X185" t="str">
        <f>INDEX(Regions!$B$4:$B$19,MATCH(MUSE!B185,Regions!$A$4:$A$19,0))</f>
        <v>Asia excl India and China</v>
      </c>
      <c r="Y185" t="s">
        <v>66</v>
      </c>
      <c r="AA185" t="str">
        <f>INDEX(PolicyMapping!$B:$B,MATCH($D185,PolicyMapping!$A:$A,0))</f>
        <v>clean energy</v>
      </c>
      <c r="AB185" t="str">
        <f>INDEX(PolicyMapping!$C:$C,MATCH($D185,PolicyMapping!$A:$A,0))</f>
        <v>power</v>
      </c>
    </row>
    <row r="186" spans="1:28" x14ac:dyDescent="0.3">
      <c r="A186" s="42" t="s">
        <v>571</v>
      </c>
      <c r="B186" s="42" t="s">
        <v>370</v>
      </c>
      <c r="C186" s="42"/>
      <c r="D186" s="42" t="s">
        <v>379</v>
      </c>
      <c r="E186" s="42">
        <v>0.7</v>
      </c>
      <c r="F186" s="101"/>
      <c r="G186" s="42" t="s">
        <v>24</v>
      </c>
      <c r="H186" s="42"/>
      <c r="I186" s="42">
        <v>2019</v>
      </c>
      <c r="J186" s="42" t="s">
        <v>17</v>
      </c>
      <c r="K186" s="42" t="s">
        <v>627</v>
      </c>
      <c r="L186" s="42"/>
      <c r="M186" s="75">
        <f>INDEX(CombinedDatabase!K:K,MATCH(MUSE!D186,CombinedDatabase!D:D,0))</f>
        <v>182</v>
      </c>
      <c r="N186" s="75">
        <v>182</v>
      </c>
      <c r="X186" t="str">
        <f>INDEX(Regions!$B$4:$B$19,MATCH(MUSE!B186,Regions!$A$4:$A$19,0))</f>
        <v>Asia excl India and China</v>
      </c>
      <c r="Y186" t="s">
        <v>66</v>
      </c>
      <c r="AA186" t="str">
        <f>INDEX(PolicyMapping!$B:$B,MATCH($D186,PolicyMapping!$A:$A,0))</f>
        <v>clean energy</v>
      </c>
      <c r="AB186" t="str">
        <f>INDEX(PolicyMapping!$C:$C,MATCH($D186,PolicyMapping!$A:$A,0))</f>
        <v>power</v>
      </c>
    </row>
    <row r="187" spans="1:28" x14ac:dyDescent="0.3">
      <c r="A187" s="42" t="s">
        <v>571</v>
      </c>
      <c r="B187" s="42" t="s">
        <v>370</v>
      </c>
      <c r="C187" s="42"/>
      <c r="D187" s="42" t="s">
        <v>382</v>
      </c>
      <c r="E187" s="42">
        <v>2</v>
      </c>
      <c r="F187" s="101"/>
      <c r="G187" s="42" t="s">
        <v>24</v>
      </c>
      <c r="H187" s="42"/>
      <c r="I187" s="42">
        <v>2019</v>
      </c>
      <c r="J187" s="42" t="s">
        <v>17</v>
      </c>
      <c r="K187" s="42" t="s">
        <v>627</v>
      </c>
      <c r="L187" s="42"/>
      <c r="M187" s="75">
        <f>INDEX(CombinedDatabase!K:K,MATCH(MUSE!D187,CombinedDatabase!D:D,0))</f>
        <v>183</v>
      </c>
      <c r="N187" s="75">
        <v>183</v>
      </c>
      <c r="X187" t="str">
        <f>INDEX(Regions!$B$4:$B$19,MATCH(MUSE!B187,Regions!$A$4:$A$19,0))</f>
        <v>Asia excl India and China</v>
      </c>
      <c r="Y187" t="s">
        <v>66</v>
      </c>
      <c r="AA187" t="str">
        <f>INDEX(PolicyMapping!$B:$B,MATCH($D187,PolicyMapping!$A:$A,0))</f>
        <v>clean energy</v>
      </c>
      <c r="AB187" t="str">
        <f>INDEX(PolicyMapping!$C:$C,MATCH($D187,PolicyMapping!$A:$A,0))</f>
        <v>power</v>
      </c>
    </row>
    <row r="188" spans="1:28" x14ac:dyDescent="0.3">
      <c r="A188" s="74" t="s">
        <v>571</v>
      </c>
      <c r="B188" s="74" t="s">
        <v>370</v>
      </c>
      <c r="C188" s="74"/>
      <c r="D188" s="74" t="s">
        <v>385</v>
      </c>
      <c r="E188" s="74">
        <v>99.7</v>
      </c>
      <c r="F188" s="91"/>
      <c r="G188" s="74" t="s">
        <v>10</v>
      </c>
      <c r="H188" s="74"/>
      <c r="I188" s="74">
        <v>2025</v>
      </c>
      <c r="J188" s="74" t="s">
        <v>17</v>
      </c>
      <c r="K188" s="74" t="s">
        <v>141</v>
      </c>
      <c r="L188" s="74"/>
      <c r="M188" s="76">
        <f>INDEX(CombinedDatabase!K:K,MATCH(MUSE!D188,CombinedDatabase!D:D,0))</f>
        <v>184</v>
      </c>
      <c r="N188" s="76">
        <v>184</v>
      </c>
      <c r="X188" t="str">
        <f>INDEX(Regions!$B$4:$B$19,MATCH(MUSE!B188,Regions!$A$4:$A$19,0))</f>
        <v>Asia excl India and China</v>
      </c>
      <c r="Y188" t="s">
        <v>927</v>
      </c>
      <c r="AA188" t="str">
        <f>INDEX(PolicyMapping!$B:$B,MATCH($D188,PolicyMapping!$A:$A,0))</f>
        <v>clean energy</v>
      </c>
      <c r="AB188" t="str">
        <f>INDEX(PolicyMapping!$C:$C,MATCH($D188,PolicyMapping!$A:$A,0))</f>
        <v>system</v>
      </c>
    </row>
    <row r="189" spans="1:28" x14ac:dyDescent="0.3">
      <c r="A189" s="56" t="s">
        <v>571</v>
      </c>
      <c r="B189" s="56" t="s">
        <v>370</v>
      </c>
      <c r="C189" s="56"/>
      <c r="D189" s="56" t="s">
        <v>386</v>
      </c>
      <c r="E189" s="56">
        <v>23</v>
      </c>
      <c r="F189" s="99"/>
      <c r="G189" s="56" t="s">
        <v>10</v>
      </c>
      <c r="H189" s="56"/>
      <c r="I189" s="56">
        <v>2025</v>
      </c>
      <c r="J189" s="56" t="s">
        <v>17</v>
      </c>
      <c r="K189" s="56" t="s">
        <v>619</v>
      </c>
      <c r="L189" s="56"/>
      <c r="M189" s="79">
        <f>INDEX(CombinedDatabase!K:K,MATCH(MUSE!D189,CombinedDatabase!D:D,0))</f>
        <v>185</v>
      </c>
      <c r="N189" s="79">
        <v>185</v>
      </c>
      <c r="X189" t="str">
        <f>INDEX(Regions!$B$4:$B$19,MATCH(MUSE!B189,Regions!$A$4:$A$19,0))</f>
        <v>Asia excl India and China</v>
      </c>
      <c r="Y189" t="s">
        <v>66</v>
      </c>
      <c r="Z189" t="s">
        <v>66</v>
      </c>
      <c r="AA189" t="str">
        <f>INDEX(PolicyMapping!$B:$B,MATCH($D189,PolicyMapping!$A:$A,0))</f>
        <v>clean energy</v>
      </c>
      <c r="AB189" t="str">
        <f>INDEX(PolicyMapping!$C:$C,MATCH($D189,PolicyMapping!$A:$A,0))</f>
        <v>system</v>
      </c>
    </row>
    <row r="190" spans="1:28" x14ac:dyDescent="0.3">
      <c r="A190" s="74" t="s">
        <v>571</v>
      </c>
      <c r="B190" s="74" t="s">
        <v>370</v>
      </c>
      <c r="C190" s="74"/>
      <c r="D190" s="74" t="s">
        <v>388</v>
      </c>
      <c r="E190" s="74">
        <v>0</v>
      </c>
      <c r="F190" s="91"/>
      <c r="G190" s="74" t="s">
        <v>10</v>
      </c>
      <c r="H190" s="74"/>
      <c r="I190" s="74">
        <v>2025</v>
      </c>
      <c r="J190" s="74" t="s">
        <v>17</v>
      </c>
      <c r="K190" s="74" t="s">
        <v>141</v>
      </c>
      <c r="L190" s="74"/>
      <c r="M190" s="76">
        <f>INDEX(CombinedDatabase!K:K,MATCH(MUSE!D190,CombinedDatabase!D:D,0))</f>
        <v>186</v>
      </c>
      <c r="N190" s="76">
        <v>186</v>
      </c>
      <c r="X190" t="str">
        <f>INDEX(Regions!$B$4:$B$19,MATCH(MUSE!B190,Regions!$A$4:$A$19,0))</f>
        <v>Asia excl India and China</v>
      </c>
      <c r="Y190" t="s">
        <v>927</v>
      </c>
      <c r="AA190" t="str">
        <f>INDEX(PolicyMapping!$B:$B,MATCH($D190,PolicyMapping!$A:$A,0))</f>
        <v>cap on fossils</v>
      </c>
      <c r="AB190" t="str">
        <f>INDEX(PolicyMapping!$C:$C,MATCH($D190,PolicyMapping!$A:$A,0))</f>
        <v>system</v>
      </c>
    </row>
    <row r="191" spans="1:28" x14ac:dyDescent="0.3">
      <c r="A191" s="74" t="s">
        <v>571</v>
      </c>
      <c r="B191" s="74" t="s">
        <v>370</v>
      </c>
      <c r="C191" s="74"/>
      <c r="D191" s="74" t="s">
        <v>390</v>
      </c>
      <c r="E191" s="74" t="s">
        <v>391</v>
      </c>
      <c r="F191" s="91"/>
      <c r="G191" s="74" t="s">
        <v>392</v>
      </c>
      <c r="H191" s="74">
        <v>2015</v>
      </c>
      <c r="I191" s="74">
        <v>2025</v>
      </c>
      <c r="J191" s="74" t="s">
        <v>17</v>
      </c>
      <c r="K191" s="74" t="s">
        <v>141</v>
      </c>
      <c r="L191" s="74"/>
      <c r="M191" s="76">
        <f>INDEX(CombinedDatabase!K:K,MATCH(MUSE!D191,CombinedDatabase!D:D,0))</f>
        <v>187</v>
      </c>
      <c r="N191" s="76">
        <v>187</v>
      </c>
      <c r="X191" t="str">
        <f>INDEX(Regions!$B$4:$B$19,MATCH(MUSE!B191,Regions!$A$4:$A$19,0))</f>
        <v>Asia excl India and China</v>
      </c>
      <c r="Y191" t="s">
        <v>927</v>
      </c>
      <c r="AA191" t="str">
        <f>INDEX(PolicyMapping!$B:$B,MATCH($D191,PolicyMapping!$A:$A,0))</f>
        <v>land use</v>
      </c>
      <c r="AB191" t="str">
        <f>INDEX(PolicyMapping!$C:$C,MATCH($D191,PolicyMapping!$A:$A,0))</f>
        <v>land</v>
      </c>
    </row>
    <row r="192" spans="1:28" x14ac:dyDescent="0.3">
      <c r="A192" s="74" t="s">
        <v>571</v>
      </c>
      <c r="B192" s="74" t="s">
        <v>393</v>
      </c>
      <c r="C192" s="74"/>
      <c r="D192" s="74" t="s">
        <v>394</v>
      </c>
      <c r="E192" s="74">
        <v>-10</v>
      </c>
      <c r="F192" s="91"/>
      <c r="G192" s="74" t="s">
        <v>10</v>
      </c>
      <c r="H192" s="74">
        <v>2010</v>
      </c>
      <c r="I192" s="74">
        <v>2030</v>
      </c>
      <c r="J192" s="74" t="s">
        <v>395</v>
      </c>
      <c r="K192" s="74" t="s">
        <v>141</v>
      </c>
      <c r="L192" s="74"/>
      <c r="M192" s="76">
        <f>INDEX(CombinedDatabase!K:K,MATCH(MUSE!D192,CombinedDatabase!D:D,0))</f>
        <v>188</v>
      </c>
      <c r="N192" s="76">
        <v>188</v>
      </c>
      <c r="X192" t="str">
        <f>INDEX(Regions!$B$4:$B$19,MATCH(MUSE!B192,Regions!$A$4:$A$19,0))</f>
        <v>Asia excl India and China</v>
      </c>
      <c r="Y192" t="s">
        <v>927</v>
      </c>
      <c r="AA192" t="str">
        <f>INDEX(PolicyMapping!$B:$B,MATCH($D192,PolicyMapping!$A:$A,0))</f>
        <v>efficiency standard</v>
      </c>
      <c r="AB192" t="str">
        <f>INDEX(PolicyMapping!$C:$C,MATCH($D192,PolicyMapping!$A:$A,0))</f>
        <v>system</v>
      </c>
    </row>
    <row r="193" spans="1:28" x14ac:dyDescent="0.3">
      <c r="A193" s="59" t="s">
        <v>571</v>
      </c>
      <c r="B193" s="59" t="s">
        <v>393</v>
      </c>
      <c r="C193" s="59"/>
      <c r="D193" s="59" t="s">
        <v>398</v>
      </c>
      <c r="E193" s="59">
        <v>17.5</v>
      </c>
      <c r="F193" s="90"/>
      <c r="G193" s="59" t="s">
        <v>399</v>
      </c>
      <c r="H193" s="59"/>
      <c r="I193" s="59"/>
      <c r="J193" s="59" t="s">
        <v>104</v>
      </c>
      <c r="K193" s="59"/>
      <c r="L193" s="59"/>
      <c r="M193" s="76">
        <f>INDEX(CombinedDatabase!K:K,MATCH(MUSE!D193,CombinedDatabase!D:D,0))</f>
        <v>189</v>
      </c>
      <c r="N193" s="76">
        <v>189</v>
      </c>
      <c r="X193" t="str">
        <f>INDEX(Regions!$B$4:$B$19,MATCH(MUSE!B193,Regions!$A$4:$A$19,0))</f>
        <v>Asia excl India and China</v>
      </c>
      <c r="Y193" t="s">
        <v>927</v>
      </c>
      <c r="AA193" t="str">
        <f>INDEX(PolicyMapping!$B:$B,MATCH($D193,PolicyMapping!$A:$A,0))</f>
        <v>economic</v>
      </c>
      <c r="AB193" t="str">
        <f>INDEX(PolicyMapping!$C:$C,MATCH($D193,PolicyMapping!$A:$A,0))</f>
        <v>industry</v>
      </c>
    </row>
    <row r="194" spans="1:28" x14ac:dyDescent="0.3">
      <c r="A194" s="74" t="s">
        <v>571</v>
      </c>
      <c r="B194" s="74" t="s">
        <v>393</v>
      </c>
      <c r="C194" s="74"/>
      <c r="D194" s="74" t="s">
        <v>402</v>
      </c>
      <c r="E194" s="74">
        <v>53.8</v>
      </c>
      <c r="F194" s="91"/>
      <c r="G194" s="74" t="s">
        <v>403</v>
      </c>
      <c r="H194" s="74"/>
      <c r="I194" s="74"/>
      <c r="J194" s="74" t="s">
        <v>104</v>
      </c>
      <c r="K194" s="74"/>
      <c r="L194" s="74"/>
      <c r="M194" s="76">
        <f>INDEX(CombinedDatabase!K:K,MATCH(MUSE!D194,CombinedDatabase!D:D,0))</f>
        <v>190</v>
      </c>
      <c r="N194" s="76">
        <v>190</v>
      </c>
      <c r="X194" t="str">
        <f>INDEX(Regions!$B$4:$B$19,MATCH(MUSE!B194,Regions!$A$4:$A$19,0))</f>
        <v>Asia excl India and China</v>
      </c>
      <c r="Y194" t="s">
        <v>927</v>
      </c>
      <c r="AA194" t="str">
        <f>INDEX(PolicyMapping!$B:$B,MATCH($D194,PolicyMapping!$A:$A,0))</f>
        <v>economic</v>
      </c>
      <c r="AB194" t="str">
        <f>INDEX(PolicyMapping!$C:$C,MATCH($D194,PolicyMapping!$A:$A,0))</f>
        <v>system</v>
      </c>
    </row>
    <row r="195" spans="1:28" x14ac:dyDescent="0.3">
      <c r="A195" s="74" t="s">
        <v>571</v>
      </c>
      <c r="B195" s="74" t="s">
        <v>393</v>
      </c>
      <c r="C195" s="74"/>
      <c r="D195" s="74" t="s">
        <v>405</v>
      </c>
      <c r="E195" s="74" t="s">
        <v>406</v>
      </c>
      <c r="F195" s="91"/>
      <c r="G195" s="74" t="s">
        <v>407</v>
      </c>
      <c r="H195" s="74"/>
      <c r="I195" s="74"/>
      <c r="J195" s="74" t="s">
        <v>104</v>
      </c>
      <c r="K195" s="74"/>
      <c r="L195" s="74"/>
      <c r="M195" s="76">
        <f>INDEX(CombinedDatabase!K:K,MATCH(MUSE!D195,CombinedDatabase!D:D,0))</f>
        <v>191</v>
      </c>
      <c r="N195" s="76">
        <v>191</v>
      </c>
      <c r="X195" t="str">
        <f>INDEX(Regions!$B$4:$B$19,MATCH(MUSE!B195,Regions!$A$4:$A$19,0))</f>
        <v>Asia excl India and China</v>
      </c>
      <c r="Y195" t="s">
        <v>927</v>
      </c>
      <c r="AA195" t="str">
        <f>INDEX(PolicyMapping!$B:$B,MATCH($D195,PolicyMapping!$A:$A,0))</f>
        <v>economic</v>
      </c>
      <c r="AB195" t="str">
        <f>INDEX(PolicyMapping!$C:$C,MATCH($D195,PolicyMapping!$A:$A,0))</f>
        <v>system</v>
      </c>
    </row>
    <row r="196" spans="1:28" x14ac:dyDescent="0.3">
      <c r="A196" s="42" t="s">
        <v>571</v>
      </c>
      <c r="B196" s="42" t="s">
        <v>393</v>
      </c>
      <c r="C196" s="42"/>
      <c r="D196" s="42" t="s">
        <v>210</v>
      </c>
      <c r="E196" s="42">
        <v>1.07</v>
      </c>
      <c r="F196" s="101"/>
      <c r="G196" s="42" t="s">
        <v>139</v>
      </c>
      <c r="H196" s="42"/>
      <c r="I196" s="42">
        <v>2020</v>
      </c>
      <c r="J196" s="42" t="s">
        <v>17</v>
      </c>
      <c r="K196" s="42" t="s">
        <v>592</v>
      </c>
      <c r="L196" s="42"/>
      <c r="M196" s="75">
        <v>192</v>
      </c>
      <c r="N196" s="75">
        <v>192</v>
      </c>
      <c r="X196" t="str">
        <f>INDEX(Regions!$B$4:$B$19,MATCH(MUSE!B196,Regions!$A$4:$A$19,0))</f>
        <v>Asia excl India and China</v>
      </c>
      <c r="Y196" t="s">
        <v>66</v>
      </c>
      <c r="AA196" t="str">
        <f>INDEX(PolicyMapping!$B:$B,MATCH($D196,PolicyMapping!$A:$A,0))</f>
        <v>efficiency standard</v>
      </c>
      <c r="AB196" t="str">
        <f>INDEX(PolicyMapping!$C:$C,MATCH($D196,PolicyMapping!$A:$A,0))</f>
        <v>transport</v>
      </c>
    </row>
    <row r="197" spans="1:28" x14ac:dyDescent="0.3">
      <c r="A197" s="74" t="s">
        <v>571</v>
      </c>
      <c r="B197" s="74" t="s">
        <v>393</v>
      </c>
      <c r="C197" s="74"/>
      <c r="D197" s="74" t="s">
        <v>272</v>
      </c>
      <c r="E197" s="74">
        <v>-1397</v>
      </c>
      <c r="F197" s="91"/>
      <c r="G197" s="74" t="s">
        <v>343</v>
      </c>
      <c r="H197" s="74">
        <v>2010</v>
      </c>
      <c r="I197" s="74">
        <v>2030</v>
      </c>
      <c r="J197" s="74" t="s">
        <v>14</v>
      </c>
      <c r="K197" s="74" t="s">
        <v>141</v>
      </c>
      <c r="L197" s="74"/>
      <c r="M197" s="76">
        <v>193</v>
      </c>
      <c r="N197" s="76">
        <v>193</v>
      </c>
      <c r="X197" t="str">
        <f>INDEX(Regions!$B$4:$B$19,MATCH(MUSE!B197,Regions!$A$4:$A$19,0))</f>
        <v>Asia excl India and China</v>
      </c>
      <c r="Y197" t="s">
        <v>927</v>
      </c>
      <c r="AA197" t="str">
        <f>INDEX(PolicyMapping!$B:$B,MATCH($D197,PolicyMapping!$A:$A,0))</f>
        <v>efficiency standard</v>
      </c>
      <c r="AB197" t="str">
        <f>INDEX(PolicyMapping!$C:$C,MATCH($D197,PolicyMapping!$A:$A,0))</f>
        <v>system</v>
      </c>
    </row>
    <row r="198" spans="1:28" x14ac:dyDescent="0.3">
      <c r="A198" s="74" t="s">
        <v>571</v>
      </c>
      <c r="B198" s="74" t="s">
        <v>393</v>
      </c>
      <c r="C198" s="74"/>
      <c r="D198" s="74" t="s">
        <v>412</v>
      </c>
      <c r="E198" s="74">
        <v>15000000</v>
      </c>
      <c r="F198" s="91"/>
      <c r="G198" s="74" t="s">
        <v>413</v>
      </c>
      <c r="H198" s="74">
        <v>2016</v>
      </c>
      <c r="I198" s="74"/>
      <c r="J198" s="74" t="s">
        <v>104</v>
      </c>
      <c r="K198" s="74"/>
      <c r="L198" s="74"/>
      <c r="M198" s="76">
        <f>INDEX(CombinedDatabase!K:K,MATCH(MUSE!D198,CombinedDatabase!D:D,0))</f>
        <v>194</v>
      </c>
      <c r="N198" s="76">
        <v>194</v>
      </c>
      <c r="X198" t="str">
        <f>INDEX(Regions!$B$4:$B$19,MATCH(MUSE!B198,Regions!$A$4:$A$19,0))</f>
        <v>Asia excl India and China</v>
      </c>
      <c r="Y198" t="s">
        <v>927</v>
      </c>
      <c r="AA198" t="str">
        <f>INDEX(PolicyMapping!$B:$B,MATCH($D198,PolicyMapping!$A:$A,0))</f>
        <v>economic</v>
      </c>
      <c r="AB198" t="str">
        <f>INDEX(PolicyMapping!$C:$C,MATCH($D198,PolicyMapping!$A:$A,0))</f>
        <v>transport</v>
      </c>
    </row>
    <row r="199" spans="1:28" x14ac:dyDescent="0.3">
      <c r="A199" s="74" t="s">
        <v>571</v>
      </c>
      <c r="B199" s="74" t="s">
        <v>393</v>
      </c>
      <c r="C199" s="74"/>
      <c r="D199" s="74" t="s">
        <v>415</v>
      </c>
      <c r="E199" s="74">
        <v>1053</v>
      </c>
      <c r="F199" s="91"/>
      <c r="G199" s="74" t="s">
        <v>416</v>
      </c>
      <c r="H199" s="74">
        <v>2015</v>
      </c>
      <c r="I199" s="74"/>
      <c r="J199" s="74" t="s">
        <v>17</v>
      </c>
      <c r="K199" s="74" t="s">
        <v>141</v>
      </c>
      <c r="L199" s="74"/>
      <c r="M199" s="76">
        <f>INDEX(CombinedDatabase!K:K,MATCH(MUSE!D199,CombinedDatabase!D:D,0))</f>
        <v>195</v>
      </c>
      <c r="N199" s="76">
        <v>195</v>
      </c>
      <c r="X199" t="str">
        <f>INDEX(Regions!$B$4:$B$19,MATCH(MUSE!B199,Regions!$A$4:$A$19,0))</f>
        <v>Asia excl India and China</v>
      </c>
      <c r="Y199" t="s">
        <v>927</v>
      </c>
      <c r="AA199" t="str">
        <f>INDEX(PolicyMapping!$B:$B,MATCH($D199,PolicyMapping!$A:$A,0))</f>
        <v>efficiency standard</v>
      </c>
      <c r="AB199" t="str">
        <f>INDEX(PolicyMapping!$C:$C,MATCH($D199,PolicyMapping!$A:$A,0))</f>
        <v>buildings</v>
      </c>
    </row>
    <row r="200" spans="1:28" x14ac:dyDescent="0.3">
      <c r="A200" s="42" t="s">
        <v>571</v>
      </c>
      <c r="B200" s="42" t="s">
        <v>393</v>
      </c>
      <c r="C200" s="42"/>
      <c r="D200" s="42" t="s">
        <v>13</v>
      </c>
      <c r="E200" s="42">
        <v>23</v>
      </c>
      <c r="F200" s="101"/>
      <c r="G200" s="42" t="s">
        <v>10</v>
      </c>
      <c r="H200" s="42"/>
      <c r="I200" s="42">
        <v>2030</v>
      </c>
      <c r="J200" s="42" t="s">
        <v>17</v>
      </c>
      <c r="K200" s="42" t="s">
        <v>629</v>
      </c>
      <c r="L200" s="42"/>
      <c r="M200" s="75">
        <v>196</v>
      </c>
      <c r="N200" s="75">
        <v>196</v>
      </c>
      <c r="X200" t="str">
        <f>INDEX(Regions!$B$4:$B$19,MATCH(MUSE!B200,Regions!$A$4:$A$19,0))</f>
        <v>Asia excl India and China</v>
      </c>
      <c r="Y200" t="s">
        <v>66</v>
      </c>
      <c r="AA200" t="str">
        <f>INDEX(PolicyMapping!$B:$B,MATCH($D200,PolicyMapping!$A:$A,0))</f>
        <v>clean energy</v>
      </c>
      <c r="AB200" t="str">
        <f>INDEX(PolicyMapping!$C:$C,MATCH($D200,PolicyMapping!$A:$A,0))</f>
        <v>power</v>
      </c>
    </row>
    <row r="201" spans="1:28" x14ac:dyDescent="0.3">
      <c r="A201" s="59" t="s">
        <v>571</v>
      </c>
      <c r="B201" s="59" t="s">
        <v>393</v>
      </c>
      <c r="C201" s="59"/>
      <c r="D201" s="59" t="s">
        <v>420</v>
      </c>
      <c r="E201" s="59">
        <v>26</v>
      </c>
      <c r="F201" s="90"/>
      <c r="G201" s="59" t="s">
        <v>403</v>
      </c>
      <c r="H201" s="59"/>
      <c r="I201" s="59"/>
      <c r="J201" s="59" t="s">
        <v>104</v>
      </c>
      <c r="K201" s="59"/>
      <c r="L201" s="59"/>
      <c r="M201" s="76">
        <f>INDEX(CombinedDatabase!K:K,MATCH(MUSE!D201,CombinedDatabase!D:D,0))</f>
        <v>197</v>
      </c>
      <c r="N201" s="76">
        <v>197</v>
      </c>
      <c r="X201" t="str">
        <f>INDEX(Regions!$B$4:$B$19,MATCH(MUSE!B201,Regions!$A$4:$A$19,0))</f>
        <v>Asia excl India and China</v>
      </c>
      <c r="Y201" t="s">
        <v>927</v>
      </c>
      <c r="AA201" t="str">
        <f>INDEX(PolicyMapping!$B:$B,MATCH($D201,PolicyMapping!$A:$A,0))</f>
        <v>economic</v>
      </c>
      <c r="AB201" t="str">
        <f>INDEX(PolicyMapping!$C:$C,MATCH($D201,PolicyMapping!$A:$A,0))</f>
        <v>transport</v>
      </c>
    </row>
    <row r="202" spans="1:28" x14ac:dyDescent="0.3">
      <c r="A202" s="59" t="s">
        <v>571</v>
      </c>
      <c r="B202" s="59" t="s">
        <v>393</v>
      </c>
      <c r="C202" s="59"/>
      <c r="D202" s="59" t="s">
        <v>422</v>
      </c>
      <c r="E202" s="59">
        <v>32.1</v>
      </c>
      <c r="F202" s="90"/>
      <c r="G202" s="59" t="s">
        <v>403</v>
      </c>
      <c r="H202" s="59"/>
      <c r="I202" s="59"/>
      <c r="J202" s="59" t="s">
        <v>104</v>
      </c>
      <c r="K202" s="59"/>
      <c r="L202" s="59"/>
      <c r="M202" s="76">
        <f>INDEX(CombinedDatabase!K:K,MATCH(MUSE!D202,CombinedDatabase!D:D,0))</f>
        <v>198</v>
      </c>
      <c r="N202" s="76">
        <v>198</v>
      </c>
      <c r="X202" t="str">
        <f>INDEX(Regions!$B$4:$B$19,MATCH(MUSE!B202,Regions!$A$4:$A$19,0))</f>
        <v>Asia excl India and China</v>
      </c>
      <c r="Y202" t="s">
        <v>927</v>
      </c>
      <c r="AA202" t="str">
        <f>INDEX(PolicyMapping!$B:$B,MATCH($D202,PolicyMapping!$A:$A,0))</f>
        <v>economic</v>
      </c>
      <c r="AB202" t="str">
        <f>INDEX(PolicyMapping!$C:$C,MATCH($D202,PolicyMapping!$A:$A,0))</f>
        <v>transport</v>
      </c>
    </row>
    <row r="203" spans="1:28" x14ac:dyDescent="0.3">
      <c r="A203" s="59" t="s">
        <v>571</v>
      </c>
      <c r="B203" s="59" t="s">
        <v>393</v>
      </c>
      <c r="C203" s="59"/>
      <c r="D203" s="59" t="s">
        <v>423</v>
      </c>
      <c r="E203" s="59">
        <v>-1</v>
      </c>
      <c r="F203" s="90"/>
      <c r="G203" s="59" t="s">
        <v>424</v>
      </c>
      <c r="H203" s="59">
        <v>2014</v>
      </c>
      <c r="I203" s="59"/>
      <c r="J203" s="59" t="s">
        <v>104</v>
      </c>
      <c r="K203" s="59"/>
      <c r="L203" s="59"/>
      <c r="M203" s="76">
        <f>INDEX(CombinedDatabase!K:K,MATCH(MUSE!D203,CombinedDatabase!D:D,0))</f>
        <v>199</v>
      </c>
      <c r="N203" s="76">
        <v>199</v>
      </c>
      <c r="X203" t="str">
        <f>INDEX(Regions!$B$4:$B$19,MATCH(MUSE!B203,Regions!$A$4:$A$19,0))</f>
        <v>Asia excl India and China</v>
      </c>
      <c r="Y203" t="s">
        <v>927</v>
      </c>
      <c r="AA203" t="str">
        <f>INDEX(PolicyMapping!$B:$B,MATCH($D203,PolicyMapping!$A:$A,0))</f>
        <v>efficiency standard</v>
      </c>
      <c r="AB203" t="str">
        <f>INDEX(PolicyMapping!$C:$C,MATCH($D203,PolicyMapping!$A:$A,0))</f>
        <v>industry</v>
      </c>
    </row>
    <row r="204" spans="1:28" x14ac:dyDescent="0.3">
      <c r="A204" s="74" t="s">
        <v>571</v>
      </c>
      <c r="B204" s="74" t="s">
        <v>393</v>
      </c>
      <c r="C204" s="74"/>
      <c r="D204" s="74" t="s">
        <v>426</v>
      </c>
      <c r="E204" s="74">
        <v>-3.5</v>
      </c>
      <c r="F204" s="91"/>
      <c r="G204" s="74" t="s">
        <v>10</v>
      </c>
      <c r="H204" s="74">
        <v>1990</v>
      </c>
      <c r="I204" s="74">
        <v>2020</v>
      </c>
      <c r="J204" s="74" t="s">
        <v>17</v>
      </c>
      <c r="K204" s="74" t="s">
        <v>141</v>
      </c>
      <c r="L204" s="74"/>
      <c r="M204" s="76">
        <f>INDEX(CombinedDatabase!K:K,MATCH(MUSE!D204,CombinedDatabase!D:D,0))</f>
        <v>200</v>
      </c>
      <c r="N204" s="76">
        <v>200</v>
      </c>
      <c r="X204" t="str">
        <f>INDEX(Regions!$B$4:$B$19,MATCH(MUSE!B204,Regions!$A$4:$A$19,0))</f>
        <v>Asia excl India and China</v>
      </c>
      <c r="Y204" t="s">
        <v>927</v>
      </c>
      <c r="AA204" t="str">
        <f>INDEX(PolicyMapping!$B:$B,MATCH($D204,PolicyMapping!$A:$A,0))</f>
        <v>land use</v>
      </c>
      <c r="AB204" t="str">
        <f>INDEX(PolicyMapping!$C:$C,MATCH($D204,PolicyMapping!$A:$A,0))</f>
        <v>land</v>
      </c>
    </row>
    <row r="205" spans="1:28" x14ac:dyDescent="0.3">
      <c r="A205" s="74" t="s">
        <v>571</v>
      </c>
      <c r="B205" s="74" t="s">
        <v>393</v>
      </c>
      <c r="C205" s="74"/>
      <c r="D205" s="74" t="s">
        <v>427</v>
      </c>
      <c r="E205" s="74" t="s">
        <v>428</v>
      </c>
      <c r="F205" s="91"/>
      <c r="G205" s="74" t="s">
        <v>429</v>
      </c>
      <c r="H205" s="74"/>
      <c r="I205" s="74"/>
      <c r="J205" s="74" t="s">
        <v>104</v>
      </c>
      <c r="K205" s="74"/>
      <c r="L205" s="74"/>
      <c r="M205" s="76">
        <f>INDEX(CombinedDatabase!K:K,MATCH(MUSE!D205,CombinedDatabase!D:D,0))</f>
        <v>201</v>
      </c>
      <c r="N205" s="76">
        <v>201</v>
      </c>
      <c r="X205" t="str">
        <f>INDEX(Regions!$B$4:$B$19,MATCH(MUSE!B205,Regions!$A$4:$A$19,0))</f>
        <v>Asia excl India and China</v>
      </c>
      <c r="Y205" t="s">
        <v>927</v>
      </c>
      <c r="AA205" t="str">
        <f>INDEX(PolicyMapping!$B:$B,MATCH($D205,PolicyMapping!$A:$A,0))</f>
        <v>economic</v>
      </c>
      <c r="AB205" t="str">
        <f>INDEX(PolicyMapping!$C:$C,MATCH($D205,PolicyMapping!$A:$A,0))</f>
        <v>system</v>
      </c>
    </row>
    <row r="206" spans="1:28" x14ac:dyDescent="0.3">
      <c r="A206" s="74" t="s">
        <v>571</v>
      </c>
      <c r="B206" s="74" t="s">
        <v>393</v>
      </c>
      <c r="C206" s="74"/>
      <c r="D206" s="74" t="s">
        <v>426</v>
      </c>
      <c r="E206" s="74">
        <v>-44</v>
      </c>
      <c r="F206" s="91"/>
      <c r="G206" s="74" t="s">
        <v>81</v>
      </c>
      <c r="H206" s="74">
        <v>1990</v>
      </c>
      <c r="I206" s="74">
        <v>2020</v>
      </c>
      <c r="J206" s="74" t="s">
        <v>14</v>
      </c>
      <c r="K206" s="74" t="s">
        <v>141</v>
      </c>
      <c r="L206" s="74"/>
      <c r="M206" s="76">
        <f>INDEX(CombinedDatabase!K:K,MATCH(MUSE!D206,CombinedDatabase!D:D,0))</f>
        <v>200</v>
      </c>
      <c r="N206" s="76">
        <v>202</v>
      </c>
      <c r="X206" t="str">
        <f>INDEX(Regions!$B$4:$B$19,MATCH(MUSE!B206,Regions!$A$4:$A$19,0))</f>
        <v>Asia excl India and China</v>
      </c>
      <c r="Y206" t="s">
        <v>927</v>
      </c>
      <c r="AA206" t="str">
        <f>INDEX(PolicyMapping!$B:$B,MATCH($D206,PolicyMapping!$A:$A,0))</f>
        <v>land use</v>
      </c>
      <c r="AB206" t="str">
        <f>INDEX(PolicyMapping!$C:$C,MATCH($D206,PolicyMapping!$A:$A,0))</f>
        <v>land</v>
      </c>
    </row>
    <row r="207" spans="1:28" x14ac:dyDescent="0.3">
      <c r="A207" s="74" t="s">
        <v>571</v>
      </c>
      <c r="B207" s="74" t="s">
        <v>393</v>
      </c>
      <c r="C207" s="74"/>
      <c r="D207" s="74" t="s">
        <v>108</v>
      </c>
      <c r="E207" s="74">
        <v>-12.65</v>
      </c>
      <c r="F207" s="91"/>
      <c r="G207" s="74" t="s">
        <v>81</v>
      </c>
      <c r="H207" s="74" t="s">
        <v>430</v>
      </c>
      <c r="I207" s="74">
        <v>2020</v>
      </c>
      <c r="J207" s="74" t="s">
        <v>17</v>
      </c>
      <c r="K207" s="74" t="s">
        <v>141</v>
      </c>
      <c r="L207" s="74"/>
      <c r="M207" s="76">
        <v>203</v>
      </c>
      <c r="N207" s="76">
        <v>203</v>
      </c>
      <c r="X207" t="str">
        <f>INDEX(Regions!$B$4:$B$19,MATCH(MUSE!B207,Regions!$A$4:$A$19,0))</f>
        <v>Asia excl India and China</v>
      </c>
      <c r="Y207" t="s">
        <v>927</v>
      </c>
      <c r="AA207" t="str">
        <f>INDEX(PolicyMapping!$B:$B,MATCH($D207,PolicyMapping!$A:$A,0))</f>
        <v>cap on emissions</v>
      </c>
      <c r="AB207" t="str">
        <f>INDEX(PolicyMapping!$C:$C,MATCH($D207,PolicyMapping!$A:$A,0))</f>
        <v>system</v>
      </c>
    </row>
    <row r="208" spans="1:28" x14ac:dyDescent="0.3">
      <c r="A208" s="74" t="s">
        <v>571</v>
      </c>
      <c r="B208" s="74" t="s">
        <v>432</v>
      </c>
      <c r="C208" s="74"/>
      <c r="D208" s="74" t="s">
        <v>433</v>
      </c>
      <c r="E208" s="74">
        <v>-92</v>
      </c>
      <c r="F208" s="91"/>
      <c r="G208" s="74" t="s">
        <v>112</v>
      </c>
      <c r="H208" s="74" t="s">
        <v>148</v>
      </c>
      <c r="I208" s="74">
        <v>2030</v>
      </c>
      <c r="J208" s="74" t="s">
        <v>17</v>
      </c>
      <c r="K208" s="74" t="s">
        <v>141</v>
      </c>
      <c r="L208" s="74"/>
      <c r="M208" s="76">
        <f>INDEX(CombinedDatabase!K:K,MATCH(MUSE!D208,CombinedDatabase!D:D,0))</f>
        <v>204</v>
      </c>
      <c r="N208" s="76">
        <v>204</v>
      </c>
      <c r="X208" t="str">
        <f>INDEX(Regions!$B$4:$B$19,MATCH(MUSE!B208,Regions!$A$4:$A$19,0))</f>
        <v>Latin America excl. Brazil</v>
      </c>
      <c r="Y208" t="s">
        <v>927</v>
      </c>
      <c r="AA208" t="str">
        <f>INDEX(PolicyMapping!$B:$B,MATCH($D208,PolicyMapping!$A:$A,0))</f>
        <v>cap on emissions</v>
      </c>
      <c r="AB208" t="str">
        <f>INDEX(PolicyMapping!$C:$C,MATCH($D208,PolicyMapping!$A:$A,0))</f>
        <v>supply</v>
      </c>
    </row>
    <row r="209" spans="1:29" x14ac:dyDescent="0.3">
      <c r="A209" s="74" t="s">
        <v>571</v>
      </c>
      <c r="B209" s="74" t="s">
        <v>432</v>
      </c>
      <c r="C209" s="74"/>
      <c r="D209" s="74" t="s">
        <v>433</v>
      </c>
      <c r="E209" s="74">
        <v>-73</v>
      </c>
      <c r="F209" s="91"/>
      <c r="G209" s="74" t="s">
        <v>112</v>
      </c>
      <c r="H209" s="74" t="s">
        <v>148</v>
      </c>
      <c r="I209" s="74">
        <v>2020</v>
      </c>
      <c r="J209" s="74" t="s">
        <v>17</v>
      </c>
      <c r="K209" s="74" t="s">
        <v>141</v>
      </c>
      <c r="L209" s="74"/>
      <c r="M209" s="76">
        <f>INDEX(CombinedDatabase!K:K,MATCH(MUSE!D209,CombinedDatabase!D:D,0))</f>
        <v>204</v>
      </c>
      <c r="N209" s="76">
        <v>205</v>
      </c>
      <c r="X209" t="str">
        <f>INDEX(Regions!$B$4:$B$19,MATCH(MUSE!B209,Regions!$A$4:$A$19,0))</f>
        <v>Latin America excl. Brazil</v>
      </c>
      <c r="Y209" t="s">
        <v>927</v>
      </c>
      <c r="AA209" t="str">
        <f>INDEX(PolicyMapping!$B:$B,MATCH($D209,PolicyMapping!$A:$A,0))</f>
        <v>cap on emissions</v>
      </c>
      <c r="AB209" t="str">
        <f>INDEX(PolicyMapping!$C:$C,MATCH($D209,PolicyMapping!$A:$A,0))</f>
        <v>supply</v>
      </c>
    </row>
    <row r="210" spans="1:29" x14ac:dyDescent="0.3">
      <c r="A210" s="74" t="s">
        <v>571</v>
      </c>
      <c r="B210" s="74" t="s">
        <v>432</v>
      </c>
      <c r="C210" s="74"/>
      <c r="D210" s="74" t="s">
        <v>435</v>
      </c>
      <c r="E210" s="74">
        <v>7.1</v>
      </c>
      <c r="F210" s="91"/>
      <c r="G210" s="74" t="s">
        <v>436</v>
      </c>
      <c r="H210" s="74"/>
      <c r="I210" s="74">
        <v>2018</v>
      </c>
      <c r="J210" s="74" t="s">
        <v>17</v>
      </c>
      <c r="K210" s="74" t="s">
        <v>141</v>
      </c>
      <c r="L210" s="74"/>
      <c r="M210" s="76">
        <f>INDEX(CombinedDatabase!K:K,MATCH(MUSE!D210,CombinedDatabase!D:D,0))</f>
        <v>206</v>
      </c>
      <c r="N210" s="76">
        <v>206</v>
      </c>
      <c r="X210" t="str">
        <f>INDEX(Regions!$B$4:$B$19,MATCH(MUSE!B210,Regions!$A$4:$A$19,0))</f>
        <v>Latin America excl. Brazil</v>
      </c>
      <c r="Y210" t="s">
        <v>927</v>
      </c>
      <c r="AA210" t="str">
        <f>INDEX(PolicyMapping!$B:$B,MATCH($D210,PolicyMapping!$A:$A,0))</f>
        <v>efficiency standard</v>
      </c>
      <c r="AB210" t="str">
        <f>INDEX(PolicyMapping!$C:$C,MATCH($D210,PolicyMapping!$A:$A,0))</f>
        <v>system</v>
      </c>
    </row>
    <row r="211" spans="1:29" x14ac:dyDescent="0.3">
      <c r="A211" s="42" t="s">
        <v>571</v>
      </c>
      <c r="B211" s="42" t="s">
        <v>432</v>
      </c>
      <c r="C211" s="42"/>
      <c r="D211" s="42" t="s">
        <v>21</v>
      </c>
      <c r="E211" s="42">
        <v>35</v>
      </c>
      <c r="F211" s="101"/>
      <c r="G211" s="42" t="s">
        <v>10</v>
      </c>
      <c r="H211" s="42"/>
      <c r="I211" s="42">
        <v>2024</v>
      </c>
      <c r="J211" s="42" t="s">
        <v>17</v>
      </c>
      <c r="K211" s="42" t="s">
        <v>630</v>
      </c>
      <c r="L211" s="42"/>
      <c r="M211" s="75">
        <v>207</v>
      </c>
      <c r="N211" s="75">
        <v>207</v>
      </c>
      <c r="X211" t="str">
        <f>INDEX(Regions!$B$4:$B$19,MATCH(MUSE!B211,Regions!$A$4:$A$19,0))</f>
        <v>Latin America excl. Brazil</v>
      </c>
      <c r="Y211" t="s">
        <v>66</v>
      </c>
      <c r="AA211" t="str">
        <f>INDEX(PolicyMapping!$B:$B,MATCH($D211,PolicyMapping!$A:$A,0))</f>
        <v>clean energy</v>
      </c>
      <c r="AB211" t="str">
        <f>INDEX(PolicyMapping!$C:$C,MATCH($D211,PolicyMapping!$A:$A,0))</f>
        <v>power</v>
      </c>
    </row>
    <row r="212" spans="1:29" x14ac:dyDescent="0.3">
      <c r="A212" s="42" t="s">
        <v>571</v>
      </c>
      <c r="B212" s="42" t="s">
        <v>432</v>
      </c>
      <c r="C212" s="42"/>
      <c r="D212" s="42" t="s">
        <v>21</v>
      </c>
      <c r="E212" s="42">
        <v>30</v>
      </c>
      <c r="F212" s="101"/>
      <c r="G212" s="42" t="s">
        <v>10</v>
      </c>
      <c r="H212" s="42"/>
      <c r="I212" s="42">
        <v>2021</v>
      </c>
      <c r="J212" s="42" t="s">
        <v>17</v>
      </c>
      <c r="K212" s="42" t="s">
        <v>630</v>
      </c>
      <c r="L212" s="42"/>
      <c r="M212" s="75">
        <v>208</v>
      </c>
      <c r="N212" s="75">
        <v>208</v>
      </c>
      <c r="X212" t="str">
        <f>INDEX(Regions!$B$4:$B$19,MATCH(MUSE!B212,Regions!$A$4:$A$19,0))</f>
        <v>Latin America excl. Brazil</v>
      </c>
      <c r="Y212" t="s">
        <v>66</v>
      </c>
      <c r="AA212" t="str">
        <f>INDEX(PolicyMapping!$B:$B,MATCH($D212,PolicyMapping!$A:$A,0))</f>
        <v>clean energy</v>
      </c>
      <c r="AB212" t="str">
        <f>INDEX(PolicyMapping!$C:$C,MATCH($D212,PolicyMapping!$A:$A,0))</f>
        <v>power</v>
      </c>
    </row>
    <row r="213" spans="1:29" x14ac:dyDescent="0.3">
      <c r="A213" s="42" t="s">
        <v>571</v>
      </c>
      <c r="B213" s="42" t="s">
        <v>432</v>
      </c>
      <c r="C213" s="42"/>
      <c r="D213" s="42" t="s">
        <v>21</v>
      </c>
      <c r="E213" s="42">
        <v>25</v>
      </c>
      <c r="F213" s="101"/>
      <c r="G213" s="42" t="s">
        <v>10</v>
      </c>
      <c r="H213" s="42"/>
      <c r="I213" s="42">
        <v>2018</v>
      </c>
      <c r="J213" s="42" t="s">
        <v>17</v>
      </c>
      <c r="K213" s="42" t="s">
        <v>630</v>
      </c>
      <c r="L213" s="42"/>
      <c r="M213" s="75">
        <v>209</v>
      </c>
      <c r="N213" s="75">
        <v>209</v>
      </c>
      <c r="X213" t="str">
        <f>INDEX(Regions!$B$4:$B$19,MATCH(MUSE!B213,Regions!$A$4:$A$19,0))</f>
        <v>Latin America excl. Brazil</v>
      </c>
      <c r="Y213" t="s">
        <v>66</v>
      </c>
      <c r="AA213" t="str">
        <f>INDEX(PolicyMapping!$B:$B,MATCH($D213,PolicyMapping!$A:$A,0))</f>
        <v>clean energy</v>
      </c>
      <c r="AB213" t="str">
        <f>INDEX(PolicyMapping!$C:$C,MATCH($D213,PolicyMapping!$A:$A,0))</f>
        <v>power</v>
      </c>
    </row>
    <row r="214" spans="1:29" x14ac:dyDescent="0.3">
      <c r="A214" s="42" t="s">
        <v>571</v>
      </c>
      <c r="B214" s="42" t="s">
        <v>432</v>
      </c>
      <c r="C214" s="42"/>
      <c r="D214" s="42" t="s">
        <v>210</v>
      </c>
      <c r="E214" s="42" t="s">
        <v>443</v>
      </c>
      <c r="F214" s="101"/>
      <c r="G214" s="42" t="s">
        <v>139</v>
      </c>
      <c r="H214" s="42">
        <v>2016</v>
      </c>
      <c r="I214" s="42">
        <v>2025</v>
      </c>
      <c r="J214" s="42" t="s">
        <v>17</v>
      </c>
      <c r="K214" s="42" t="s">
        <v>584</v>
      </c>
      <c r="L214" s="42"/>
      <c r="M214" s="75">
        <v>210</v>
      </c>
      <c r="N214" s="75">
        <v>210</v>
      </c>
      <c r="X214" t="str">
        <f>INDEX(Regions!$B$4:$B$19,MATCH(MUSE!B214,Regions!$A$4:$A$19,0))</f>
        <v>Latin America excl. Brazil</v>
      </c>
      <c r="Y214" t="s">
        <v>66</v>
      </c>
      <c r="AA214" t="str">
        <f>INDEX(PolicyMapping!$B:$B,MATCH($D214,PolicyMapping!$A:$A,0))</f>
        <v>efficiency standard</v>
      </c>
      <c r="AB214" t="str">
        <f>INDEX(PolicyMapping!$C:$C,MATCH($D214,PolicyMapping!$A:$A,0))</f>
        <v>transport</v>
      </c>
    </row>
    <row r="215" spans="1:29" x14ac:dyDescent="0.3">
      <c r="A215" s="59" t="s">
        <v>571</v>
      </c>
      <c r="B215" s="59" t="s">
        <v>432</v>
      </c>
      <c r="C215" s="59"/>
      <c r="D215" s="59" t="s">
        <v>445</v>
      </c>
      <c r="E215" s="59">
        <v>30</v>
      </c>
      <c r="F215" s="90"/>
      <c r="G215" s="59" t="s">
        <v>10</v>
      </c>
      <c r="H215" s="59">
        <v>2012</v>
      </c>
      <c r="I215" s="59">
        <v>2018</v>
      </c>
      <c r="J215" s="59" t="s">
        <v>104</v>
      </c>
      <c r="K215" s="59"/>
      <c r="L215" s="59"/>
      <c r="M215" s="76">
        <f>INDEX(CombinedDatabase!K:K,MATCH(MUSE!D215,CombinedDatabase!D:D,0))</f>
        <v>211</v>
      </c>
      <c r="N215" s="76">
        <v>211</v>
      </c>
      <c r="X215" t="str">
        <f>INDEX(Regions!$B$4:$B$19,MATCH(MUSE!B215,Regions!$A$4:$A$19,0))</f>
        <v>Latin America excl. Brazil</v>
      </c>
      <c r="Y215" t="s">
        <v>927</v>
      </c>
      <c r="AA215" t="str">
        <f>INDEX(PolicyMapping!$B:$B,MATCH($D215,PolicyMapping!$A:$A,0))</f>
        <v>land use</v>
      </c>
      <c r="AB215" t="str">
        <f>INDEX(PolicyMapping!$C:$C,MATCH($D215,PolicyMapping!$A:$A,0))</f>
        <v>land</v>
      </c>
    </row>
    <row r="216" spans="1:29" x14ac:dyDescent="0.3">
      <c r="A216" s="59" t="s">
        <v>571</v>
      </c>
      <c r="B216" s="59" t="s">
        <v>432</v>
      </c>
      <c r="C216" s="59"/>
      <c r="D216" s="59" t="s">
        <v>446</v>
      </c>
      <c r="E216" s="59">
        <v>-8.75</v>
      </c>
      <c r="F216" s="90"/>
      <c r="G216" s="59" t="s">
        <v>112</v>
      </c>
      <c r="H216" s="59" t="s">
        <v>148</v>
      </c>
      <c r="I216" s="59">
        <v>2018</v>
      </c>
      <c r="J216" s="59" t="s">
        <v>17</v>
      </c>
      <c r="K216" s="59" t="s">
        <v>141</v>
      </c>
      <c r="L216" s="59"/>
      <c r="M216" s="76">
        <f>INDEX(CombinedDatabase!K:K,MATCH(MUSE!D216,CombinedDatabase!D:D,0))</f>
        <v>212</v>
      </c>
      <c r="N216" s="76">
        <v>212</v>
      </c>
      <c r="X216" t="str">
        <f>INDEX(Regions!$B$4:$B$19,MATCH(MUSE!B216,Regions!$A$4:$A$19,0))</f>
        <v>Latin America excl. Brazil</v>
      </c>
      <c r="Y216" t="s">
        <v>927</v>
      </c>
      <c r="AA216" t="str">
        <f>INDEX(PolicyMapping!$B:$B,MATCH($D216,PolicyMapping!$A:$A,0))</f>
        <v>cap on emissions</v>
      </c>
      <c r="AB216" t="str">
        <f>INDEX(PolicyMapping!$C:$C,MATCH($D216,PolicyMapping!$A:$A,0))</f>
        <v>land</v>
      </c>
    </row>
    <row r="217" spans="1:29" x14ac:dyDescent="0.3">
      <c r="A217" s="59" t="s">
        <v>571</v>
      </c>
      <c r="B217" s="59" t="s">
        <v>432</v>
      </c>
      <c r="C217" s="59"/>
      <c r="D217" s="59" t="s">
        <v>447</v>
      </c>
      <c r="E217" s="59">
        <v>3.5</v>
      </c>
      <c r="F217" s="90"/>
      <c r="G217" s="59" t="s">
        <v>448</v>
      </c>
      <c r="H217" s="59">
        <v>2014</v>
      </c>
      <c r="I217" s="59"/>
      <c r="J217" s="59" t="s">
        <v>104</v>
      </c>
      <c r="K217" s="59"/>
      <c r="L217" s="59"/>
      <c r="M217" s="76">
        <f>INDEX(CombinedDatabase!K:K,MATCH(MUSE!D217,CombinedDatabase!D:D,0))</f>
        <v>213</v>
      </c>
      <c r="N217" s="76">
        <v>213</v>
      </c>
      <c r="X217" t="str">
        <f>INDEX(Regions!$B$4:$B$19,MATCH(MUSE!B217,Regions!$A$4:$A$19,0))</f>
        <v>Latin America excl. Brazil</v>
      </c>
      <c r="Y217" t="s">
        <v>927</v>
      </c>
      <c r="AA217" t="str">
        <f>INDEX(PolicyMapping!$B:$B,MATCH($D217,PolicyMapping!$A:$A,0))</f>
        <v>economic</v>
      </c>
      <c r="AB217" t="str">
        <f>INDEX(PolicyMapping!$C:$C,MATCH($D217,PolicyMapping!$A:$A,0))</f>
        <v>supply</v>
      </c>
    </row>
    <row r="218" spans="1:29" x14ac:dyDescent="0.3">
      <c r="A218" s="56" t="s">
        <v>571</v>
      </c>
      <c r="B218" s="56" t="s">
        <v>450</v>
      </c>
      <c r="C218" s="56"/>
      <c r="D218" s="56" t="s">
        <v>122</v>
      </c>
      <c r="E218" s="56">
        <v>3</v>
      </c>
      <c r="F218" s="99"/>
      <c r="G218" s="56" t="s">
        <v>10</v>
      </c>
      <c r="H218" s="56"/>
      <c r="I218" s="56">
        <v>2018</v>
      </c>
      <c r="J218" s="56" t="s">
        <v>17</v>
      </c>
      <c r="K218" s="56" t="s">
        <v>631</v>
      </c>
      <c r="L218" s="56"/>
      <c r="M218" s="79">
        <v>214</v>
      </c>
      <c r="N218" s="79">
        <v>214</v>
      </c>
      <c r="X218" t="str">
        <f>INDEX(Regions!$B$4:$B$19,MATCH(MUSE!B218,Regions!$A$4:$A$19,0))</f>
        <v>Asia excl India and China</v>
      </c>
      <c r="Y218" t="s">
        <v>66</v>
      </c>
      <c r="Z218" t="s">
        <v>66</v>
      </c>
      <c r="AA218" t="str">
        <f>INDEX(PolicyMapping!$B:$B,MATCH($D218,PolicyMapping!$A:$A,0))</f>
        <v>clean energy</v>
      </c>
      <c r="AB218" t="str">
        <f>INDEX(PolicyMapping!$C:$C,MATCH($D218,PolicyMapping!$A:$A,0))</f>
        <v>transport</v>
      </c>
    </row>
    <row r="219" spans="1:29" x14ac:dyDescent="0.3">
      <c r="A219" s="42" t="s">
        <v>571</v>
      </c>
      <c r="B219" s="42" t="s">
        <v>450</v>
      </c>
      <c r="C219" s="42"/>
      <c r="D219" s="42" t="s">
        <v>65</v>
      </c>
      <c r="E219" s="42">
        <v>1.3</v>
      </c>
      <c r="F219" s="101"/>
      <c r="G219" s="42" t="s">
        <v>10</v>
      </c>
      <c r="H219" s="42"/>
      <c r="I219" s="42">
        <v>2018</v>
      </c>
      <c r="J219" s="42" t="s">
        <v>17</v>
      </c>
      <c r="K219" s="42" t="s">
        <v>632</v>
      </c>
      <c r="L219" s="42"/>
      <c r="M219" s="75">
        <v>215</v>
      </c>
      <c r="N219" s="75">
        <v>215</v>
      </c>
      <c r="X219" t="str">
        <f>INDEX(Regions!$B$4:$B$19,MATCH(MUSE!B219,Regions!$A$4:$A$19,0))</f>
        <v>Asia excl India and China</v>
      </c>
      <c r="Y219" t="s">
        <v>66</v>
      </c>
      <c r="AA219" t="str">
        <f>INDEX(PolicyMapping!$B:$B,MATCH($D219,PolicyMapping!$A:$A,0))</f>
        <v>clean energy</v>
      </c>
      <c r="AB219" t="str">
        <f>INDEX(PolicyMapping!$C:$C,MATCH($D219,PolicyMapping!$A:$A,0))</f>
        <v>transport</v>
      </c>
    </row>
    <row r="220" spans="1:29" x14ac:dyDescent="0.3">
      <c r="A220" s="42" t="s">
        <v>571</v>
      </c>
      <c r="B220" s="42" t="s">
        <v>450</v>
      </c>
      <c r="C220" s="42"/>
      <c r="D220" s="42" t="s">
        <v>633</v>
      </c>
      <c r="E220" s="42">
        <v>0.9</v>
      </c>
      <c r="F220" s="101"/>
      <c r="G220" s="42" t="s">
        <v>139</v>
      </c>
      <c r="H220" s="42"/>
      <c r="I220" s="42">
        <v>2020</v>
      </c>
      <c r="J220" s="42" t="s">
        <v>17</v>
      </c>
      <c r="K220" s="42" t="s">
        <v>592</v>
      </c>
      <c r="L220" s="42"/>
      <c r="M220" s="75">
        <f>INDEX(CombinedDatabase!K:K,MATCH(MUSE!D220,CombinedDatabase!D:D,0))</f>
        <v>216</v>
      </c>
      <c r="N220" s="75">
        <v>216</v>
      </c>
      <c r="X220" t="str">
        <f>INDEX(Regions!$B$4:$B$19,MATCH(MUSE!B220,Regions!$A$4:$A$19,0))</f>
        <v>Asia excl India and China</v>
      </c>
      <c r="Y220" t="s">
        <v>66</v>
      </c>
      <c r="AA220" t="str">
        <f>INDEX(PolicyMapping!$B:$B,MATCH($D220,PolicyMapping!$A:$A,0))</f>
        <v>efficiency standard</v>
      </c>
      <c r="AB220" t="str">
        <f>INDEX(PolicyMapping!$C:$C,MATCH($D220,PolicyMapping!$A:$A,0))</f>
        <v>transport</v>
      </c>
    </row>
    <row r="221" spans="1:29" x14ac:dyDescent="0.3">
      <c r="A221" s="42" t="s">
        <v>571</v>
      </c>
      <c r="B221" s="42" t="s">
        <v>450</v>
      </c>
      <c r="C221" s="42"/>
      <c r="D221" s="42" t="s">
        <v>240</v>
      </c>
      <c r="E221" s="42">
        <v>0.2</v>
      </c>
      <c r="F221" s="101"/>
      <c r="G221" s="42" t="s">
        <v>24</v>
      </c>
      <c r="H221" s="42"/>
      <c r="I221" s="42">
        <v>2029</v>
      </c>
      <c r="J221" s="42" t="s">
        <v>17</v>
      </c>
      <c r="K221" s="42" t="s">
        <v>578</v>
      </c>
      <c r="L221" s="42"/>
      <c r="M221" s="75">
        <v>217</v>
      </c>
      <c r="N221" s="75">
        <v>217</v>
      </c>
      <c r="X221" t="str">
        <f>INDEX(Regions!$B$4:$B$19,MATCH(MUSE!B221,Regions!$A$4:$A$19,0))</f>
        <v>Asia excl India and China</v>
      </c>
      <c r="Y221" t="s">
        <v>66</v>
      </c>
      <c r="AA221" t="str">
        <f>INDEX(PolicyMapping!$B:$B,MATCH($D221,PolicyMapping!$A:$A,0))</f>
        <v>clean energy</v>
      </c>
      <c r="AB221" t="str">
        <f>INDEX(PolicyMapping!$C:$C,MATCH($D221,PolicyMapping!$A:$A,0))</f>
        <v>power</v>
      </c>
    </row>
    <row r="222" spans="1:29" x14ac:dyDescent="0.3">
      <c r="A222" s="42" t="s">
        <v>571</v>
      </c>
      <c r="B222" s="42" t="s">
        <v>450</v>
      </c>
      <c r="C222" s="42"/>
      <c r="D222" s="42" t="s">
        <v>26</v>
      </c>
      <c r="E222" s="42">
        <v>16.600000000000001</v>
      </c>
      <c r="F222" s="101"/>
      <c r="G222" s="42" t="s">
        <v>24</v>
      </c>
      <c r="H222" s="42"/>
      <c r="I222" s="42">
        <v>2029</v>
      </c>
      <c r="J222" s="42" t="s">
        <v>17</v>
      </c>
      <c r="K222" s="42" t="s">
        <v>578</v>
      </c>
      <c r="L222" s="42"/>
      <c r="M222" s="75">
        <v>218</v>
      </c>
      <c r="N222" s="75">
        <v>218</v>
      </c>
      <c r="X222" t="str">
        <f>INDEX(Regions!$B$4:$B$19,MATCH(MUSE!B222,Regions!$A$4:$A$19,0))</f>
        <v>Asia excl India and China</v>
      </c>
      <c r="Y222" t="s">
        <v>66</v>
      </c>
      <c r="AA222" t="str">
        <f>INDEX(PolicyMapping!$B:$B,MATCH($D222,PolicyMapping!$A:$A,0))</f>
        <v>clean energy</v>
      </c>
      <c r="AB222" t="str">
        <f>INDEX(PolicyMapping!$C:$C,MATCH($D222,PolicyMapping!$A:$A,0))</f>
        <v>power</v>
      </c>
    </row>
    <row r="223" spans="1:29" x14ac:dyDescent="0.3">
      <c r="A223" s="77" t="s">
        <v>571</v>
      </c>
      <c r="B223" s="77" t="s">
        <v>450</v>
      </c>
      <c r="C223" s="77"/>
      <c r="D223" s="77" t="s">
        <v>458</v>
      </c>
      <c r="E223" s="77">
        <v>1</v>
      </c>
      <c r="F223" s="105"/>
      <c r="G223" s="77" t="s">
        <v>24</v>
      </c>
      <c r="H223" s="77"/>
      <c r="I223" s="77">
        <v>2029</v>
      </c>
      <c r="J223" s="77" t="s">
        <v>17</v>
      </c>
      <c r="K223" s="77" t="s">
        <v>578</v>
      </c>
      <c r="L223" s="77"/>
      <c r="M223" s="78">
        <f>INDEX(CombinedDatabase!K:K,MATCH(MUSE!D223,CombinedDatabase!D:D,0))</f>
        <v>219</v>
      </c>
      <c r="N223" s="78">
        <v>219</v>
      </c>
      <c r="X223" t="str">
        <f>INDEX(Regions!$B$4:$B$19,MATCH(MUSE!B223,Regions!$A$4:$A$19,0))</f>
        <v>Asia excl India and China</v>
      </c>
      <c r="Y223" t="s">
        <v>66</v>
      </c>
      <c r="AA223" t="str">
        <f>INDEX(PolicyMapping!$B:$B,MATCH($D223,PolicyMapping!$A:$A,0))</f>
        <v>clean energy</v>
      </c>
      <c r="AB223" t="str">
        <f>INDEX(PolicyMapping!$C:$C,MATCH($D223,PolicyMapping!$A:$A,0))</f>
        <v>power</v>
      </c>
    </row>
    <row r="224" spans="1:29" x14ac:dyDescent="0.3">
      <c r="A224" s="77" t="s">
        <v>571</v>
      </c>
      <c r="B224" s="77" t="s">
        <v>450</v>
      </c>
      <c r="C224" s="77"/>
      <c r="D224" s="77" t="s">
        <v>460</v>
      </c>
      <c r="E224" s="77">
        <v>0.8</v>
      </c>
      <c r="F224" s="105"/>
      <c r="G224" s="77" t="s">
        <v>24</v>
      </c>
      <c r="H224" s="77"/>
      <c r="I224" s="77">
        <v>2029</v>
      </c>
      <c r="J224" s="77" t="s">
        <v>17</v>
      </c>
      <c r="K224" s="77" t="s">
        <v>578</v>
      </c>
      <c r="L224" s="77"/>
      <c r="M224" s="78">
        <f>INDEX(CombinedDatabase!K:K,MATCH(MUSE!D224,CombinedDatabase!D:D,0))</f>
        <v>220</v>
      </c>
      <c r="N224" s="78">
        <v>220</v>
      </c>
      <c r="X224" t="str">
        <f>INDEX(Regions!$B$4:$B$19,MATCH(MUSE!B224,Regions!$A$4:$A$19,0))</f>
        <v>Asia excl India and China</v>
      </c>
      <c r="Y224" t="s">
        <v>66</v>
      </c>
      <c r="AA224" t="str">
        <f>INDEX(PolicyMapping!$B:$B,MATCH($D224,PolicyMapping!$A:$A,0))</f>
        <v>clean energy</v>
      </c>
      <c r="AB224" t="str">
        <f>INDEX(PolicyMapping!$C:$C,MATCH($D224,PolicyMapping!$A:$A,0))</f>
        <v>power</v>
      </c>
      <c r="AC224" t="s">
        <v>66</v>
      </c>
    </row>
    <row r="225" spans="1:29" x14ac:dyDescent="0.3">
      <c r="A225" s="42" t="s">
        <v>571</v>
      </c>
      <c r="B225" s="42" t="s">
        <v>450</v>
      </c>
      <c r="C225" s="42"/>
      <c r="D225" s="42" t="s">
        <v>31</v>
      </c>
      <c r="E225" s="42">
        <v>1.8</v>
      </c>
      <c r="F225" s="101"/>
      <c r="G225" s="42" t="s">
        <v>24</v>
      </c>
      <c r="H225" s="42"/>
      <c r="I225" s="42">
        <v>2029</v>
      </c>
      <c r="J225" s="42" t="s">
        <v>17</v>
      </c>
      <c r="K225" s="42" t="s">
        <v>578</v>
      </c>
      <c r="L225" s="42"/>
      <c r="M225" s="75">
        <v>221</v>
      </c>
      <c r="N225" s="75">
        <v>221</v>
      </c>
      <c r="X225" t="str">
        <f>INDEX(Regions!$B$4:$B$19,MATCH(MUSE!B225,Regions!$A$4:$A$19,0))</f>
        <v>Asia excl India and China</v>
      </c>
      <c r="Y225" t="s">
        <v>66</v>
      </c>
      <c r="AA225" t="str">
        <f>INDEX(PolicyMapping!$B:$B,MATCH($D225,PolicyMapping!$A:$A,0))</f>
        <v>clean energy</v>
      </c>
      <c r="AB225" t="str">
        <f>INDEX(PolicyMapping!$C:$C,MATCH($D225,PolicyMapping!$A:$A,0))</f>
        <v>power</v>
      </c>
    </row>
    <row r="226" spans="1:29" x14ac:dyDescent="0.3">
      <c r="A226" s="42" t="s">
        <v>571</v>
      </c>
      <c r="B226" s="42" t="s">
        <v>450</v>
      </c>
      <c r="C226" s="42"/>
      <c r="D226" s="42" t="s">
        <v>21</v>
      </c>
      <c r="E226" s="42">
        <v>9.6999999999999993</v>
      </c>
      <c r="F226" s="101"/>
      <c r="G226" s="42" t="s">
        <v>10</v>
      </c>
      <c r="H226" s="42"/>
      <c r="I226" s="42">
        <v>2020</v>
      </c>
      <c r="J226" s="42" t="s">
        <v>17</v>
      </c>
      <c r="K226" s="42" t="s">
        <v>578</v>
      </c>
      <c r="L226" s="42"/>
      <c r="M226" s="75">
        <v>222</v>
      </c>
      <c r="N226" s="75">
        <v>222</v>
      </c>
      <c r="X226" t="str">
        <f>INDEX(Regions!$B$4:$B$19,MATCH(MUSE!B226,Regions!$A$4:$A$19,0))</f>
        <v>Asia excl India and China</v>
      </c>
      <c r="Y226" t="s">
        <v>66</v>
      </c>
      <c r="AA226" t="str">
        <f>INDEX(PolicyMapping!$B:$B,MATCH($D226,PolicyMapping!$A:$A,0))</f>
        <v>clean energy</v>
      </c>
      <c r="AB226" t="str">
        <f>INDEX(PolicyMapping!$C:$C,MATCH($D226,PolicyMapping!$A:$A,0))</f>
        <v>power</v>
      </c>
    </row>
    <row r="227" spans="1:29" x14ac:dyDescent="0.3">
      <c r="A227" s="42" t="s">
        <v>571</v>
      </c>
      <c r="B227" s="42" t="s">
        <v>450</v>
      </c>
      <c r="C227" s="42"/>
      <c r="D227" s="42" t="s">
        <v>169</v>
      </c>
      <c r="E227" s="42">
        <v>-45</v>
      </c>
      <c r="F227" s="101"/>
      <c r="G227" s="42" t="s">
        <v>81</v>
      </c>
      <c r="H227" s="42" t="s">
        <v>148</v>
      </c>
      <c r="I227" s="42">
        <v>2030</v>
      </c>
      <c r="J227" s="42" t="s">
        <v>14</v>
      </c>
      <c r="K227" s="42" t="s">
        <v>634</v>
      </c>
      <c r="L227" s="42"/>
      <c r="M227" s="75">
        <v>223</v>
      </c>
      <c r="N227" s="75">
        <v>223</v>
      </c>
      <c r="X227" t="str">
        <f>INDEX(Regions!$B$4:$B$19,MATCH(MUSE!B227,Regions!$A$4:$A$19,0))</f>
        <v>Asia excl India and China</v>
      </c>
      <c r="Y227" t="s">
        <v>66</v>
      </c>
      <c r="AA227" t="str">
        <f>INDEX(PolicyMapping!$B:$B,MATCH($D227,PolicyMapping!$A:$A,0))</f>
        <v>cap on emissions</v>
      </c>
      <c r="AB227" t="str">
        <f>INDEX(PolicyMapping!$C:$C,MATCH($D227,PolicyMapping!$A:$A,0))</f>
        <v>buildings</v>
      </c>
    </row>
    <row r="228" spans="1:29" x14ac:dyDescent="0.3">
      <c r="A228" s="42" t="s">
        <v>571</v>
      </c>
      <c r="B228" s="42" t="s">
        <v>450</v>
      </c>
      <c r="C228" s="42"/>
      <c r="D228" s="42" t="s">
        <v>633</v>
      </c>
      <c r="E228" s="42">
        <v>97</v>
      </c>
      <c r="F228" s="101"/>
      <c r="G228" s="42" t="s">
        <v>286</v>
      </c>
      <c r="H228" s="42"/>
      <c r="I228" s="42">
        <v>2020</v>
      </c>
      <c r="J228" s="42" t="s">
        <v>14</v>
      </c>
      <c r="K228" s="42" t="s">
        <v>635</v>
      </c>
      <c r="L228" s="42"/>
      <c r="M228" s="75">
        <f>INDEX(CombinedDatabase!K:K,MATCH(MUSE!D228,CombinedDatabase!D:D,0))</f>
        <v>216</v>
      </c>
      <c r="N228" s="75">
        <v>224</v>
      </c>
      <c r="X228" t="str">
        <f>INDEX(Regions!$B$4:$B$19,MATCH(MUSE!B228,Regions!$A$4:$A$19,0))</f>
        <v>Asia excl India and China</v>
      </c>
      <c r="Y228" t="s">
        <v>66</v>
      </c>
      <c r="AA228" t="str">
        <f>INDEX(PolicyMapping!$B:$B,MATCH($D228,PolicyMapping!$A:$A,0))</f>
        <v>efficiency standard</v>
      </c>
      <c r="AB228" t="str">
        <f>INDEX(PolicyMapping!$C:$C,MATCH($D228,PolicyMapping!$A:$A,0))</f>
        <v>transport</v>
      </c>
    </row>
    <row r="229" spans="1:29" x14ac:dyDescent="0.3">
      <c r="A229" s="42" t="s">
        <v>571</v>
      </c>
      <c r="B229" s="42" t="s">
        <v>450</v>
      </c>
      <c r="C229" s="42"/>
      <c r="D229" s="42" t="s">
        <v>169</v>
      </c>
      <c r="E229" s="42">
        <v>-26.9</v>
      </c>
      <c r="F229" s="101"/>
      <c r="G229" s="42" t="s">
        <v>10</v>
      </c>
      <c r="H229" s="42" t="s">
        <v>148</v>
      </c>
      <c r="I229" s="42">
        <v>2030</v>
      </c>
      <c r="J229" s="42" t="s">
        <v>17</v>
      </c>
      <c r="K229" s="42" t="s">
        <v>636</v>
      </c>
      <c r="L229" s="42"/>
      <c r="M229" s="75">
        <v>225</v>
      </c>
      <c r="N229" s="75">
        <v>225</v>
      </c>
      <c r="X229" t="str">
        <f>INDEX(Regions!$B$4:$B$19,MATCH(MUSE!B229,Regions!$A$4:$A$19,0))</f>
        <v>Asia excl India and China</v>
      </c>
      <c r="Y229" t="s">
        <v>66</v>
      </c>
      <c r="AA229" t="str">
        <f>INDEX(PolicyMapping!$B:$B,MATCH($D229,PolicyMapping!$A:$A,0))</f>
        <v>cap on emissions</v>
      </c>
      <c r="AB229" t="str">
        <f>INDEX(PolicyMapping!$C:$C,MATCH($D229,PolicyMapping!$A:$A,0))</f>
        <v>buildings</v>
      </c>
    </row>
    <row r="230" spans="1:29" x14ac:dyDescent="0.3">
      <c r="A230" s="74" t="s">
        <v>571</v>
      </c>
      <c r="B230" s="74" t="s">
        <v>450</v>
      </c>
      <c r="C230" s="74"/>
      <c r="D230" s="74" t="s">
        <v>386</v>
      </c>
      <c r="E230" s="74">
        <v>20</v>
      </c>
      <c r="F230" s="91"/>
      <c r="G230" s="74" t="s">
        <v>10</v>
      </c>
      <c r="H230" s="74"/>
      <c r="I230" s="74">
        <v>2030</v>
      </c>
      <c r="J230" s="74" t="s">
        <v>14</v>
      </c>
      <c r="K230" s="74" t="s">
        <v>141</v>
      </c>
      <c r="L230" s="74"/>
      <c r="M230" s="76">
        <v>226</v>
      </c>
      <c r="N230" s="76">
        <v>226</v>
      </c>
      <c r="X230" t="str">
        <f>INDEX(Regions!$B$4:$B$19,MATCH(MUSE!B230,Regions!$A$4:$A$19,0))</f>
        <v>Asia excl India and China</v>
      </c>
      <c r="Y230" t="s">
        <v>927</v>
      </c>
      <c r="AA230" t="str">
        <f>INDEX(PolicyMapping!$B:$B,MATCH($D230,PolicyMapping!$A:$A,0))</f>
        <v>clean energy</v>
      </c>
      <c r="AB230" t="str">
        <f>INDEX(PolicyMapping!$C:$C,MATCH($D230,PolicyMapping!$A:$A,0))</f>
        <v>system</v>
      </c>
    </row>
    <row r="231" spans="1:29" x14ac:dyDescent="0.3">
      <c r="A231" s="74" t="s">
        <v>571</v>
      </c>
      <c r="B231" s="74" t="s">
        <v>450</v>
      </c>
      <c r="C231" s="74"/>
      <c r="D231" s="74" t="s">
        <v>468</v>
      </c>
      <c r="E231" s="74">
        <v>-37</v>
      </c>
      <c r="F231" s="91"/>
      <c r="G231" s="74" t="s">
        <v>10</v>
      </c>
      <c r="H231" s="74" t="s">
        <v>430</v>
      </c>
      <c r="I231" s="74">
        <v>2030</v>
      </c>
      <c r="J231" s="74" t="s">
        <v>22</v>
      </c>
      <c r="K231" s="74" t="s">
        <v>141</v>
      </c>
      <c r="L231" s="74"/>
      <c r="M231" s="76">
        <f>INDEX(CombinedDatabase!K:K,MATCH(MUSE!D231,CombinedDatabase!D:D,0))</f>
        <v>227</v>
      </c>
      <c r="N231" s="76">
        <v>227</v>
      </c>
      <c r="X231" t="str">
        <f>INDEX(Regions!$B$4:$B$19,MATCH(MUSE!B231,Regions!$A$4:$A$19,0))</f>
        <v>Asia excl India and China</v>
      </c>
      <c r="Y231" t="s">
        <v>927</v>
      </c>
      <c r="AA231" t="str">
        <f>INDEX(PolicyMapping!$B:$B,MATCH($D231,PolicyMapping!$A:$A,0))</f>
        <v>cap on emissions</v>
      </c>
      <c r="AB231" t="str">
        <f>INDEX(PolicyMapping!$C:$C,MATCH($D231,PolicyMapping!$A:$A,0))</f>
        <v>system</v>
      </c>
    </row>
    <row r="232" spans="1:29" x14ac:dyDescent="0.3">
      <c r="A232" s="59" t="s">
        <v>571</v>
      </c>
      <c r="B232" s="59" t="s">
        <v>450</v>
      </c>
      <c r="C232" s="59"/>
      <c r="D232" s="59" t="s">
        <v>469</v>
      </c>
      <c r="E232" s="59">
        <v>58.5</v>
      </c>
      <c r="F232" s="90"/>
      <c r="G232" s="59" t="s">
        <v>24</v>
      </c>
      <c r="H232" s="59"/>
      <c r="I232" s="59">
        <v>2030</v>
      </c>
      <c r="J232" s="59" t="s">
        <v>22</v>
      </c>
      <c r="K232" s="59"/>
      <c r="L232" s="59"/>
      <c r="M232" s="76">
        <f>INDEX(CombinedDatabase!K:K,MATCH(MUSE!D232,CombinedDatabase!D:D,0))</f>
        <v>228</v>
      </c>
      <c r="N232" s="76">
        <v>228</v>
      </c>
      <c r="X232" t="str">
        <f>INDEX(Regions!$B$4:$B$19,MATCH(MUSE!B232,Regions!$A$4:$A$19,0))</f>
        <v>Asia excl India and China</v>
      </c>
      <c r="Y232" t="s">
        <v>927</v>
      </c>
      <c r="AA232" t="str">
        <f>INDEX(PolicyMapping!$B:$B,MATCH($D232,PolicyMapping!$A:$A,0))</f>
        <v>clean energy</v>
      </c>
      <c r="AB232" t="str">
        <f>INDEX(PolicyMapping!$C:$C,MATCH($D232,PolicyMapping!$A:$A,0))</f>
        <v>power</v>
      </c>
    </row>
    <row r="233" spans="1:29" x14ac:dyDescent="0.3">
      <c r="A233" s="74" t="s">
        <v>571</v>
      </c>
      <c r="B233" s="74" t="s">
        <v>450</v>
      </c>
      <c r="C233" s="74"/>
      <c r="D233" s="74" t="s">
        <v>470</v>
      </c>
      <c r="E233" s="74">
        <v>0.2</v>
      </c>
      <c r="F233" s="91"/>
      <c r="G233" s="74" t="s">
        <v>24</v>
      </c>
      <c r="H233" s="74"/>
      <c r="I233" s="74">
        <v>2029</v>
      </c>
      <c r="J233" s="74" t="s">
        <v>17</v>
      </c>
      <c r="K233" s="74" t="s">
        <v>141</v>
      </c>
      <c r="L233" s="74"/>
      <c r="M233" s="76">
        <f>INDEX(CombinedDatabase!K:K,MATCH(MUSE!D233,CombinedDatabase!D:D,0))</f>
        <v>229</v>
      </c>
      <c r="N233" s="76">
        <v>229</v>
      </c>
      <c r="X233" t="str">
        <f>INDEX(Regions!$B$4:$B$19,MATCH(MUSE!B233,Regions!$A$4:$A$19,0))</f>
        <v>Asia excl India and China</v>
      </c>
      <c r="Y233" t="s">
        <v>927</v>
      </c>
      <c r="AA233" t="str">
        <f>INDEX(PolicyMapping!$B:$B,MATCH($D233,PolicyMapping!$A:$A,0))</f>
        <v>clean energy</v>
      </c>
      <c r="AB233" t="str">
        <f>INDEX(PolicyMapping!$C:$C,MATCH($D233,PolicyMapping!$A:$A,0))</f>
        <v>power</v>
      </c>
    </row>
    <row r="234" spans="1:29" x14ac:dyDescent="0.3">
      <c r="A234" s="42" t="s">
        <v>571</v>
      </c>
      <c r="B234" s="42" t="s">
        <v>471</v>
      </c>
      <c r="C234" s="42"/>
      <c r="D234" s="42" t="s">
        <v>35</v>
      </c>
      <c r="E234" s="42">
        <v>22.5</v>
      </c>
      <c r="F234" s="101"/>
      <c r="G234" s="42" t="s">
        <v>10</v>
      </c>
      <c r="H234" s="42">
        <v>2013</v>
      </c>
      <c r="I234" s="42">
        <v>2030</v>
      </c>
      <c r="J234" s="42" t="s">
        <v>22</v>
      </c>
      <c r="K234" s="42" t="s">
        <v>638</v>
      </c>
      <c r="L234" s="42"/>
      <c r="M234" s="75">
        <f>INDEX(CombinedDatabase!K:K,MATCH(MUSE!D234,CombinedDatabase!D:D,0))</f>
        <v>230</v>
      </c>
      <c r="N234" s="75">
        <v>230</v>
      </c>
      <c r="X234" t="str">
        <f>INDEX(Regions!$B$4:$B$19,MATCH(MUSE!B234,Regions!$A$4:$A$19,0))</f>
        <v>Russia</v>
      </c>
      <c r="Y234" t="s">
        <v>66</v>
      </c>
      <c r="AA234" t="str">
        <f>INDEX(PolicyMapping!$B:$B,MATCH($D234,PolicyMapping!$A:$A,0))</f>
        <v>cap on emissions</v>
      </c>
      <c r="AB234" t="str">
        <f>INDEX(PolicyMapping!$C:$C,MATCH($D234,PolicyMapping!$A:$A,0))</f>
        <v>transport</v>
      </c>
    </row>
    <row r="235" spans="1:29" x14ac:dyDescent="0.3">
      <c r="A235" s="56" t="s">
        <v>571</v>
      </c>
      <c r="B235" s="56" t="s">
        <v>471</v>
      </c>
      <c r="C235" s="56"/>
      <c r="D235" s="56" t="s">
        <v>472</v>
      </c>
      <c r="E235" s="56">
        <v>20</v>
      </c>
      <c r="F235" s="99"/>
      <c r="G235" s="56" t="s">
        <v>10</v>
      </c>
      <c r="H235" s="56">
        <v>2014</v>
      </c>
      <c r="I235" s="56">
        <v>2030</v>
      </c>
      <c r="J235" s="56" t="s">
        <v>17</v>
      </c>
      <c r="K235" s="56" t="s">
        <v>639</v>
      </c>
      <c r="L235" s="56"/>
      <c r="M235" s="79">
        <f>INDEX(CombinedDatabase!K:K,MATCH(MUSE!D235,CombinedDatabase!D:D,0))</f>
        <v>231</v>
      </c>
      <c r="N235" s="79">
        <v>231</v>
      </c>
      <c r="X235" t="str">
        <f>INDEX(Regions!$B$4:$B$19,MATCH(MUSE!B235,Regions!$A$4:$A$19,0))</f>
        <v>Russia</v>
      </c>
      <c r="Y235" t="s">
        <v>66</v>
      </c>
      <c r="Z235" t="s">
        <v>66</v>
      </c>
      <c r="AA235" t="str">
        <f>INDEX(PolicyMapping!$B:$B,MATCH($D235,PolicyMapping!$A:$A,0))</f>
        <v>efficiency standard</v>
      </c>
      <c r="AB235" t="str">
        <f>INDEX(PolicyMapping!$C:$C,MATCH($D235,PolicyMapping!$A:$A,0))</f>
        <v>buildings</v>
      </c>
    </row>
    <row r="236" spans="1:29" x14ac:dyDescent="0.3">
      <c r="A236" s="42" t="s">
        <v>571</v>
      </c>
      <c r="B236" s="42" t="s">
        <v>471</v>
      </c>
      <c r="C236" s="42"/>
      <c r="D236" s="42" t="s">
        <v>26</v>
      </c>
      <c r="E236" s="42">
        <v>1520</v>
      </c>
      <c r="F236" s="101"/>
      <c r="G236" s="42" t="s">
        <v>72</v>
      </c>
      <c r="H236" s="42"/>
      <c r="I236" s="42">
        <v>2020</v>
      </c>
      <c r="J236" s="42" t="s">
        <v>17</v>
      </c>
      <c r="K236" s="42" t="s">
        <v>640</v>
      </c>
      <c r="L236" s="42"/>
      <c r="M236" s="75">
        <v>232</v>
      </c>
      <c r="N236" s="75">
        <v>232</v>
      </c>
      <c r="X236" t="str">
        <f>INDEX(Regions!$B$4:$B$19,MATCH(MUSE!B236,Regions!$A$4:$A$19,0))</f>
        <v>Russia</v>
      </c>
      <c r="Y236" t="s">
        <v>66</v>
      </c>
      <c r="AA236" t="str">
        <f>INDEX(PolicyMapping!$B:$B,MATCH($D236,PolicyMapping!$A:$A,0))</f>
        <v>clean energy</v>
      </c>
      <c r="AB236" t="str">
        <f>INDEX(PolicyMapping!$C:$C,MATCH($D236,PolicyMapping!$A:$A,0))</f>
        <v>power</v>
      </c>
    </row>
    <row r="237" spans="1:29" x14ac:dyDescent="0.3">
      <c r="A237" s="42" t="s">
        <v>571</v>
      </c>
      <c r="B237" s="42" t="s">
        <v>471</v>
      </c>
      <c r="C237" s="42"/>
      <c r="D237" s="42" t="s">
        <v>26</v>
      </c>
      <c r="E237" s="42">
        <v>2238</v>
      </c>
      <c r="F237" s="101"/>
      <c r="G237" s="42" t="s">
        <v>72</v>
      </c>
      <c r="H237" s="42">
        <v>2014</v>
      </c>
      <c r="I237" s="42">
        <v>2024</v>
      </c>
      <c r="J237" s="42" t="s">
        <v>17</v>
      </c>
      <c r="K237" s="42" t="s">
        <v>640</v>
      </c>
      <c r="L237" s="42"/>
      <c r="M237" s="75">
        <v>233</v>
      </c>
      <c r="N237" s="75">
        <v>233</v>
      </c>
      <c r="W237" t="s">
        <v>477</v>
      </c>
      <c r="X237" t="str">
        <f>INDEX(Regions!$B$4:$B$19,MATCH(MUSE!B237,Regions!$A$4:$A$19,0))</f>
        <v>Russia</v>
      </c>
      <c r="Y237" t="s">
        <v>66</v>
      </c>
      <c r="AA237" t="str">
        <f>INDEX(PolicyMapping!$B:$B,MATCH($D237,PolicyMapping!$A:$A,0))</f>
        <v>clean energy</v>
      </c>
      <c r="AB237" t="str">
        <f>INDEX(PolicyMapping!$C:$C,MATCH($D237,PolicyMapping!$A:$A,0))</f>
        <v>power</v>
      </c>
    </row>
    <row r="238" spans="1:29" x14ac:dyDescent="0.3">
      <c r="A238" s="42" t="s">
        <v>571</v>
      </c>
      <c r="B238" s="42" t="s">
        <v>471</v>
      </c>
      <c r="C238" s="42"/>
      <c r="D238" s="42" t="s">
        <v>25</v>
      </c>
      <c r="E238" s="42">
        <v>3600</v>
      </c>
      <c r="F238" s="101"/>
      <c r="G238" s="42" t="s">
        <v>72</v>
      </c>
      <c r="H238" s="42"/>
      <c r="I238" s="42">
        <v>2020</v>
      </c>
      <c r="J238" s="42" t="s">
        <v>17</v>
      </c>
      <c r="K238" s="42" t="s">
        <v>640</v>
      </c>
      <c r="L238" s="42"/>
      <c r="M238" s="75">
        <v>234</v>
      </c>
      <c r="N238" s="75">
        <v>234</v>
      </c>
      <c r="X238" t="str">
        <f>INDEX(Regions!$B$4:$B$19,MATCH(MUSE!B238,Regions!$A$4:$A$19,0))</f>
        <v>Russia</v>
      </c>
      <c r="Y238" t="s">
        <v>66</v>
      </c>
      <c r="AA238" t="str">
        <f>INDEX(PolicyMapping!$B:$B,MATCH($D238,PolicyMapping!$A:$A,0))</f>
        <v>clean energy</v>
      </c>
      <c r="AB238" t="str">
        <f>INDEX(PolicyMapping!$C:$C,MATCH($D238,PolicyMapping!$A:$A,0))</f>
        <v>power</v>
      </c>
    </row>
    <row r="239" spans="1:29" x14ac:dyDescent="0.3">
      <c r="A239" s="77" t="s">
        <v>571</v>
      </c>
      <c r="B239" s="77" t="s">
        <v>471</v>
      </c>
      <c r="C239" s="77"/>
      <c r="D239" s="77" t="s">
        <v>25</v>
      </c>
      <c r="E239" s="77">
        <v>3416</v>
      </c>
      <c r="F239" s="105"/>
      <c r="G239" s="77" t="s">
        <v>72</v>
      </c>
      <c r="H239" s="77">
        <v>2014</v>
      </c>
      <c r="I239" s="77">
        <v>2024</v>
      </c>
      <c r="J239" s="77" t="s">
        <v>17</v>
      </c>
      <c r="K239" s="77" t="s">
        <v>640</v>
      </c>
      <c r="L239" s="77"/>
      <c r="M239" s="78">
        <v>235</v>
      </c>
      <c r="N239" s="78">
        <v>235</v>
      </c>
      <c r="W239" t="s">
        <v>477</v>
      </c>
      <c r="X239" t="str">
        <f>INDEX(Regions!$B$4:$B$19,MATCH(MUSE!B239,Regions!$A$4:$A$19,0))</f>
        <v>Russia</v>
      </c>
      <c r="Y239" t="s">
        <v>66</v>
      </c>
      <c r="AA239" t="str">
        <f>INDEX(PolicyMapping!$B:$B,MATCH($D239,PolicyMapping!$A:$A,0))</f>
        <v>clean energy</v>
      </c>
      <c r="AB239" t="str">
        <f>INDEX(PolicyMapping!$C:$C,MATCH($D239,PolicyMapping!$A:$A,0))</f>
        <v>power</v>
      </c>
      <c r="AC239" t="s">
        <v>66</v>
      </c>
    </row>
    <row r="240" spans="1:29" x14ac:dyDescent="0.3">
      <c r="A240" s="74" t="s">
        <v>571</v>
      </c>
      <c r="B240" s="74" t="s">
        <v>471</v>
      </c>
      <c r="C240" s="74"/>
      <c r="D240" s="74" t="s">
        <v>435</v>
      </c>
      <c r="E240" s="74">
        <v>-13.5</v>
      </c>
      <c r="F240" s="91"/>
      <c r="G240" s="74" t="s">
        <v>10</v>
      </c>
      <c r="H240" s="74">
        <v>2007</v>
      </c>
      <c r="I240" s="74">
        <v>2020</v>
      </c>
      <c r="J240" s="74" t="s">
        <v>17</v>
      </c>
      <c r="K240" s="74" t="s">
        <v>141</v>
      </c>
      <c r="L240" s="74"/>
      <c r="M240" s="76">
        <f>INDEX(CombinedDatabase!K:K,MATCH(MUSE!D240,CombinedDatabase!D:D,0))</f>
        <v>206</v>
      </c>
      <c r="N240" s="76">
        <v>236</v>
      </c>
      <c r="X240" t="str">
        <f>INDEX(Regions!$B$4:$B$19,MATCH(MUSE!B240,Regions!$A$4:$A$19,0))</f>
        <v>Russia</v>
      </c>
      <c r="Y240" t="s">
        <v>927</v>
      </c>
      <c r="AA240" t="str">
        <f>INDEX(PolicyMapping!$B:$B,MATCH($D240,PolicyMapping!$A:$A,0))</f>
        <v>efficiency standard</v>
      </c>
      <c r="AB240" t="str">
        <f>INDEX(PolicyMapping!$C:$C,MATCH($D240,PolicyMapping!$A:$A,0))</f>
        <v>system</v>
      </c>
    </row>
    <row r="241" spans="1:29" x14ac:dyDescent="0.3">
      <c r="A241" s="74" t="s">
        <v>571</v>
      </c>
      <c r="B241" s="74" t="s">
        <v>471</v>
      </c>
      <c r="C241" s="74"/>
      <c r="D241" s="74" t="s">
        <v>481</v>
      </c>
      <c r="E241" s="74">
        <v>-8</v>
      </c>
      <c r="F241" s="91"/>
      <c r="G241" s="74" t="s">
        <v>10</v>
      </c>
      <c r="H241" s="74">
        <v>2018</v>
      </c>
      <c r="I241" s="74">
        <v>2024</v>
      </c>
      <c r="J241" s="74" t="s">
        <v>17</v>
      </c>
      <c r="K241" s="74" t="s">
        <v>141</v>
      </c>
      <c r="L241" s="74"/>
      <c r="M241" s="76">
        <f>INDEX(CombinedDatabase!K:K,MATCH(MUSE!D241,CombinedDatabase!D:D,0))</f>
        <v>237</v>
      </c>
      <c r="N241" s="76">
        <v>237</v>
      </c>
      <c r="W241" t="s">
        <v>477</v>
      </c>
      <c r="X241" t="str">
        <f>INDEX(Regions!$B$4:$B$19,MATCH(MUSE!B241,Regions!$A$4:$A$19,0))</f>
        <v>Russia</v>
      </c>
      <c r="Y241" t="s">
        <v>927</v>
      </c>
      <c r="AA241" t="str">
        <f>INDEX(PolicyMapping!$B:$B,MATCH($D241,PolicyMapping!$A:$A,0))</f>
        <v>efficiency standard</v>
      </c>
      <c r="AB241" t="str">
        <f>INDEX(PolicyMapping!$C:$C,MATCH($D241,PolicyMapping!$A:$A,0))</f>
        <v>system</v>
      </c>
    </row>
    <row r="242" spans="1:29" x14ac:dyDescent="0.3">
      <c r="A242" s="74" t="s">
        <v>571</v>
      </c>
      <c r="B242" s="74" t="s">
        <v>471</v>
      </c>
      <c r="C242" s="74"/>
      <c r="D242" s="74" t="s">
        <v>481</v>
      </c>
      <c r="E242" s="74">
        <v>-17.5</v>
      </c>
      <c r="F242" s="91"/>
      <c r="G242" s="74" t="s">
        <v>10</v>
      </c>
      <c r="H242" s="74">
        <v>2024</v>
      </c>
      <c r="I242" s="74">
        <v>2035</v>
      </c>
      <c r="J242" s="74" t="s">
        <v>17</v>
      </c>
      <c r="K242" s="74" t="s">
        <v>141</v>
      </c>
      <c r="L242" s="74"/>
      <c r="M242" s="76">
        <f>INDEX(CombinedDatabase!K:K,MATCH(MUSE!D242,CombinedDatabase!D:D,0))</f>
        <v>237</v>
      </c>
      <c r="N242" s="76">
        <v>238</v>
      </c>
      <c r="W242" t="s">
        <v>477</v>
      </c>
      <c r="X242" t="str">
        <f>INDEX(Regions!$B$4:$B$19,MATCH(MUSE!B242,Regions!$A$4:$A$19,0))</f>
        <v>Russia</v>
      </c>
      <c r="Y242" t="s">
        <v>927</v>
      </c>
      <c r="AA242" t="str">
        <f>INDEX(PolicyMapping!$B:$B,MATCH($D242,PolicyMapping!$A:$A,0))</f>
        <v>efficiency standard</v>
      </c>
      <c r="AB242" t="str">
        <f>INDEX(PolicyMapping!$C:$C,MATCH($D242,PolicyMapping!$A:$A,0))</f>
        <v>system</v>
      </c>
    </row>
    <row r="243" spans="1:29" x14ac:dyDescent="0.3">
      <c r="A243" s="74" t="s">
        <v>571</v>
      </c>
      <c r="B243" s="74" t="s">
        <v>471</v>
      </c>
      <c r="C243" s="74"/>
      <c r="D243" s="74" t="s">
        <v>482</v>
      </c>
      <c r="E243" s="74">
        <v>-3</v>
      </c>
      <c r="F243" s="91"/>
      <c r="G243" s="74" t="s">
        <v>10</v>
      </c>
      <c r="H243" s="74">
        <v>2018</v>
      </c>
      <c r="I243" s="74">
        <v>2024</v>
      </c>
      <c r="J243" s="74" t="s">
        <v>17</v>
      </c>
      <c r="K243" s="74" t="s">
        <v>141</v>
      </c>
      <c r="L243" s="74"/>
      <c r="M243" s="76">
        <f>INDEX(CombinedDatabase!K:K,MATCH(MUSE!D243,CombinedDatabase!D:D,0))</f>
        <v>239</v>
      </c>
      <c r="N243" s="76">
        <v>239</v>
      </c>
      <c r="W243" t="s">
        <v>477</v>
      </c>
      <c r="X243" t="str">
        <f>INDEX(Regions!$B$4:$B$19,MATCH(MUSE!B243,Regions!$A$4:$A$19,0))</f>
        <v>Russia</v>
      </c>
      <c r="Y243" t="s">
        <v>927</v>
      </c>
      <c r="AA243" t="str">
        <f>INDEX(PolicyMapping!$B:$B,MATCH($D243,PolicyMapping!$A:$A,0))</f>
        <v>efficiency standard</v>
      </c>
      <c r="AB243" t="str">
        <f>INDEX(PolicyMapping!$C:$C,MATCH($D243,PolicyMapping!$A:$A,0))</f>
        <v>system</v>
      </c>
    </row>
    <row r="244" spans="1:29" x14ac:dyDescent="0.3">
      <c r="A244" s="74" t="s">
        <v>571</v>
      </c>
      <c r="B244" s="74" t="s">
        <v>471</v>
      </c>
      <c r="C244" s="74"/>
      <c r="D244" s="74" t="s">
        <v>482</v>
      </c>
      <c r="E244" s="74">
        <v>-6</v>
      </c>
      <c r="F244" s="91"/>
      <c r="G244" s="74" t="s">
        <v>10</v>
      </c>
      <c r="H244" s="74">
        <v>2024</v>
      </c>
      <c r="I244" s="74">
        <v>2035</v>
      </c>
      <c r="J244" s="74" t="s">
        <v>17</v>
      </c>
      <c r="K244" s="74" t="s">
        <v>141</v>
      </c>
      <c r="L244" s="74"/>
      <c r="M244" s="76">
        <f>INDEX(CombinedDatabase!K:K,MATCH(MUSE!D244,CombinedDatabase!D:D,0))</f>
        <v>239</v>
      </c>
      <c r="N244" s="76">
        <v>240</v>
      </c>
      <c r="W244" t="s">
        <v>477</v>
      </c>
      <c r="X244" t="str">
        <f>INDEX(Regions!$B$4:$B$19,MATCH(MUSE!B244,Regions!$A$4:$A$19,0))</f>
        <v>Russia</v>
      </c>
      <c r="Y244" t="s">
        <v>927</v>
      </c>
      <c r="AA244" t="str">
        <f>INDEX(PolicyMapping!$B:$B,MATCH($D244,PolicyMapping!$A:$A,0))</f>
        <v>efficiency standard</v>
      </c>
      <c r="AB244" t="str">
        <f>INDEX(PolicyMapping!$C:$C,MATCH($D244,PolicyMapping!$A:$A,0))</f>
        <v>system</v>
      </c>
    </row>
    <row r="245" spans="1:29" x14ac:dyDescent="0.3">
      <c r="A245" s="42" t="s">
        <v>571</v>
      </c>
      <c r="B245" s="42" t="s">
        <v>471</v>
      </c>
      <c r="C245" s="42"/>
      <c r="D245" s="42" t="s">
        <v>142</v>
      </c>
      <c r="E245" s="42">
        <v>75</v>
      </c>
      <c r="F245" s="101"/>
      <c r="G245" s="42" t="s">
        <v>72</v>
      </c>
      <c r="H245" s="42"/>
      <c r="I245" s="42">
        <v>2020</v>
      </c>
      <c r="J245" s="42" t="s">
        <v>17</v>
      </c>
      <c r="K245" s="42" t="s">
        <v>640</v>
      </c>
      <c r="L245" s="42"/>
      <c r="M245" s="75">
        <v>241</v>
      </c>
      <c r="N245" s="75">
        <v>241</v>
      </c>
      <c r="X245" t="str">
        <f>INDEX(Regions!$B$4:$B$19,MATCH(MUSE!B245,Regions!$A$4:$A$19,0))</f>
        <v>Russia</v>
      </c>
      <c r="Y245" t="s">
        <v>66</v>
      </c>
      <c r="AA245" t="str">
        <f>INDEX(PolicyMapping!$B:$B,MATCH($D245,PolicyMapping!$A:$A,0))</f>
        <v>clean energy</v>
      </c>
      <c r="AB245" t="str">
        <f>INDEX(PolicyMapping!$C:$C,MATCH($D245,PolicyMapping!$A:$A,0))</f>
        <v>power</v>
      </c>
    </row>
    <row r="246" spans="1:29" x14ac:dyDescent="0.3">
      <c r="A246" s="77" t="s">
        <v>571</v>
      </c>
      <c r="B246" s="77" t="s">
        <v>471</v>
      </c>
      <c r="C246" s="77"/>
      <c r="D246" s="77" t="s">
        <v>142</v>
      </c>
      <c r="E246" s="77">
        <v>210</v>
      </c>
      <c r="F246" s="105"/>
      <c r="G246" s="77" t="s">
        <v>72</v>
      </c>
      <c r="H246" s="77">
        <v>2014</v>
      </c>
      <c r="I246" s="77">
        <v>2024</v>
      </c>
      <c r="J246" s="77" t="s">
        <v>17</v>
      </c>
      <c r="K246" s="77" t="s">
        <v>640</v>
      </c>
      <c r="L246" s="77"/>
      <c r="M246" s="78">
        <v>242</v>
      </c>
      <c r="N246" s="78">
        <v>242</v>
      </c>
      <c r="W246" t="s">
        <v>477</v>
      </c>
      <c r="X246" t="str">
        <f>INDEX(Regions!$B$4:$B$19,MATCH(MUSE!B246,Regions!$A$4:$A$19,0))</f>
        <v>Russia</v>
      </c>
      <c r="Y246" t="s">
        <v>66</v>
      </c>
      <c r="AA246" t="str">
        <f>INDEX(PolicyMapping!$B:$B,MATCH($D246,PolicyMapping!$A:$A,0))</f>
        <v>clean energy</v>
      </c>
      <c r="AB246" t="str">
        <f>INDEX(PolicyMapping!$C:$C,MATCH($D246,PolicyMapping!$A:$A,0))</f>
        <v>power</v>
      </c>
      <c r="AC246" t="s">
        <v>66</v>
      </c>
    </row>
    <row r="247" spans="1:29" x14ac:dyDescent="0.3">
      <c r="A247" s="59" t="s">
        <v>571</v>
      </c>
      <c r="B247" s="59" t="s">
        <v>471</v>
      </c>
      <c r="C247" s="59"/>
      <c r="D247" s="59" t="s">
        <v>135</v>
      </c>
      <c r="E247" s="59"/>
      <c r="F247" s="90"/>
      <c r="G247" s="59"/>
      <c r="H247" s="59">
        <v>2014</v>
      </c>
      <c r="I247" s="59"/>
      <c r="J247" s="59" t="s">
        <v>104</v>
      </c>
      <c r="K247" s="59" t="s">
        <v>104</v>
      </c>
      <c r="L247" s="59"/>
      <c r="M247" s="76">
        <v>243</v>
      </c>
      <c r="N247" s="76">
        <v>243</v>
      </c>
      <c r="X247" t="str">
        <f>INDEX(Regions!$B$4:$B$19,MATCH(MUSE!B247,Regions!$A$4:$A$19,0))</f>
        <v>Russia</v>
      </c>
      <c r="Y247" t="s">
        <v>66</v>
      </c>
      <c r="AA247" t="str">
        <f>INDEX(PolicyMapping!$B:$B,MATCH($D247,PolicyMapping!$A:$A,0))</f>
        <v>efficiency standard</v>
      </c>
      <c r="AB247" t="str">
        <f>INDEX(PolicyMapping!$C:$C,MATCH($D247,PolicyMapping!$A:$A,0))</f>
        <v>buildings</v>
      </c>
    </row>
    <row r="248" spans="1:29" x14ac:dyDescent="0.3">
      <c r="A248" s="56" t="s">
        <v>571</v>
      </c>
      <c r="B248" s="56" t="s">
        <v>471</v>
      </c>
      <c r="C248" s="56"/>
      <c r="D248" s="56" t="s">
        <v>21</v>
      </c>
      <c r="E248" s="56">
        <v>2.5</v>
      </c>
      <c r="F248" s="99"/>
      <c r="G248" s="56" t="s">
        <v>10</v>
      </c>
      <c r="H248" s="56"/>
      <c r="I248" s="56">
        <v>2020</v>
      </c>
      <c r="J248" s="56" t="s">
        <v>17</v>
      </c>
      <c r="K248" s="56" t="s">
        <v>573</v>
      </c>
      <c r="L248" s="56"/>
      <c r="M248" s="79">
        <v>244</v>
      </c>
      <c r="N248" s="79">
        <v>244</v>
      </c>
      <c r="X248" t="str">
        <f>INDEX(Regions!$B$4:$B$19,MATCH(MUSE!B248,Regions!$A$4:$A$19,0))</f>
        <v>Russia</v>
      </c>
      <c r="Y248" t="s">
        <v>66</v>
      </c>
      <c r="Z248" t="s">
        <v>66</v>
      </c>
      <c r="AA248" t="str">
        <f>INDEX(PolicyMapping!$B:$B,MATCH($D248,PolicyMapping!$A:$A,0))</f>
        <v>clean energy</v>
      </c>
      <c r="AB248" t="str">
        <f>INDEX(PolicyMapping!$C:$C,MATCH($D248,PolicyMapping!$A:$A,0))</f>
        <v>power</v>
      </c>
    </row>
    <row r="249" spans="1:29" x14ac:dyDescent="0.3">
      <c r="A249" s="74" t="s">
        <v>571</v>
      </c>
      <c r="B249" s="74" t="s">
        <v>471</v>
      </c>
      <c r="C249" s="74"/>
      <c r="D249" s="74" t="s">
        <v>484</v>
      </c>
      <c r="E249" s="74">
        <v>5</v>
      </c>
      <c r="F249" s="91"/>
      <c r="G249" s="74" t="s">
        <v>10</v>
      </c>
      <c r="H249" s="74">
        <v>2012</v>
      </c>
      <c r="I249" s="74"/>
      <c r="J249" s="74" t="s">
        <v>17</v>
      </c>
      <c r="K249" s="74" t="s">
        <v>141</v>
      </c>
      <c r="L249" s="74"/>
      <c r="M249" s="76">
        <f>INDEX(CombinedDatabase!K:K,MATCH(MUSE!D249,CombinedDatabase!D:D,0))</f>
        <v>245</v>
      </c>
      <c r="N249" s="76">
        <v>245</v>
      </c>
      <c r="X249" t="str">
        <f>INDEX(Regions!$B$4:$B$19,MATCH(MUSE!B249,Regions!$A$4:$A$19,0))</f>
        <v>Russia</v>
      </c>
      <c r="Y249" t="s">
        <v>927</v>
      </c>
      <c r="AA249" t="str">
        <f>INDEX(PolicyMapping!$B:$B,MATCH($D249,PolicyMapping!$A:$A,0))</f>
        <v>cap on fossils</v>
      </c>
      <c r="AB249" t="str">
        <f>INDEX(PolicyMapping!$C:$C,MATCH($D249,PolicyMapping!$A:$A,0))</f>
        <v>supply</v>
      </c>
    </row>
    <row r="250" spans="1:29" x14ac:dyDescent="0.3">
      <c r="A250" s="74" t="s">
        <v>571</v>
      </c>
      <c r="B250" s="74" t="s">
        <v>471</v>
      </c>
      <c r="C250" s="74"/>
      <c r="D250" s="74" t="s">
        <v>484</v>
      </c>
      <c r="E250" s="74">
        <v>10</v>
      </c>
      <c r="F250" s="91"/>
      <c r="G250" s="74" t="s">
        <v>10</v>
      </c>
      <c r="H250" s="74"/>
      <c r="I250" s="74">
        <v>2024</v>
      </c>
      <c r="J250" s="74" t="s">
        <v>17</v>
      </c>
      <c r="K250" s="74" t="s">
        <v>141</v>
      </c>
      <c r="L250" s="74"/>
      <c r="M250" s="76">
        <f>INDEX(CombinedDatabase!K:K,MATCH(MUSE!D250,CombinedDatabase!D:D,0))</f>
        <v>245</v>
      </c>
      <c r="N250" s="76">
        <v>246</v>
      </c>
      <c r="W250" t="s">
        <v>477</v>
      </c>
      <c r="X250" t="str">
        <f>INDEX(Regions!$B$4:$B$19,MATCH(MUSE!B250,Regions!$A$4:$A$19,0))</f>
        <v>Russia</v>
      </c>
      <c r="Y250" t="s">
        <v>927</v>
      </c>
      <c r="AA250" t="str">
        <f>INDEX(PolicyMapping!$B:$B,MATCH($D250,PolicyMapping!$A:$A,0))</f>
        <v>cap on fossils</v>
      </c>
      <c r="AB250" t="str">
        <f>INDEX(PolicyMapping!$C:$C,MATCH($D250,PolicyMapping!$A:$A,0))</f>
        <v>supply</v>
      </c>
    </row>
    <row r="251" spans="1:29" x14ac:dyDescent="0.3">
      <c r="A251" s="74" t="s">
        <v>571</v>
      </c>
      <c r="B251" s="74" t="s">
        <v>471</v>
      </c>
      <c r="C251" s="74"/>
      <c r="D251" s="74" t="s">
        <v>484</v>
      </c>
      <c r="E251" s="74">
        <v>5</v>
      </c>
      <c r="F251" s="91"/>
      <c r="G251" s="74" t="s">
        <v>10</v>
      </c>
      <c r="H251" s="74"/>
      <c r="I251" s="74">
        <v>2035</v>
      </c>
      <c r="J251" s="74" t="s">
        <v>17</v>
      </c>
      <c r="K251" s="74" t="s">
        <v>141</v>
      </c>
      <c r="L251" s="74"/>
      <c r="M251" s="76">
        <f>INDEX(CombinedDatabase!K:K,MATCH(MUSE!D251,CombinedDatabase!D:D,0))</f>
        <v>245</v>
      </c>
      <c r="N251" s="76">
        <v>247</v>
      </c>
      <c r="W251" t="s">
        <v>477</v>
      </c>
      <c r="X251" t="str">
        <f>INDEX(Regions!$B$4:$B$19,MATCH(MUSE!B251,Regions!$A$4:$A$19,0))</f>
        <v>Russia</v>
      </c>
      <c r="Y251" t="s">
        <v>927</v>
      </c>
      <c r="AA251" t="str">
        <f>INDEX(PolicyMapping!$B:$B,MATCH($D251,PolicyMapping!$A:$A,0))</f>
        <v>cap on fossils</v>
      </c>
      <c r="AB251" t="str">
        <f>INDEX(PolicyMapping!$C:$C,MATCH($D251,PolicyMapping!$A:$A,0))</f>
        <v>supply</v>
      </c>
    </row>
    <row r="252" spans="1:29" x14ac:dyDescent="0.3">
      <c r="A252" s="74" t="s">
        <v>571</v>
      </c>
      <c r="B252" s="74" t="s">
        <v>471</v>
      </c>
      <c r="C252" s="74"/>
      <c r="D252" s="74" t="s">
        <v>484</v>
      </c>
      <c r="E252" s="74" t="s">
        <v>486</v>
      </c>
      <c r="F252" s="91"/>
      <c r="G252" s="74" t="s">
        <v>112</v>
      </c>
      <c r="H252" s="74">
        <v>2012</v>
      </c>
      <c r="I252" s="74"/>
      <c r="J252" s="74" t="s">
        <v>17</v>
      </c>
      <c r="K252" s="74" t="s">
        <v>141</v>
      </c>
      <c r="L252" s="74"/>
      <c r="M252" s="76">
        <f>INDEX(CombinedDatabase!K:K,MATCH(MUSE!D252,CombinedDatabase!D:D,0))</f>
        <v>245</v>
      </c>
      <c r="N252" s="76">
        <v>248</v>
      </c>
      <c r="X252" t="str">
        <f>INDEX(Regions!$B$4:$B$19,MATCH(MUSE!B252,Regions!$A$4:$A$19,0))</f>
        <v>Russia</v>
      </c>
      <c r="Y252" t="s">
        <v>927</v>
      </c>
      <c r="AA252" t="str">
        <f>INDEX(PolicyMapping!$B:$B,MATCH($D252,PolicyMapping!$A:$A,0))</f>
        <v>cap on fossils</v>
      </c>
      <c r="AB252" t="str">
        <f>INDEX(PolicyMapping!$C:$C,MATCH($D252,PolicyMapping!$A:$A,0))</f>
        <v>supply</v>
      </c>
    </row>
    <row r="253" spans="1:29" x14ac:dyDescent="0.3">
      <c r="A253" s="74" t="s">
        <v>571</v>
      </c>
      <c r="B253" s="74" t="s">
        <v>471</v>
      </c>
      <c r="C253" s="74"/>
      <c r="D253" s="74" t="s">
        <v>487</v>
      </c>
      <c r="E253" s="74">
        <v>9.8000000000000007</v>
      </c>
      <c r="F253" s="91"/>
      <c r="G253" s="74" t="s">
        <v>10</v>
      </c>
      <c r="H253" s="74"/>
      <c r="I253" s="74">
        <v>2024</v>
      </c>
      <c r="J253" s="74" t="s">
        <v>17</v>
      </c>
      <c r="K253" s="74" t="s">
        <v>141</v>
      </c>
      <c r="L253" s="74"/>
      <c r="M253" s="76">
        <f>INDEX(CombinedDatabase!K:K,MATCH(MUSE!D253,CombinedDatabase!D:D,0))</f>
        <v>249</v>
      </c>
      <c r="N253" s="76">
        <v>249</v>
      </c>
      <c r="W253" t="s">
        <v>477</v>
      </c>
      <c r="X253" t="str">
        <f>INDEX(Regions!$B$4:$B$19,MATCH(MUSE!B253,Regions!$A$4:$A$19,0))</f>
        <v>Russia</v>
      </c>
      <c r="Y253" t="s">
        <v>927</v>
      </c>
      <c r="AA253" t="str">
        <f>INDEX(PolicyMapping!$B:$B,MATCH($D253,PolicyMapping!$A:$A,0))</f>
        <v>efficiency standard</v>
      </c>
      <c r="AB253" t="str">
        <f>INDEX(PolicyMapping!$C:$C,MATCH($D253,PolicyMapping!$A:$A,0))</f>
        <v>system</v>
      </c>
    </row>
    <row r="254" spans="1:29" x14ac:dyDescent="0.3">
      <c r="A254" s="74" t="s">
        <v>571</v>
      </c>
      <c r="B254" s="74" t="s">
        <v>471</v>
      </c>
      <c r="C254" s="74"/>
      <c r="D254" s="74" t="s">
        <v>487</v>
      </c>
      <c r="E254" s="74">
        <v>7.3</v>
      </c>
      <c r="F254" s="91"/>
      <c r="G254" s="74" t="s">
        <v>10</v>
      </c>
      <c r="H254" s="74"/>
      <c r="I254" s="74">
        <v>2035</v>
      </c>
      <c r="J254" s="74" t="s">
        <v>17</v>
      </c>
      <c r="K254" s="74" t="s">
        <v>141</v>
      </c>
      <c r="L254" s="74"/>
      <c r="M254" s="76">
        <f>INDEX(CombinedDatabase!K:K,MATCH(MUSE!D254,CombinedDatabase!D:D,0))</f>
        <v>249</v>
      </c>
      <c r="N254" s="76">
        <v>250</v>
      </c>
      <c r="W254" t="s">
        <v>477</v>
      </c>
      <c r="X254" t="str">
        <f>INDEX(Regions!$B$4:$B$19,MATCH(MUSE!B254,Regions!$A$4:$A$19,0))</f>
        <v>Russia</v>
      </c>
      <c r="Y254" t="s">
        <v>927</v>
      </c>
      <c r="AA254" t="str">
        <f>INDEX(PolicyMapping!$B:$B,MATCH($D254,PolicyMapping!$A:$A,0))</f>
        <v>efficiency standard</v>
      </c>
      <c r="AB254" t="str">
        <f>INDEX(PolicyMapping!$C:$C,MATCH($D254,PolicyMapping!$A:$A,0))</f>
        <v>system</v>
      </c>
    </row>
    <row r="255" spans="1:29" x14ac:dyDescent="0.3">
      <c r="A255" s="74" t="s">
        <v>571</v>
      </c>
      <c r="B255" s="74" t="s">
        <v>471</v>
      </c>
      <c r="C255" s="74"/>
      <c r="D255" s="74" t="s">
        <v>489</v>
      </c>
      <c r="E255" s="74">
        <v>33</v>
      </c>
      <c r="F255" s="91"/>
      <c r="G255" s="74" t="s">
        <v>10</v>
      </c>
      <c r="H255" s="74"/>
      <c r="I255" s="74">
        <v>2024</v>
      </c>
      <c r="J255" s="74" t="s">
        <v>17</v>
      </c>
      <c r="K255" s="74" t="s">
        <v>141</v>
      </c>
      <c r="L255" s="74"/>
      <c r="M255" s="76">
        <f>INDEX(CombinedDatabase!K:K,MATCH(MUSE!D255,CombinedDatabase!D:D,0))</f>
        <v>251</v>
      </c>
      <c r="N255" s="76">
        <v>251</v>
      </c>
      <c r="W255" t="s">
        <v>477</v>
      </c>
      <c r="X255" t="str">
        <f>INDEX(Regions!$B$4:$B$19,MATCH(MUSE!B255,Regions!$A$4:$A$19,0))</f>
        <v>Russia</v>
      </c>
      <c r="Y255" t="s">
        <v>927</v>
      </c>
      <c r="AA255" t="str">
        <f>INDEX(PolicyMapping!$B:$B,MATCH($D255,PolicyMapping!$A:$A,0))</f>
        <v>clean energy</v>
      </c>
      <c r="AB255" t="str">
        <f>INDEX(PolicyMapping!$C:$C,MATCH($D255,PolicyMapping!$A:$A,0))</f>
        <v>power</v>
      </c>
    </row>
    <row r="256" spans="1:29" x14ac:dyDescent="0.3">
      <c r="A256" s="74" t="s">
        <v>571</v>
      </c>
      <c r="B256" s="74" t="s">
        <v>471</v>
      </c>
      <c r="C256" s="74"/>
      <c r="D256" s="74" t="s">
        <v>489</v>
      </c>
      <c r="E256" s="74">
        <v>40</v>
      </c>
      <c r="F256" s="91"/>
      <c r="G256" s="74" t="s">
        <v>10</v>
      </c>
      <c r="H256" s="74"/>
      <c r="I256" s="74">
        <v>2035</v>
      </c>
      <c r="J256" s="74" t="s">
        <v>17</v>
      </c>
      <c r="K256" s="74" t="s">
        <v>141</v>
      </c>
      <c r="L256" s="74"/>
      <c r="M256" s="76">
        <f>INDEX(CombinedDatabase!K:K,MATCH(MUSE!D256,CombinedDatabase!D:D,0))</f>
        <v>251</v>
      </c>
      <c r="N256" s="76">
        <v>252</v>
      </c>
      <c r="W256" t="s">
        <v>477</v>
      </c>
      <c r="X256" t="str">
        <f>INDEX(Regions!$B$4:$B$19,MATCH(MUSE!B256,Regions!$A$4:$A$19,0))</f>
        <v>Russia</v>
      </c>
      <c r="Y256" t="s">
        <v>927</v>
      </c>
      <c r="AA256" t="str">
        <f>INDEX(PolicyMapping!$B:$B,MATCH($D256,PolicyMapping!$A:$A,0))</f>
        <v>clean energy</v>
      </c>
      <c r="AB256" t="str">
        <f>INDEX(PolicyMapping!$C:$C,MATCH($D256,PolicyMapping!$A:$A,0))</f>
        <v>power</v>
      </c>
    </row>
    <row r="257" spans="1:28" x14ac:dyDescent="0.3">
      <c r="A257" s="74" t="s">
        <v>571</v>
      </c>
      <c r="B257" s="74" t="s">
        <v>471</v>
      </c>
      <c r="C257" s="74"/>
      <c r="D257" s="74" t="s">
        <v>491</v>
      </c>
      <c r="E257" s="74">
        <v>2.7</v>
      </c>
      <c r="F257" s="91"/>
      <c r="G257" s="74" t="s">
        <v>492</v>
      </c>
      <c r="H257" s="74"/>
      <c r="I257" s="74">
        <v>2024</v>
      </c>
      <c r="J257" s="74" t="s">
        <v>17</v>
      </c>
      <c r="K257" s="74" t="s">
        <v>141</v>
      </c>
      <c r="L257" s="74"/>
      <c r="M257" s="76">
        <f>INDEX(CombinedDatabase!K:K,MATCH(MUSE!D257,CombinedDatabase!D:D,0))</f>
        <v>253</v>
      </c>
      <c r="N257" s="76">
        <v>253</v>
      </c>
      <c r="W257" t="s">
        <v>477</v>
      </c>
      <c r="X257" t="str">
        <f>INDEX(Regions!$B$4:$B$19,MATCH(MUSE!B257,Regions!$A$4:$A$19,0))</f>
        <v>Russia</v>
      </c>
      <c r="Y257" t="s">
        <v>927</v>
      </c>
      <c r="AA257" t="str">
        <f>INDEX(PolicyMapping!$B:$B,MATCH($D257,PolicyMapping!$A:$A,0))</f>
        <v>cap on fossils</v>
      </c>
      <c r="AB257" t="str">
        <f>INDEX(PolicyMapping!$C:$C,MATCH($D257,PolicyMapping!$A:$A,0))</f>
        <v>transport</v>
      </c>
    </row>
    <row r="258" spans="1:28" x14ac:dyDescent="0.3">
      <c r="A258" s="74" t="s">
        <v>571</v>
      </c>
      <c r="B258" s="74" t="s">
        <v>471</v>
      </c>
      <c r="C258" s="74"/>
      <c r="D258" s="74" t="s">
        <v>491</v>
      </c>
      <c r="E258" s="74" t="s">
        <v>494</v>
      </c>
      <c r="F258" s="91"/>
      <c r="G258" s="74" t="s">
        <v>492</v>
      </c>
      <c r="H258" s="74"/>
      <c r="I258" s="74">
        <v>2035</v>
      </c>
      <c r="J258" s="74" t="s">
        <v>17</v>
      </c>
      <c r="K258" s="74" t="s">
        <v>141</v>
      </c>
      <c r="L258" s="74"/>
      <c r="M258" s="76">
        <f>INDEX(CombinedDatabase!K:K,MATCH(MUSE!D258,CombinedDatabase!D:D,0))</f>
        <v>253</v>
      </c>
      <c r="N258" s="76">
        <v>254</v>
      </c>
      <c r="W258" t="s">
        <v>477</v>
      </c>
      <c r="X258" t="str">
        <f>INDEX(Regions!$B$4:$B$19,MATCH(MUSE!B258,Regions!$A$4:$A$19,0))</f>
        <v>Russia</v>
      </c>
      <c r="Y258" t="s">
        <v>927</v>
      </c>
      <c r="AA258" t="str">
        <f>INDEX(PolicyMapping!$B:$B,MATCH($D258,PolicyMapping!$A:$A,0))</f>
        <v>cap on fossils</v>
      </c>
      <c r="AB258" t="str">
        <f>INDEX(PolicyMapping!$C:$C,MATCH($D258,PolicyMapping!$A:$A,0))</f>
        <v>transport</v>
      </c>
    </row>
    <row r="259" spans="1:28" x14ac:dyDescent="0.3">
      <c r="A259" s="42" t="s">
        <v>571</v>
      </c>
      <c r="B259" s="42" t="s">
        <v>495</v>
      </c>
      <c r="C259" s="42"/>
      <c r="D259" s="42" t="s">
        <v>496</v>
      </c>
      <c r="E259" s="42">
        <v>9.5</v>
      </c>
      <c r="F259" s="101"/>
      <c r="G259" s="42" t="s">
        <v>24</v>
      </c>
      <c r="H259" s="42"/>
      <c r="I259" s="42">
        <v>2023</v>
      </c>
      <c r="J259" s="43" t="s">
        <v>17</v>
      </c>
      <c r="K259" s="42" t="s">
        <v>641</v>
      </c>
      <c r="L259" s="42"/>
      <c r="M259" s="75">
        <v>255</v>
      </c>
      <c r="N259" s="75">
        <v>255</v>
      </c>
      <c r="X259" t="str">
        <f>INDEX(Regions!$B$4:$B$19,MATCH(MUSE!B259,Regions!$A$4:$A$19,0))</f>
        <v>Middle East</v>
      </c>
      <c r="Y259" t="s">
        <v>66</v>
      </c>
      <c r="AA259" t="str">
        <f>INDEX(PolicyMapping!$B:$B,MATCH($D259,PolicyMapping!$A:$A,0))</f>
        <v>clean energy</v>
      </c>
      <c r="AB259" t="str">
        <f>INDEX(PolicyMapping!$C:$C,MATCH($D259,PolicyMapping!$A:$A,0))</f>
        <v>power</v>
      </c>
    </row>
    <row r="260" spans="1:28" x14ac:dyDescent="0.3">
      <c r="A260" s="74" t="s">
        <v>571</v>
      </c>
      <c r="B260" s="74" t="s">
        <v>495</v>
      </c>
      <c r="C260" s="74"/>
      <c r="D260" s="74" t="s">
        <v>499</v>
      </c>
      <c r="E260" s="74" t="s">
        <v>500</v>
      </c>
      <c r="F260" s="91"/>
      <c r="G260" s="74" t="s">
        <v>139</v>
      </c>
      <c r="H260" s="74"/>
      <c r="I260" s="74">
        <v>2020</v>
      </c>
      <c r="J260" s="74" t="s">
        <v>17</v>
      </c>
      <c r="K260" s="74" t="s">
        <v>141</v>
      </c>
      <c r="L260" s="74"/>
      <c r="M260" s="76">
        <f>INDEX(CombinedDatabase!K:K,MATCH(MUSE!D260,CombinedDatabase!D:D,0))</f>
        <v>256</v>
      </c>
      <c r="N260" s="76">
        <v>256</v>
      </c>
      <c r="X260" t="str">
        <f>INDEX(Regions!$B$4:$B$19,MATCH(MUSE!B260,Regions!$A$4:$A$19,0))</f>
        <v>Middle East</v>
      </c>
      <c r="Y260" t="s">
        <v>927</v>
      </c>
      <c r="AA260" t="str">
        <f>INDEX(PolicyMapping!$B:$B,MATCH($D260,PolicyMapping!$A:$A,0))</f>
        <v>efficiency standard</v>
      </c>
      <c r="AB260" t="str">
        <f>INDEX(PolicyMapping!$C:$C,MATCH($D260,PolicyMapping!$A:$A,0))</f>
        <v>transport</v>
      </c>
    </row>
    <row r="261" spans="1:28" x14ac:dyDescent="0.3">
      <c r="A261" s="74" t="s">
        <v>571</v>
      </c>
      <c r="B261" s="74" t="s">
        <v>495</v>
      </c>
      <c r="C261" s="74"/>
      <c r="D261" s="74" t="s">
        <v>176</v>
      </c>
      <c r="E261" s="74" t="s">
        <v>502</v>
      </c>
      <c r="F261" s="91"/>
      <c r="G261" s="74" t="s">
        <v>139</v>
      </c>
      <c r="H261" s="74"/>
      <c r="I261" s="74">
        <v>2020</v>
      </c>
      <c r="J261" s="74" t="s">
        <v>17</v>
      </c>
      <c r="K261" s="74" t="s">
        <v>141</v>
      </c>
      <c r="L261" s="74"/>
      <c r="M261" s="76">
        <v>257</v>
      </c>
      <c r="N261" s="76">
        <v>257</v>
      </c>
      <c r="X261" t="str">
        <f>INDEX(Regions!$B$4:$B$19,MATCH(MUSE!B261,Regions!$A$4:$A$19,0))</f>
        <v>Middle East</v>
      </c>
      <c r="Y261" t="s">
        <v>927</v>
      </c>
      <c r="AA261" t="str">
        <f>INDEX(PolicyMapping!$B:$B,MATCH($D261,PolicyMapping!$A:$A,0))</f>
        <v>efficiency standard</v>
      </c>
      <c r="AB261" t="str">
        <f>INDEX(PolicyMapping!$C:$C,MATCH($D261,PolicyMapping!$A:$A,0))</f>
        <v>transport</v>
      </c>
    </row>
    <row r="262" spans="1:28" x14ac:dyDescent="0.3">
      <c r="A262" s="74" t="s">
        <v>571</v>
      </c>
      <c r="B262" s="74" t="s">
        <v>503</v>
      </c>
      <c r="C262" s="74"/>
      <c r="D262" s="74" t="s">
        <v>89</v>
      </c>
      <c r="E262" s="74">
        <v>120</v>
      </c>
      <c r="F262" s="91"/>
      <c r="G262" s="74" t="s">
        <v>504</v>
      </c>
      <c r="H262" s="74">
        <v>2018</v>
      </c>
      <c r="I262" s="74">
        <v>2022</v>
      </c>
      <c r="J262" s="74" t="s">
        <v>22</v>
      </c>
      <c r="K262" s="74" t="s">
        <v>141</v>
      </c>
      <c r="L262" s="74"/>
      <c r="M262" s="76">
        <v>258</v>
      </c>
      <c r="N262" s="76">
        <v>258</v>
      </c>
      <c r="X262" t="str">
        <f>INDEX(Regions!$B$4:$B$19,MATCH(MUSE!B262,Regions!$A$4:$A$19,0))</f>
        <v>Africa</v>
      </c>
      <c r="Y262" t="s">
        <v>927</v>
      </c>
      <c r="AA262" t="str">
        <f>INDEX(PolicyMapping!$B:$B,MATCH($D262,PolicyMapping!$A:$A,0))</f>
        <v>economic</v>
      </c>
      <c r="AB262" t="str">
        <f>INDEX(PolicyMapping!$C:$C,MATCH($D262,PolicyMapping!$A:$A,0))</f>
        <v>system</v>
      </c>
    </row>
    <row r="263" spans="1:28" x14ac:dyDescent="0.3">
      <c r="A263" s="42" t="s">
        <v>571</v>
      </c>
      <c r="B263" s="42" t="s">
        <v>503</v>
      </c>
      <c r="C263" s="42"/>
      <c r="D263" s="42" t="s">
        <v>65</v>
      </c>
      <c r="E263" s="42">
        <v>5</v>
      </c>
      <c r="F263" s="101"/>
      <c r="G263" s="42" t="s">
        <v>10</v>
      </c>
      <c r="H263" s="42">
        <v>2015</v>
      </c>
      <c r="I263" s="42"/>
      <c r="J263" s="42" t="s">
        <v>17</v>
      </c>
      <c r="K263" s="42" t="s">
        <v>642</v>
      </c>
      <c r="L263" s="42"/>
      <c r="M263" s="75">
        <v>259</v>
      </c>
      <c r="N263" s="75">
        <v>259</v>
      </c>
      <c r="X263" t="str">
        <f>INDEX(Regions!$B$4:$B$19,MATCH(MUSE!B263,Regions!$A$4:$A$19,0))</f>
        <v>Africa</v>
      </c>
      <c r="Y263" t="s">
        <v>66</v>
      </c>
      <c r="AA263" t="str">
        <f>INDEX(PolicyMapping!$B:$B,MATCH($D263,PolicyMapping!$A:$A,0))</f>
        <v>clean energy</v>
      </c>
      <c r="AB263" t="str">
        <f>INDEX(PolicyMapping!$C:$C,MATCH($D263,PolicyMapping!$A:$A,0))</f>
        <v>transport</v>
      </c>
    </row>
    <row r="264" spans="1:28" x14ac:dyDescent="0.3">
      <c r="A264" s="77" t="s">
        <v>571</v>
      </c>
      <c r="B264" s="77" t="s">
        <v>503</v>
      </c>
      <c r="C264" s="77"/>
      <c r="D264" s="77" t="s">
        <v>238</v>
      </c>
      <c r="E264" s="77">
        <v>8.4</v>
      </c>
      <c r="F264" s="105"/>
      <c r="G264" s="77" t="s">
        <v>24</v>
      </c>
      <c r="H264" s="77">
        <v>2010</v>
      </c>
      <c r="I264" s="77">
        <v>2030</v>
      </c>
      <c r="J264" s="77" t="s">
        <v>17</v>
      </c>
      <c r="K264" s="77" t="s">
        <v>643</v>
      </c>
      <c r="L264" s="77"/>
      <c r="M264" s="78">
        <v>260</v>
      </c>
      <c r="N264" s="78">
        <v>260</v>
      </c>
      <c r="X264" t="str">
        <f>INDEX(Regions!$B$4:$B$19,MATCH(MUSE!B264,Regions!$A$4:$A$19,0))</f>
        <v>Africa</v>
      </c>
      <c r="Y264" t="s">
        <v>66</v>
      </c>
      <c r="AA264" t="str">
        <f>INDEX(PolicyMapping!$B:$B,MATCH($D264,PolicyMapping!$A:$A,0))</f>
        <v>clean energy</v>
      </c>
      <c r="AB264" t="str">
        <f>INDEX(PolicyMapping!$C:$C,MATCH($D264,PolicyMapping!$A:$A,0))</f>
        <v>power</v>
      </c>
    </row>
    <row r="265" spans="1:28" x14ac:dyDescent="0.3">
      <c r="A265" s="77" t="s">
        <v>571</v>
      </c>
      <c r="B265" s="77" t="s">
        <v>503</v>
      </c>
      <c r="C265" s="77"/>
      <c r="D265" s="77" t="s">
        <v>509</v>
      </c>
      <c r="E265" s="77">
        <v>1</v>
      </c>
      <c r="F265" s="105"/>
      <c r="G265" s="77" t="s">
        <v>24</v>
      </c>
      <c r="H265" s="77">
        <v>2010</v>
      </c>
      <c r="I265" s="77">
        <v>2030</v>
      </c>
      <c r="J265" s="77" t="s">
        <v>17</v>
      </c>
      <c r="K265" s="77" t="s">
        <v>644</v>
      </c>
      <c r="L265" s="77"/>
      <c r="M265" s="78">
        <f>INDEX(CombinedDatabase!K:K,MATCH(MUSE!D265,CombinedDatabase!D:D,0))</f>
        <v>261</v>
      </c>
      <c r="N265" s="78">
        <v>261</v>
      </c>
      <c r="X265" t="str">
        <f>INDEX(Regions!$B$4:$B$19,MATCH(MUSE!B265,Regions!$A$4:$A$19,0))</f>
        <v>Africa</v>
      </c>
      <c r="Y265" t="s">
        <v>66</v>
      </c>
      <c r="AA265" t="str">
        <f>INDEX(PolicyMapping!$B:$B,MATCH($D265,PolicyMapping!$A:$A,0))</f>
        <v>clean energy</v>
      </c>
      <c r="AB265" t="str">
        <f>INDEX(PolicyMapping!$C:$C,MATCH($D265,PolicyMapping!$A:$A,0))</f>
        <v>power</v>
      </c>
    </row>
    <row r="266" spans="1:28" x14ac:dyDescent="0.3">
      <c r="A266" s="77" t="s">
        <v>571</v>
      </c>
      <c r="B266" s="77" t="s">
        <v>503</v>
      </c>
      <c r="C266" s="77"/>
      <c r="D266" s="77" t="s">
        <v>25</v>
      </c>
      <c r="E266" s="77">
        <v>9.1999999999999993</v>
      </c>
      <c r="F266" s="105"/>
      <c r="G266" s="77" t="s">
        <v>24</v>
      </c>
      <c r="H266" s="77">
        <v>2010</v>
      </c>
      <c r="I266" s="77">
        <v>2030</v>
      </c>
      <c r="J266" s="77" t="s">
        <v>17</v>
      </c>
      <c r="K266" s="77" t="s">
        <v>643</v>
      </c>
      <c r="L266" s="77"/>
      <c r="M266" s="78">
        <v>262</v>
      </c>
      <c r="N266" s="78">
        <v>262</v>
      </c>
      <c r="X266" t="str">
        <f>INDEX(Regions!$B$4:$B$19,MATCH(MUSE!B266,Regions!$A$4:$A$19,0))</f>
        <v>Africa</v>
      </c>
      <c r="Y266" t="s">
        <v>66</v>
      </c>
      <c r="AA266" t="str">
        <f>INDEX(PolicyMapping!$B:$B,MATCH($D266,PolicyMapping!$A:$A,0))</f>
        <v>clean energy</v>
      </c>
      <c r="AB266" t="str">
        <f>INDEX(PolicyMapping!$C:$C,MATCH($D266,PolicyMapping!$A:$A,0))</f>
        <v>power</v>
      </c>
    </row>
    <row r="267" spans="1:28" x14ac:dyDescent="0.3">
      <c r="A267" s="42" t="s">
        <v>571</v>
      </c>
      <c r="B267" s="42" t="s">
        <v>503</v>
      </c>
      <c r="C267" s="42"/>
      <c r="D267" s="42" t="s">
        <v>512</v>
      </c>
      <c r="E267" s="42">
        <v>21</v>
      </c>
      <c r="F267" s="101"/>
      <c r="G267" s="42" t="s">
        <v>10</v>
      </c>
      <c r="H267" s="42"/>
      <c r="I267" s="42">
        <v>2030</v>
      </c>
      <c r="J267" s="42" t="s">
        <v>14</v>
      </c>
      <c r="K267" s="42" t="s">
        <v>643</v>
      </c>
      <c r="L267" s="42"/>
      <c r="M267" s="75">
        <f>INDEX(CombinedDatabase!K:K,MATCH(MUSE!D267,CombinedDatabase!D:D,0))</f>
        <v>263</v>
      </c>
      <c r="N267" s="75">
        <v>263</v>
      </c>
      <c r="X267" t="str">
        <f>INDEX(Regions!$B$4:$B$19,MATCH(MUSE!B267,Regions!$A$4:$A$19,0))</f>
        <v>Africa</v>
      </c>
      <c r="Y267" t="s">
        <v>66</v>
      </c>
      <c r="AA267" t="str">
        <f>INDEX(PolicyMapping!$B:$B,MATCH($D267,PolicyMapping!$A:$A,0))</f>
        <v>clean energy</v>
      </c>
      <c r="AB267" t="str">
        <f>INDEX(PolicyMapping!$C:$C,MATCH($D267,PolicyMapping!$A:$A,0))</f>
        <v>power</v>
      </c>
    </row>
    <row r="268" spans="1:28" x14ac:dyDescent="0.3">
      <c r="A268" s="42" t="s">
        <v>571</v>
      </c>
      <c r="B268" s="42" t="s">
        <v>503</v>
      </c>
      <c r="C268" s="42"/>
      <c r="D268" s="42" t="s">
        <v>513</v>
      </c>
      <c r="E268" s="42">
        <v>26.3</v>
      </c>
      <c r="F268" s="101"/>
      <c r="G268" s="42" t="s">
        <v>10</v>
      </c>
      <c r="H268" s="42"/>
      <c r="I268" s="42">
        <v>2030</v>
      </c>
      <c r="J268" s="42" t="s">
        <v>14</v>
      </c>
      <c r="K268" s="42" t="s">
        <v>645</v>
      </c>
      <c r="L268" s="42"/>
      <c r="M268" s="75">
        <f>INDEX(CombinedDatabase!K:K,MATCH(MUSE!D268,CombinedDatabase!D:D,0))</f>
        <v>264</v>
      </c>
      <c r="N268" s="75">
        <v>264</v>
      </c>
      <c r="X268" t="str">
        <f>INDEX(Regions!$B$4:$B$19,MATCH(MUSE!B268,Regions!$A$4:$A$19,0))</f>
        <v>Africa</v>
      </c>
      <c r="Y268" t="s">
        <v>66</v>
      </c>
      <c r="AA268" t="str">
        <f>INDEX(PolicyMapping!$B:$B,MATCH($D268,PolicyMapping!$A:$A,0))</f>
        <v>clean energy</v>
      </c>
      <c r="AB268" t="str">
        <f>INDEX(PolicyMapping!$C:$C,MATCH($D268,PolicyMapping!$A:$A,0))</f>
        <v>power</v>
      </c>
    </row>
    <row r="269" spans="1:28" x14ac:dyDescent="0.3">
      <c r="A269" s="74" t="s">
        <v>571</v>
      </c>
      <c r="B269" s="74" t="s">
        <v>514</v>
      </c>
      <c r="C269" s="74"/>
      <c r="D269" s="74" t="s">
        <v>515</v>
      </c>
      <c r="E269" s="74">
        <v>-20</v>
      </c>
      <c r="F269" s="91"/>
      <c r="G269" s="74" t="s">
        <v>10</v>
      </c>
      <c r="H269" s="74">
        <v>2008</v>
      </c>
      <c r="I269" s="74">
        <v>2023</v>
      </c>
      <c r="J269" s="74" t="s">
        <v>17</v>
      </c>
      <c r="K269" s="74" t="s">
        <v>141</v>
      </c>
      <c r="L269" s="74"/>
      <c r="M269" s="76">
        <f>INDEX(CombinedDatabase!K:K,MATCH(MUSE!D269,CombinedDatabase!D:D,0))</f>
        <v>265</v>
      </c>
      <c r="N269" s="76">
        <v>265</v>
      </c>
      <c r="X269" t="str">
        <f>INDEX(Regions!$B$4:$B$19,MATCH(MUSE!B269,Regions!$A$4:$A$19,0))</f>
        <v>Rest of the World</v>
      </c>
      <c r="Y269" t="s">
        <v>927</v>
      </c>
      <c r="AA269" t="str">
        <f>INDEX(PolicyMapping!$B:$B,MATCH($D269,PolicyMapping!$A:$A,0))</f>
        <v>efficiency standard</v>
      </c>
      <c r="AB269" t="str">
        <f>INDEX(PolicyMapping!$C:$C,MATCH($D269,PolicyMapping!$A:$A,0))</f>
        <v>industry</v>
      </c>
    </row>
    <row r="270" spans="1:28" x14ac:dyDescent="0.3">
      <c r="A270" s="42" t="s">
        <v>571</v>
      </c>
      <c r="B270" s="42" t="s">
        <v>514</v>
      </c>
      <c r="C270" s="42"/>
      <c r="D270" s="42" t="s">
        <v>355</v>
      </c>
      <c r="E270" s="42">
        <v>10</v>
      </c>
      <c r="F270" s="101"/>
      <c r="G270" s="42" t="s">
        <v>24</v>
      </c>
      <c r="H270" s="42"/>
      <c r="I270" s="42">
        <v>2030</v>
      </c>
      <c r="J270" s="42" t="s">
        <v>22</v>
      </c>
      <c r="K270" s="42" t="s">
        <v>645</v>
      </c>
      <c r="L270" s="42"/>
      <c r="M270" s="75">
        <v>266</v>
      </c>
      <c r="N270" s="75">
        <v>266</v>
      </c>
      <c r="X270" t="str">
        <f>INDEX(Regions!$B$4:$B$19,MATCH(MUSE!B270,Regions!$A$4:$A$19,0))</f>
        <v>Rest of the World</v>
      </c>
      <c r="Y270" t="s">
        <v>66</v>
      </c>
      <c r="AA270" t="str">
        <f>INDEX(PolicyMapping!$B:$B,MATCH($D270,PolicyMapping!$A:$A,0))</f>
        <v>clean energy</v>
      </c>
      <c r="AB270" t="str">
        <f>INDEX(PolicyMapping!$C:$C,MATCH($D270,PolicyMapping!$A:$A,0))</f>
        <v>power</v>
      </c>
    </row>
    <row r="271" spans="1:28" x14ac:dyDescent="0.3">
      <c r="A271" s="42" t="s">
        <v>571</v>
      </c>
      <c r="B271" s="42" t="s">
        <v>514</v>
      </c>
      <c r="C271" s="42"/>
      <c r="D271" s="42" t="s">
        <v>353</v>
      </c>
      <c r="E271" s="42">
        <v>16</v>
      </c>
      <c r="F271" s="101"/>
      <c r="G271" s="42" t="s">
        <v>24</v>
      </c>
      <c r="H271" s="42"/>
      <c r="I271" s="42">
        <v>2030</v>
      </c>
      <c r="J271" s="42" t="s">
        <v>22</v>
      </c>
      <c r="K271" s="42" t="s">
        <v>646</v>
      </c>
      <c r="L271" s="42"/>
      <c r="M271" s="75">
        <v>267</v>
      </c>
      <c r="N271" s="75">
        <v>267</v>
      </c>
      <c r="X271" t="str">
        <f>INDEX(Regions!$B$4:$B$19,MATCH(MUSE!B271,Regions!$A$4:$A$19,0))</f>
        <v>Rest of the World</v>
      </c>
      <c r="Y271" t="s">
        <v>66</v>
      </c>
      <c r="AA271" t="str">
        <f>INDEX(PolicyMapping!$B:$B,MATCH($D271,PolicyMapping!$A:$A,0))</f>
        <v>clean energy</v>
      </c>
      <c r="AB271" t="str">
        <f>INDEX(PolicyMapping!$C:$C,MATCH($D271,PolicyMapping!$A:$A,0))</f>
        <v>power</v>
      </c>
    </row>
    <row r="272" spans="1:28" x14ac:dyDescent="0.3">
      <c r="A272" s="74" t="s">
        <v>571</v>
      </c>
      <c r="B272" s="74" t="s">
        <v>514</v>
      </c>
      <c r="C272" s="74"/>
      <c r="D272" s="74" t="s">
        <v>518</v>
      </c>
      <c r="E272" s="74">
        <v>-14</v>
      </c>
      <c r="F272" s="91"/>
      <c r="G272" s="74" t="s">
        <v>10</v>
      </c>
      <c r="H272" s="74">
        <v>2017</v>
      </c>
      <c r="I272" s="74">
        <v>2023</v>
      </c>
      <c r="J272" s="74" t="s">
        <v>22</v>
      </c>
      <c r="K272" s="74" t="s">
        <v>141</v>
      </c>
      <c r="L272" s="74"/>
      <c r="M272" s="76">
        <f>INDEX(CombinedDatabase!K:K,MATCH(MUSE!D272,CombinedDatabase!D:D,0))</f>
        <v>268</v>
      </c>
      <c r="N272" s="76">
        <v>268</v>
      </c>
      <c r="X272" t="str">
        <f>INDEX(Regions!$B$4:$B$19,MATCH(MUSE!B272,Regions!$A$4:$A$19,0))</f>
        <v>Rest of the World</v>
      </c>
      <c r="Y272" t="s">
        <v>927</v>
      </c>
      <c r="AA272" t="str">
        <f>INDEX(PolicyMapping!$B:$B,MATCH($D272,PolicyMapping!$A:$A,0))</f>
        <v>efficiency standard</v>
      </c>
      <c r="AB272" t="str">
        <f>INDEX(PolicyMapping!$C:$C,MATCH($D272,PolicyMapping!$A:$A,0))</f>
        <v>system</v>
      </c>
    </row>
    <row r="273" spans="1:29" x14ac:dyDescent="0.3">
      <c r="A273" s="42" t="s">
        <v>571</v>
      </c>
      <c r="B273" s="42" t="s">
        <v>514</v>
      </c>
      <c r="C273" s="42"/>
      <c r="D273" s="42" t="s">
        <v>21</v>
      </c>
      <c r="E273" s="42">
        <v>30</v>
      </c>
      <c r="F273" s="101"/>
      <c r="G273" s="42" t="s">
        <v>10</v>
      </c>
      <c r="H273" s="42"/>
      <c r="I273" s="42">
        <v>2023</v>
      </c>
      <c r="J273" s="42" t="s">
        <v>17</v>
      </c>
      <c r="K273" s="42" t="s">
        <v>647</v>
      </c>
      <c r="L273" s="42"/>
      <c r="M273" s="75">
        <v>269</v>
      </c>
      <c r="N273" s="75">
        <v>269</v>
      </c>
      <c r="X273" t="str">
        <f>INDEX(Regions!$B$4:$B$19,MATCH(MUSE!B273,Regions!$A$4:$A$19,0))</f>
        <v>Rest of the World</v>
      </c>
      <c r="Y273" t="s">
        <v>66</v>
      </c>
      <c r="AA273" t="str">
        <f>INDEX(PolicyMapping!$B:$B,MATCH($D273,PolicyMapping!$A:$A,0))</f>
        <v>clean energy</v>
      </c>
      <c r="AB273" t="str">
        <f>INDEX(PolicyMapping!$C:$C,MATCH($D273,PolicyMapping!$A:$A,0))</f>
        <v>power</v>
      </c>
    </row>
    <row r="274" spans="1:29" x14ac:dyDescent="0.3">
      <c r="A274" s="42" t="s">
        <v>571</v>
      </c>
      <c r="B274" s="42" t="s">
        <v>514</v>
      </c>
      <c r="C274" s="42"/>
      <c r="D274" s="42" t="s">
        <v>240</v>
      </c>
      <c r="E274" s="42">
        <v>1</v>
      </c>
      <c r="F274" s="101"/>
      <c r="G274" s="42" t="s">
        <v>24</v>
      </c>
      <c r="H274" s="42"/>
      <c r="I274" s="42">
        <v>2023</v>
      </c>
      <c r="J274" s="42" t="s">
        <v>17</v>
      </c>
      <c r="K274" s="42" t="s">
        <v>645</v>
      </c>
      <c r="L274" s="42"/>
      <c r="M274" s="75">
        <v>270</v>
      </c>
      <c r="N274" s="75">
        <v>270</v>
      </c>
      <c r="X274" t="str">
        <f>INDEX(Regions!$B$4:$B$19,MATCH(MUSE!B274,Regions!$A$4:$A$19,0))</f>
        <v>Rest of the World</v>
      </c>
      <c r="Y274" t="s">
        <v>66</v>
      </c>
      <c r="AA274" t="str">
        <f>INDEX(PolicyMapping!$B:$B,MATCH($D274,PolicyMapping!$A:$A,0))</f>
        <v>clean energy</v>
      </c>
      <c r="AB274" t="str">
        <f>INDEX(PolicyMapping!$C:$C,MATCH($D274,PolicyMapping!$A:$A,0))</f>
        <v>power</v>
      </c>
    </row>
    <row r="275" spans="1:29" x14ac:dyDescent="0.3">
      <c r="A275" s="42" t="s">
        <v>571</v>
      </c>
      <c r="B275" s="42" t="s">
        <v>514</v>
      </c>
      <c r="C275" s="42"/>
      <c r="D275" s="42" t="s">
        <v>522</v>
      </c>
      <c r="E275" s="42">
        <v>1</v>
      </c>
      <c r="F275" s="101"/>
      <c r="G275" s="42" t="s">
        <v>24</v>
      </c>
      <c r="H275" s="42"/>
      <c r="I275" s="42">
        <v>2023</v>
      </c>
      <c r="J275" s="42" t="s">
        <v>17</v>
      </c>
      <c r="K275" s="42" t="s">
        <v>645</v>
      </c>
      <c r="L275" s="42"/>
      <c r="M275" s="75">
        <f>INDEX(CombinedDatabase!K:K,MATCH(MUSE!D275,CombinedDatabase!D:D,0))</f>
        <v>271</v>
      </c>
      <c r="N275" s="75">
        <v>271</v>
      </c>
      <c r="X275" t="str">
        <f>INDEX(Regions!$B$4:$B$19,MATCH(MUSE!B275,Regions!$A$4:$A$19,0))</f>
        <v>Rest of the World</v>
      </c>
      <c r="Y275" t="s">
        <v>66</v>
      </c>
      <c r="AA275" t="str">
        <f>INDEX(PolicyMapping!$B:$B,MATCH($D275,PolicyMapping!$A:$A,0))</f>
        <v>clean energy</v>
      </c>
      <c r="AB275" t="str">
        <f>INDEX(PolicyMapping!$C:$C,MATCH($D275,PolicyMapping!$A:$A,0))</f>
        <v>power</v>
      </c>
    </row>
    <row r="276" spans="1:29" x14ac:dyDescent="0.3">
      <c r="A276" s="42" t="s">
        <v>571</v>
      </c>
      <c r="B276" s="42" t="s">
        <v>514</v>
      </c>
      <c r="C276" s="42"/>
      <c r="D276" s="42" t="s">
        <v>26</v>
      </c>
      <c r="E276" s="42">
        <v>5</v>
      </c>
      <c r="F276" s="101"/>
      <c r="G276" s="42" t="s">
        <v>24</v>
      </c>
      <c r="H276" s="42"/>
      <c r="I276" s="42">
        <v>2023</v>
      </c>
      <c r="J276" s="42" t="s">
        <v>17</v>
      </c>
      <c r="K276" s="42" t="s">
        <v>648</v>
      </c>
      <c r="L276" s="42"/>
      <c r="M276" s="75">
        <v>272</v>
      </c>
      <c r="N276" s="75">
        <v>272</v>
      </c>
      <c r="X276" t="str">
        <f>INDEX(Regions!$B$4:$B$19,MATCH(MUSE!B276,Regions!$A$4:$A$19,0))</f>
        <v>Rest of the World</v>
      </c>
      <c r="Y276" t="s">
        <v>66</v>
      </c>
      <c r="AA276" t="str">
        <f>INDEX(PolicyMapping!$B:$B,MATCH($D276,PolicyMapping!$A:$A,0))</f>
        <v>clean energy</v>
      </c>
      <c r="AB276" t="str">
        <f>INDEX(PolicyMapping!$C:$C,MATCH($D276,PolicyMapping!$A:$A,0))</f>
        <v>power</v>
      </c>
    </row>
    <row r="277" spans="1:29" x14ac:dyDescent="0.3">
      <c r="A277" s="42" t="s">
        <v>571</v>
      </c>
      <c r="B277" s="42" t="s">
        <v>514</v>
      </c>
      <c r="C277" s="42"/>
      <c r="D277" s="42" t="s">
        <v>25</v>
      </c>
      <c r="E277" s="42">
        <v>20</v>
      </c>
      <c r="F277" s="101"/>
      <c r="G277" s="42" t="s">
        <v>24</v>
      </c>
      <c r="H277" s="42"/>
      <c r="I277" s="42">
        <v>2023</v>
      </c>
      <c r="J277" s="42" t="s">
        <v>17</v>
      </c>
      <c r="K277" s="42" t="s">
        <v>649</v>
      </c>
      <c r="L277" s="42"/>
      <c r="M277" s="75">
        <v>273</v>
      </c>
      <c r="N277" s="75">
        <v>273</v>
      </c>
      <c r="X277" t="str">
        <f>INDEX(Regions!$B$4:$B$19,MATCH(MUSE!B277,Regions!$A$4:$A$19,0))</f>
        <v>Rest of the World</v>
      </c>
      <c r="Y277" t="s">
        <v>66</v>
      </c>
      <c r="AA277" t="str">
        <f>INDEX(PolicyMapping!$B:$B,MATCH($D277,PolicyMapping!$A:$A,0))</f>
        <v>clean energy</v>
      </c>
      <c r="AB277" t="str">
        <f>INDEX(PolicyMapping!$C:$C,MATCH($D277,PolicyMapping!$A:$A,0))</f>
        <v>power</v>
      </c>
    </row>
    <row r="278" spans="1:29" x14ac:dyDescent="0.3">
      <c r="A278" s="42" t="s">
        <v>571</v>
      </c>
      <c r="B278" s="42" t="s">
        <v>514</v>
      </c>
      <c r="C278" s="42"/>
      <c r="D278" s="42" t="s">
        <v>31</v>
      </c>
      <c r="E278" s="42">
        <v>34</v>
      </c>
      <c r="F278" s="101"/>
      <c r="G278" s="42" t="s">
        <v>24</v>
      </c>
      <c r="H278" s="42"/>
      <c r="I278" s="42">
        <v>2023</v>
      </c>
      <c r="J278" s="42" t="s">
        <v>17</v>
      </c>
      <c r="K278" s="42" t="s">
        <v>649</v>
      </c>
      <c r="L278" s="42"/>
      <c r="M278" s="75">
        <v>274</v>
      </c>
      <c r="N278" s="75">
        <v>274</v>
      </c>
      <c r="X278" t="str">
        <f>INDEX(Regions!$B$4:$B$19,MATCH(MUSE!B278,Regions!$A$4:$A$19,0))</f>
        <v>Rest of the World</v>
      </c>
      <c r="Y278" t="s">
        <v>66</v>
      </c>
      <c r="AA278" t="str">
        <f>INDEX(PolicyMapping!$B:$B,MATCH($D278,PolicyMapping!$A:$A,0))</f>
        <v>clean energy</v>
      </c>
      <c r="AB278" t="str">
        <f>INDEX(PolicyMapping!$C:$C,MATCH($D278,PolicyMapping!$A:$A,0))</f>
        <v>power</v>
      </c>
    </row>
    <row r="279" spans="1:29" x14ac:dyDescent="0.3">
      <c r="A279" s="42" t="s">
        <v>571</v>
      </c>
      <c r="B279" s="42" t="s">
        <v>527</v>
      </c>
      <c r="C279" s="42"/>
      <c r="D279" s="42" t="s">
        <v>176</v>
      </c>
      <c r="E279" s="42">
        <v>0.91</v>
      </c>
      <c r="F279" s="101"/>
      <c r="G279" s="42" t="s">
        <v>139</v>
      </c>
      <c r="H279" s="42"/>
      <c r="I279" s="42">
        <v>2025</v>
      </c>
      <c r="J279" s="42" t="s">
        <v>528</v>
      </c>
      <c r="K279" s="42" t="s">
        <v>650</v>
      </c>
      <c r="L279" s="42"/>
      <c r="M279" s="75">
        <v>275</v>
      </c>
      <c r="N279" s="75">
        <v>275</v>
      </c>
      <c r="X279" t="str">
        <f>INDEX(Regions!$B$4:$B$19,MATCH(MUSE!B279,Regions!$A$4:$A$19,0))</f>
        <v>USA</v>
      </c>
      <c r="Y279" t="s">
        <v>66</v>
      </c>
      <c r="AA279" t="str">
        <f>INDEX(PolicyMapping!$B:$B,MATCH($D279,PolicyMapping!$A:$A,0))</f>
        <v>efficiency standard</v>
      </c>
      <c r="AB279" t="str">
        <f>INDEX(PolicyMapping!$C:$C,MATCH($D279,PolicyMapping!$A:$A,0))</f>
        <v>transport</v>
      </c>
    </row>
    <row r="280" spans="1:29" x14ac:dyDescent="0.3">
      <c r="A280" s="74" t="s">
        <v>571</v>
      </c>
      <c r="B280" s="74" t="s">
        <v>527</v>
      </c>
      <c r="C280" s="74"/>
      <c r="D280" s="74" t="s">
        <v>530</v>
      </c>
      <c r="E280" s="74">
        <v>350</v>
      </c>
      <c r="F280" s="91"/>
      <c r="G280" s="74" t="s">
        <v>531</v>
      </c>
      <c r="H280" s="74"/>
      <c r="I280" s="74">
        <v>2030</v>
      </c>
      <c r="J280" s="74" t="s">
        <v>17</v>
      </c>
      <c r="K280" s="74" t="s">
        <v>141</v>
      </c>
      <c r="L280" s="74"/>
      <c r="M280" s="76">
        <f>INDEX(CombinedDatabase!K:K,MATCH(MUSE!D280,CombinedDatabase!D:D,0))</f>
        <v>276</v>
      </c>
      <c r="N280" s="76">
        <v>276</v>
      </c>
      <c r="X280" t="str">
        <f>INDEX(Regions!$B$4:$B$19,MATCH(MUSE!B280,Regions!$A$4:$A$19,0))</f>
        <v>USA</v>
      </c>
      <c r="Y280" t="s">
        <v>927</v>
      </c>
      <c r="AA280" t="str">
        <f>INDEX(PolicyMapping!$B:$B,MATCH($D280,PolicyMapping!$A:$A,0))</f>
        <v>efficiency standard</v>
      </c>
      <c r="AB280" t="str">
        <f>INDEX(PolicyMapping!$C:$C,MATCH($D280,PolicyMapping!$A:$A,0))</f>
        <v>buildings</v>
      </c>
    </row>
    <row r="281" spans="1:29" x14ac:dyDescent="0.3">
      <c r="A281" s="74" t="s">
        <v>571</v>
      </c>
      <c r="B281" s="74" t="s">
        <v>527</v>
      </c>
      <c r="C281" s="74"/>
      <c r="D281" s="74" t="s">
        <v>530</v>
      </c>
      <c r="E281" s="74">
        <v>250</v>
      </c>
      <c r="F281" s="91"/>
      <c r="G281" s="74" t="s">
        <v>531</v>
      </c>
      <c r="H281" s="74"/>
      <c r="I281" s="74">
        <v>2020</v>
      </c>
      <c r="J281" s="74" t="s">
        <v>17</v>
      </c>
      <c r="K281" s="74" t="s">
        <v>141</v>
      </c>
      <c r="L281" s="74"/>
      <c r="M281" s="76">
        <v>277</v>
      </c>
      <c r="N281" s="76">
        <v>277</v>
      </c>
      <c r="X281" t="str">
        <f>INDEX(Regions!$B$4:$B$19,MATCH(MUSE!B281,Regions!$A$4:$A$19,0))</f>
        <v>USA</v>
      </c>
      <c r="Y281" t="s">
        <v>927</v>
      </c>
      <c r="AA281" t="str">
        <f>INDEX(PolicyMapping!$B:$B,MATCH($D281,PolicyMapping!$A:$A,0))</f>
        <v>efficiency standard</v>
      </c>
      <c r="AB281" t="str">
        <f>INDEX(PolicyMapping!$C:$C,MATCH($D281,PolicyMapping!$A:$A,0))</f>
        <v>buildings</v>
      </c>
    </row>
    <row r="282" spans="1:29" x14ac:dyDescent="0.3">
      <c r="A282" s="74" t="s">
        <v>571</v>
      </c>
      <c r="B282" s="74" t="s">
        <v>527</v>
      </c>
      <c r="C282" s="74"/>
      <c r="D282" s="74" t="s">
        <v>535</v>
      </c>
      <c r="E282" s="74">
        <v>-20</v>
      </c>
      <c r="F282" s="91"/>
      <c r="G282" s="74" t="s">
        <v>10</v>
      </c>
      <c r="H282" s="74">
        <v>2010</v>
      </c>
      <c r="I282" s="74">
        <v>2025</v>
      </c>
      <c r="J282" s="74" t="s">
        <v>17</v>
      </c>
      <c r="K282" s="74" t="s">
        <v>141</v>
      </c>
      <c r="L282" s="74"/>
      <c r="M282" s="76">
        <f>INDEX(CombinedDatabase!K:K,MATCH(MUSE!D282,CombinedDatabase!D:D,0))</f>
        <v>278</v>
      </c>
      <c r="N282" s="76">
        <v>278</v>
      </c>
      <c r="X282" t="str">
        <f>INDEX(Regions!$B$4:$B$19,MATCH(MUSE!B282,Regions!$A$4:$A$19,0))</f>
        <v>USA</v>
      </c>
      <c r="Y282" t="s">
        <v>927</v>
      </c>
      <c r="AA282" t="str">
        <f>INDEX(PolicyMapping!$B:$B,MATCH($D282,PolicyMapping!$A:$A,0))</f>
        <v>efficiency standard</v>
      </c>
      <c r="AB282" t="str">
        <f>INDEX(PolicyMapping!$C:$C,MATCH($D282,PolicyMapping!$A:$A,0))</f>
        <v>buildings</v>
      </c>
    </row>
    <row r="283" spans="1:29" x14ac:dyDescent="0.3">
      <c r="A283" s="42" t="s">
        <v>571</v>
      </c>
      <c r="B283" s="42" t="s">
        <v>527</v>
      </c>
      <c r="C283" s="42"/>
      <c r="D283" s="42" t="s">
        <v>537</v>
      </c>
      <c r="E283" s="42">
        <v>15</v>
      </c>
      <c r="F283" s="101"/>
      <c r="G283" s="42" t="s">
        <v>10</v>
      </c>
      <c r="H283" s="42"/>
      <c r="I283" s="42">
        <v>2022</v>
      </c>
      <c r="J283" s="42" t="s">
        <v>17</v>
      </c>
      <c r="K283" s="42" t="s">
        <v>651</v>
      </c>
      <c r="L283" s="42"/>
      <c r="M283" s="75">
        <f>INDEX(CombinedDatabase!K:K,MATCH(MUSE!D283,CombinedDatabase!D:D,0))</f>
        <v>279</v>
      </c>
      <c r="N283" s="75">
        <v>279</v>
      </c>
      <c r="X283" t="str">
        <f>INDEX(Regions!$B$4:$B$19,MATCH(MUSE!B283,Regions!$A$4:$A$19,0))</f>
        <v>USA</v>
      </c>
      <c r="Y283" t="s">
        <v>66</v>
      </c>
      <c r="AA283" t="str">
        <f>INDEX(PolicyMapping!$B:$B,MATCH($D283,PolicyMapping!$A:$A,0))</f>
        <v>clean energy</v>
      </c>
      <c r="AB283" t="str">
        <f>INDEX(PolicyMapping!$C:$C,MATCH($D283,PolicyMapping!$A:$A,0))</f>
        <v>transport</v>
      </c>
    </row>
    <row r="284" spans="1:29" x14ac:dyDescent="0.3">
      <c r="A284" s="42" t="s">
        <v>571</v>
      </c>
      <c r="B284" s="42" t="s">
        <v>527</v>
      </c>
      <c r="C284" s="42"/>
      <c r="D284" s="42" t="s">
        <v>539</v>
      </c>
      <c r="E284" s="42">
        <v>21</v>
      </c>
      <c r="F284" s="101"/>
      <c r="G284" s="42" t="s">
        <v>10</v>
      </c>
      <c r="H284" s="42"/>
      <c r="I284" s="42">
        <v>2022</v>
      </c>
      <c r="J284" s="42" t="s">
        <v>17</v>
      </c>
      <c r="K284" s="42" t="s">
        <v>652</v>
      </c>
      <c r="L284" s="42"/>
      <c r="M284" s="75">
        <f>INDEX(CombinedDatabase!K:K,MATCH(MUSE!D284,CombinedDatabase!D:D,0))</f>
        <v>280</v>
      </c>
      <c r="N284" s="75">
        <v>280</v>
      </c>
      <c r="X284" t="str">
        <f>INDEX(Regions!$B$4:$B$19,MATCH(MUSE!B284,Regions!$A$4:$A$19,0))</f>
        <v>USA</v>
      </c>
      <c r="Y284" t="s">
        <v>66</v>
      </c>
      <c r="AA284" t="str">
        <f>INDEX(PolicyMapping!$B:$B,MATCH($D284,PolicyMapping!$A:$A,0))</f>
        <v>clean energy</v>
      </c>
      <c r="AB284" t="str">
        <f>INDEX(PolicyMapping!$C:$C,MATCH($D284,PolicyMapping!$A:$A,0))</f>
        <v>transport</v>
      </c>
    </row>
    <row r="285" spans="1:29" x14ac:dyDescent="0.3">
      <c r="A285" s="42" t="s">
        <v>571</v>
      </c>
      <c r="B285" s="42" t="s">
        <v>527</v>
      </c>
      <c r="C285" s="42"/>
      <c r="D285" s="42" t="s">
        <v>65</v>
      </c>
      <c r="E285" s="42">
        <v>10.1</v>
      </c>
      <c r="F285" s="101"/>
      <c r="G285" s="42" t="s">
        <v>10</v>
      </c>
      <c r="H285" s="42">
        <v>2014</v>
      </c>
      <c r="I285" s="42"/>
      <c r="J285" s="42" t="s">
        <v>17</v>
      </c>
      <c r="K285" s="42" t="s">
        <v>653</v>
      </c>
      <c r="L285" s="42"/>
      <c r="M285" s="75">
        <v>281</v>
      </c>
      <c r="N285" s="75">
        <v>281</v>
      </c>
      <c r="X285" t="str">
        <f>INDEX(Regions!$B$4:$B$19,MATCH(MUSE!B285,Regions!$A$4:$A$19,0))</f>
        <v>USA</v>
      </c>
      <c r="Y285" t="s">
        <v>66</v>
      </c>
      <c r="AA285" t="str">
        <f>INDEX(PolicyMapping!$B:$B,MATCH($D285,PolicyMapping!$A:$A,0))</f>
        <v>clean energy</v>
      </c>
      <c r="AB285" t="str">
        <f>INDEX(PolicyMapping!$C:$C,MATCH($D285,PolicyMapping!$A:$A,0))</f>
        <v>transport</v>
      </c>
    </row>
    <row r="286" spans="1:29" x14ac:dyDescent="0.3">
      <c r="A286" s="77" t="s">
        <v>571</v>
      </c>
      <c r="B286" s="77" t="s">
        <v>527</v>
      </c>
      <c r="C286" s="77"/>
      <c r="D286" s="77" t="s">
        <v>182</v>
      </c>
      <c r="E286" s="77">
        <v>450</v>
      </c>
      <c r="F286" s="105"/>
      <c r="G286" s="77" t="s">
        <v>183</v>
      </c>
      <c r="H286" s="77">
        <v>2014</v>
      </c>
      <c r="I286" s="77"/>
      <c r="J286" s="77" t="s">
        <v>17</v>
      </c>
      <c r="K286" s="77" t="s">
        <v>654</v>
      </c>
      <c r="L286" s="77"/>
      <c r="M286" s="78">
        <v>282</v>
      </c>
      <c r="N286" s="78">
        <v>282</v>
      </c>
      <c r="X286" t="str">
        <f>INDEX(Regions!$B$4:$B$19,MATCH(MUSE!B286,Regions!$A$4:$A$19,0))</f>
        <v>USA</v>
      </c>
      <c r="Y286" t="s">
        <v>66</v>
      </c>
      <c r="AA286" t="str">
        <f>INDEX(PolicyMapping!$B:$B,MATCH($D286,PolicyMapping!$A:$A,0))</f>
        <v>efficiency standard</v>
      </c>
      <c r="AB286" t="str">
        <f>INDEX(PolicyMapping!$C:$C,MATCH($D286,PolicyMapping!$A:$A,0))</f>
        <v>power</v>
      </c>
      <c r="AC286" t="s">
        <v>66</v>
      </c>
    </row>
    <row r="287" spans="1:29" x14ac:dyDescent="0.3">
      <c r="A287" s="56" t="s">
        <v>571</v>
      </c>
      <c r="B287" s="56" t="s">
        <v>527</v>
      </c>
      <c r="C287" s="56"/>
      <c r="D287" s="56" t="s">
        <v>21</v>
      </c>
      <c r="E287" s="56">
        <v>10.6</v>
      </c>
      <c r="F287" s="99"/>
      <c r="G287" s="56" t="s">
        <v>10</v>
      </c>
      <c r="H287" s="56"/>
      <c r="I287" s="56">
        <v>2020</v>
      </c>
      <c r="J287" s="56" t="s">
        <v>17</v>
      </c>
      <c r="K287" s="56" t="s">
        <v>573</v>
      </c>
      <c r="L287" s="56"/>
      <c r="M287" s="79">
        <v>283</v>
      </c>
      <c r="N287" s="79">
        <v>283</v>
      </c>
      <c r="X287" t="str">
        <f>INDEX(Regions!$B$4:$B$19,MATCH(MUSE!B287,Regions!$A$4:$A$19,0))</f>
        <v>USA</v>
      </c>
      <c r="Y287" t="s">
        <v>66</v>
      </c>
      <c r="Z287" t="s">
        <v>66</v>
      </c>
      <c r="AA287" t="str">
        <f>INDEX(PolicyMapping!$B:$B,MATCH($D287,PolicyMapping!$A:$A,0))</f>
        <v>clean energy</v>
      </c>
      <c r="AB287" t="str">
        <f>INDEX(PolicyMapping!$C:$C,MATCH($D287,PolicyMapping!$A:$A,0))</f>
        <v>power</v>
      </c>
    </row>
    <row r="288" spans="1:29" x14ac:dyDescent="0.3">
      <c r="A288" s="74" t="s">
        <v>571</v>
      </c>
      <c r="B288" s="74" t="s">
        <v>527</v>
      </c>
      <c r="C288" s="74"/>
      <c r="D288" s="74" t="s">
        <v>544</v>
      </c>
      <c r="E288" s="74">
        <v>-42.5</v>
      </c>
      <c r="F288" s="91"/>
      <c r="G288" s="74" t="s">
        <v>10</v>
      </c>
      <c r="H288" s="74">
        <v>2012</v>
      </c>
      <c r="I288" s="74">
        <v>2025</v>
      </c>
      <c r="J288" s="74" t="s">
        <v>17</v>
      </c>
      <c r="K288" s="74" t="s">
        <v>141</v>
      </c>
      <c r="L288" s="74"/>
      <c r="M288" s="76">
        <f>INDEX(CombinedDatabase!K:K,MATCH(MUSE!D288,CombinedDatabase!D:D,0))</f>
        <v>284</v>
      </c>
      <c r="N288" s="76">
        <v>284</v>
      </c>
      <c r="X288" t="str">
        <f>INDEX(Regions!$B$4:$B$19,MATCH(MUSE!B288,Regions!$A$4:$A$19,0))</f>
        <v>USA</v>
      </c>
      <c r="Y288" t="s">
        <v>927</v>
      </c>
      <c r="AA288" t="str">
        <f>INDEX(PolicyMapping!$B:$B,MATCH($D288,PolicyMapping!$A:$A,0))</f>
        <v>cap on emissions</v>
      </c>
      <c r="AB288" t="str">
        <f>INDEX(PolicyMapping!$C:$C,MATCH($D288,PolicyMapping!$A:$A,0))</f>
        <v>supply</v>
      </c>
    </row>
    <row r="289" spans="1:28" x14ac:dyDescent="0.3">
      <c r="A289" s="42" t="s">
        <v>571</v>
      </c>
      <c r="B289" s="42" t="s">
        <v>527</v>
      </c>
      <c r="C289" s="42"/>
      <c r="D289" s="42" t="s">
        <v>180</v>
      </c>
      <c r="E289" s="42">
        <v>0.67</v>
      </c>
      <c r="F289" s="101"/>
      <c r="G289" s="42" t="s">
        <v>166</v>
      </c>
      <c r="H289" s="42">
        <v>2015</v>
      </c>
      <c r="I289" s="42">
        <v>2027</v>
      </c>
      <c r="J289" s="42" t="s">
        <v>17</v>
      </c>
      <c r="K289" s="42" t="s">
        <v>655</v>
      </c>
      <c r="L289" s="42"/>
      <c r="M289" s="75">
        <f>INDEX(CombinedDatabase!K:K,MATCH(MUSE!D289,CombinedDatabase!D:D,0))</f>
        <v>285</v>
      </c>
      <c r="N289" s="75">
        <v>285</v>
      </c>
      <c r="X289" t="str">
        <f>INDEX(Regions!$B$4:$B$19,MATCH(MUSE!B289,Regions!$A$4:$A$19,0))</f>
        <v>USA</v>
      </c>
      <c r="Y289" t="s">
        <v>66</v>
      </c>
      <c r="AA289" t="str">
        <f>INDEX(PolicyMapping!$B:$B,MATCH($D289,PolicyMapping!$A:$A,0))</f>
        <v>efficiency standard</v>
      </c>
      <c r="AB289" t="str">
        <f>INDEX(PolicyMapping!$C:$C,MATCH($D289,PolicyMapping!$A:$A,0))</f>
        <v>transport</v>
      </c>
    </row>
    <row r="290" spans="1:28" x14ac:dyDescent="0.3">
      <c r="A290" s="42" t="s">
        <v>571</v>
      </c>
      <c r="B290" s="42" t="s">
        <v>527</v>
      </c>
      <c r="C290" s="42"/>
      <c r="D290" s="42" t="s">
        <v>547</v>
      </c>
      <c r="E290" s="42">
        <v>-35</v>
      </c>
      <c r="F290" s="101"/>
      <c r="G290" s="42" t="s">
        <v>10</v>
      </c>
      <c r="H290" s="42">
        <v>2015</v>
      </c>
      <c r="I290" s="42">
        <v>2027</v>
      </c>
      <c r="J290" s="42" t="s">
        <v>17</v>
      </c>
      <c r="K290" s="42" t="s">
        <v>656</v>
      </c>
      <c r="L290" s="42"/>
      <c r="M290" s="75">
        <f>INDEX(CombinedDatabase!K:K,MATCH(MUSE!D290,CombinedDatabase!D:D,0))</f>
        <v>286</v>
      </c>
      <c r="N290" s="75">
        <v>286</v>
      </c>
      <c r="X290" t="str">
        <f>INDEX(Regions!$B$4:$B$19,MATCH(MUSE!B290,Regions!$A$4:$A$19,0))</f>
        <v>USA</v>
      </c>
      <c r="Y290" t="s">
        <v>66</v>
      </c>
      <c r="AA290" t="str">
        <f>INDEX(PolicyMapping!$B:$B,MATCH($D290,PolicyMapping!$A:$A,0))</f>
        <v>efficiency standard</v>
      </c>
      <c r="AB290" t="str">
        <f>INDEX(PolicyMapping!$C:$C,MATCH($D290,PolicyMapping!$A:$A,0))</f>
        <v>transport</v>
      </c>
    </row>
    <row r="291" spans="1:28" x14ac:dyDescent="0.3">
      <c r="A291" s="74" t="s">
        <v>571</v>
      </c>
      <c r="B291" s="74" t="s">
        <v>527</v>
      </c>
      <c r="C291" s="74"/>
      <c r="D291" s="74" t="s">
        <v>165</v>
      </c>
      <c r="E291" s="74">
        <v>0.89</v>
      </c>
      <c r="F291" s="91"/>
      <c r="G291" s="74" t="s">
        <v>166</v>
      </c>
      <c r="H291" s="74">
        <v>2014</v>
      </c>
      <c r="I291" s="74">
        <v>2027</v>
      </c>
      <c r="J291" s="74" t="s">
        <v>17</v>
      </c>
      <c r="K291" s="74" t="s">
        <v>141</v>
      </c>
      <c r="L291" s="74"/>
      <c r="M291" s="76">
        <v>287</v>
      </c>
      <c r="N291" s="76">
        <v>287</v>
      </c>
      <c r="X291" t="str">
        <f>INDEX(Regions!$B$4:$B$19,MATCH(MUSE!B291,Regions!$A$4:$A$19,0))</f>
        <v>USA</v>
      </c>
      <c r="Y291" t="s">
        <v>927</v>
      </c>
      <c r="AA291" t="str">
        <f>INDEX(PolicyMapping!$B:$B,MATCH($D291,PolicyMapping!$A:$A,0))</f>
        <v>efficiency standard</v>
      </c>
      <c r="AB291" t="str">
        <f>INDEX(PolicyMapping!$C:$C,MATCH($D291,PolicyMapping!$A:$A,0))</f>
        <v>transport</v>
      </c>
    </row>
    <row r="292" spans="1:28" x14ac:dyDescent="0.3">
      <c r="A292" s="42" t="s">
        <v>571</v>
      </c>
      <c r="B292" s="42" t="s">
        <v>527</v>
      </c>
      <c r="C292" s="42"/>
      <c r="D292" s="42" t="s">
        <v>550</v>
      </c>
      <c r="E292" s="42">
        <v>1.1100000000000001</v>
      </c>
      <c r="F292" s="101"/>
      <c r="G292" s="42" t="s">
        <v>139</v>
      </c>
      <c r="H292" s="42">
        <v>2017</v>
      </c>
      <c r="I292" s="42">
        <v>2021</v>
      </c>
      <c r="J292" s="42" t="s">
        <v>17</v>
      </c>
      <c r="K292" s="42" t="s">
        <v>657</v>
      </c>
      <c r="L292" s="42"/>
      <c r="M292" s="75">
        <f>INDEX(CombinedDatabase!K:K,MATCH(MUSE!D292,CombinedDatabase!D:D,0))</f>
        <v>288</v>
      </c>
      <c r="N292" s="75">
        <v>288</v>
      </c>
      <c r="X292" t="str">
        <f>INDEX(Regions!$B$4:$B$19,MATCH(MUSE!B292,Regions!$A$4:$A$19,0))</f>
        <v>USA</v>
      </c>
      <c r="Y292" t="s">
        <v>66</v>
      </c>
      <c r="AA292" t="str">
        <f>INDEX(PolicyMapping!$B:$B,MATCH($D292,PolicyMapping!$A:$A,0))</f>
        <v>efficiency standard</v>
      </c>
      <c r="AB292" t="str">
        <f>INDEX(PolicyMapping!$C:$C,MATCH($D292,PolicyMapping!$A:$A,0))</f>
        <v>transport</v>
      </c>
    </row>
    <row r="293" spans="1:28" x14ac:dyDescent="0.3">
      <c r="A293" s="42" t="s">
        <v>571</v>
      </c>
      <c r="B293" s="42" t="s">
        <v>527</v>
      </c>
      <c r="C293" s="42"/>
      <c r="D293" s="42" t="s">
        <v>552</v>
      </c>
      <c r="E293" s="42">
        <v>1.1100000000000001</v>
      </c>
      <c r="F293" s="101"/>
      <c r="G293" s="42" t="s">
        <v>139</v>
      </c>
      <c r="H293" s="42">
        <v>2017</v>
      </c>
      <c r="I293" s="42">
        <v>2021</v>
      </c>
      <c r="J293" s="42" t="s">
        <v>17</v>
      </c>
      <c r="K293" s="42" t="s">
        <v>657</v>
      </c>
      <c r="L293" s="42"/>
      <c r="M293" s="75">
        <f>INDEX(CombinedDatabase!K:K,MATCH(MUSE!D293,CombinedDatabase!D:D,0))</f>
        <v>289</v>
      </c>
      <c r="N293" s="75">
        <v>289</v>
      </c>
      <c r="X293" t="str">
        <f>INDEX(Regions!$B$4:$B$19,MATCH(MUSE!B293,Regions!$A$4:$A$19,0))</f>
        <v>USA</v>
      </c>
      <c r="Y293" t="s">
        <v>66</v>
      </c>
      <c r="AA293" t="str">
        <f>INDEX(PolicyMapping!$B:$B,MATCH($D293,PolicyMapping!$A:$A,0))</f>
        <v>efficiency standard</v>
      </c>
      <c r="AB293" t="str">
        <f>INDEX(PolicyMapping!$C:$C,MATCH($D293,PolicyMapping!$A:$A,0))</f>
        <v>transport</v>
      </c>
    </row>
    <row r="294" spans="1:28" x14ac:dyDescent="0.3">
      <c r="A294" s="74" t="s">
        <v>571</v>
      </c>
      <c r="B294" s="74" t="s">
        <v>527</v>
      </c>
      <c r="C294" s="74"/>
      <c r="D294" s="74" t="s">
        <v>696</v>
      </c>
      <c r="E294" s="74" t="s">
        <v>554</v>
      </c>
      <c r="F294" s="91"/>
      <c r="G294" s="74" t="s">
        <v>555</v>
      </c>
      <c r="H294" s="74"/>
      <c r="I294" s="74">
        <v>2024</v>
      </c>
      <c r="J294" s="43" t="s">
        <v>91</v>
      </c>
      <c r="K294" s="74" t="s">
        <v>141</v>
      </c>
      <c r="L294" s="74"/>
      <c r="M294" s="76">
        <f>INDEX(CombinedDatabase!K:K,MATCH(MUSE!D294,CombinedDatabase!D:D,0))</f>
        <v>290</v>
      </c>
      <c r="N294" s="76">
        <v>290</v>
      </c>
      <c r="X294" t="str">
        <f>INDEX(Regions!$B$4:$B$19,MATCH(MUSE!B294,Regions!$A$4:$A$19,0))</f>
        <v>USA</v>
      </c>
      <c r="Y294" t="s">
        <v>927</v>
      </c>
      <c r="AA294" t="str">
        <f>INDEX(PolicyMapping!$B:$B,MATCH($D294,PolicyMapping!$A:$A,0))</f>
        <v>economic</v>
      </c>
      <c r="AB294" t="str">
        <f>INDEX(PolicyMapping!$C:$C,MATCH($D294,PolicyMapping!$A:$A,0))</f>
        <v>system</v>
      </c>
    </row>
    <row r="295" spans="1:28" x14ac:dyDescent="0.3">
      <c r="A295" s="74" t="s">
        <v>571</v>
      </c>
      <c r="B295" s="74" t="s">
        <v>527</v>
      </c>
      <c r="C295" s="74"/>
      <c r="D295" s="74" t="s">
        <v>557</v>
      </c>
      <c r="E295" s="74">
        <v>-50</v>
      </c>
      <c r="F295" s="91"/>
      <c r="G295" s="74" t="s">
        <v>10</v>
      </c>
      <c r="H295" s="74">
        <v>2010</v>
      </c>
      <c r="I295" s="74">
        <v>2020</v>
      </c>
      <c r="J295" s="43" t="s">
        <v>17</v>
      </c>
      <c r="K295" s="74" t="s">
        <v>141</v>
      </c>
      <c r="L295" s="74"/>
      <c r="M295" s="76">
        <f>INDEX(CombinedDatabase!K:K,MATCH(MUSE!D295,CombinedDatabase!D:D,0))</f>
        <v>291</v>
      </c>
      <c r="N295" s="76">
        <v>291</v>
      </c>
      <c r="X295" t="str">
        <f>INDEX(Regions!$B$4:$B$19,MATCH(MUSE!B295,Regions!$A$4:$A$19,0))</f>
        <v>USA</v>
      </c>
      <c r="Y295" t="s">
        <v>927</v>
      </c>
      <c r="AA295" t="str">
        <f>INDEX(PolicyMapping!$B:$B,MATCH($D295,PolicyMapping!$A:$A,0))</f>
        <v>cap on fossils</v>
      </c>
      <c r="AB295" t="str">
        <f>INDEX(PolicyMapping!$C:$C,MATCH($D295,PolicyMapping!$A:$A,0))</f>
        <v>system</v>
      </c>
    </row>
    <row r="296" spans="1:28" x14ac:dyDescent="0.3">
      <c r="A296" s="42" t="s">
        <v>571</v>
      </c>
      <c r="B296" s="42" t="s">
        <v>527</v>
      </c>
      <c r="C296" s="42"/>
      <c r="D296" s="42" t="s">
        <v>559</v>
      </c>
      <c r="E296" s="42">
        <v>-1.4</v>
      </c>
      <c r="F296" s="101"/>
      <c r="G296" s="42" t="s">
        <v>10</v>
      </c>
      <c r="H296" s="42">
        <v>2012</v>
      </c>
      <c r="I296" s="42" t="s">
        <v>113</v>
      </c>
      <c r="J296" s="42" t="s">
        <v>17</v>
      </c>
      <c r="K296" s="42" t="s">
        <v>889</v>
      </c>
      <c r="L296" s="42"/>
      <c r="M296" s="75">
        <f>INDEX(CombinedDatabase!K:K,MATCH(MUSE!D296,CombinedDatabase!D:D,0))</f>
        <v>292</v>
      </c>
      <c r="N296" s="75">
        <v>292</v>
      </c>
      <c r="X296" t="str">
        <f>INDEX(Regions!$B$4:$B$19,MATCH(MUSE!B296,Regions!$A$4:$A$19,0))</f>
        <v>USA</v>
      </c>
      <c r="Y296" t="s">
        <v>66</v>
      </c>
      <c r="AA296" t="str">
        <f>INDEX(PolicyMapping!$B:$B,MATCH($D296,PolicyMapping!$A:$A,0))</f>
        <v>efficiency standard</v>
      </c>
      <c r="AB296" t="str">
        <f>INDEX(PolicyMapping!$C:$C,MATCH($D296,PolicyMapping!$A:$A,0))</f>
        <v>buildings</v>
      </c>
    </row>
    <row r="297" spans="1:28" x14ac:dyDescent="0.3">
      <c r="A297" s="42" t="s">
        <v>571</v>
      </c>
      <c r="B297" s="42" t="s">
        <v>527</v>
      </c>
      <c r="C297" s="42"/>
      <c r="D297" s="42" t="s">
        <v>562</v>
      </c>
      <c r="E297" s="42">
        <v>-1.9</v>
      </c>
      <c r="F297" s="101"/>
      <c r="G297" s="42" t="s">
        <v>10</v>
      </c>
      <c r="H297" s="42">
        <v>2012</v>
      </c>
      <c r="I297" s="42" t="s">
        <v>113</v>
      </c>
      <c r="J297" s="42" t="s">
        <v>17</v>
      </c>
      <c r="K297" s="42" t="s">
        <v>889</v>
      </c>
      <c r="L297" s="42"/>
      <c r="M297" s="75">
        <f>INDEX(CombinedDatabase!K:K,MATCH(MUSE!D297,CombinedDatabase!D:D,0))</f>
        <v>293</v>
      </c>
      <c r="N297" s="75">
        <v>293</v>
      </c>
      <c r="X297" t="str">
        <f>INDEX(Regions!$B$4:$B$19,MATCH(MUSE!B297,Regions!$A$4:$A$19,0))</f>
        <v>USA</v>
      </c>
      <c r="Y297" t="s">
        <v>66</v>
      </c>
      <c r="AA297" t="str">
        <f>INDEX(PolicyMapping!$B:$B,MATCH($D297,PolicyMapping!$A:$A,0))</f>
        <v>efficiency standard</v>
      </c>
      <c r="AB297" t="str">
        <f>INDEX(PolicyMapping!$C:$C,MATCH($D297,PolicyMapping!$A:$A,0))</f>
        <v>buildings</v>
      </c>
    </row>
    <row r="298" spans="1:28" x14ac:dyDescent="0.3">
      <c r="A298" s="42" t="s">
        <v>571</v>
      </c>
      <c r="B298" s="42" t="s">
        <v>527</v>
      </c>
      <c r="C298" s="42"/>
      <c r="D298" s="42" t="s">
        <v>564</v>
      </c>
      <c r="E298" s="42">
        <v>-1.6</v>
      </c>
      <c r="F298" s="101"/>
      <c r="G298" s="42" t="s">
        <v>10</v>
      </c>
      <c r="H298" s="42">
        <v>2012</v>
      </c>
      <c r="I298" s="42" t="s">
        <v>113</v>
      </c>
      <c r="J298" s="42" t="s">
        <v>17</v>
      </c>
      <c r="K298" s="42" t="s">
        <v>658</v>
      </c>
      <c r="L298" s="42"/>
      <c r="M298" s="75">
        <f>INDEX(CombinedDatabase!K:K,MATCH(MUSE!D298,CombinedDatabase!D:D,0))</f>
        <v>294</v>
      </c>
      <c r="N298" s="75">
        <v>294</v>
      </c>
      <c r="X298" t="str">
        <f>INDEX(Regions!$B$4:$B$19,MATCH(MUSE!B298,Regions!$A$4:$A$19,0))</f>
        <v>USA</v>
      </c>
      <c r="Y298" t="s">
        <v>66</v>
      </c>
      <c r="AA298" t="str">
        <f>INDEX(PolicyMapping!$B:$B,MATCH($D298,PolicyMapping!$A:$A,0))</f>
        <v>efficiency standard</v>
      </c>
      <c r="AB298" t="str">
        <f>INDEX(PolicyMapping!$C:$C,MATCH($D298,PolicyMapping!$A:$A,0))</f>
        <v>buildings</v>
      </c>
    </row>
    <row r="299" spans="1:28" x14ac:dyDescent="0.3">
      <c r="A299" s="74" t="s">
        <v>571</v>
      </c>
      <c r="B299" s="74" t="s">
        <v>527</v>
      </c>
      <c r="C299" s="74"/>
      <c r="D299" s="74" t="s">
        <v>114</v>
      </c>
      <c r="E299" s="74">
        <v>-40</v>
      </c>
      <c r="F299" s="91"/>
      <c r="G299" s="74" t="s">
        <v>81</v>
      </c>
      <c r="H299" s="74" t="s">
        <v>148</v>
      </c>
      <c r="I299" s="74">
        <v>2020</v>
      </c>
      <c r="J299" s="74" t="s">
        <v>17</v>
      </c>
      <c r="K299" s="74" t="s">
        <v>141</v>
      </c>
      <c r="L299" s="74"/>
      <c r="M299" s="76">
        <v>295</v>
      </c>
      <c r="N299" s="76">
        <v>295</v>
      </c>
      <c r="X299" t="str">
        <f>INDEX(Regions!$B$4:$B$19,MATCH(MUSE!B299,Regions!$A$4:$A$19,0))</f>
        <v>USA</v>
      </c>
      <c r="Y299" t="s">
        <v>927</v>
      </c>
      <c r="AA299" t="str">
        <f>INDEX(PolicyMapping!$B:$B,MATCH($D299,PolicyMapping!$A:$A,0))</f>
        <v>cap on emissions</v>
      </c>
      <c r="AB299" t="str">
        <f>INDEX(PolicyMapping!$C:$C,MATCH($D299,PolicyMapping!$A:$A,0))</f>
        <v>land</v>
      </c>
    </row>
    <row r="300" spans="1:28" x14ac:dyDescent="0.3">
      <c r="A300" s="42" t="s">
        <v>571</v>
      </c>
      <c r="B300" s="42" t="s">
        <v>527</v>
      </c>
      <c r="C300" s="42"/>
      <c r="D300" s="42" t="s">
        <v>633</v>
      </c>
      <c r="E300" s="42">
        <v>155.34</v>
      </c>
      <c r="F300" s="101"/>
      <c r="G300" s="42" t="s">
        <v>286</v>
      </c>
      <c r="H300" s="42"/>
      <c r="I300" s="42">
        <v>2020</v>
      </c>
      <c r="J300" s="42" t="s">
        <v>17</v>
      </c>
      <c r="K300" s="42" t="s">
        <v>659</v>
      </c>
      <c r="L300" s="42"/>
      <c r="M300" s="75">
        <v>296</v>
      </c>
      <c r="N300" s="75">
        <v>296</v>
      </c>
      <c r="W300" t="s">
        <v>130</v>
      </c>
      <c r="X300" t="str">
        <f>INDEX(Regions!$B$4:$B$19,MATCH(MUSE!B300,Regions!$A$4:$A$19,0))</f>
        <v>USA</v>
      </c>
      <c r="Y300" t="s">
        <v>66</v>
      </c>
      <c r="AA300" t="str">
        <f>INDEX(PolicyMapping!$B:$B,MATCH($D300,PolicyMapping!$A:$A,0))</f>
        <v>efficiency standard</v>
      </c>
      <c r="AB300" t="str">
        <f>INDEX(PolicyMapping!$C:$C,MATCH($D300,PolicyMapping!$A:$A,0))</f>
        <v>transport</v>
      </c>
    </row>
    <row r="301" spans="1:28" x14ac:dyDescent="0.3">
      <c r="A301" s="42" t="s">
        <v>571</v>
      </c>
      <c r="B301" s="42" t="s">
        <v>527</v>
      </c>
      <c r="C301" s="42"/>
      <c r="D301" s="42" t="s">
        <v>633</v>
      </c>
      <c r="E301" s="42">
        <v>131.72999999999999</v>
      </c>
      <c r="F301" s="101"/>
      <c r="G301" s="42" t="s">
        <v>286</v>
      </c>
      <c r="H301" s="42"/>
      <c r="I301" s="42">
        <v>2025</v>
      </c>
      <c r="J301" s="42" t="s">
        <v>17</v>
      </c>
      <c r="K301" s="42" t="s">
        <v>659</v>
      </c>
      <c r="L301" s="42"/>
      <c r="M301" s="75">
        <v>297</v>
      </c>
      <c r="N301" s="75">
        <v>297</v>
      </c>
      <c r="W301" t="s">
        <v>130</v>
      </c>
      <c r="X301" t="str">
        <f>INDEX(Regions!$B$4:$B$19,MATCH(MUSE!B301,Regions!$A$4:$A$19,0))</f>
        <v>USA</v>
      </c>
      <c r="Y301" t="s">
        <v>66</v>
      </c>
      <c r="AA301" t="str">
        <f>INDEX(PolicyMapping!$B:$B,MATCH($D301,PolicyMapping!$A:$A,0))</f>
        <v>efficiency standard</v>
      </c>
      <c r="AB301" t="str">
        <f>INDEX(PolicyMapping!$C:$C,MATCH($D301,PolicyMapping!$A:$A,0))</f>
        <v>transport</v>
      </c>
    </row>
    <row r="302" spans="1:28" x14ac:dyDescent="0.3">
      <c r="A302" s="42" t="s">
        <v>571</v>
      </c>
      <c r="B302" s="42" t="s">
        <v>527</v>
      </c>
      <c r="C302" s="42"/>
      <c r="D302" s="42" t="s">
        <v>633</v>
      </c>
      <c r="E302" s="42">
        <v>131.72999999999999</v>
      </c>
      <c r="F302" s="101"/>
      <c r="G302" s="42" t="s">
        <v>286</v>
      </c>
      <c r="H302" s="42"/>
      <c r="I302" s="42">
        <v>2030</v>
      </c>
      <c r="J302" s="42" t="s">
        <v>17</v>
      </c>
      <c r="K302" s="42" t="s">
        <v>659</v>
      </c>
      <c r="L302" s="42"/>
      <c r="M302" s="75">
        <v>298</v>
      </c>
      <c r="N302" s="75">
        <v>298</v>
      </c>
      <c r="W302" t="s">
        <v>130</v>
      </c>
      <c r="X302" t="str">
        <f>INDEX(Regions!$B$4:$B$19,MATCH(MUSE!B302,Regions!$A$4:$A$19,0))</f>
        <v>USA</v>
      </c>
      <c r="Y302" t="s">
        <v>66</v>
      </c>
      <c r="AA302" t="str">
        <f>INDEX(PolicyMapping!$B:$B,MATCH($D302,PolicyMapping!$A:$A,0))</f>
        <v>efficiency standard</v>
      </c>
      <c r="AB302" t="str">
        <f>INDEX(PolicyMapping!$C:$C,MATCH($D302,PolicyMapping!$A:$A,0))</f>
        <v>transport</v>
      </c>
    </row>
    <row r="303" spans="1:28" x14ac:dyDescent="0.3">
      <c r="A303" s="42" t="s">
        <v>571</v>
      </c>
      <c r="B303" s="42" t="s">
        <v>527</v>
      </c>
      <c r="C303" s="42"/>
      <c r="D303" s="42" t="s">
        <v>660</v>
      </c>
      <c r="E303" s="42">
        <v>220.59</v>
      </c>
      <c r="F303" s="101"/>
      <c r="G303" s="42" t="s">
        <v>286</v>
      </c>
      <c r="H303" s="42"/>
      <c r="I303" s="42">
        <v>2020</v>
      </c>
      <c r="J303" s="42" t="s">
        <v>17</v>
      </c>
      <c r="K303" s="42" t="s">
        <v>661</v>
      </c>
      <c r="L303" s="42"/>
      <c r="M303" s="75">
        <f>INDEX(CombinedDatabase!K:K,MATCH(MUSE!D303,CombinedDatabase!D:D,0))</f>
        <v>299</v>
      </c>
      <c r="N303" s="75">
        <v>299</v>
      </c>
      <c r="W303" t="s">
        <v>130</v>
      </c>
      <c r="X303" t="str">
        <f>INDEX(Regions!$B$4:$B$19,MATCH(MUSE!B303,Regions!$A$4:$A$19,0))</f>
        <v>USA</v>
      </c>
      <c r="Y303" t="s">
        <v>66</v>
      </c>
      <c r="AA303" t="str">
        <f>INDEX(PolicyMapping!$B:$B,MATCH($D303,PolicyMapping!$A:$A,0))</f>
        <v>efficiency standard</v>
      </c>
      <c r="AB303" t="str">
        <f>INDEX(PolicyMapping!$C:$C,MATCH($D303,PolicyMapping!$A:$A,0))</f>
        <v>transport</v>
      </c>
    </row>
    <row r="304" spans="1:28" x14ac:dyDescent="0.3">
      <c r="A304" s="42" t="s">
        <v>571</v>
      </c>
      <c r="B304" s="42" t="s">
        <v>527</v>
      </c>
      <c r="C304" s="42"/>
      <c r="D304" s="42" t="s">
        <v>660</v>
      </c>
      <c r="E304" s="42">
        <v>178.33</v>
      </c>
      <c r="F304" s="101">
        <v>187</v>
      </c>
      <c r="G304" s="42" t="s">
        <v>286</v>
      </c>
      <c r="H304" s="42"/>
      <c r="I304" s="42">
        <v>2025</v>
      </c>
      <c r="J304" s="42" t="s">
        <v>17</v>
      </c>
      <c r="K304" s="42" t="s">
        <v>661</v>
      </c>
      <c r="L304" s="42"/>
      <c r="M304" s="75">
        <v>300</v>
      </c>
      <c r="N304" s="75">
        <v>300</v>
      </c>
      <c r="W304" t="s">
        <v>130</v>
      </c>
      <c r="X304" t="str">
        <f>INDEX(Regions!$B$4:$B$19,MATCH(MUSE!B304,Regions!$A$4:$A$19,0))</f>
        <v>USA</v>
      </c>
      <c r="Y304" t="s">
        <v>66</v>
      </c>
      <c r="AA304" t="str">
        <f>INDEX(PolicyMapping!$B:$B,MATCH($D304,PolicyMapping!$A:$A,0))</f>
        <v>efficiency standard</v>
      </c>
      <c r="AB304" t="str">
        <f>INDEX(PolicyMapping!$C:$C,MATCH($D304,PolicyMapping!$A:$A,0))</f>
        <v>transport</v>
      </c>
    </row>
    <row r="305" spans="1:28" x14ac:dyDescent="0.3">
      <c r="A305" s="42" t="s">
        <v>571</v>
      </c>
      <c r="B305" s="42" t="s">
        <v>527</v>
      </c>
      <c r="C305" s="42"/>
      <c r="D305" s="42" t="s">
        <v>660</v>
      </c>
      <c r="E305" s="42">
        <v>178.33</v>
      </c>
      <c r="F305" s="101">
        <v>187</v>
      </c>
      <c r="G305" s="42" t="s">
        <v>286</v>
      </c>
      <c r="H305" s="42"/>
      <c r="I305" s="42">
        <v>2030</v>
      </c>
      <c r="J305" s="42" t="s">
        <v>17</v>
      </c>
      <c r="K305" s="42" t="s">
        <v>661</v>
      </c>
      <c r="L305" s="42"/>
      <c r="M305" s="75">
        <v>301</v>
      </c>
      <c r="N305" s="75">
        <v>301</v>
      </c>
      <c r="W305" t="s">
        <v>130</v>
      </c>
      <c r="X305" t="str">
        <f>INDEX(Regions!$B$4:$B$19,MATCH(MUSE!B305,Regions!$A$4:$A$19,0))</f>
        <v>USA</v>
      </c>
      <c r="Y305" t="s">
        <v>66</v>
      </c>
      <c r="AA305" t="str">
        <f>INDEX(PolicyMapping!$B:$B,MATCH($D305,PolicyMapping!$A:$A,0))</f>
        <v>efficiency standard</v>
      </c>
      <c r="AB305" t="str">
        <f>INDEX(PolicyMapping!$C:$C,MATCH($D305,PolicyMapping!$A:$A,0))</f>
        <v>transport</v>
      </c>
    </row>
    <row r="306" spans="1:28" x14ac:dyDescent="0.3">
      <c r="A306" s="42" t="s">
        <v>571</v>
      </c>
      <c r="B306" s="42" t="s">
        <v>527</v>
      </c>
      <c r="C306" s="42"/>
      <c r="D306" s="42" t="s">
        <v>224</v>
      </c>
      <c r="E306" s="42">
        <v>582000</v>
      </c>
      <c r="F306" s="101"/>
      <c r="G306" s="42" t="s">
        <v>225</v>
      </c>
      <c r="H306" s="42"/>
      <c r="I306" s="42">
        <v>2020</v>
      </c>
      <c r="J306" s="42" t="s">
        <v>17</v>
      </c>
      <c r="K306" s="42" t="s">
        <v>662</v>
      </c>
      <c r="L306" s="42"/>
      <c r="M306" s="75">
        <v>302</v>
      </c>
      <c r="N306" s="75">
        <v>302</v>
      </c>
      <c r="W306" t="s">
        <v>130</v>
      </c>
      <c r="X306" t="str">
        <f>INDEX(Regions!$B$4:$B$19,MATCH(MUSE!B306,Regions!$A$4:$A$19,0))</f>
        <v>USA</v>
      </c>
      <c r="Y306" t="s">
        <v>66</v>
      </c>
      <c r="AA306" t="str">
        <f>INDEX(PolicyMapping!$B:$B,MATCH($D306,PolicyMapping!$A:$A,0))</f>
        <v>clean energy</v>
      </c>
      <c r="AB306" t="str">
        <f>INDEX(PolicyMapping!$C:$C,MATCH($D306,PolicyMapping!$A:$A,0))</f>
        <v>transport</v>
      </c>
    </row>
    <row r="307" spans="1:28" x14ac:dyDescent="0.3">
      <c r="A307" s="42" t="s">
        <v>571</v>
      </c>
      <c r="B307" s="42" t="s">
        <v>527</v>
      </c>
      <c r="C307" s="42"/>
      <c r="D307" s="42" t="s">
        <v>224</v>
      </c>
      <c r="E307" s="42">
        <v>1334000</v>
      </c>
      <c r="F307" s="101"/>
      <c r="G307" s="42" t="s">
        <v>225</v>
      </c>
      <c r="H307" s="42"/>
      <c r="I307" s="42">
        <v>2025</v>
      </c>
      <c r="J307" s="42" t="s">
        <v>17</v>
      </c>
      <c r="K307" s="42" t="s">
        <v>662</v>
      </c>
      <c r="L307" s="42"/>
      <c r="M307" s="75">
        <v>303</v>
      </c>
      <c r="N307" s="75">
        <v>303</v>
      </c>
      <c r="W307" t="s">
        <v>130</v>
      </c>
      <c r="X307" t="str">
        <f>INDEX(Regions!$B$4:$B$19,MATCH(MUSE!B307,Regions!$A$4:$A$19,0))</f>
        <v>USA</v>
      </c>
      <c r="Y307" t="s">
        <v>66</v>
      </c>
      <c r="AA307" t="str">
        <f>INDEX(PolicyMapping!$B:$B,MATCH($D307,PolicyMapping!$A:$A,0))</f>
        <v>clean energy</v>
      </c>
      <c r="AB307" t="str">
        <f>INDEX(PolicyMapping!$C:$C,MATCH($D307,PolicyMapping!$A:$A,0))</f>
        <v>transport</v>
      </c>
    </row>
    <row r="308" spans="1:28" x14ac:dyDescent="0.3">
      <c r="A308" s="42" t="s">
        <v>571</v>
      </c>
      <c r="B308" s="42" t="s">
        <v>527</v>
      </c>
      <c r="C308" s="42"/>
      <c r="D308" s="42" t="s">
        <v>224</v>
      </c>
      <c r="E308" s="42">
        <v>1754000</v>
      </c>
      <c r="F308" s="101"/>
      <c r="G308" s="42" t="s">
        <v>225</v>
      </c>
      <c r="H308" s="42"/>
      <c r="I308" s="42">
        <v>2030</v>
      </c>
      <c r="J308" s="42" t="s">
        <v>17</v>
      </c>
      <c r="K308" s="42" t="s">
        <v>662</v>
      </c>
      <c r="L308" s="42"/>
      <c r="M308" s="75">
        <v>304</v>
      </c>
      <c r="N308" s="75">
        <v>304</v>
      </c>
      <c r="W308" t="s">
        <v>130</v>
      </c>
      <c r="X308" t="str">
        <f>INDEX(Regions!$B$4:$B$19,MATCH(MUSE!B308,Regions!$A$4:$A$19,0))</f>
        <v>USA</v>
      </c>
      <c r="Y308" t="s">
        <v>66</v>
      </c>
      <c r="AA308" t="str">
        <f>INDEX(PolicyMapping!$B:$B,MATCH($D308,PolicyMapping!$A:$A,0))</f>
        <v>clean energy</v>
      </c>
      <c r="AB308" t="str">
        <f>INDEX(PolicyMapping!$C:$C,MATCH($D308,PolicyMapping!$A:$A,0))</f>
        <v>transport</v>
      </c>
    </row>
    <row r="309" spans="1:28" x14ac:dyDescent="0.3">
      <c r="A309" s="56" t="s">
        <v>571</v>
      </c>
      <c r="B309" s="56" t="s">
        <v>527</v>
      </c>
      <c r="C309" s="56"/>
      <c r="D309" s="56" t="s">
        <v>386</v>
      </c>
      <c r="E309" s="56">
        <v>36</v>
      </c>
      <c r="F309" s="99">
        <v>20</v>
      </c>
      <c r="G309" s="56" t="s">
        <v>10</v>
      </c>
      <c r="H309" s="56"/>
      <c r="I309" s="56">
        <v>2020</v>
      </c>
      <c r="J309" s="56" t="s">
        <v>17</v>
      </c>
      <c r="K309" s="56" t="s">
        <v>619</v>
      </c>
      <c r="L309" s="56"/>
      <c r="M309" s="79">
        <f>INDEX(CombinedDatabase!K:K,MATCH(MUSE!D309,CombinedDatabase!D:D,0))</f>
        <v>185</v>
      </c>
      <c r="N309" s="56">
        <v>305</v>
      </c>
      <c r="W309" t="s">
        <v>130</v>
      </c>
      <c r="X309" t="str">
        <f>INDEX(Regions!$B$4:$B$19,MATCH(MUSE!B309,Regions!$A$4:$A$19,0))</f>
        <v>USA</v>
      </c>
      <c r="Y309" t="s">
        <v>66</v>
      </c>
      <c r="Z309" t="s">
        <v>66</v>
      </c>
      <c r="AA309" t="str">
        <f>INDEX(PolicyMapping!$B:$B,MATCH($D309,PolicyMapping!$A:$A,0))</f>
        <v>clean energy</v>
      </c>
      <c r="AB309" t="str">
        <f>INDEX(PolicyMapping!$C:$C,MATCH($D309,PolicyMapping!$A:$A,0))</f>
        <v>system</v>
      </c>
    </row>
    <row r="310" spans="1:28" x14ac:dyDescent="0.3">
      <c r="A310" s="56" t="s">
        <v>571</v>
      </c>
      <c r="B310" s="56" t="s">
        <v>527</v>
      </c>
      <c r="C310" s="56"/>
      <c r="D310" s="56" t="s">
        <v>386</v>
      </c>
      <c r="E310" s="56">
        <v>38</v>
      </c>
      <c r="F310" s="99">
        <v>29.5</v>
      </c>
      <c r="G310" s="56" t="s">
        <v>10</v>
      </c>
      <c r="H310" s="56"/>
      <c r="I310" s="56">
        <v>2025</v>
      </c>
      <c r="J310" s="56" t="s">
        <v>17</v>
      </c>
      <c r="K310" s="56" t="s">
        <v>619</v>
      </c>
      <c r="L310" s="56"/>
      <c r="M310" s="79">
        <v>306</v>
      </c>
      <c r="N310" s="56">
        <v>306</v>
      </c>
      <c r="W310" t="s">
        <v>130</v>
      </c>
      <c r="X310" t="str">
        <f>INDEX(Regions!$B$4:$B$19,MATCH(MUSE!B310,Regions!$A$4:$A$19,0))</f>
        <v>USA</v>
      </c>
      <c r="Y310" t="s">
        <v>66</v>
      </c>
      <c r="Z310" t="s">
        <v>66</v>
      </c>
      <c r="AA310" t="str">
        <f>INDEX(PolicyMapping!$B:$B,MATCH($D310,PolicyMapping!$A:$A,0))</f>
        <v>clean energy</v>
      </c>
      <c r="AB310" t="str">
        <f>INDEX(PolicyMapping!$C:$C,MATCH($D310,PolicyMapping!$A:$A,0))</f>
        <v>system</v>
      </c>
    </row>
    <row r="311" spans="1:28" x14ac:dyDescent="0.3">
      <c r="A311" s="56" t="s">
        <v>571</v>
      </c>
      <c r="B311" s="56" t="s">
        <v>527</v>
      </c>
      <c r="C311" s="56"/>
      <c r="D311" s="56" t="s">
        <v>386</v>
      </c>
      <c r="E311" s="56">
        <v>42</v>
      </c>
      <c r="F311" s="99">
        <v>34.5</v>
      </c>
      <c r="G311" s="56" t="s">
        <v>10</v>
      </c>
      <c r="H311" s="56"/>
      <c r="I311" s="56">
        <v>2030</v>
      </c>
      <c r="J311" s="56" t="s">
        <v>17</v>
      </c>
      <c r="K311" s="56" t="s">
        <v>619</v>
      </c>
      <c r="L311" s="56"/>
      <c r="M311" s="79">
        <v>307</v>
      </c>
      <c r="N311" s="56">
        <v>307</v>
      </c>
      <c r="W311" t="s">
        <v>130</v>
      </c>
      <c r="X311" t="str">
        <f>INDEX(Regions!$B$4:$B$19,MATCH(MUSE!B311,Regions!$A$4:$A$19,0))</f>
        <v>USA</v>
      </c>
      <c r="Y311" t="s">
        <v>66</v>
      </c>
      <c r="Z311" t="s">
        <v>66</v>
      </c>
      <c r="AA311" t="str">
        <f>INDEX(PolicyMapping!$B:$B,MATCH($D311,PolicyMapping!$A:$A,0))</f>
        <v>clean energy</v>
      </c>
      <c r="AB311" t="str">
        <f>INDEX(PolicyMapping!$C:$C,MATCH($D311,PolicyMapping!$A:$A,0))</f>
        <v>system</v>
      </c>
    </row>
  </sheetData>
  <autoFilter ref="M3:N311" xr:uid="{76F4CB6F-6718-4394-B010-9A020F34D795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C0974-46CA-4E2F-9126-A764B7C924EA}">
  <dimension ref="A2:AC339"/>
  <sheetViews>
    <sheetView zoomScale="70" zoomScaleNormal="70" workbookViewId="0">
      <pane xSplit="22" ySplit="3" topLeftCell="AA319" activePane="bottomRight" state="frozen"/>
      <selection pane="topRight" activeCell="X1" sqref="X1"/>
      <selection pane="bottomLeft" activeCell="A4" sqref="A4"/>
      <selection pane="bottomRight" activeCell="X149" sqref="X149:AB149"/>
    </sheetView>
  </sheetViews>
  <sheetFormatPr defaultColWidth="9.109375" defaultRowHeight="14.4" outlineLevelCol="1" x14ac:dyDescent="0.3"/>
  <cols>
    <col min="2" max="2" width="25.88671875" bestFit="1" customWidth="1"/>
    <col min="4" max="4" width="58.6640625" customWidth="1"/>
    <col min="6" max="6" width="13.33203125" style="92" customWidth="1"/>
    <col min="11" max="11" width="80.109375" customWidth="1"/>
    <col min="12" max="12" width="12.44140625" hidden="1" customWidth="1"/>
    <col min="14" max="14" width="11.44140625" customWidth="1"/>
    <col min="15" max="22" width="11.44140625" hidden="1" customWidth="1" outlineLevel="1"/>
    <col min="23" max="23" width="9.88671875" customWidth="1" collapsed="1"/>
    <col min="24" max="24" width="25" bestFit="1" customWidth="1"/>
    <col min="25" max="25" width="16" bestFit="1" customWidth="1"/>
    <col min="26" max="26" width="11.5546875" bestFit="1" customWidth="1"/>
  </cols>
  <sheetData>
    <row r="2" spans="1:29" ht="78.599999999999994" customHeight="1" x14ac:dyDescent="0.3">
      <c r="K2">
        <v>318</v>
      </c>
    </row>
    <row r="3" spans="1:29" x14ac:dyDescent="0.3">
      <c r="A3" s="50" t="s">
        <v>46</v>
      </c>
      <c r="B3" s="16" t="s">
        <v>47</v>
      </c>
      <c r="C3" s="51" t="s">
        <v>48</v>
      </c>
      <c r="D3" s="50" t="s">
        <v>1</v>
      </c>
      <c r="E3" s="52" t="s">
        <v>2</v>
      </c>
      <c r="F3" s="93" t="s">
        <v>939</v>
      </c>
      <c r="G3" s="50"/>
      <c r="H3" s="50" t="s">
        <v>4</v>
      </c>
      <c r="I3" s="50" t="s">
        <v>5</v>
      </c>
      <c r="J3" s="50" t="s">
        <v>6</v>
      </c>
      <c r="K3" s="53" t="s">
        <v>60</v>
      </c>
      <c r="L3" s="53"/>
      <c r="M3" s="50" t="s">
        <v>894</v>
      </c>
      <c r="N3" s="50" t="s">
        <v>712</v>
      </c>
      <c r="W3" s="12" t="s">
        <v>61</v>
      </c>
      <c r="X3" s="30" t="s">
        <v>59</v>
      </c>
      <c r="Y3" s="30" t="s">
        <v>91</v>
      </c>
      <c r="Z3" s="30" t="s">
        <v>148</v>
      </c>
      <c r="AA3" s="26" t="s">
        <v>678</v>
      </c>
      <c r="AB3" s="26" t="s">
        <v>669</v>
      </c>
      <c r="AC3" s="12" t="s">
        <v>893</v>
      </c>
    </row>
    <row r="4" spans="1:29" x14ac:dyDescent="0.3">
      <c r="A4" s="41" t="s">
        <v>713</v>
      </c>
      <c r="B4" s="54" t="s">
        <v>63</v>
      </c>
      <c r="C4" s="41"/>
      <c r="D4" s="41" t="s">
        <v>65</v>
      </c>
      <c r="E4" s="41">
        <v>12</v>
      </c>
      <c r="F4" s="90"/>
      <c r="G4" s="41"/>
      <c r="H4" s="41">
        <v>2016</v>
      </c>
      <c r="I4" s="41"/>
      <c r="J4" s="41" t="s">
        <v>17</v>
      </c>
      <c r="K4" s="41" t="s">
        <v>714</v>
      </c>
      <c r="L4" s="41"/>
      <c r="M4" s="41">
        <v>1</v>
      </c>
      <c r="N4" s="41" t="s">
        <v>715</v>
      </c>
      <c r="X4" s="28" t="str">
        <f>INDEX(Regions!$B$4:$B19,MATCH(GCAM!B4,Regions!$A$4:$A$19,0))</f>
        <v>Latin America excl. Brazil</v>
      </c>
      <c r="Y4" t="s">
        <v>66</v>
      </c>
      <c r="AA4" t="str">
        <f>INDEX(PolicyMapping!$B:$B,MATCH($D4,PolicyMapping!$A:$A,0))</f>
        <v>clean energy</v>
      </c>
      <c r="AB4" t="str">
        <f>INDEX(PolicyMapping!$C:$C,MATCH($D4,PolicyMapping!$A:$A,0))</f>
        <v>transport</v>
      </c>
    </row>
    <row r="5" spans="1:29" s="92" customFormat="1" x14ac:dyDescent="0.3">
      <c r="A5" s="90" t="s">
        <v>713</v>
      </c>
      <c r="B5" s="99" t="s">
        <v>63</v>
      </c>
      <c r="C5" s="90"/>
      <c r="D5" s="90" t="s">
        <v>119</v>
      </c>
      <c r="E5" s="90"/>
      <c r="F5" s="90">
        <v>12</v>
      </c>
      <c r="G5" s="90"/>
      <c r="H5" s="90"/>
      <c r="I5" s="90"/>
      <c r="J5" s="90"/>
      <c r="K5" s="90"/>
      <c r="L5" s="90"/>
      <c r="M5" s="90"/>
      <c r="N5" s="90"/>
      <c r="X5" s="100" t="str">
        <f>INDEX(Regions!$B$4:$B20,MATCH(GCAM!B5,Regions!$A$4:$A$19,0))</f>
        <v>Latin America excl. Brazil</v>
      </c>
      <c r="Y5" s="92" t="s">
        <v>66</v>
      </c>
      <c r="AA5" s="92" t="str">
        <f>INDEX(PolicyMapping!$B:$B,MATCH($D5,PolicyMapping!$A:$A,0))</f>
        <v>clean energy</v>
      </c>
      <c r="AB5" s="92" t="str">
        <f>INDEX(PolicyMapping!$C:$C,MATCH($D5,PolicyMapping!$A:$A,0))</f>
        <v>transport</v>
      </c>
    </row>
    <row r="6" spans="1:29" s="92" customFormat="1" x14ac:dyDescent="0.3">
      <c r="A6" s="90" t="s">
        <v>713</v>
      </c>
      <c r="B6" s="99" t="s">
        <v>63</v>
      </c>
      <c r="C6" s="90"/>
      <c r="D6" s="90" t="s">
        <v>122</v>
      </c>
      <c r="E6" s="90"/>
      <c r="F6" s="90">
        <v>5</v>
      </c>
      <c r="G6" s="90"/>
      <c r="H6" s="90"/>
      <c r="I6" s="90"/>
      <c r="J6" s="90"/>
      <c r="K6" s="90"/>
      <c r="L6" s="90"/>
      <c r="M6" s="90"/>
      <c r="N6" s="90"/>
      <c r="X6" s="100" t="str">
        <f>INDEX(Regions!$B$4:$B21,MATCH(GCAM!B6,Regions!$A$4:$A$19,0))</f>
        <v>Latin America excl. Brazil</v>
      </c>
      <c r="Y6" s="92" t="s">
        <v>66</v>
      </c>
      <c r="AA6" s="92" t="str">
        <f>INDEX(PolicyMapping!$B:$B,MATCH($D6,PolicyMapping!$A:$A,0))</f>
        <v>clean energy</v>
      </c>
      <c r="AB6" s="92" t="str">
        <f>INDEX(PolicyMapping!$C:$C,MATCH($D6,PolicyMapping!$A:$A,0))</f>
        <v>transport</v>
      </c>
    </row>
    <row r="7" spans="1:29" x14ac:dyDescent="0.3">
      <c r="A7" s="55" t="s">
        <v>713</v>
      </c>
      <c r="B7" s="56" t="s">
        <v>63</v>
      </c>
      <c r="C7" s="55"/>
      <c r="D7" s="55" t="s">
        <v>71</v>
      </c>
      <c r="E7" s="55">
        <v>200</v>
      </c>
      <c r="F7" s="90"/>
      <c r="G7" s="55" t="s">
        <v>72</v>
      </c>
      <c r="H7" s="55">
        <v>2013</v>
      </c>
      <c r="I7" s="55">
        <v>2016</v>
      </c>
      <c r="J7" s="55" t="s">
        <v>17</v>
      </c>
      <c r="K7" s="55" t="s">
        <v>716</v>
      </c>
      <c r="L7" s="55"/>
      <c r="M7" s="55">
        <v>2</v>
      </c>
      <c r="N7" s="55"/>
      <c r="X7" s="28" t="str">
        <f>INDEX(Regions!$B$4:$B20,MATCH(GCAM!B7,Regions!$A$4:$A$19,0))</f>
        <v>Latin America excl. Brazil</v>
      </c>
      <c r="Y7" t="s">
        <v>66</v>
      </c>
      <c r="Z7" t="s">
        <v>66</v>
      </c>
      <c r="AA7" t="str">
        <f>INDEX(PolicyMapping!$B:$B,MATCH($D7,PolicyMapping!$A:$A,0))</f>
        <v>clean energy</v>
      </c>
      <c r="AB7" t="str">
        <f>INDEX(PolicyMapping!$C:$C,MATCH($D7,PolicyMapping!$A:$A,0))</f>
        <v>power</v>
      </c>
    </row>
    <row r="8" spans="1:29" x14ac:dyDescent="0.3">
      <c r="A8" s="55" t="s">
        <v>713</v>
      </c>
      <c r="B8" s="56" t="s">
        <v>63</v>
      </c>
      <c r="C8" s="55"/>
      <c r="D8" s="55" t="s">
        <v>74</v>
      </c>
      <c r="E8" s="55">
        <v>200</v>
      </c>
      <c r="F8" s="90"/>
      <c r="G8" s="55" t="s">
        <v>72</v>
      </c>
      <c r="H8" s="55">
        <v>2013</v>
      </c>
      <c r="I8" s="55">
        <v>2016</v>
      </c>
      <c r="J8" s="55" t="s">
        <v>17</v>
      </c>
      <c r="K8" s="55" t="s">
        <v>716</v>
      </c>
      <c r="L8" s="55"/>
      <c r="M8" s="55">
        <v>3</v>
      </c>
      <c r="N8" s="55"/>
      <c r="X8" s="28" t="str">
        <f>INDEX(Regions!$B$4:$B21,MATCH(GCAM!B8,Regions!$A$4:$A$19,0))</f>
        <v>Latin America excl. Brazil</v>
      </c>
      <c r="Y8" t="s">
        <v>66</v>
      </c>
      <c r="Z8" t="s">
        <v>66</v>
      </c>
      <c r="AA8" t="str">
        <f>INDEX(PolicyMapping!$B:$B,MATCH($D8,PolicyMapping!$A:$A,0))</f>
        <v>clean energy</v>
      </c>
      <c r="AB8" t="str">
        <f>INDEX(PolicyMapping!$C:$C,MATCH($D8,PolicyMapping!$A:$A,0))</f>
        <v>power</v>
      </c>
    </row>
    <row r="9" spans="1:29" x14ac:dyDescent="0.3">
      <c r="A9" s="55" t="s">
        <v>713</v>
      </c>
      <c r="B9" s="56" t="s">
        <v>63</v>
      </c>
      <c r="C9" s="55"/>
      <c r="D9" s="55" t="s">
        <v>76</v>
      </c>
      <c r="E9" s="55">
        <v>4700000</v>
      </c>
      <c r="F9" s="90"/>
      <c r="G9" s="55" t="s">
        <v>77</v>
      </c>
      <c r="H9" s="55">
        <v>2007</v>
      </c>
      <c r="I9" s="55">
        <v>2030</v>
      </c>
      <c r="J9" s="55" t="s">
        <v>17</v>
      </c>
      <c r="K9" s="55" t="s">
        <v>717</v>
      </c>
      <c r="L9" s="55"/>
      <c r="M9" s="55">
        <v>4</v>
      </c>
      <c r="N9" s="55"/>
      <c r="X9" s="28" t="str">
        <f>INDEX(Regions!$B$4:$B22,MATCH(GCAM!B9,Regions!$A$4:$A$19,0))</f>
        <v>Latin America excl. Brazil</v>
      </c>
      <c r="Y9" t="s">
        <v>66</v>
      </c>
      <c r="Z9" t="s">
        <v>66</v>
      </c>
      <c r="AA9" t="str">
        <f>INDEX(PolicyMapping!$B:$B,MATCH($D9,PolicyMapping!$A:$A,0))</f>
        <v>land use</v>
      </c>
      <c r="AB9" t="str">
        <f>INDEX(PolicyMapping!$C:$C,MATCH($D9,PolicyMapping!$A:$A,0))</f>
        <v>land</v>
      </c>
    </row>
    <row r="10" spans="1:29" x14ac:dyDescent="0.3">
      <c r="A10" s="55" t="s">
        <v>713</v>
      </c>
      <c r="B10" s="56" t="s">
        <v>63</v>
      </c>
      <c r="C10" s="55"/>
      <c r="D10" s="55" t="s">
        <v>80</v>
      </c>
      <c r="E10" s="55">
        <v>1.3</v>
      </c>
      <c r="F10" s="90"/>
      <c r="G10" s="55" t="s">
        <v>81</v>
      </c>
      <c r="H10" s="55">
        <v>2007</v>
      </c>
      <c r="I10" s="55">
        <v>2030</v>
      </c>
      <c r="J10" s="55" t="s">
        <v>14</v>
      </c>
      <c r="K10" s="55" t="s">
        <v>717</v>
      </c>
      <c r="L10" s="55"/>
      <c r="M10" s="55">
        <v>5</v>
      </c>
      <c r="N10" s="55"/>
      <c r="X10" s="28" t="str">
        <f>INDEX(Regions!$B$4:$B23,MATCH(GCAM!B10,Regions!$A$4:$A$19,0))</f>
        <v>Latin America excl. Brazil</v>
      </c>
      <c r="Y10" t="s">
        <v>66</v>
      </c>
      <c r="Z10" t="s">
        <v>66</v>
      </c>
      <c r="AA10" t="str">
        <f>INDEX(PolicyMapping!$B:$B,MATCH($D10,PolicyMapping!$A:$A,0))</f>
        <v>cap on emissions</v>
      </c>
      <c r="AB10" t="str">
        <f>INDEX(PolicyMapping!$C:$C,MATCH($D10,PolicyMapping!$A:$A,0))</f>
        <v>land</v>
      </c>
    </row>
    <row r="11" spans="1:29" x14ac:dyDescent="0.3">
      <c r="A11" s="41" t="s">
        <v>713</v>
      </c>
      <c r="B11" s="54" t="s">
        <v>63</v>
      </c>
      <c r="C11" s="41"/>
      <c r="D11" s="41" t="s">
        <v>21</v>
      </c>
      <c r="E11" s="41">
        <v>20</v>
      </c>
      <c r="F11" s="90"/>
      <c r="G11" s="41" t="s">
        <v>10</v>
      </c>
      <c r="H11" s="41"/>
      <c r="I11" s="41">
        <v>2025</v>
      </c>
      <c r="J11" s="41" t="s">
        <v>17</v>
      </c>
      <c r="K11" s="41" t="s">
        <v>718</v>
      </c>
      <c r="L11" s="41"/>
      <c r="M11" s="41">
        <v>6</v>
      </c>
      <c r="N11" s="41" t="s">
        <v>719</v>
      </c>
      <c r="X11" s="28" t="str">
        <f>INDEX(Regions!$B$4:$B24,MATCH(GCAM!B11,Regions!$A$4:$A$19,0))</f>
        <v>Latin America excl. Brazil</v>
      </c>
      <c r="Y11" t="s">
        <v>66</v>
      </c>
      <c r="AA11" t="str">
        <f>INDEX(PolicyMapping!$B:$B,MATCH($D11,PolicyMapping!$A:$A,0))</f>
        <v>clean energy</v>
      </c>
      <c r="AB11" t="str">
        <f>INDEX(PolicyMapping!$C:$C,MATCH($D11,PolicyMapping!$A:$A,0))</f>
        <v>power</v>
      </c>
    </row>
    <row r="12" spans="1:29" x14ac:dyDescent="0.3">
      <c r="A12" s="41" t="s">
        <v>713</v>
      </c>
      <c r="B12" s="54" t="s">
        <v>63</v>
      </c>
      <c r="C12" s="41"/>
      <c r="D12" s="41" t="s">
        <v>21</v>
      </c>
      <c r="E12" s="41">
        <v>18</v>
      </c>
      <c r="F12" s="90"/>
      <c r="G12" s="41" t="s">
        <v>10</v>
      </c>
      <c r="H12" s="41"/>
      <c r="I12" s="41">
        <v>2023</v>
      </c>
      <c r="J12" s="41" t="s">
        <v>17</v>
      </c>
      <c r="K12" s="41" t="s">
        <v>718</v>
      </c>
      <c r="L12" s="41"/>
      <c r="M12" s="41">
        <v>7</v>
      </c>
      <c r="N12" s="41" t="s">
        <v>719</v>
      </c>
      <c r="X12" s="28" t="str">
        <f>INDEX(Regions!$B$4:$B25,MATCH(GCAM!B12,Regions!$A$4:$A$19,0))</f>
        <v>Latin America excl. Brazil</v>
      </c>
      <c r="Y12" t="s">
        <v>66</v>
      </c>
      <c r="AA12" t="str">
        <f>INDEX(PolicyMapping!$B:$B,MATCH($D12,PolicyMapping!$A:$A,0))</f>
        <v>clean energy</v>
      </c>
      <c r="AB12" t="str">
        <f>INDEX(PolicyMapping!$C:$C,MATCH($D12,PolicyMapping!$A:$A,0))</f>
        <v>power</v>
      </c>
    </row>
    <row r="13" spans="1:29" x14ac:dyDescent="0.3">
      <c r="A13" s="41" t="s">
        <v>713</v>
      </c>
      <c r="B13" s="54" t="s">
        <v>63</v>
      </c>
      <c r="C13" s="41"/>
      <c r="D13" s="41" t="s">
        <v>21</v>
      </c>
      <c r="E13" s="41">
        <v>16</v>
      </c>
      <c r="F13" s="90"/>
      <c r="G13" s="41" t="s">
        <v>10</v>
      </c>
      <c r="H13" s="41"/>
      <c r="I13" s="41">
        <v>2021</v>
      </c>
      <c r="J13" s="41" t="s">
        <v>17</v>
      </c>
      <c r="K13" s="41" t="s">
        <v>720</v>
      </c>
      <c r="L13" s="41"/>
      <c r="M13" s="41">
        <v>8</v>
      </c>
      <c r="N13" s="41" t="s">
        <v>719</v>
      </c>
      <c r="X13" s="28" t="str">
        <f>INDEX(Regions!$B$4:$B26,MATCH(GCAM!B13,Regions!$A$4:$A$19,0))</f>
        <v>Latin America excl. Brazil</v>
      </c>
      <c r="Y13" t="s">
        <v>66</v>
      </c>
      <c r="AA13" t="str">
        <f>INDEX(PolicyMapping!$B:$B,MATCH($D13,PolicyMapping!$A:$A,0))</f>
        <v>clean energy</v>
      </c>
      <c r="AB13" t="str">
        <f>INDEX(PolicyMapping!$C:$C,MATCH($D13,PolicyMapping!$A:$A,0))</f>
        <v>power</v>
      </c>
    </row>
    <row r="14" spans="1:29" x14ac:dyDescent="0.3">
      <c r="A14" s="41" t="s">
        <v>713</v>
      </c>
      <c r="B14" s="54" t="s">
        <v>63</v>
      </c>
      <c r="C14" s="41"/>
      <c r="D14" s="41" t="s">
        <v>21</v>
      </c>
      <c r="E14" s="41">
        <v>12</v>
      </c>
      <c r="F14" s="90"/>
      <c r="G14" s="41" t="s">
        <v>10</v>
      </c>
      <c r="H14" s="41"/>
      <c r="I14" s="41">
        <v>2019</v>
      </c>
      <c r="J14" s="41" t="s">
        <v>17</v>
      </c>
      <c r="K14" s="41" t="s">
        <v>720</v>
      </c>
      <c r="L14" s="41"/>
      <c r="M14" s="41">
        <v>9</v>
      </c>
      <c r="N14" s="41" t="s">
        <v>719</v>
      </c>
      <c r="X14" s="28" t="str">
        <f>INDEX(Regions!$B$4:$B27,MATCH(GCAM!B14,Regions!$A$4:$A$19,0))</f>
        <v>Latin America excl. Brazil</v>
      </c>
      <c r="Y14" t="s">
        <v>66</v>
      </c>
      <c r="AA14" t="str">
        <f>INDEX(PolicyMapping!$B:$B,MATCH($D14,PolicyMapping!$A:$A,0))</f>
        <v>clean energy</v>
      </c>
      <c r="AB14" t="str">
        <f>INDEX(PolicyMapping!$C:$C,MATCH($D14,PolicyMapping!$A:$A,0))</f>
        <v>power</v>
      </c>
    </row>
    <row r="15" spans="1:29" x14ac:dyDescent="0.3">
      <c r="A15" s="55" t="s">
        <v>713</v>
      </c>
      <c r="B15" s="56" t="s">
        <v>63</v>
      </c>
      <c r="C15" s="55"/>
      <c r="D15" s="55" t="s">
        <v>21</v>
      </c>
      <c r="E15" s="55">
        <v>8</v>
      </c>
      <c r="F15" s="90"/>
      <c r="G15" s="55" t="s">
        <v>10</v>
      </c>
      <c r="H15" s="55"/>
      <c r="I15" s="55">
        <v>2017</v>
      </c>
      <c r="J15" s="55" t="s">
        <v>17</v>
      </c>
      <c r="K15" s="55" t="s">
        <v>716</v>
      </c>
      <c r="L15" s="55"/>
      <c r="M15" s="55">
        <v>10</v>
      </c>
      <c r="N15" s="55"/>
      <c r="X15" s="28" t="str">
        <f>INDEX(Regions!$B$4:$B28,MATCH(GCAM!B15,Regions!$A$4:$A$19,0))</f>
        <v>Latin America excl. Brazil</v>
      </c>
      <c r="Y15" t="s">
        <v>66</v>
      </c>
      <c r="Z15" t="s">
        <v>66</v>
      </c>
      <c r="AA15" t="str">
        <f>INDEX(PolicyMapping!$B:$B,MATCH($D15,PolicyMapping!$A:$A,0))</f>
        <v>clean energy</v>
      </c>
      <c r="AB15" t="str">
        <f>INDEX(PolicyMapping!$C:$C,MATCH($D15,PolicyMapping!$A:$A,0))</f>
        <v>power</v>
      </c>
    </row>
    <row r="16" spans="1:29" x14ac:dyDescent="0.3">
      <c r="A16" s="57" t="s">
        <v>713</v>
      </c>
      <c r="B16" s="58" t="s">
        <v>63</v>
      </c>
      <c r="C16" s="57"/>
      <c r="D16" s="57" t="s">
        <v>89</v>
      </c>
      <c r="E16" s="57">
        <v>10</v>
      </c>
      <c r="F16" s="94"/>
      <c r="G16" s="57" t="s">
        <v>90</v>
      </c>
      <c r="H16" s="57"/>
      <c r="I16" s="58" t="s">
        <v>721</v>
      </c>
      <c r="J16" s="57" t="s">
        <v>91</v>
      </c>
      <c r="K16" s="57" t="s">
        <v>722</v>
      </c>
      <c r="L16" s="57"/>
      <c r="M16" s="57">
        <v>11</v>
      </c>
      <c r="N16" s="57" t="s">
        <v>723</v>
      </c>
      <c r="X16" s="28" t="str">
        <f>INDEX(Regions!$B$4:$B29,MATCH(GCAM!B16,Regions!$A$4:$A$19,0))</f>
        <v>Latin America excl. Brazil</v>
      </c>
      <c r="Y16" t="s">
        <v>66</v>
      </c>
      <c r="AA16" t="str">
        <f>INDEX(PolicyMapping!$B:$B,MATCH($D16,PolicyMapping!$A:$A,0))</f>
        <v>economic</v>
      </c>
      <c r="AB16" t="str">
        <f>INDEX(PolicyMapping!$C:$C,MATCH($D16,PolicyMapping!$A:$A,0))</f>
        <v>system</v>
      </c>
      <c r="AC16" t="s">
        <v>66</v>
      </c>
    </row>
    <row r="17" spans="1:29" x14ac:dyDescent="0.3">
      <c r="A17" s="41" t="s">
        <v>713</v>
      </c>
      <c r="B17" s="54" t="s">
        <v>92</v>
      </c>
      <c r="C17" s="41"/>
      <c r="D17" s="41" t="s">
        <v>93</v>
      </c>
      <c r="E17" s="41">
        <v>0.4</v>
      </c>
      <c r="F17" s="90"/>
      <c r="G17" s="41" t="s">
        <v>94</v>
      </c>
      <c r="H17" s="41">
        <v>2015</v>
      </c>
      <c r="I17" s="41">
        <v>2030</v>
      </c>
      <c r="J17" s="41" t="s">
        <v>17</v>
      </c>
      <c r="K17" s="41" t="s">
        <v>724</v>
      </c>
      <c r="L17" s="41"/>
      <c r="M17" s="41">
        <v>12</v>
      </c>
      <c r="N17" s="41" t="s">
        <v>725</v>
      </c>
      <c r="X17" s="28" t="str">
        <f>INDEX(Regions!$B$4:$B30,MATCH(GCAM!B17,Regions!$A$4:$A$19,0))</f>
        <v>Rest of the World</v>
      </c>
      <c r="Y17" t="s">
        <v>66</v>
      </c>
      <c r="AA17" t="str">
        <f>INDEX(PolicyMapping!$B:$B,MATCH($D17,PolicyMapping!$A:$A,0))</f>
        <v>efficiency standard</v>
      </c>
      <c r="AB17" t="str">
        <f>INDEX(PolicyMapping!$C:$C,MATCH($D17,PolicyMapping!$A:$A,0))</f>
        <v>system</v>
      </c>
    </row>
    <row r="18" spans="1:29" x14ac:dyDescent="0.3">
      <c r="A18" s="59" t="s">
        <v>713</v>
      </c>
      <c r="B18" s="60" t="s">
        <v>92</v>
      </c>
      <c r="C18" s="59"/>
      <c r="D18" s="59" t="s">
        <v>96</v>
      </c>
      <c r="E18" s="59">
        <v>33000</v>
      </c>
      <c r="F18" s="90"/>
      <c r="G18" s="59" t="s">
        <v>97</v>
      </c>
      <c r="H18" s="59"/>
      <c r="I18" s="59">
        <v>2020</v>
      </c>
      <c r="J18" s="59" t="s">
        <v>17</v>
      </c>
      <c r="K18" s="59" t="s">
        <v>573</v>
      </c>
      <c r="L18" s="59"/>
      <c r="M18" s="59">
        <v>13</v>
      </c>
      <c r="N18" s="59"/>
      <c r="X18" s="28" t="str">
        <f>INDEX(Regions!$B$4:$B31,MATCH(GCAM!B18,Regions!$A$4:$A$19,0))</f>
        <v>Rest of the World</v>
      </c>
      <c r="AA18" t="str">
        <f>INDEX(PolicyMapping!$B:$B,MATCH($D18,PolicyMapping!$A:$A,0))</f>
        <v>clean energy</v>
      </c>
      <c r="AB18" t="str">
        <f>INDEX(PolicyMapping!$C:$C,MATCH($D18,PolicyMapping!$A:$A,0))</f>
        <v>power</v>
      </c>
    </row>
    <row r="19" spans="1:29" x14ac:dyDescent="0.3">
      <c r="A19" s="55" t="s">
        <v>713</v>
      </c>
      <c r="B19" s="56" t="s">
        <v>92</v>
      </c>
      <c r="C19" s="55"/>
      <c r="D19" s="55" t="s">
        <v>21</v>
      </c>
      <c r="E19" s="55">
        <v>23.5</v>
      </c>
      <c r="F19" s="90"/>
      <c r="G19" s="55" t="s">
        <v>10</v>
      </c>
      <c r="H19" s="55"/>
      <c r="I19" s="55">
        <v>2020</v>
      </c>
      <c r="J19" s="55" t="s">
        <v>14</v>
      </c>
      <c r="K19" s="55" t="s">
        <v>576</v>
      </c>
      <c r="L19" s="55"/>
      <c r="M19" s="55">
        <v>14</v>
      </c>
      <c r="N19" s="55"/>
      <c r="X19" s="28" t="str">
        <f>INDEX(Regions!$B$4:$B32,MATCH(GCAM!B19,Regions!$A$4:$A$19,0))</f>
        <v>Rest of the World</v>
      </c>
      <c r="Y19" t="s">
        <v>66</v>
      </c>
      <c r="Z19" t="s">
        <v>66</v>
      </c>
      <c r="AA19" t="str">
        <f>INDEX(PolicyMapping!$B:$B,MATCH($D19,PolicyMapping!$A:$A,0))</f>
        <v>clean energy</v>
      </c>
      <c r="AB19" t="str">
        <f>INDEX(PolicyMapping!$C:$C,MATCH($D19,PolicyMapping!$A:$A,0))</f>
        <v>power</v>
      </c>
    </row>
    <row r="20" spans="1:29" x14ac:dyDescent="0.3">
      <c r="A20" s="41" t="s">
        <v>713</v>
      </c>
      <c r="B20" s="54" t="s">
        <v>92</v>
      </c>
      <c r="C20" s="41"/>
      <c r="D20" s="41" t="s">
        <v>21</v>
      </c>
      <c r="E20" s="41">
        <v>25</v>
      </c>
      <c r="F20" s="90"/>
      <c r="G20" s="41" t="s">
        <v>10</v>
      </c>
      <c r="H20" s="41"/>
      <c r="I20" s="41">
        <v>2020</v>
      </c>
      <c r="J20" s="41" t="s">
        <v>17</v>
      </c>
      <c r="K20" s="41" t="s">
        <v>726</v>
      </c>
      <c r="L20" s="41"/>
      <c r="M20" s="41">
        <v>15</v>
      </c>
      <c r="N20" s="41" t="s">
        <v>727</v>
      </c>
      <c r="X20" s="28" t="str">
        <f>INDEX(Regions!$B$4:$B33,MATCH(GCAM!B20,Regions!$A$4:$A$19,0))</f>
        <v>Rest of the World</v>
      </c>
      <c r="Y20" t="s">
        <v>66</v>
      </c>
      <c r="AA20" t="str">
        <f>INDEX(PolicyMapping!$B:$B,MATCH($D20,PolicyMapping!$A:$A,0))</f>
        <v>clean energy</v>
      </c>
      <c r="AB20" t="str">
        <f>INDEX(PolicyMapping!$C:$C,MATCH($D20,PolicyMapping!$A:$A,0))</f>
        <v>power</v>
      </c>
    </row>
    <row r="21" spans="1:29" x14ac:dyDescent="0.3">
      <c r="A21" s="57" t="s">
        <v>713</v>
      </c>
      <c r="B21" s="58" t="s">
        <v>92</v>
      </c>
      <c r="C21" s="57"/>
      <c r="D21" s="57" t="s">
        <v>21</v>
      </c>
      <c r="E21" s="57">
        <v>50</v>
      </c>
      <c r="F21" s="94"/>
      <c r="G21" s="57" t="s">
        <v>10</v>
      </c>
      <c r="H21" s="57"/>
      <c r="I21" s="57">
        <v>2030</v>
      </c>
      <c r="J21" s="57" t="s">
        <v>17</v>
      </c>
      <c r="K21" s="57" t="s">
        <v>728</v>
      </c>
      <c r="L21" s="57"/>
      <c r="M21" s="57">
        <v>16</v>
      </c>
      <c r="N21" s="57" t="s">
        <v>727</v>
      </c>
      <c r="X21" s="28" t="str">
        <f>INDEX(Regions!$B$4:$B34,MATCH(GCAM!B21,Regions!$A$4:$A$19,0))</f>
        <v>Rest of the World</v>
      </c>
      <c r="Y21" t="s">
        <v>66</v>
      </c>
      <c r="AA21" t="str">
        <f>INDEX(PolicyMapping!$B:$B,MATCH($D21,PolicyMapping!$A:$A,0))</f>
        <v>clean energy</v>
      </c>
      <c r="AB21" t="str">
        <f>INDEX(PolicyMapping!$C:$C,MATCH($D21,PolicyMapping!$A:$A,0))</f>
        <v>power</v>
      </c>
      <c r="AC21" t="s">
        <v>66</v>
      </c>
    </row>
    <row r="22" spans="1:29" x14ac:dyDescent="0.3">
      <c r="A22" s="41" t="s">
        <v>713</v>
      </c>
      <c r="B22" s="54" t="s">
        <v>92</v>
      </c>
      <c r="C22" s="41" t="s">
        <v>84</v>
      </c>
      <c r="D22" s="41" t="s">
        <v>102</v>
      </c>
      <c r="E22" s="41">
        <v>0.4</v>
      </c>
      <c r="F22" s="90"/>
      <c r="G22" s="41" t="s">
        <v>103</v>
      </c>
      <c r="H22" s="41">
        <v>2016</v>
      </c>
      <c r="I22" s="41"/>
      <c r="J22" s="41" t="s">
        <v>104</v>
      </c>
      <c r="K22" s="41" t="s">
        <v>729</v>
      </c>
      <c r="L22" s="41"/>
      <c r="M22" s="41">
        <v>17</v>
      </c>
      <c r="N22" s="41" t="s">
        <v>730</v>
      </c>
      <c r="X22" s="28" t="str">
        <f>INDEX(Regions!$B$4:$B35,MATCH(GCAM!B22,Regions!$A$4:$A$19,0))</f>
        <v>Rest of the World</v>
      </c>
      <c r="Y22" t="s">
        <v>66</v>
      </c>
      <c r="AA22" t="str">
        <f>INDEX(PolicyMapping!$B:$B,MATCH($D22,PolicyMapping!$A:$A,0))</f>
        <v>economic</v>
      </c>
      <c r="AB22" t="str">
        <f>INDEX(PolicyMapping!$C:$C,MATCH($D22,PolicyMapping!$A:$A,0))</f>
        <v>transport</v>
      </c>
    </row>
    <row r="23" spans="1:29" x14ac:dyDescent="0.3">
      <c r="A23" s="59" t="s">
        <v>713</v>
      </c>
      <c r="B23" s="60" t="s">
        <v>92</v>
      </c>
      <c r="C23" s="59" t="s">
        <v>84</v>
      </c>
      <c r="D23" s="59" t="s">
        <v>107</v>
      </c>
      <c r="E23" s="59">
        <v>1.2999999999999999E-2</v>
      </c>
      <c r="F23" s="90"/>
      <c r="G23" s="59" t="s">
        <v>103</v>
      </c>
      <c r="H23" s="59">
        <v>2016</v>
      </c>
      <c r="I23" s="59"/>
      <c r="J23" s="59" t="s">
        <v>104</v>
      </c>
      <c r="K23" s="59"/>
      <c r="L23" s="59"/>
      <c r="M23" s="59">
        <v>18</v>
      </c>
      <c r="N23" s="59"/>
      <c r="X23" s="28" t="str">
        <f>INDEX(Regions!$B$4:$B36,MATCH(GCAM!B23,Regions!$A$4:$A$19,0))</f>
        <v>Rest of the World</v>
      </c>
      <c r="AA23" t="str">
        <f>INDEX(PolicyMapping!$B:$B,MATCH($D23,PolicyMapping!$A:$A,0))</f>
        <v>economic</v>
      </c>
      <c r="AB23" t="str">
        <f>INDEX(PolicyMapping!$C:$C,MATCH($D23,PolicyMapping!$A:$A,0))</f>
        <v>transport</v>
      </c>
    </row>
    <row r="24" spans="1:29" x14ac:dyDescent="0.3">
      <c r="A24" s="59" t="s">
        <v>713</v>
      </c>
      <c r="B24" s="60" t="s">
        <v>92</v>
      </c>
      <c r="C24" s="59"/>
      <c r="D24" s="59" t="s">
        <v>108</v>
      </c>
      <c r="E24" s="59">
        <v>-55</v>
      </c>
      <c r="F24" s="90"/>
      <c r="G24" s="59" t="s">
        <v>10</v>
      </c>
      <c r="H24" s="59">
        <v>2010</v>
      </c>
      <c r="I24" s="59">
        <v>2030</v>
      </c>
      <c r="J24" s="59" t="s">
        <v>17</v>
      </c>
      <c r="K24" s="59" t="s">
        <v>141</v>
      </c>
      <c r="L24" s="59"/>
      <c r="M24" s="59">
        <v>19</v>
      </c>
      <c r="N24" s="59"/>
      <c r="X24" s="28" t="str">
        <f>INDEX(Regions!$B$4:$B37,MATCH(GCAM!B24,Regions!$A$4:$A$19,0))</f>
        <v>Rest of the World</v>
      </c>
      <c r="AA24" t="str">
        <f>INDEX(PolicyMapping!$B:$B,MATCH($D24,PolicyMapping!$A:$A,0))</f>
        <v>cap on emissions</v>
      </c>
      <c r="AB24" t="str">
        <f>INDEX(PolicyMapping!$C:$C,MATCH($D24,PolicyMapping!$A:$A,0))</f>
        <v>system</v>
      </c>
    </row>
    <row r="25" spans="1:29" x14ac:dyDescent="0.3">
      <c r="A25" s="41" t="s">
        <v>713</v>
      </c>
      <c r="B25" s="54" t="s">
        <v>92</v>
      </c>
      <c r="C25" s="41"/>
      <c r="D25" s="41" t="s">
        <v>110</v>
      </c>
      <c r="E25" s="41">
        <v>20000</v>
      </c>
      <c r="F25" s="90"/>
      <c r="G25" s="41" t="s">
        <v>77</v>
      </c>
      <c r="H25" s="41"/>
      <c r="I25" s="41">
        <v>2020</v>
      </c>
      <c r="J25" s="41" t="s">
        <v>17</v>
      </c>
      <c r="K25" s="41" t="s">
        <v>731</v>
      </c>
      <c r="L25" s="41"/>
      <c r="M25" s="41">
        <v>20</v>
      </c>
      <c r="N25" s="41" t="s">
        <v>732</v>
      </c>
      <c r="X25" s="28" t="str">
        <f>INDEX(Regions!$B$4:$B38,MATCH(GCAM!B25,Regions!$A$4:$A$19,0))</f>
        <v>Rest of the World</v>
      </c>
      <c r="Y25" t="s">
        <v>66</v>
      </c>
      <c r="AA25" t="str">
        <f>INDEX(PolicyMapping!$B:$B,MATCH($D25,PolicyMapping!$A:$A,0))</f>
        <v>land use</v>
      </c>
      <c r="AB25" t="str">
        <f>INDEX(PolicyMapping!$C:$C,MATCH($D25,PolicyMapping!$A:$A,0))</f>
        <v>land</v>
      </c>
    </row>
    <row r="26" spans="1:29" x14ac:dyDescent="0.3">
      <c r="A26" s="59" t="s">
        <v>713</v>
      </c>
      <c r="B26" s="60" t="s">
        <v>92</v>
      </c>
      <c r="C26" s="59"/>
      <c r="D26" s="59" t="s">
        <v>111</v>
      </c>
      <c r="E26" s="59">
        <v>-4.2</v>
      </c>
      <c r="F26" s="90"/>
      <c r="G26" s="59" t="s">
        <v>112</v>
      </c>
      <c r="H26" s="59">
        <v>2010</v>
      </c>
      <c r="I26" s="59">
        <v>2020</v>
      </c>
      <c r="J26" s="59" t="s">
        <v>17</v>
      </c>
      <c r="K26" s="59" t="s">
        <v>141</v>
      </c>
      <c r="L26" s="59"/>
      <c r="M26" s="59">
        <v>21</v>
      </c>
      <c r="N26" s="59"/>
      <c r="X26" s="28" t="str">
        <f>INDEX(Regions!$B$4:$B39,MATCH(GCAM!B26,Regions!$A$4:$A$19,0))</f>
        <v>Rest of the World</v>
      </c>
      <c r="AA26" t="str">
        <f>INDEX(PolicyMapping!$B:$B,MATCH($D26,PolicyMapping!$A:$A,0))</f>
        <v>cap on emissions</v>
      </c>
      <c r="AB26" t="str">
        <f>INDEX(PolicyMapping!$C:$C,MATCH($D26,PolicyMapping!$A:$A,0))</f>
        <v>land</v>
      </c>
    </row>
    <row r="27" spans="1:29" x14ac:dyDescent="0.3">
      <c r="A27" s="59" t="s">
        <v>713</v>
      </c>
      <c r="B27" s="60" t="s">
        <v>92</v>
      </c>
      <c r="C27" s="59"/>
      <c r="D27" s="59" t="s">
        <v>114</v>
      </c>
      <c r="E27" s="59">
        <v>-1.9</v>
      </c>
      <c r="F27" s="90"/>
      <c r="G27" s="59" t="s">
        <v>112</v>
      </c>
      <c r="H27" s="59">
        <v>2010</v>
      </c>
      <c r="I27" s="59">
        <v>2020</v>
      </c>
      <c r="J27" s="59" t="s">
        <v>17</v>
      </c>
      <c r="K27" s="59" t="s">
        <v>141</v>
      </c>
      <c r="L27" s="59"/>
      <c r="M27" s="59">
        <v>22</v>
      </c>
      <c r="N27" s="59"/>
      <c r="X27" s="28" t="str">
        <f>INDEX(Regions!$B$4:$B40,MATCH(GCAM!B27,Regions!$A$4:$A$19,0))</f>
        <v>Rest of the World</v>
      </c>
      <c r="AA27" t="str">
        <f>INDEX(PolicyMapping!$B:$B,MATCH($D27,PolicyMapping!$A:$A,0))</f>
        <v>cap on emissions</v>
      </c>
      <c r="AB27" t="str">
        <f>INDEX(PolicyMapping!$C:$C,MATCH($D27,PolicyMapping!$A:$A,0))</f>
        <v>land</v>
      </c>
    </row>
    <row r="28" spans="1:29" x14ac:dyDescent="0.3">
      <c r="A28" s="41" t="s">
        <v>713</v>
      </c>
      <c r="B28" s="54" t="s">
        <v>92</v>
      </c>
      <c r="C28" s="41"/>
      <c r="D28" s="41" t="s">
        <v>21</v>
      </c>
      <c r="E28" s="41">
        <v>35</v>
      </c>
      <c r="F28" s="90"/>
      <c r="G28" s="41" t="s">
        <v>10</v>
      </c>
      <c r="H28" s="41"/>
      <c r="I28" s="41">
        <v>2025</v>
      </c>
      <c r="J28" s="41" t="s">
        <v>17</v>
      </c>
      <c r="K28" s="41" t="s">
        <v>733</v>
      </c>
      <c r="L28" s="41"/>
      <c r="M28" s="41">
        <v>23</v>
      </c>
      <c r="N28" s="41" t="s">
        <v>727</v>
      </c>
      <c r="X28" s="28" t="str">
        <f>INDEX(Regions!$B$4:$B41,MATCH(GCAM!B28,Regions!$A$4:$A$19,0))</f>
        <v>Rest of the World</v>
      </c>
      <c r="Y28" t="s">
        <v>66</v>
      </c>
      <c r="AA28" t="str">
        <f>INDEX(PolicyMapping!$B:$B,MATCH($D28,PolicyMapping!$A:$A,0))</f>
        <v>clean energy</v>
      </c>
      <c r="AB28" t="str">
        <f>INDEX(PolicyMapping!$C:$C,MATCH($D28,PolicyMapping!$A:$A,0))</f>
        <v>power</v>
      </c>
    </row>
    <row r="29" spans="1:29" x14ac:dyDescent="0.3">
      <c r="A29" s="41" t="s">
        <v>713</v>
      </c>
      <c r="B29" s="54" t="s">
        <v>116</v>
      </c>
      <c r="C29" s="41"/>
      <c r="D29" s="41" t="s">
        <v>117</v>
      </c>
      <c r="E29" s="41">
        <v>45</v>
      </c>
      <c r="F29" s="90"/>
      <c r="G29" s="41" t="s">
        <v>10</v>
      </c>
      <c r="H29" s="41"/>
      <c r="I29" s="41">
        <v>2030</v>
      </c>
      <c r="J29" s="41" t="s">
        <v>17</v>
      </c>
      <c r="K29" s="61" t="s">
        <v>734</v>
      </c>
      <c r="L29" s="61"/>
      <c r="M29" s="41">
        <v>24</v>
      </c>
      <c r="N29" s="41" t="s">
        <v>735</v>
      </c>
      <c r="X29" s="28" t="str">
        <f>INDEX(Regions!$B$4:$B42,MATCH(GCAM!B29,Regions!$A$4:$A$19,0))</f>
        <v>Brazil</v>
      </c>
      <c r="Y29" t="s">
        <v>66</v>
      </c>
      <c r="AA29" t="str">
        <f>INDEX(PolicyMapping!$B:$B,MATCH($D29,PolicyMapping!$A:$A,0))</f>
        <v>clean energy</v>
      </c>
      <c r="AB29" t="str">
        <f>INDEX(PolicyMapping!$C:$C,MATCH($D29,PolicyMapping!$A:$A,0))</f>
        <v>system</v>
      </c>
    </row>
    <row r="30" spans="1:29" x14ac:dyDescent="0.3">
      <c r="A30" s="41" t="s">
        <v>713</v>
      </c>
      <c r="B30" s="54" t="s">
        <v>116</v>
      </c>
      <c r="C30" s="41"/>
      <c r="D30" s="41" t="s">
        <v>119</v>
      </c>
      <c r="E30" s="41">
        <v>27</v>
      </c>
      <c r="F30" s="90"/>
      <c r="G30" s="41" t="s">
        <v>10</v>
      </c>
      <c r="H30" s="41">
        <v>2015</v>
      </c>
      <c r="I30" s="41"/>
      <c r="J30" s="41" t="s">
        <v>17</v>
      </c>
      <c r="K30" s="41" t="s">
        <v>736</v>
      </c>
      <c r="L30" s="41"/>
      <c r="M30" s="41">
        <v>25</v>
      </c>
      <c r="N30" s="41" t="s">
        <v>737</v>
      </c>
      <c r="X30" s="28" t="str">
        <f>INDEX(Regions!$B$4:$B43,MATCH(GCAM!B30,Regions!$A$4:$A$19,0))</f>
        <v>Brazil</v>
      </c>
      <c r="Y30" t="s">
        <v>66</v>
      </c>
      <c r="AA30" t="str">
        <f>INDEX(PolicyMapping!$B:$B,MATCH($D30,PolicyMapping!$A:$A,0))</f>
        <v>clean energy</v>
      </c>
      <c r="AB30" t="str">
        <f>INDEX(PolicyMapping!$C:$C,MATCH($D30,PolicyMapping!$A:$A,0))</f>
        <v>transport</v>
      </c>
    </row>
    <row r="31" spans="1:29" x14ac:dyDescent="0.3">
      <c r="A31" s="55" t="s">
        <v>713</v>
      </c>
      <c r="B31" s="56" t="s">
        <v>116</v>
      </c>
      <c r="C31" s="55"/>
      <c r="D31" s="55" t="s">
        <v>122</v>
      </c>
      <c r="E31" s="55">
        <v>7</v>
      </c>
      <c r="F31" s="90"/>
      <c r="G31" s="55" t="s">
        <v>10</v>
      </c>
      <c r="H31" s="55">
        <v>2015</v>
      </c>
      <c r="I31" s="55"/>
      <c r="J31" s="55" t="s">
        <v>17</v>
      </c>
      <c r="K31" s="55" t="s">
        <v>576</v>
      </c>
      <c r="L31" s="55"/>
      <c r="M31" s="55">
        <v>26</v>
      </c>
      <c r="N31" s="55"/>
      <c r="X31" s="28" t="str">
        <f>INDEX(Regions!$B$4:$B44,MATCH(GCAM!B31,Regions!$A$4:$A$19,0))</f>
        <v>Brazil</v>
      </c>
      <c r="Y31" t="s">
        <v>66</v>
      </c>
      <c r="Z31" t="s">
        <v>66</v>
      </c>
      <c r="AA31" t="str">
        <f>INDEX(PolicyMapping!$B:$B,MATCH($D31,PolicyMapping!$A:$A,0))</f>
        <v>clean energy</v>
      </c>
      <c r="AB31" t="str">
        <f>INDEX(PolicyMapping!$C:$C,MATCH($D31,PolicyMapping!$A:$A,0))</f>
        <v>transport</v>
      </c>
    </row>
    <row r="32" spans="1:29" x14ac:dyDescent="0.3">
      <c r="A32" s="55" t="s">
        <v>713</v>
      </c>
      <c r="B32" s="56" t="s">
        <v>116</v>
      </c>
      <c r="C32" s="55"/>
      <c r="D32" s="55" t="s">
        <v>28</v>
      </c>
      <c r="E32" s="55">
        <v>45</v>
      </c>
      <c r="F32" s="90"/>
      <c r="G32" s="55" t="s">
        <v>10</v>
      </c>
      <c r="H32" s="55"/>
      <c r="I32" s="55">
        <v>2024</v>
      </c>
      <c r="J32" s="55" t="s">
        <v>17</v>
      </c>
      <c r="K32" s="55" t="s">
        <v>738</v>
      </c>
      <c r="L32" s="55"/>
      <c r="M32" s="55">
        <v>27</v>
      </c>
      <c r="N32" s="55"/>
      <c r="X32" s="28" t="str">
        <f>INDEX(Regions!$B$4:$B45,MATCH(GCAM!B32,Regions!$A$4:$A$19,0))</f>
        <v>Brazil</v>
      </c>
      <c r="Y32" t="s">
        <v>66</v>
      </c>
      <c r="Z32" t="s">
        <v>66</v>
      </c>
      <c r="AA32" t="str">
        <f>INDEX(PolicyMapping!$B:$B,MATCH($D32,PolicyMapping!$A:$A,0))</f>
        <v>clean energy</v>
      </c>
      <c r="AB32" t="str">
        <f>INDEX(PolicyMapping!$C:$C,MATCH($D32,PolicyMapping!$A:$A,0))</f>
        <v>system</v>
      </c>
    </row>
    <row r="33" spans="1:29" x14ac:dyDescent="0.3">
      <c r="A33" s="41" t="s">
        <v>713</v>
      </c>
      <c r="B33" s="54" t="s">
        <v>116</v>
      </c>
      <c r="C33" s="41"/>
      <c r="D33" s="41" t="s">
        <v>29</v>
      </c>
      <c r="E33" s="41">
        <v>16</v>
      </c>
      <c r="F33" s="90"/>
      <c r="G33" s="41" t="s">
        <v>10</v>
      </c>
      <c r="H33" s="41"/>
      <c r="I33" s="41">
        <v>2024</v>
      </c>
      <c r="J33" s="41" t="s">
        <v>17</v>
      </c>
      <c r="K33" s="41" t="s">
        <v>739</v>
      </c>
      <c r="L33" s="41"/>
      <c r="M33" s="41">
        <v>28</v>
      </c>
      <c r="N33" s="41" t="s">
        <v>740</v>
      </c>
      <c r="X33" s="28" t="str">
        <f>INDEX(Regions!$B$4:$B46,MATCH(GCAM!B33,Regions!$A$4:$A$19,0))</f>
        <v>Brazil</v>
      </c>
      <c r="Y33" t="s">
        <v>66</v>
      </c>
      <c r="AA33" t="str">
        <f>INDEX(PolicyMapping!$B:$B,MATCH($D33,PolicyMapping!$A:$A,0))</f>
        <v>clean energy</v>
      </c>
      <c r="AB33" t="str">
        <f>INDEX(PolicyMapping!$C:$C,MATCH($D33,PolicyMapping!$A:$A,0))</f>
        <v>power</v>
      </c>
    </row>
    <row r="34" spans="1:29" x14ac:dyDescent="0.3">
      <c r="A34" s="55" t="s">
        <v>713</v>
      </c>
      <c r="B34" s="56" t="s">
        <v>116</v>
      </c>
      <c r="C34" s="55"/>
      <c r="D34" s="55" t="s">
        <v>30</v>
      </c>
      <c r="E34" s="55">
        <v>13</v>
      </c>
      <c r="F34" s="90"/>
      <c r="G34" s="55" t="s">
        <v>24</v>
      </c>
      <c r="H34" s="55"/>
      <c r="I34" s="55">
        <v>2025</v>
      </c>
      <c r="J34" s="55" t="s">
        <v>17</v>
      </c>
      <c r="K34" s="55" t="s">
        <v>741</v>
      </c>
      <c r="L34" s="55"/>
      <c r="M34" s="55">
        <v>29</v>
      </c>
      <c r="N34" s="55"/>
      <c r="X34" s="28" t="str">
        <f>INDEX(Regions!$B$4:$B47,MATCH(GCAM!B34,Regions!$A$4:$A$19,0))</f>
        <v>Brazil</v>
      </c>
      <c r="Y34" t="s">
        <v>66</v>
      </c>
      <c r="Z34" t="s">
        <v>66</v>
      </c>
      <c r="AA34" t="str">
        <f>INDEX(PolicyMapping!$B:$B,MATCH($D34,PolicyMapping!$A:$A,0))</f>
        <v>clean energy</v>
      </c>
      <c r="AB34" t="str">
        <f>INDEX(PolicyMapping!$C:$C,MATCH($D34,PolicyMapping!$A:$A,0))</f>
        <v>power</v>
      </c>
    </row>
    <row r="35" spans="1:29" x14ac:dyDescent="0.3">
      <c r="A35" s="55" t="s">
        <v>713</v>
      </c>
      <c r="B35" s="56" t="s">
        <v>116</v>
      </c>
      <c r="C35" s="55"/>
      <c r="D35" s="55" t="s">
        <v>26</v>
      </c>
      <c r="E35" s="55">
        <v>0</v>
      </c>
      <c r="F35" s="90"/>
      <c r="G35" s="55" t="s">
        <v>24</v>
      </c>
      <c r="H35" s="55"/>
      <c r="I35" s="55">
        <v>2025</v>
      </c>
      <c r="J35" s="55" t="s">
        <v>17</v>
      </c>
      <c r="K35" s="55" t="s">
        <v>741</v>
      </c>
      <c r="L35" s="55"/>
      <c r="M35" s="55">
        <v>30</v>
      </c>
      <c r="N35" s="55"/>
      <c r="X35" s="28" t="str">
        <f>INDEX(Regions!$B$4:$B48,MATCH(GCAM!B35,Regions!$A$4:$A$19,0))</f>
        <v>Brazil</v>
      </c>
      <c r="Y35" t="s">
        <v>66</v>
      </c>
      <c r="Z35" t="s">
        <v>66</v>
      </c>
      <c r="AA35" t="str">
        <f>INDEX(PolicyMapping!$B:$B,MATCH($D35,PolicyMapping!$A:$A,0))</f>
        <v>clean energy</v>
      </c>
      <c r="AB35" t="str">
        <f>INDEX(PolicyMapping!$C:$C,MATCH($D35,PolicyMapping!$A:$A,0))</f>
        <v>power</v>
      </c>
    </row>
    <row r="36" spans="1:29" x14ac:dyDescent="0.3">
      <c r="A36" s="55" t="s">
        <v>713</v>
      </c>
      <c r="B36" s="56" t="s">
        <v>116</v>
      </c>
      <c r="C36" s="55"/>
      <c r="D36" s="55" t="s">
        <v>26</v>
      </c>
      <c r="E36" s="55">
        <v>3.5</v>
      </c>
      <c r="F36" s="90"/>
      <c r="G36" s="55" t="s">
        <v>24</v>
      </c>
      <c r="H36" s="55"/>
      <c r="I36" s="55">
        <v>2025</v>
      </c>
      <c r="J36" s="55" t="s">
        <v>17</v>
      </c>
      <c r="K36" s="55" t="s">
        <v>741</v>
      </c>
      <c r="L36" s="55"/>
      <c r="M36" s="55">
        <v>31</v>
      </c>
      <c r="N36" s="55"/>
      <c r="W36" t="s">
        <v>130</v>
      </c>
      <c r="X36" s="28" t="str">
        <f>INDEX(Regions!$B$4:$B49,MATCH(GCAM!B36,Regions!$A$4:$A$19,0))</f>
        <v>Brazil</v>
      </c>
      <c r="Y36" t="s">
        <v>66</v>
      </c>
      <c r="Z36" t="s">
        <v>66</v>
      </c>
      <c r="AA36" t="str">
        <f>INDEX(PolicyMapping!$B:$B,MATCH($D36,PolicyMapping!$A:$A,0))</f>
        <v>clean energy</v>
      </c>
      <c r="AB36" t="str">
        <f>INDEX(PolicyMapping!$C:$C,MATCH($D36,PolicyMapping!$A:$A,0))</f>
        <v>power</v>
      </c>
    </row>
    <row r="37" spans="1:29" x14ac:dyDescent="0.3">
      <c r="A37" s="55" t="s">
        <v>713</v>
      </c>
      <c r="B37" s="56" t="s">
        <v>116</v>
      </c>
      <c r="C37" s="55"/>
      <c r="D37" s="55" t="s">
        <v>25</v>
      </c>
      <c r="E37" s="55">
        <v>16.5</v>
      </c>
      <c r="F37" s="90"/>
      <c r="G37" s="55" t="s">
        <v>24</v>
      </c>
      <c r="H37" s="55"/>
      <c r="I37" s="55">
        <v>2025</v>
      </c>
      <c r="J37" s="55" t="s">
        <v>17</v>
      </c>
      <c r="K37" s="55" t="s">
        <v>741</v>
      </c>
      <c r="L37" s="55"/>
      <c r="M37" s="55">
        <v>32</v>
      </c>
      <c r="N37" s="55"/>
      <c r="X37" s="28" t="str">
        <f>INDEX(Regions!$B$4:$B50,MATCH(GCAM!B37,Regions!$A$4:$A$19,0))</f>
        <v>Brazil</v>
      </c>
      <c r="Y37" t="s">
        <v>66</v>
      </c>
      <c r="Z37" t="s">
        <v>66</v>
      </c>
      <c r="AA37" t="str">
        <f>INDEX(PolicyMapping!$B:$B,MATCH($D37,PolicyMapping!$A:$A,0))</f>
        <v>clean energy</v>
      </c>
      <c r="AB37" t="str">
        <f>INDEX(PolicyMapping!$C:$C,MATCH($D37,PolicyMapping!$A:$A,0))</f>
        <v>power</v>
      </c>
    </row>
    <row r="38" spans="1:29" x14ac:dyDescent="0.3">
      <c r="A38" s="55" t="s">
        <v>713</v>
      </c>
      <c r="B38" s="56" t="s">
        <v>116</v>
      </c>
      <c r="C38" s="55"/>
      <c r="D38" s="55" t="s">
        <v>25</v>
      </c>
      <c r="E38" s="55">
        <v>27.1</v>
      </c>
      <c r="F38" s="90"/>
      <c r="G38" s="55" t="s">
        <v>24</v>
      </c>
      <c r="H38" s="55"/>
      <c r="I38" s="55">
        <v>2025</v>
      </c>
      <c r="J38" s="55" t="s">
        <v>17</v>
      </c>
      <c r="K38" s="55" t="s">
        <v>741</v>
      </c>
      <c r="L38" s="55"/>
      <c r="M38" s="55">
        <v>33</v>
      </c>
      <c r="N38" s="55"/>
      <c r="W38" t="s">
        <v>130</v>
      </c>
      <c r="X38" s="28" t="str">
        <f>INDEX(Regions!$B$4:$B51,MATCH(GCAM!B38,Regions!$A$4:$A$19,0))</f>
        <v>Brazil</v>
      </c>
      <c r="Y38" t="s">
        <v>66</v>
      </c>
      <c r="Z38" t="s">
        <v>66</v>
      </c>
      <c r="AA38" t="str">
        <f>INDEX(PolicyMapping!$B:$B,MATCH($D38,PolicyMapping!$A:$A,0))</f>
        <v>clean energy</v>
      </c>
      <c r="AB38" t="str">
        <f>INDEX(PolicyMapping!$C:$C,MATCH($D38,PolicyMapping!$A:$A,0))</f>
        <v>power</v>
      </c>
    </row>
    <row r="39" spans="1:29" x14ac:dyDescent="0.3">
      <c r="A39" s="57" t="s">
        <v>713</v>
      </c>
      <c r="B39" s="58" t="s">
        <v>116</v>
      </c>
      <c r="C39" s="57"/>
      <c r="D39" s="57" t="s">
        <v>133</v>
      </c>
      <c r="E39" s="57">
        <v>12000000</v>
      </c>
      <c r="F39" s="94"/>
      <c r="G39" s="57" t="s">
        <v>77</v>
      </c>
      <c r="H39" s="57"/>
      <c r="I39" s="57">
        <v>2030</v>
      </c>
      <c r="J39" s="57" t="s">
        <v>17</v>
      </c>
      <c r="K39" s="57" t="s">
        <v>742</v>
      </c>
      <c r="L39" s="57"/>
      <c r="M39" s="57">
        <v>34</v>
      </c>
      <c r="N39" s="57" t="s">
        <v>743</v>
      </c>
      <c r="X39" s="28" t="str">
        <f>INDEX(Regions!$B$4:$B52,MATCH(GCAM!B39,Regions!$A$4:$A$19,0))</f>
        <v>Brazil</v>
      </c>
      <c r="Y39" t="s">
        <v>66</v>
      </c>
      <c r="AA39" t="str">
        <f>INDEX(PolicyMapping!$B:$B,MATCH($D39,PolicyMapping!$A:$A,0))</f>
        <v>land use</v>
      </c>
      <c r="AB39" t="str">
        <f>INDEX(PolicyMapping!$C:$C,MATCH($D39,PolicyMapping!$A:$A,0))</f>
        <v>land</v>
      </c>
      <c r="AC39" t="s">
        <v>66</v>
      </c>
    </row>
    <row r="40" spans="1:29" x14ac:dyDescent="0.3">
      <c r="A40" s="59" t="s">
        <v>713</v>
      </c>
      <c r="B40" s="60" t="s">
        <v>116</v>
      </c>
      <c r="C40" s="59"/>
      <c r="D40" s="59" t="s">
        <v>134</v>
      </c>
      <c r="E40" s="59">
        <v>-0.5</v>
      </c>
      <c r="F40" s="90"/>
      <c r="G40" s="59" t="s">
        <v>10</v>
      </c>
      <c r="H40" s="59">
        <v>2010</v>
      </c>
      <c r="I40" s="59">
        <v>2020</v>
      </c>
      <c r="J40" s="59" t="s">
        <v>17</v>
      </c>
      <c r="K40" s="59" t="s">
        <v>141</v>
      </c>
      <c r="L40" s="59"/>
      <c r="M40" s="59">
        <v>35</v>
      </c>
      <c r="N40" s="59"/>
      <c r="X40" s="28" t="str">
        <f>INDEX(Regions!$B$4:$B53,MATCH(GCAM!B40,Regions!$A$4:$A$19,0))</f>
        <v>Brazil</v>
      </c>
      <c r="AA40" t="str">
        <f>INDEX(PolicyMapping!$B:$B,MATCH($D40,PolicyMapping!$A:$A,0))</f>
        <v>cap on emissions</v>
      </c>
      <c r="AB40" t="str">
        <f>INDEX(PolicyMapping!$C:$C,MATCH($D40,PolicyMapping!$A:$A,0))</f>
        <v>land</v>
      </c>
    </row>
    <row r="41" spans="1:29" x14ac:dyDescent="0.3">
      <c r="A41" s="59" t="s">
        <v>713</v>
      </c>
      <c r="B41" s="60" t="s">
        <v>116</v>
      </c>
      <c r="C41" s="59"/>
      <c r="D41" s="59" t="s">
        <v>135</v>
      </c>
      <c r="E41" s="59"/>
      <c r="F41" s="90"/>
      <c r="G41" s="59"/>
      <c r="H41" s="59">
        <v>2014</v>
      </c>
      <c r="I41" s="59"/>
      <c r="J41" s="59" t="s">
        <v>104</v>
      </c>
      <c r="K41" s="59" t="s">
        <v>141</v>
      </c>
      <c r="L41" s="59"/>
      <c r="M41" s="59">
        <v>36</v>
      </c>
      <c r="N41" s="59"/>
      <c r="X41" s="28" t="str">
        <f>INDEX(Regions!$B$4:$B54,MATCH(GCAM!B41,Regions!$A$4:$A$19,0))</f>
        <v>Brazil</v>
      </c>
      <c r="AA41" t="str">
        <f>INDEX(PolicyMapping!$B:$B,MATCH($D41,PolicyMapping!$A:$A,0))</f>
        <v>efficiency standard</v>
      </c>
      <c r="AB41" t="str">
        <f>INDEX(PolicyMapping!$C:$C,MATCH($D41,PolicyMapping!$A:$A,0))</f>
        <v>buildings</v>
      </c>
    </row>
    <row r="42" spans="1:29" x14ac:dyDescent="0.3">
      <c r="A42" s="41" t="s">
        <v>713</v>
      </c>
      <c r="B42" s="54" t="s">
        <v>116</v>
      </c>
      <c r="C42" s="41"/>
      <c r="D42" s="41" t="s">
        <v>138</v>
      </c>
      <c r="E42" s="41">
        <v>1.82</v>
      </c>
      <c r="F42" s="90"/>
      <c r="G42" s="41" t="s">
        <v>139</v>
      </c>
      <c r="H42" s="41"/>
      <c r="I42" s="41">
        <v>2017</v>
      </c>
      <c r="J42" s="41" t="s">
        <v>17</v>
      </c>
      <c r="K42" s="41" t="s">
        <v>744</v>
      </c>
      <c r="L42" s="41"/>
      <c r="M42" s="41">
        <v>37</v>
      </c>
      <c r="N42" s="41" t="s">
        <v>745</v>
      </c>
      <c r="X42" s="28" t="str">
        <f>INDEX(Regions!$B$4:$B55,MATCH(GCAM!B42,Regions!$A$4:$A$19,0))</f>
        <v>Brazil</v>
      </c>
      <c r="Y42" t="s">
        <v>66</v>
      </c>
      <c r="AA42" t="str">
        <f>INDEX(PolicyMapping!$B:$B,MATCH($D42,PolicyMapping!$A:$A,0))</f>
        <v>efficiency standard</v>
      </c>
      <c r="AB42" t="str">
        <f>INDEX(PolicyMapping!$C:$C,MATCH($D42,PolicyMapping!$A:$A,0))</f>
        <v>transport</v>
      </c>
    </row>
    <row r="43" spans="1:29" x14ac:dyDescent="0.3">
      <c r="A43" s="59" t="s">
        <v>713</v>
      </c>
      <c r="B43" s="60" t="s">
        <v>116</v>
      </c>
      <c r="C43" s="59"/>
      <c r="D43" s="59" t="s">
        <v>134</v>
      </c>
      <c r="E43" s="59">
        <v>250</v>
      </c>
      <c r="F43" s="90"/>
      <c r="G43" s="59" t="s">
        <v>81</v>
      </c>
      <c r="H43" s="59"/>
      <c r="I43" s="59">
        <v>2020</v>
      </c>
      <c r="J43" s="59" t="s">
        <v>14</v>
      </c>
      <c r="K43" s="59" t="s">
        <v>141</v>
      </c>
      <c r="L43" s="59"/>
      <c r="M43" s="59">
        <v>38</v>
      </c>
      <c r="N43" s="59"/>
      <c r="X43" s="28" t="str">
        <f>INDEX(Regions!$B$4:$B56,MATCH(GCAM!B43,Regions!$A$4:$A$19,0))</f>
        <v>Brazil</v>
      </c>
      <c r="AA43" t="str">
        <f>INDEX(PolicyMapping!$B:$B,MATCH($D43,PolicyMapping!$A:$A,0))</f>
        <v>cap on emissions</v>
      </c>
      <c r="AB43" t="str">
        <f>INDEX(PolicyMapping!$C:$C,MATCH($D43,PolicyMapping!$A:$A,0))</f>
        <v>land</v>
      </c>
    </row>
    <row r="44" spans="1:29" x14ac:dyDescent="0.3">
      <c r="A44" s="55" t="s">
        <v>713</v>
      </c>
      <c r="B44" s="56" t="s">
        <v>116</v>
      </c>
      <c r="C44" s="55"/>
      <c r="D44" s="55" t="s">
        <v>142</v>
      </c>
      <c r="E44" s="55">
        <v>5.6</v>
      </c>
      <c r="F44" s="90"/>
      <c r="G44" s="55" t="s">
        <v>24</v>
      </c>
      <c r="H44" s="55"/>
      <c r="I44" s="55">
        <v>2025</v>
      </c>
      <c r="J44" s="55" t="s">
        <v>17</v>
      </c>
      <c r="K44" s="55" t="s">
        <v>746</v>
      </c>
      <c r="L44" s="55"/>
      <c r="M44" s="55">
        <v>39</v>
      </c>
      <c r="N44" s="55"/>
      <c r="X44" s="28" t="str">
        <f>INDEX(Regions!$B$4:$B57,MATCH(GCAM!B44,Regions!$A$4:$A$19,0))</f>
        <v>Brazil</v>
      </c>
      <c r="Y44" t="s">
        <v>66</v>
      </c>
      <c r="Z44" t="s">
        <v>66</v>
      </c>
      <c r="AA44" t="str">
        <f>INDEX(PolicyMapping!$B:$B,MATCH($D44,PolicyMapping!$A:$A,0))</f>
        <v>clean energy</v>
      </c>
      <c r="AB44" t="str">
        <f>INDEX(PolicyMapping!$C:$C,MATCH($D44,PolicyMapping!$A:$A,0))</f>
        <v>power</v>
      </c>
    </row>
    <row r="45" spans="1:29" x14ac:dyDescent="0.3">
      <c r="A45" s="55" t="s">
        <v>713</v>
      </c>
      <c r="B45" s="56" t="s">
        <v>116</v>
      </c>
      <c r="C45" s="55"/>
      <c r="D45" s="55" t="s">
        <v>142</v>
      </c>
      <c r="E45" s="55">
        <v>7</v>
      </c>
      <c r="F45" s="90"/>
      <c r="G45" s="55" t="s">
        <v>24</v>
      </c>
      <c r="H45" s="55"/>
      <c r="I45" s="55">
        <v>2025</v>
      </c>
      <c r="J45" s="55" t="s">
        <v>17</v>
      </c>
      <c r="K45" s="55" t="s">
        <v>746</v>
      </c>
      <c r="L45" s="55"/>
      <c r="M45" s="55">
        <v>40</v>
      </c>
      <c r="N45" s="55"/>
      <c r="W45" t="s">
        <v>130</v>
      </c>
      <c r="X45" s="28" t="str">
        <f>INDEX(Regions!$B$4:$B58,MATCH(GCAM!B45,Regions!$A$4:$A$19,0))</f>
        <v>Brazil</v>
      </c>
      <c r="Y45" t="s">
        <v>66</v>
      </c>
      <c r="Z45" t="s">
        <v>66</v>
      </c>
      <c r="AA45" t="str">
        <f>INDEX(PolicyMapping!$B:$B,MATCH($D45,PolicyMapping!$A:$A,0))</f>
        <v>clean energy</v>
      </c>
      <c r="AB45" t="str">
        <f>INDEX(PolicyMapping!$C:$C,MATCH($D45,PolicyMapping!$A:$A,0))</f>
        <v>power</v>
      </c>
    </row>
    <row r="46" spans="1:29" x14ac:dyDescent="0.3">
      <c r="A46" s="59" t="s">
        <v>713</v>
      </c>
      <c r="B46" s="60" t="s">
        <v>116</v>
      </c>
      <c r="C46" s="59"/>
      <c r="D46" s="59" t="s">
        <v>145</v>
      </c>
      <c r="E46" s="59">
        <v>-7</v>
      </c>
      <c r="F46" s="90"/>
      <c r="G46" s="59" t="s">
        <v>10</v>
      </c>
      <c r="H46" s="59">
        <v>2017</v>
      </c>
      <c r="I46" s="59">
        <v>2028</v>
      </c>
      <c r="J46" s="59" t="s">
        <v>17</v>
      </c>
      <c r="K46" s="59" t="s">
        <v>141</v>
      </c>
      <c r="L46" s="59"/>
      <c r="M46" s="59">
        <v>41</v>
      </c>
      <c r="N46" s="59"/>
      <c r="X46" s="28" t="str">
        <f>INDEX(Regions!$B$4:$B59,MATCH(GCAM!B46,Regions!$A$4:$A$19,0))</f>
        <v>Brazil</v>
      </c>
      <c r="AA46" t="str">
        <f>INDEX(PolicyMapping!$B:$B,MATCH($D46,PolicyMapping!$A:$A,0))</f>
        <v>cap on emissions</v>
      </c>
      <c r="AB46" t="str">
        <f>INDEX(PolicyMapping!$C:$C,MATCH($D46,PolicyMapping!$A:$A,0))</f>
        <v>transport</v>
      </c>
    </row>
    <row r="47" spans="1:29" x14ac:dyDescent="0.3">
      <c r="A47" s="59" t="s">
        <v>713</v>
      </c>
      <c r="B47" s="60" t="s">
        <v>116</v>
      </c>
      <c r="C47" s="59"/>
      <c r="D47" s="59" t="s">
        <v>146</v>
      </c>
      <c r="E47" s="59">
        <v>98</v>
      </c>
      <c r="F47" s="90"/>
      <c r="G47" s="59" t="s">
        <v>10</v>
      </c>
      <c r="H47" s="59"/>
      <c r="I47" s="59">
        <v>2018</v>
      </c>
      <c r="J47" s="59" t="s">
        <v>17</v>
      </c>
      <c r="K47" s="59" t="s">
        <v>141</v>
      </c>
      <c r="L47" s="59"/>
      <c r="M47" s="59">
        <v>42</v>
      </c>
      <c r="N47" s="59"/>
      <c r="X47" s="28" t="str">
        <f>INDEX(Regions!$B$4:$B60,MATCH(GCAM!B47,Regions!$A$4:$A$19,0))</f>
        <v>Brazil</v>
      </c>
      <c r="AA47" t="str">
        <f>INDEX(PolicyMapping!$B:$B,MATCH($D47,PolicyMapping!$A:$A,0))</f>
        <v>energy access</v>
      </c>
      <c r="AB47" t="str">
        <f>INDEX(PolicyMapping!$C:$C,MATCH($D47,PolicyMapping!$A:$A,0))</f>
        <v>system</v>
      </c>
    </row>
    <row r="48" spans="1:29" x14ac:dyDescent="0.3">
      <c r="A48" s="59" t="s">
        <v>713</v>
      </c>
      <c r="B48" s="60" t="s">
        <v>116</v>
      </c>
      <c r="C48" s="59"/>
      <c r="D48" s="59" t="s">
        <v>147</v>
      </c>
      <c r="E48" s="59">
        <v>-149.5</v>
      </c>
      <c r="F48" s="90"/>
      <c r="G48" s="59" t="s">
        <v>112</v>
      </c>
      <c r="H48" s="59" t="s">
        <v>148</v>
      </c>
      <c r="I48" s="59">
        <v>2020</v>
      </c>
      <c r="J48" s="59" t="s">
        <v>17</v>
      </c>
      <c r="K48" s="59" t="s">
        <v>141</v>
      </c>
      <c r="L48" s="59"/>
      <c r="M48" s="59">
        <v>43</v>
      </c>
      <c r="N48" s="59"/>
      <c r="X48" s="28" t="str">
        <f>INDEX(Regions!$B$4:$B61,MATCH(GCAM!B48,Regions!$A$4:$A$19,0))</f>
        <v>Brazil</v>
      </c>
      <c r="AA48" t="str">
        <f>INDEX(PolicyMapping!$B:$B,MATCH($D48,PolicyMapping!$A:$A,0))</f>
        <v>cap on emissions</v>
      </c>
      <c r="AB48" t="str">
        <f>INDEX(PolicyMapping!$C:$C,MATCH($D48,PolicyMapping!$A:$A,0))</f>
        <v>land</v>
      </c>
    </row>
    <row r="49" spans="1:29" x14ac:dyDescent="0.3">
      <c r="A49" s="41" t="s">
        <v>713</v>
      </c>
      <c r="B49" s="54" t="s">
        <v>116</v>
      </c>
      <c r="C49" s="41"/>
      <c r="D49" s="41" t="s">
        <v>122</v>
      </c>
      <c r="E49" s="41">
        <v>10</v>
      </c>
      <c r="F49" s="90"/>
      <c r="G49" s="41" t="s">
        <v>10</v>
      </c>
      <c r="H49" s="41">
        <v>2019</v>
      </c>
      <c r="I49" s="41"/>
      <c r="J49" s="41" t="s">
        <v>17</v>
      </c>
      <c r="K49" s="41" t="s">
        <v>747</v>
      </c>
      <c r="L49" s="41"/>
      <c r="M49" s="41">
        <v>44</v>
      </c>
      <c r="N49" s="41" t="s">
        <v>737</v>
      </c>
      <c r="X49" s="28" t="str">
        <f>INDEX(Regions!$B$4:$B62,MATCH(GCAM!B49,Regions!$A$4:$A$19,0))</f>
        <v>Brazil</v>
      </c>
      <c r="Y49" t="s">
        <v>66</v>
      </c>
      <c r="AA49" t="str">
        <f>INDEX(PolicyMapping!$B:$B,MATCH($D49,PolicyMapping!$A:$A,0))</f>
        <v>clean energy</v>
      </c>
      <c r="AB49" t="str">
        <f>INDEX(PolicyMapping!$C:$C,MATCH($D49,PolicyMapping!$A:$A,0))</f>
        <v>transport</v>
      </c>
    </row>
    <row r="50" spans="1:29" x14ac:dyDescent="0.3">
      <c r="A50" s="55" t="s">
        <v>713</v>
      </c>
      <c r="B50" s="56" t="s">
        <v>116</v>
      </c>
      <c r="C50" s="55"/>
      <c r="D50" s="55" t="s">
        <v>31</v>
      </c>
      <c r="E50" s="55">
        <v>88.5</v>
      </c>
      <c r="F50" s="90"/>
      <c r="G50" s="55" t="s">
        <v>24</v>
      </c>
      <c r="H50" s="55"/>
      <c r="I50" s="55">
        <v>2025</v>
      </c>
      <c r="J50" s="55" t="s">
        <v>17</v>
      </c>
      <c r="K50" s="55" t="s">
        <v>576</v>
      </c>
      <c r="L50" s="55"/>
      <c r="M50" s="55">
        <v>45</v>
      </c>
      <c r="N50" s="55"/>
      <c r="X50" s="28" t="str">
        <f>INDEX(Regions!$B$4:$B63,MATCH(GCAM!B50,Regions!$A$4:$A$19,0))</f>
        <v>Brazil</v>
      </c>
      <c r="Y50" t="s">
        <v>66</v>
      </c>
      <c r="Z50" t="s">
        <v>66</v>
      </c>
      <c r="AA50" t="str">
        <f>INDEX(PolicyMapping!$B:$B,MATCH($D50,PolicyMapping!$A:$A,0))</f>
        <v>clean energy</v>
      </c>
      <c r="AB50" t="str">
        <f>INDEX(PolicyMapping!$C:$C,MATCH($D50,PolicyMapping!$A:$A,0))</f>
        <v>power</v>
      </c>
    </row>
    <row r="51" spans="1:29" x14ac:dyDescent="0.3">
      <c r="A51" s="41" t="s">
        <v>713</v>
      </c>
      <c r="B51" s="54" t="s">
        <v>116</v>
      </c>
      <c r="C51" s="41"/>
      <c r="D51" s="41" t="s">
        <v>31</v>
      </c>
      <c r="E51" s="41">
        <v>116.7</v>
      </c>
      <c r="F51" s="90"/>
      <c r="G51" s="41" t="s">
        <v>24</v>
      </c>
      <c r="H51" s="41"/>
      <c r="I51" s="41">
        <v>2025</v>
      </c>
      <c r="J51" s="41" t="s">
        <v>17</v>
      </c>
      <c r="K51" s="41" t="s">
        <v>748</v>
      </c>
      <c r="L51" s="41"/>
      <c r="M51" s="41">
        <v>46</v>
      </c>
      <c r="N51" s="41" t="s">
        <v>749</v>
      </c>
      <c r="W51" t="s">
        <v>130</v>
      </c>
      <c r="X51" s="28" t="str">
        <f>INDEX(Regions!$B$4:$B64,MATCH(GCAM!B51,Regions!$A$4:$A$19,0))</f>
        <v>Brazil</v>
      </c>
      <c r="Y51" t="s">
        <v>66</v>
      </c>
      <c r="AA51" t="str">
        <f>INDEX(PolicyMapping!$B:$B,MATCH($D51,PolicyMapping!$A:$A,0))</f>
        <v>clean energy</v>
      </c>
      <c r="AB51" t="str">
        <f>INDEX(PolicyMapping!$C:$C,MATCH($D51,PolicyMapping!$A:$A,0))</f>
        <v>power</v>
      </c>
    </row>
    <row r="52" spans="1:29" x14ac:dyDescent="0.3">
      <c r="A52" s="62" t="s">
        <v>713</v>
      </c>
      <c r="B52" s="63" t="s">
        <v>152</v>
      </c>
      <c r="C52" s="62"/>
      <c r="D52" s="62" t="s">
        <v>153</v>
      </c>
      <c r="E52" s="62">
        <v>0</v>
      </c>
      <c r="F52" s="90"/>
      <c r="G52" s="62" t="s">
        <v>24</v>
      </c>
      <c r="H52" s="62"/>
      <c r="I52" s="62">
        <v>2029</v>
      </c>
      <c r="J52" s="62" t="s">
        <v>22</v>
      </c>
      <c r="K52" s="62" t="s">
        <v>750</v>
      </c>
      <c r="L52" s="62"/>
      <c r="M52" s="62">
        <v>47</v>
      </c>
      <c r="N52" s="62"/>
      <c r="X52" s="28" t="str">
        <f>INDEX(Regions!$B$4:$B65,MATCH(GCAM!B52,Regions!$A$4:$A$19,0))</f>
        <v>Canada</v>
      </c>
      <c r="Y52" t="s">
        <v>66</v>
      </c>
      <c r="Z52" t="s">
        <v>66</v>
      </c>
      <c r="AA52" t="str">
        <f>INDEX(PolicyMapping!$B:$B,MATCH($D52,PolicyMapping!$A:$A,0))</f>
        <v>cap on fossils</v>
      </c>
      <c r="AB52" t="str">
        <f>INDEX(PolicyMapping!$C:$C,MATCH($D52,PolicyMapping!$A:$A,0))</f>
        <v>power</v>
      </c>
    </row>
    <row r="53" spans="1:29" x14ac:dyDescent="0.3">
      <c r="A53" s="59" t="s">
        <v>713</v>
      </c>
      <c r="B53" s="60" t="s">
        <v>152</v>
      </c>
      <c r="C53" s="59"/>
      <c r="D53" s="59" t="s">
        <v>156</v>
      </c>
      <c r="E53" s="59">
        <v>-30</v>
      </c>
      <c r="F53" s="90"/>
      <c r="G53" s="59" t="s">
        <v>157</v>
      </c>
      <c r="H53" s="59" t="s">
        <v>158</v>
      </c>
      <c r="I53" s="59">
        <v>2030</v>
      </c>
      <c r="J53" s="59" t="s">
        <v>22</v>
      </c>
      <c r="K53" s="59" t="s">
        <v>141</v>
      </c>
      <c r="L53" s="59"/>
      <c r="M53" s="59">
        <v>48</v>
      </c>
      <c r="N53" s="59"/>
      <c r="X53" s="28" t="str">
        <f>INDEX(Regions!$B$4:$B66,MATCH(GCAM!B53,Regions!$A$4:$A$19,0))</f>
        <v>Canada</v>
      </c>
      <c r="AA53" t="str">
        <f>INDEX(PolicyMapping!$B:$B,MATCH($D53,PolicyMapping!$A:$A,0))</f>
        <v>cap on emissions</v>
      </c>
      <c r="AB53" t="str">
        <f>INDEX(PolicyMapping!$C:$C,MATCH($D53,PolicyMapping!$A:$A,0))</f>
        <v>system</v>
      </c>
    </row>
    <row r="54" spans="1:29" x14ac:dyDescent="0.3">
      <c r="A54" s="41" t="s">
        <v>713</v>
      </c>
      <c r="B54" s="54" t="s">
        <v>152</v>
      </c>
      <c r="C54" s="41"/>
      <c r="D54" s="41" t="s">
        <v>89</v>
      </c>
      <c r="E54" s="41">
        <v>30</v>
      </c>
      <c r="F54" s="90"/>
      <c r="G54" s="41" t="s">
        <v>160</v>
      </c>
      <c r="H54" s="54"/>
      <c r="I54" s="41">
        <v>2020</v>
      </c>
      <c r="J54" s="41" t="s">
        <v>22</v>
      </c>
      <c r="K54" s="41" t="s">
        <v>722</v>
      </c>
      <c r="L54" s="41"/>
      <c r="M54" s="41">
        <v>49</v>
      </c>
      <c r="N54" s="41" t="s">
        <v>751</v>
      </c>
      <c r="X54" s="28" t="str">
        <f>INDEX(Regions!$B$4:$B67,MATCH(GCAM!B54,Regions!$A$4:$A$19,0))</f>
        <v>Canada</v>
      </c>
      <c r="Y54" t="s">
        <v>66</v>
      </c>
      <c r="AA54" t="str">
        <f>INDEX(PolicyMapping!$B:$B,MATCH($D54,PolicyMapping!$A:$A,0))</f>
        <v>economic</v>
      </c>
      <c r="AB54" t="str">
        <f>INDEX(PolicyMapping!$C:$C,MATCH($D54,PolicyMapping!$A:$A,0))</f>
        <v>system</v>
      </c>
    </row>
    <row r="55" spans="1:29" x14ac:dyDescent="0.3">
      <c r="A55" s="57" t="s">
        <v>713</v>
      </c>
      <c r="B55" s="58" t="s">
        <v>152</v>
      </c>
      <c r="C55" s="57"/>
      <c r="D55" s="57" t="s">
        <v>89</v>
      </c>
      <c r="E55" s="57">
        <v>50</v>
      </c>
      <c r="F55" s="94"/>
      <c r="G55" s="57" t="s">
        <v>160</v>
      </c>
      <c r="H55" s="57"/>
      <c r="I55" s="57">
        <v>2022</v>
      </c>
      <c r="J55" s="57" t="s">
        <v>22</v>
      </c>
      <c r="K55" s="57" t="s">
        <v>722</v>
      </c>
      <c r="L55" s="57"/>
      <c r="M55" s="80">
        <v>319</v>
      </c>
      <c r="N55" s="57" t="s">
        <v>751</v>
      </c>
      <c r="W55" t="s">
        <v>130</v>
      </c>
      <c r="X55" s="28" t="str">
        <f>INDEX(Regions!$B$4:$B68,MATCH(GCAM!B55,Regions!$A$4:$A$19,0))</f>
        <v>Canada</v>
      </c>
      <c r="Y55" t="s">
        <v>66</v>
      </c>
      <c r="AA55" t="str">
        <f>INDEX(PolicyMapping!$B:$B,MATCH($D55,PolicyMapping!$A:$A,0))</f>
        <v>economic</v>
      </c>
      <c r="AB55" t="str">
        <f>INDEX(PolicyMapping!$C:$C,MATCH($D55,PolicyMapping!$A:$A,0))</f>
        <v>system</v>
      </c>
      <c r="AC55" t="s">
        <v>66</v>
      </c>
    </row>
    <row r="56" spans="1:29" x14ac:dyDescent="0.3">
      <c r="A56" s="59" t="s">
        <v>713</v>
      </c>
      <c r="B56" s="60" t="s">
        <v>152</v>
      </c>
      <c r="C56" s="59"/>
      <c r="D56" s="59" t="s">
        <v>156</v>
      </c>
      <c r="E56" s="59">
        <v>-12.7</v>
      </c>
      <c r="F56" s="90"/>
      <c r="G56" s="59" t="s">
        <v>157</v>
      </c>
      <c r="H56" s="59" t="s">
        <v>158</v>
      </c>
      <c r="I56" s="59">
        <v>2030</v>
      </c>
      <c r="J56" s="59" t="s">
        <v>22</v>
      </c>
      <c r="K56" s="59" t="s">
        <v>141</v>
      </c>
      <c r="L56" s="59"/>
      <c r="M56" s="59">
        <v>50</v>
      </c>
      <c r="N56" s="59"/>
      <c r="X56" s="28" t="str">
        <f>INDEX(Regions!$B$4:$B69,MATCH(GCAM!B56,Regions!$A$4:$A$19,0))</f>
        <v>Canada</v>
      </c>
      <c r="AA56" t="str">
        <f>INDEX(PolicyMapping!$B:$B,MATCH($D56,PolicyMapping!$A:$A,0))</f>
        <v>cap on emissions</v>
      </c>
      <c r="AB56" t="str">
        <f>INDEX(PolicyMapping!$C:$C,MATCH($D56,PolicyMapping!$A:$A,0))</f>
        <v>system</v>
      </c>
    </row>
    <row r="57" spans="1:29" x14ac:dyDescent="0.3">
      <c r="A57" s="62" t="s">
        <v>713</v>
      </c>
      <c r="B57" s="63" t="s">
        <v>152</v>
      </c>
      <c r="C57" s="62"/>
      <c r="D57" s="62" t="s">
        <v>65</v>
      </c>
      <c r="E57" s="62">
        <v>3.7</v>
      </c>
      <c r="F57" s="90"/>
      <c r="G57" s="62" t="s">
        <v>10</v>
      </c>
      <c r="H57" s="62">
        <v>2011</v>
      </c>
      <c r="I57" s="62">
        <v>2020</v>
      </c>
      <c r="J57" s="62" t="s">
        <v>17</v>
      </c>
      <c r="K57" s="62" t="s">
        <v>576</v>
      </c>
      <c r="L57" s="62"/>
      <c r="M57" s="62">
        <v>51</v>
      </c>
      <c r="N57" s="62"/>
      <c r="X57" s="28" t="str">
        <f>INDEX(Regions!$B$4:$B70,MATCH(GCAM!B57,Regions!$A$4:$A$19,0))</f>
        <v>Canada</v>
      </c>
      <c r="Y57" t="s">
        <v>66</v>
      </c>
      <c r="Z57" t="s">
        <v>66</v>
      </c>
      <c r="AA57" t="str">
        <f>INDEX(PolicyMapping!$B:$B,MATCH($D57,PolicyMapping!$A:$A,0))</f>
        <v>clean energy</v>
      </c>
      <c r="AB57" t="str">
        <f>INDEX(PolicyMapping!$C:$C,MATCH($D57,PolicyMapping!$A:$A,0))</f>
        <v>transport</v>
      </c>
    </row>
    <row r="58" spans="1:29" x14ac:dyDescent="0.3">
      <c r="A58" s="41" t="s">
        <v>713</v>
      </c>
      <c r="B58" s="54" t="s">
        <v>152</v>
      </c>
      <c r="C58" s="41"/>
      <c r="D58" s="41" t="s">
        <v>165</v>
      </c>
      <c r="E58" s="41">
        <v>1.38</v>
      </c>
      <c r="F58" s="90"/>
      <c r="G58" s="41" t="s">
        <v>166</v>
      </c>
      <c r="H58" s="41"/>
      <c r="I58" s="41">
        <v>2027</v>
      </c>
      <c r="J58" s="41" t="s">
        <v>17</v>
      </c>
      <c r="K58" s="41" t="s">
        <v>752</v>
      </c>
      <c r="L58" s="41"/>
      <c r="M58" s="41">
        <v>52</v>
      </c>
      <c r="N58" s="41" t="s">
        <v>753</v>
      </c>
      <c r="X58" s="28" t="str">
        <f>INDEX(Regions!$B$4:$B71,MATCH(GCAM!B58,Regions!$A$4:$A$19,0))</f>
        <v>Canada</v>
      </c>
      <c r="Y58" t="s">
        <v>66</v>
      </c>
      <c r="AA58" t="str">
        <f>INDEX(PolicyMapping!$B:$B,MATCH($D58,PolicyMapping!$A:$A,0))</f>
        <v>efficiency standard</v>
      </c>
      <c r="AB58" t="str">
        <f>INDEX(PolicyMapping!$C:$C,MATCH($D58,PolicyMapping!$A:$A,0))</f>
        <v>transport</v>
      </c>
    </row>
    <row r="59" spans="1:29" x14ac:dyDescent="0.3">
      <c r="A59" s="41" t="s">
        <v>713</v>
      </c>
      <c r="B59" s="54" t="s">
        <v>152</v>
      </c>
      <c r="C59" s="41"/>
      <c r="D59" s="41" t="s">
        <v>169</v>
      </c>
      <c r="E59" s="41">
        <v>-6.5</v>
      </c>
      <c r="F59" s="90"/>
      <c r="G59" s="41" t="s">
        <v>112</v>
      </c>
      <c r="H59" s="41" t="s">
        <v>148</v>
      </c>
      <c r="I59" s="41">
        <v>2020</v>
      </c>
      <c r="J59" s="41" t="s">
        <v>17</v>
      </c>
      <c r="K59" s="41" t="s">
        <v>754</v>
      </c>
      <c r="L59" s="41"/>
      <c r="M59" s="41">
        <v>53</v>
      </c>
      <c r="N59" s="41" t="s">
        <v>755</v>
      </c>
      <c r="X59" s="28" t="str">
        <f>INDEX(Regions!$B$4:$B72,MATCH(GCAM!B59,Regions!$A$4:$A$19,0))</f>
        <v>Canada</v>
      </c>
      <c r="Y59" t="s">
        <v>66</v>
      </c>
      <c r="AA59" t="str">
        <f>INDEX(PolicyMapping!$B:$B,MATCH($D59,PolicyMapping!$A:$A,0))</f>
        <v>cap on emissions</v>
      </c>
      <c r="AB59" t="str">
        <f>INDEX(PolicyMapping!$C:$C,MATCH($D59,PolicyMapping!$A:$A,0))</f>
        <v>buildings</v>
      </c>
    </row>
    <row r="60" spans="1:29" x14ac:dyDescent="0.3">
      <c r="A60" s="62" t="s">
        <v>713</v>
      </c>
      <c r="B60" s="63" t="s">
        <v>152</v>
      </c>
      <c r="C60" s="62"/>
      <c r="D60" s="62" t="s">
        <v>171</v>
      </c>
      <c r="E60" s="62">
        <v>-64</v>
      </c>
      <c r="F60" s="90"/>
      <c r="G60" s="62" t="s">
        <v>10</v>
      </c>
      <c r="H60" s="62">
        <v>2010</v>
      </c>
      <c r="I60" s="62">
        <v>2030</v>
      </c>
      <c r="J60" s="62" t="s">
        <v>14</v>
      </c>
      <c r="K60" s="62" t="s">
        <v>141</v>
      </c>
      <c r="L60" s="62"/>
      <c r="M60" s="62">
        <v>54</v>
      </c>
      <c r="N60" s="62"/>
      <c r="X60" s="28" t="str">
        <f>INDEX(Regions!$B$4:$B73,MATCH(GCAM!B60,Regions!$A$4:$A$19,0))</f>
        <v>Canada</v>
      </c>
      <c r="Y60" t="s">
        <v>66</v>
      </c>
      <c r="Z60" t="s">
        <v>66</v>
      </c>
      <c r="AA60" t="str">
        <f>INDEX(PolicyMapping!$B:$B,MATCH($D60,PolicyMapping!$A:$A,0))</f>
        <v>efficiency standard</v>
      </c>
      <c r="AB60" t="str">
        <f>INDEX(PolicyMapping!$C:$C,MATCH($D60,PolicyMapping!$A:$A,0))</f>
        <v>power</v>
      </c>
    </row>
    <row r="61" spans="1:29" x14ac:dyDescent="0.3">
      <c r="A61" s="62" t="s">
        <v>713</v>
      </c>
      <c r="B61" s="63" t="s">
        <v>152</v>
      </c>
      <c r="C61" s="62"/>
      <c r="D61" s="62" t="s">
        <v>169</v>
      </c>
      <c r="E61" s="62">
        <v>-4.5</v>
      </c>
      <c r="F61" s="90"/>
      <c r="G61" s="62" t="s">
        <v>10</v>
      </c>
      <c r="H61" s="62" t="s">
        <v>148</v>
      </c>
      <c r="I61" s="62">
        <v>2020</v>
      </c>
      <c r="J61" s="62" t="s">
        <v>14</v>
      </c>
      <c r="K61" s="62" t="s">
        <v>589</v>
      </c>
      <c r="L61" s="62"/>
      <c r="M61" s="62">
        <v>55</v>
      </c>
      <c r="N61" s="62"/>
      <c r="X61" s="28" t="str">
        <f>INDEX(Regions!$B$4:$B74,MATCH(GCAM!B61,Regions!$A$4:$A$19,0))</f>
        <v>Canada</v>
      </c>
      <c r="Y61" t="s">
        <v>66</v>
      </c>
      <c r="Z61" t="s">
        <v>66</v>
      </c>
      <c r="AA61" t="str">
        <f>INDEX(PolicyMapping!$B:$B,MATCH($D61,PolicyMapping!$A:$A,0))</f>
        <v>cap on emissions</v>
      </c>
      <c r="AB61" t="str">
        <f>INDEX(PolicyMapping!$C:$C,MATCH($D61,PolicyMapping!$A:$A,0))</f>
        <v>buildings</v>
      </c>
    </row>
    <row r="62" spans="1:29" x14ac:dyDescent="0.3">
      <c r="A62" s="41" t="s">
        <v>713</v>
      </c>
      <c r="B62" s="54" t="s">
        <v>152</v>
      </c>
      <c r="C62" s="41"/>
      <c r="D62" s="41" t="s">
        <v>119</v>
      </c>
      <c r="E62" s="41">
        <v>5</v>
      </c>
      <c r="F62" s="90"/>
      <c r="G62" s="41" t="s">
        <v>10</v>
      </c>
      <c r="H62" s="41">
        <v>2011</v>
      </c>
      <c r="I62" s="41">
        <v>2020</v>
      </c>
      <c r="J62" s="41" t="s">
        <v>17</v>
      </c>
      <c r="K62" s="41" t="s">
        <v>756</v>
      </c>
      <c r="L62" s="41"/>
      <c r="M62" s="41">
        <v>56</v>
      </c>
      <c r="N62" s="41" t="s">
        <v>757</v>
      </c>
      <c r="X62" s="28" t="str">
        <f>INDEX(Regions!$B$4:$B75,MATCH(GCAM!B62,Regions!$A$4:$A$19,0))</f>
        <v>Canada</v>
      </c>
      <c r="Y62" t="s">
        <v>66</v>
      </c>
      <c r="AA62" t="str">
        <f>INDEX(PolicyMapping!$B:$B,MATCH($D62,PolicyMapping!$A:$A,0))</f>
        <v>clean energy</v>
      </c>
      <c r="AB62" t="str">
        <f>INDEX(PolicyMapping!$C:$C,MATCH($D62,PolicyMapping!$A:$A,0))</f>
        <v>transport</v>
      </c>
    </row>
    <row r="63" spans="1:29" x14ac:dyDescent="0.3">
      <c r="A63" s="41" t="s">
        <v>713</v>
      </c>
      <c r="B63" s="54" t="s">
        <v>152</v>
      </c>
      <c r="C63" s="41"/>
      <c r="D63" s="41" t="s">
        <v>122</v>
      </c>
      <c r="E63" s="41">
        <v>2</v>
      </c>
      <c r="F63" s="90"/>
      <c r="G63" s="41" t="s">
        <v>10</v>
      </c>
      <c r="H63" s="41">
        <v>2011</v>
      </c>
      <c r="I63" s="41">
        <v>2020</v>
      </c>
      <c r="J63" s="41" t="s">
        <v>17</v>
      </c>
      <c r="K63" s="41" t="s">
        <v>756</v>
      </c>
      <c r="L63" s="41"/>
      <c r="M63" s="41">
        <v>57</v>
      </c>
      <c r="N63" s="41" t="s">
        <v>757</v>
      </c>
      <c r="X63" s="28" t="str">
        <f>INDEX(Regions!$B$4:$B76,MATCH(GCAM!B63,Regions!$A$4:$A$19,0))</f>
        <v>Canada</v>
      </c>
      <c r="Y63" t="s">
        <v>66</v>
      </c>
      <c r="AA63" t="str">
        <f>INDEX(PolicyMapping!$B:$B,MATCH($D63,PolicyMapping!$A:$A,0))</f>
        <v>clean energy</v>
      </c>
      <c r="AB63" t="str">
        <f>INDEX(PolicyMapping!$C:$C,MATCH($D63,PolicyMapping!$A:$A,0))</f>
        <v>transport</v>
      </c>
    </row>
    <row r="64" spans="1:29" x14ac:dyDescent="0.3">
      <c r="A64" s="41" t="s">
        <v>713</v>
      </c>
      <c r="B64" s="54" t="s">
        <v>152</v>
      </c>
      <c r="C64" s="41"/>
      <c r="D64" s="41" t="s">
        <v>176</v>
      </c>
      <c r="E64" s="41">
        <v>0.91</v>
      </c>
      <c r="F64" s="90"/>
      <c r="G64" s="41" t="s">
        <v>139</v>
      </c>
      <c r="H64" s="41"/>
      <c r="I64" s="41">
        <v>2025</v>
      </c>
      <c r="J64" s="41" t="s">
        <v>17</v>
      </c>
      <c r="K64" s="41" t="s">
        <v>758</v>
      </c>
      <c r="L64" s="41"/>
      <c r="M64" s="41">
        <v>58</v>
      </c>
      <c r="N64" s="41" t="s">
        <v>753</v>
      </c>
      <c r="X64" s="28" t="str">
        <f>INDEX(Regions!$B$4:$B77,MATCH(GCAM!B64,Regions!$A$4:$A$19,0))</f>
        <v>Canada</v>
      </c>
      <c r="Y64" t="s">
        <v>66</v>
      </c>
      <c r="AA64" t="str">
        <f>INDEX(PolicyMapping!$B:$B,MATCH($D64,PolicyMapping!$A:$A,0))</f>
        <v>efficiency standard</v>
      </c>
      <c r="AB64" t="str">
        <f>INDEX(PolicyMapping!$C:$C,MATCH($D64,PolicyMapping!$A:$A,0))</f>
        <v>transport</v>
      </c>
    </row>
    <row r="65" spans="1:29" x14ac:dyDescent="0.3">
      <c r="A65" s="59" t="s">
        <v>713</v>
      </c>
      <c r="B65" s="60" t="s">
        <v>152</v>
      </c>
      <c r="C65" s="59"/>
      <c r="D65" s="59" t="s">
        <v>178</v>
      </c>
      <c r="E65" s="59">
        <v>-40</v>
      </c>
      <c r="F65" s="90"/>
      <c r="G65" s="59" t="s">
        <v>10</v>
      </c>
      <c r="H65" s="59">
        <v>2012</v>
      </c>
      <c r="I65" s="59">
        <v>2025</v>
      </c>
      <c r="J65" s="59" t="s">
        <v>17</v>
      </c>
      <c r="K65" s="59" t="s">
        <v>141</v>
      </c>
      <c r="L65" s="59"/>
      <c r="M65" s="59">
        <v>59</v>
      </c>
      <c r="N65" s="59"/>
      <c r="X65" s="28" t="str">
        <f>INDEX(Regions!$B$4:$B78,MATCH(GCAM!B65,Regions!$A$4:$A$19,0))</f>
        <v>Canada</v>
      </c>
      <c r="AA65" t="str">
        <f>INDEX(PolicyMapping!$B:$B,MATCH($D65,PolicyMapping!$A:$A,0))</f>
        <v>cap on emissions</v>
      </c>
      <c r="AB65" t="str">
        <f>INDEX(PolicyMapping!$C:$C,MATCH($D65,PolicyMapping!$A:$A,0))</f>
        <v>supply</v>
      </c>
    </row>
    <row r="66" spans="1:29" x14ac:dyDescent="0.3">
      <c r="A66" s="41" t="s">
        <v>713</v>
      </c>
      <c r="B66" s="54" t="s">
        <v>152</v>
      </c>
      <c r="C66" s="41"/>
      <c r="D66" s="41" t="s">
        <v>206</v>
      </c>
      <c r="E66" s="41">
        <v>0.92</v>
      </c>
      <c r="F66" s="90"/>
      <c r="G66" s="41" t="s">
        <v>166</v>
      </c>
      <c r="H66" s="41"/>
      <c r="I66" s="41">
        <v>2027</v>
      </c>
      <c r="J66" s="41" t="s">
        <v>17</v>
      </c>
      <c r="K66" s="41" t="s">
        <v>752</v>
      </c>
      <c r="L66" s="41"/>
      <c r="M66" s="41">
        <v>60</v>
      </c>
      <c r="N66" s="41" t="s">
        <v>753</v>
      </c>
      <c r="X66" s="28" t="str">
        <f>INDEX(Regions!$B$4:$B79,MATCH(GCAM!B66,Regions!$A$4:$A$19,0))</f>
        <v>Canada</v>
      </c>
      <c r="Y66" t="s">
        <v>66</v>
      </c>
      <c r="AA66" t="str">
        <f>INDEX(PolicyMapping!$B:$B,MATCH($D66,PolicyMapping!$A:$A,0))</f>
        <v>efficiency standard</v>
      </c>
      <c r="AB66" t="str">
        <f>INDEX(PolicyMapping!$C:$C,MATCH($D66,PolicyMapping!$A:$A,0))</f>
        <v>transport</v>
      </c>
    </row>
    <row r="67" spans="1:29" x14ac:dyDescent="0.3">
      <c r="A67" s="57" t="s">
        <v>713</v>
      </c>
      <c r="B67" s="58" t="s">
        <v>152</v>
      </c>
      <c r="C67" s="57"/>
      <c r="D67" s="57" t="s">
        <v>182</v>
      </c>
      <c r="E67" s="57">
        <v>420</v>
      </c>
      <c r="F67" s="94"/>
      <c r="G67" s="57" t="s">
        <v>183</v>
      </c>
      <c r="H67" s="57">
        <v>2015</v>
      </c>
      <c r="I67" s="57">
        <v>2030</v>
      </c>
      <c r="J67" s="57" t="s">
        <v>17</v>
      </c>
      <c r="K67" s="57" t="s">
        <v>594</v>
      </c>
      <c r="L67" s="57"/>
      <c r="M67" s="57">
        <v>61</v>
      </c>
      <c r="N67" s="57" t="s">
        <v>759</v>
      </c>
      <c r="X67" s="28" t="str">
        <f>INDEX(Regions!$B$4:$B80,MATCH(GCAM!B67,Regions!$A$4:$A$19,0))</f>
        <v>Canada</v>
      </c>
      <c r="Y67" t="s">
        <v>66</v>
      </c>
      <c r="AA67" t="str">
        <f>INDEX(PolicyMapping!$B:$B,MATCH($D67,PolicyMapping!$A:$A,0))</f>
        <v>efficiency standard</v>
      </c>
      <c r="AB67" t="str">
        <f>INDEX(PolicyMapping!$C:$C,MATCH($D67,PolicyMapping!$A:$A,0))</f>
        <v>power</v>
      </c>
      <c r="AC67" t="s">
        <v>66</v>
      </c>
    </row>
    <row r="68" spans="1:29" x14ac:dyDescent="0.3">
      <c r="A68" s="59" t="s">
        <v>713</v>
      </c>
      <c r="B68" s="60" t="s">
        <v>152</v>
      </c>
      <c r="C68" s="59"/>
      <c r="D68" s="59" t="s">
        <v>156</v>
      </c>
      <c r="E68" s="59">
        <v>-10.4</v>
      </c>
      <c r="F68" s="90"/>
      <c r="G68" s="59" t="s">
        <v>157</v>
      </c>
      <c r="H68" s="59" t="s">
        <v>185</v>
      </c>
      <c r="I68" s="59">
        <v>2030</v>
      </c>
      <c r="J68" s="59" t="s">
        <v>17</v>
      </c>
      <c r="K68" s="59" t="s">
        <v>141</v>
      </c>
      <c r="L68" s="59"/>
      <c r="M68" s="59">
        <v>62</v>
      </c>
      <c r="N68" s="59"/>
      <c r="X68" s="28" t="str">
        <f>INDEX(Regions!$B$4:$B81,MATCH(GCAM!B68,Regions!$A$4:$A$19,0))</f>
        <v>Canada</v>
      </c>
      <c r="AA68" t="str">
        <f>INDEX(PolicyMapping!$B:$B,MATCH($D68,PolicyMapping!$A:$A,0))</f>
        <v>cap on emissions</v>
      </c>
      <c r="AB68" t="str">
        <f>INDEX(PolicyMapping!$C:$C,MATCH($D68,PolicyMapping!$A:$A,0))</f>
        <v>system</v>
      </c>
    </row>
    <row r="69" spans="1:29" x14ac:dyDescent="0.3">
      <c r="A69" s="59" t="s">
        <v>713</v>
      </c>
      <c r="B69" s="60" t="s">
        <v>152</v>
      </c>
      <c r="C69" s="59"/>
      <c r="D69" s="59" t="s">
        <v>188</v>
      </c>
      <c r="E69" s="59">
        <v>2.9</v>
      </c>
      <c r="F69" s="90"/>
      <c r="G69" s="59" t="s">
        <v>157</v>
      </c>
      <c r="H69" s="59"/>
      <c r="I69" s="59">
        <v>2036</v>
      </c>
      <c r="J69" s="59" t="s">
        <v>17</v>
      </c>
      <c r="K69" s="59" t="s">
        <v>141</v>
      </c>
      <c r="L69" s="59"/>
      <c r="M69" s="59">
        <v>63</v>
      </c>
      <c r="N69" s="59"/>
      <c r="X69" s="28" t="str">
        <f>INDEX(Regions!$B$4:$B82,MATCH(GCAM!B69,Regions!$A$4:$A$19,0))</f>
        <v>Canada</v>
      </c>
      <c r="AA69" t="str">
        <f>INDEX(PolicyMapping!$B:$B,MATCH($D69,PolicyMapping!$A:$A,0))</f>
        <v>cap on emissions</v>
      </c>
      <c r="AB69" t="str">
        <f>INDEX(PolicyMapping!$C:$C,MATCH($D69,PolicyMapping!$A:$A,0))</f>
        <v>system</v>
      </c>
    </row>
    <row r="70" spans="1:29" x14ac:dyDescent="0.3">
      <c r="A70" s="59" t="s">
        <v>713</v>
      </c>
      <c r="B70" s="60" t="s">
        <v>152</v>
      </c>
      <c r="C70" s="59"/>
      <c r="D70" s="59" t="s">
        <v>188</v>
      </c>
      <c r="E70" s="59">
        <v>-85</v>
      </c>
      <c r="F70" s="90"/>
      <c r="G70" s="59" t="s">
        <v>10</v>
      </c>
      <c r="H70" s="59">
        <v>2036</v>
      </c>
      <c r="I70" s="59">
        <v>2036</v>
      </c>
      <c r="J70" s="59" t="s">
        <v>14</v>
      </c>
      <c r="K70" s="59" t="s">
        <v>141</v>
      </c>
      <c r="L70" s="59"/>
      <c r="M70" s="59">
        <v>64</v>
      </c>
      <c r="N70" s="59"/>
      <c r="X70" s="28" t="str">
        <f>INDEX(Regions!$B$4:$B83,MATCH(GCAM!B70,Regions!$A$4:$A$19,0))</f>
        <v>Canada</v>
      </c>
      <c r="AA70" t="str">
        <f>INDEX(PolicyMapping!$B:$B,MATCH($D70,PolicyMapping!$A:$A,0))</f>
        <v>cap on emissions</v>
      </c>
      <c r="AB70" t="str">
        <f>INDEX(PolicyMapping!$C:$C,MATCH($D70,PolicyMapping!$A:$A,0))</f>
        <v>system</v>
      </c>
    </row>
    <row r="71" spans="1:29" x14ac:dyDescent="0.3">
      <c r="A71" s="57" t="s">
        <v>713</v>
      </c>
      <c r="B71" s="58" t="s">
        <v>191</v>
      </c>
      <c r="C71" s="57"/>
      <c r="D71" s="57" t="s">
        <v>192</v>
      </c>
      <c r="E71" s="57">
        <v>20</v>
      </c>
      <c r="F71" s="94">
        <v>25</v>
      </c>
      <c r="G71" s="57" t="s">
        <v>10</v>
      </c>
      <c r="H71" s="57"/>
      <c r="I71" s="57">
        <v>2030</v>
      </c>
      <c r="J71" s="57" t="s">
        <v>22</v>
      </c>
      <c r="K71" s="57" t="s">
        <v>760</v>
      </c>
      <c r="L71" s="57"/>
      <c r="M71" s="57">
        <v>65</v>
      </c>
      <c r="N71" s="57" t="s">
        <v>761</v>
      </c>
      <c r="X71" s="28" t="str">
        <f>INDEX(Regions!$B$4:$B84,MATCH(GCAM!B71,Regions!$A$4:$A$19,0))</f>
        <v>China</v>
      </c>
      <c r="Y71" t="s">
        <v>66</v>
      </c>
      <c r="AA71" t="str">
        <f>INDEX(PolicyMapping!$B:$B,MATCH($D71,PolicyMapping!$A:$A,0))</f>
        <v>clean energy</v>
      </c>
      <c r="AB71" t="str">
        <f>INDEX(PolicyMapping!$C:$C,MATCH($D71,PolicyMapping!$A:$A,0))</f>
        <v>system</v>
      </c>
      <c r="AC71" t="s">
        <v>66</v>
      </c>
    </row>
    <row r="72" spans="1:29" x14ac:dyDescent="0.3">
      <c r="A72" s="59" t="s">
        <v>713</v>
      </c>
      <c r="B72" s="60" t="s">
        <v>191</v>
      </c>
      <c r="C72" s="59"/>
      <c r="D72" s="59" t="s">
        <v>193</v>
      </c>
      <c r="E72" s="59">
        <v>0.15</v>
      </c>
      <c r="F72" s="90"/>
      <c r="G72" s="59"/>
      <c r="H72" s="59"/>
      <c r="I72" s="59">
        <v>2030</v>
      </c>
      <c r="J72" s="59" t="s">
        <v>22</v>
      </c>
      <c r="K72" s="59" t="s">
        <v>141</v>
      </c>
      <c r="L72" s="59"/>
      <c r="M72" s="59">
        <v>66</v>
      </c>
      <c r="N72" s="59"/>
      <c r="X72" s="28" t="str">
        <f>INDEX(Regions!$B$4:$B85,MATCH(GCAM!B72,Regions!$A$4:$A$19,0))</f>
        <v>China</v>
      </c>
      <c r="AA72" t="str">
        <f>INDEX(PolicyMapping!$B:$B,MATCH($D72,PolicyMapping!$A:$A,0))</f>
        <v>cap on fossils</v>
      </c>
      <c r="AB72" t="str">
        <f>INDEX(PolicyMapping!$C:$C,MATCH($D72,PolicyMapping!$A:$A,0))</f>
        <v>system</v>
      </c>
    </row>
    <row r="73" spans="1:29" x14ac:dyDescent="0.3">
      <c r="A73" s="41" t="s">
        <v>713</v>
      </c>
      <c r="B73" s="54" t="s">
        <v>191</v>
      </c>
      <c r="C73" s="41"/>
      <c r="D73" s="41" t="s">
        <v>194</v>
      </c>
      <c r="E73" s="41">
        <v>-15</v>
      </c>
      <c r="F73" s="90"/>
      <c r="G73" s="41" t="s">
        <v>10</v>
      </c>
      <c r="H73" s="41">
        <v>2015</v>
      </c>
      <c r="I73" s="41">
        <v>2020</v>
      </c>
      <c r="J73" s="41" t="s">
        <v>17</v>
      </c>
      <c r="K73" s="41" t="s">
        <v>141</v>
      </c>
      <c r="L73" s="41"/>
      <c r="M73" s="41">
        <v>67</v>
      </c>
      <c r="N73" s="41" t="s">
        <v>762</v>
      </c>
      <c r="X73" s="28" t="str">
        <f>INDEX(Regions!$B$4:$B86,MATCH(GCAM!B73,Regions!$A$4:$A$19,0))</f>
        <v>China</v>
      </c>
      <c r="Y73" t="s">
        <v>66</v>
      </c>
      <c r="AA73" t="str">
        <f>INDEX(PolicyMapping!$B:$B,MATCH($D73,PolicyMapping!$A:$A,0))</f>
        <v>efficiency standard</v>
      </c>
      <c r="AB73" t="str">
        <f>INDEX(PolicyMapping!$C:$C,MATCH($D73,PolicyMapping!$A:$A,0))</f>
        <v>system</v>
      </c>
    </row>
    <row r="74" spans="1:29" x14ac:dyDescent="0.3">
      <c r="A74" s="62" t="s">
        <v>713</v>
      </c>
      <c r="B74" s="63" t="s">
        <v>191</v>
      </c>
      <c r="C74" s="62"/>
      <c r="D74" s="62" t="s">
        <v>196</v>
      </c>
      <c r="E74" s="62">
        <v>165</v>
      </c>
      <c r="F74" s="90"/>
      <c r="G74" s="62" t="s">
        <v>197</v>
      </c>
      <c r="H74" s="62"/>
      <c r="I74" s="62">
        <v>2020</v>
      </c>
      <c r="J74" s="62" t="s">
        <v>17</v>
      </c>
      <c r="K74" s="62" t="s">
        <v>763</v>
      </c>
      <c r="L74" s="62"/>
      <c r="M74" s="62">
        <v>68</v>
      </c>
      <c r="N74" s="62"/>
      <c r="X74" s="28" t="str">
        <f>INDEX(Regions!$B$4:$B87,MATCH(GCAM!B74,Regions!$A$4:$A$19,0))</f>
        <v>China</v>
      </c>
      <c r="Y74" t="s">
        <v>66</v>
      </c>
      <c r="Z74" t="s">
        <v>66</v>
      </c>
      <c r="AA74" t="str">
        <f>INDEX(PolicyMapping!$B:$B,MATCH($D74,PolicyMapping!$A:$A,0))</f>
        <v>cap on fossils</v>
      </c>
      <c r="AB74" t="str">
        <f>INDEX(PolicyMapping!$C:$C,MATCH($D74,PolicyMapping!$A:$A,0))</f>
        <v>system</v>
      </c>
    </row>
    <row r="75" spans="1:29" x14ac:dyDescent="0.3">
      <c r="A75" s="59" t="s">
        <v>713</v>
      </c>
      <c r="B75" s="60" t="s">
        <v>191</v>
      </c>
      <c r="C75" s="59"/>
      <c r="D75" s="59" t="s">
        <v>199</v>
      </c>
      <c r="E75" s="59">
        <v>-18</v>
      </c>
      <c r="F75" s="90"/>
      <c r="G75" s="59" t="s">
        <v>10</v>
      </c>
      <c r="H75" s="59">
        <v>2015</v>
      </c>
      <c r="I75" s="59">
        <v>2020</v>
      </c>
      <c r="J75" s="59" t="s">
        <v>17</v>
      </c>
      <c r="K75" s="59" t="s">
        <v>141</v>
      </c>
      <c r="L75" s="59"/>
      <c r="M75" s="59">
        <v>69</v>
      </c>
      <c r="N75" s="59"/>
      <c r="X75" s="28" t="str">
        <f>INDEX(Regions!$B$4:$B88,MATCH(GCAM!B75,Regions!$A$4:$A$19,0))</f>
        <v>China</v>
      </c>
      <c r="AA75" t="str">
        <f>INDEX(PolicyMapping!$B:$B,MATCH($D75,PolicyMapping!$A:$A,0))</f>
        <v>cap on emissions</v>
      </c>
      <c r="AB75" t="str">
        <f>INDEX(PolicyMapping!$C:$C,MATCH($D75,PolicyMapping!$A:$A,0))</f>
        <v>system</v>
      </c>
    </row>
    <row r="76" spans="1:29" x14ac:dyDescent="0.3">
      <c r="A76" s="59" t="s">
        <v>713</v>
      </c>
      <c r="B76" s="60" t="s">
        <v>191</v>
      </c>
      <c r="C76" s="59"/>
      <c r="D76" s="59" t="s">
        <v>202</v>
      </c>
      <c r="E76" s="59"/>
      <c r="F76" s="90"/>
      <c r="G76" s="59" t="s">
        <v>166</v>
      </c>
      <c r="H76" s="59">
        <v>2015</v>
      </c>
      <c r="I76" s="59"/>
      <c r="J76" s="59" t="s">
        <v>17</v>
      </c>
      <c r="K76" s="59" t="s">
        <v>141</v>
      </c>
      <c r="L76" s="59"/>
      <c r="M76" s="59">
        <v>70</v>
      </c>
      <c r="N76" s="59"/>
      <c r="X76" s="28" t="str">
        <f>INDEX(Regions!$B$4:$B89,MATCH(GCAM!B76,Regions!$A$4:$A$19,0))</f>
        <v>China</v>
      </c>
      <c r="AA76" t="str">
        <f>INDEX(PolicyMapping!$B:$B,MATCH($D76,PolicyMapping!$A:$A,0))</f>
        <v>efficiency standard</v>
      </c>
      <c r="AB76" t="str">
        <f>INDEX(PolicyMapping!$C:$C,MATCH($D76,PolicyMapping!$A:$A,0))</f>
        <v>transport</v>
      </c>
    </row>
    <row r="77" spans="1:29" x14ac:dyDescent="0.3">
      <c r="A77" s="59" t="s">
        <v>713</v>
      </c>
      <c r="B77" s="60" t="s">
        <v>191</v>
      </c>
      <c r="C77" s="59"/>
      <c r="D77" s="59" t="s">
        <v>206</v>
      </c>
      <c r="E77" s="59">
        <v>1.2</v>
      </c>
      <c r="F77" s="90"/>
      <c r="G77" s="59" t="s">
        <v>166</v>
      </c>
      <c r="H77" s="59"/>
      <c r="I77" s="59">
        <v>2021</v>
      </c>
      <c r="J77" s="59" t="s">
        <v>17</v>
      </c>
      <c r="K77" s="59" t="s">
        <v>593</v>
      </c>
      <c r="L77" s="59"/>
      <c r="M77" s="59">
        <v>71</v>
      </c>
      <c r="N77" s="59"/>
      <c r="X77" s="28" t="str">
        <f>INDEX(Regions!$B$4:$B90,MATCH(GCAM!B77,Regions!$A$4:$A$19,0))</f>
        <v>China</v>
      </c>
      <c r="AA77" t="str">
        <f>INDEX(PolicyMapping!$B:$B,MATCH($D77,PolicyMapping!$A:$A,0))</f>
        <v>efficiency standard</v>
      </c>
      <c r="AB77" t="str">
        <f>INDEX(PolicyMapping!$C:$C,MATCH($D77,PolicyMapping!$A:$A,0))</f>
        <v>transport</v>
      </c>
    </row>
    <row r="78" spans="1:29" x14ac:dyDescent="0.3">
      <c r="A78" s="41" t="s">
        <v>713</v>
      </c>
      <c r="B78" s="54" t="s">
        <v>191</v>
      </c>
      <c r="C78" s="41"/>
      <c r="D78" s="41" t="s">
        <v>208</v>
      </c>
      <c r="E78" s="41">
        <v>-15</v>
      </c>
      <c r="F78" s="90"/>
      <c r="G78" s="41" t="s">
        <v>10</v>
      </c>
      <c r="H78" s="41">
        <v>2015</v>
      </c>
      <c r="I78" s="41">
        <v>2021</v>
      </c>
      <c r="J78" s="41" t="s">
        <v>17</v>
      </c>
      <c r="K78" s="41" t="s">
        <v>764</v>
      </c>
      <c r="L78" s="41"/>
      <c r="M78" s="41">
        <v>72</v>
      </c>
      <c r="N78" s="41" t="s">
        <v>765</v>
      </c>
      <c r="X78" s="28" t="str">
        <f>INDEX(Regions!$B$4:$B91,MATCH(GCAM!B78,Regions!$A$4:$A$19,0))</f>
        <v>China</v>
      </c>
      <c r="Y78" t="s">
        <v>66</v>
      </c>
      <c r="AA78" t="str">
        <f>INDEX(PolicyMapping!$B:$B,MATCH($D78,PolicyMapping!$A:$A,0))</f>
        <v>efficiency standard</v>
      </c>
      <c r="AB78" t="str">
        <f>INDEX(PolicyMapping!$C:$C,MATCH($D78,PolicyMapping!$A:$A,0))</f>
        <v>transport</v>
      </c>
    </row>
    <row r="79" spans="1:29" x14ac:dyDescent="0.3">
      <c r="A79" s="59" t="s">
        <v>713</v>
      </c>
      <c r="B79" s="60" t="s">
        <v>191</v>
      </c>
      <c r="C79" s="59"/>
      <c r="D79" s="59" t="s">
        <v>210</v>
      </c>
      <c r="E79" s="59"/>
      <c r="F79" s="90"/>
      <c r="G79" s="59" t="s">
        <v>139</v>
      </c>
      <c r="H79" s="59">
        <v>2015</v>
      </c>
      <c r="I79" s="59"/>
      <c r="J79" s="59" t="s">
        <v>17</v>
      </c>
      <c r="K79" s="59" t="s">
        <v>141</v>
      </c>
      <c r="L79" s="59"/>
      <c r="M79" s="59">
        <v>73</v>
      </c>
      <c r="N79" s="59"/>
      <c r="X79" s="28" t="str">
        <f>INDEX(Regions!$B$4:$B92,MATCH(GCAM!B79,Regions!$A$4:$A$19,0))</f>
        <v>China</v>
      </c>
      <c r="AA79" t="str">
        <f>INDEX(PolicyMapping!$B:$B,MATCH($D79,PolicyMapping!$A:$A,0))</f>
        <v>efficiency standard</v>
      </c>
      <c r="AB79" t="str">
        <f>INDEX(PolicyMapping!$C:$C,MATCH($D79,PolicyMapping!$A:$A,0))</f>
        <v>transport</v>
      </c>
    </row>
    <row r="80" spans="1:29" x14ac:dyDescent="0.3">
      <c r="A80" s="62" t="s">
        <v>713</v>
      </c>
      <c r="B80" s="63" t="s">
        <v>191</v>
      </c>
      <c r="C80" s="62"/>
      <c r="D80" s="62" t="s">
        <v>210</v>
      </c>
      <c r="E80" s="62">
        <v>5</v>
      </c>
      <c r="F80" s="90"/>
      <c r="G80" s="62" t="s">
        <v>766</v>
      </c>
      <c r="H80" s="62"/>
      <c r="I80" s="62">
        <v>2020</v>
      </c>
      <c r="J80" s="62" t="s">
        <v>17</v>
      </c>
      <c r="K80" s="62" t="s">
        <v>763</v>
      </c>
      <c r="L80" s="62"/>
      <c r="M80" s="62">
        <v>74</v>
      </c>
      <c r="N80" s="62"/>
      <c r="X80" s="28" t="str">
        <f>INDEX(Regions!$B$4:$B93,MATCH(GCAM!B80,Regions!$A$4:$A$19,0))</f>
        <v>China</v>
      </c>
      <c r="Y80" t="s">
        <v>66</v>
      </c>
      <c r="Z80" t="s">
        <v>66</v>
      </c>
      <c r="AA80" t="str">
        <f>INDEX(PolicyMapping!$B:$B,MATCH($D80,PolicyMapping!$A:$A,0))</f>
        <v>efficiency standard</v>
      </c>
      <c r="AB80" t="str">
        <f>INDEX(PolicyMapping!$C:$C,MATCH($D80,PolicyMapping!$A:$A,0))</f>
        <v>transport</v>
      </c>
    </row>
    <row r="81" spans="1:28" x14ac:dyDescent="0.3">
      <c r="A81" s="62" t="s">
        <v>713</v>
      </c>
      <c r="B81" s="63" t="s">
        <v>191</v>
      </c>
      <c r="C81" s="62"/>
      <c r="D81" s="62" t="s">
        <v>210</v>
      </c>
      <c r="E81" s="62">
        <v>0.92</v>
      </c>
      <c r="F81" s="90"/>
      <c r="G81" s="62" t="s">
        <v>139</v>
      </c>
      <c r="H81" s="62">
        <v>2015</v>
      </c>
      <c r="I81" s="62">
        <v>2025</v>
      </c>
      <c r="J81" s="62" t="s">
        <v>17</v>
      </c>
      <c r="K81" s="62" t="s">
        <v>763</v>
      </c>
      <c r="L81" s="62"/>
      <c r="M81" s="62">
        <v>75</v>
      </c>
      <c r="N81" s="62"/>
      <c r="X81" s="28" t="str">
        <f>INDEX(Regions!$B$4:$B94,MATCH(GCAM!B81,Regions!$A$4:$A$19,0))</f>
        <v>China</v>
      </c>
      <c r="Y81" t="s">
        <v>66</v>
      </c>
      <c r="Z81" t="s">
        <v>66</v>
      </c>
      <c r="AA81" t="str">
        <f>INDEX(PolicyMapping!$B:$B,MATCH($D81,PolicyMapping!$A:$A,0))</f>
        <v>efficiency standard</v>
      </c>
      <c r="AB81" t="str">
        <f>INDEX(PolicyMapping!$C:$C,MATCH($D81,PolicyMapping!$A:$A,0))</f>
        <v>transport</v>
      </c>
    </row>
    <row r="82" spans="1:28" x14ac:dyDescent="0.3">
      <c r="A82" s="62" t="s">
        <v>713</v>
      </c>
      <c r="B82" s="63" t="s">
        <v>191</v>
      </c>
      <c r="C82" s="62"/>
      <c r="D82" s="62" t="s">
        <v>216</v>
      </c>
      <c r="E82" s="62">
        <v>4.0999999999999996</v>
      </c>
      <c r="F82" s="90"/>
      <c r="G82" s="62" t="s">
        <v>217</v>
      </c>
      <c r="H82" s="62"/>
      <c r="I82" s="62">
        <v>2020</v>
      </c>
      <c r="J82" s="62" t="s">
        <v>14</v>
      </c>
      <c r="K82" s="62" t="s">
        <v>767</v>
      </c>
      <c r="L82" s="62"/>
      <c r="M82" s="62">
        <v>76</v>
      </c>
      <c r="N82" s="62"/>
      <c r="X82" s="28" t="str">
        <f>INDEX(Regions!$B$4:$B95,MATCH(GCAM!B82,Regions!$A$4:$A$19,0))</f>
        <v>China</v>
      </c>
      <c r="Y82" t="s">
        <v>66</v>
      </c>
      <c r="Z82" t="s">
        <v>66</v>
      </c>
      <c r="AA82" t="str">
        <f>INDEX(PolicyMapping!$B:$B,MATCH($D82,PolicyMapping!$A:$A,0))</f>
        <v>cap on fossils</v>
      </c>
      <c r="AB82" t="str">
        <f>INDEX(PolicyMapping!$C:$C,MATCH($D82,PolicyMapping!$A:$A,0))</f>
        <v>system</v>
      </c>
    </row>
    <row r="83" spans="1:28" x14ac:dyDescent="0.3">
      <c r="A83" s="62" t="s">
        <v>713</v>
      </c>
      <c r="B83" s="63" t="s">
        <v>191</v>
      </c>
      <c r="C83" s="62"/>
      <c r="D83" s="62" t="s">
        <v>65</v>
      </c>
      <c r="E83" s="62">
        <v>100000000</v>
      </c>
      <c r="F83" s="90"/>
      <c r="G83" s="62" t="s">
        <v>219</v>
      </c>
      <c r="H83" s="62"/>
      <c r="I83" s="62">
        <v>2020</v>
      </c>
      <c r="J83" s="62" t="s">
        <v>14</v>
      </c>
      <c r="K83" s="62" t="s">
        <v>768</v>
      </c>
      <c r="L83" s="62"/>
      <c r="M83" s="62">
        <v>77</v>
      </c>
      <c r="N83" s="62"/>
      <c r="X83" s="28" t="str">
        <f>INDEX(Regions!$B$4:$B96,MATCH(GCAM!B83,Regions!$A$4:$A$19,0))</f>
        <v>China</v>
      </c>
      <c r="Y83" t="s">
        <v>66</v>
      </c>
      <c r="Z83" t="s">
        <v>66</v>
      </c>
      <c r="AA83" t="str">
        <f>INDEX(PolicyMapping!$B:$B,MATCH($D83,PolicyMapping!$A:$A,0))</f>
        <v>clean energy</v>
      </c>
      <c r="AB83" t="str">
        <f>INDEX(PolicyMapping!$C:$C,MATCH($D83,PolicyMapping!$A:$A,0))</f>
        <v>transport</v>
      </c>
    </row>
    <row r="84" spans="1:28" x14ac:dyDescent="0.3">
      <c r="A84" s="62" t="s">
        <v>713</v>
      </c>
      <c r="B84" s="63" t="s">
        <v>191</v>
      </c>
      <c r="C84" s="62"/>
      <c r="D84" s="62" t="s">
        <v>221</v>
      </c>
      <c r="E84" s="62">
        <v>6</v>
      </c>
      <c r="F84" s="90"/>
      <c r="G84" s="62" t="s">
        <v>10</v>
      </c>
      <c r="H84" s="62"/>
      <c r="I84" s="62">
        <v>2020</v>
      </c>
      <c r="J84" s="62" t="s">
        <v>14</v>
      </c>
      <c r="K84" s="62" t="s">
        <v>763</v>
      </c>
      <c r="L84" s="62"/>
      <c r="M84" s="62">
        <v>78</v>
      </c>
      <c r="N84" s="62"/>
      <c r="X84" s="28" t="str">
        <f>INDEX(Regions!$B$4:$B97,MATCH(GCAM!B84,Regions!$A$4:$A$19,0))</f>
        <v>China</v>
      </c>
      <c r="Y84" t="s">
        <v>66</v>
      </c>
      <c r="Z84" t="s">
        <v>66</v>
      </c>
      <c r="AA84" t="str">
        <f>INDEX(PolicyMapping!$B:$B,MATCH($D84,PolicyMapping!$A:$A,0))</f>
        <v>clean energy</v>
      </c>
      <c r="AB84" t="str">
        <f>INDEX(PolicyMapping!$C:$C,MATCH($D84,PolicyMapping!$A:$A,0))</f>
        <v>transport</v>
      </c>
    </row>
    <row r="85" spans="1:28" x14ac:dyDescent="0.3">
      <c r="A85" s="62" t="s">
        <v>713</v>
      </c>
      <c r="B85" s="63" t="s">
        <v>191</v>
      </c>
      <c r="C85" s="62"/>
      <c r="D85" s="62" t="s">
        <v>221</v>
      </c>
      <c r="E85" s="62">
        <v>25</v>
      </c>
      <c r="F85" s="90"/>
      <c r="G85" s="62" t="s">
        <v>10</v>
      </c>
      <c r="H85" s="62"/>
      <c r="I85" s="62">
        <v>2025</v>
      </c>
      <c r="J85" s="62"/>
      <c r="K85" s="62" t="s">
        <v>763</v>
      </c>
      <c r="L85" s="62"/>
      <c r="M85" s="62">
        <v>79</v>
      </c>
      <c r="N85" s="62"/>
      <c r="X85" s="28" t="str">
        <f>INDEX(Regions!$B$4:$B98,MATCH(GCAM!B85,Regions!$A$4:$A$19,0))</f>
        <v>China</v>
      </c>
      <c r="Y85" t="s">
        <v>66</v>
      </c>
      <c r="Z85" t="s">
        <v>66</v>
      </c>
      <c r="AA85" t="str">
        <f>INDEX(PolicyMapping!$B:$B,MATCH($D85,PolicyMapping!$A:$A,0))</f>
        <v>clean energy</v>
      </c>
      <c r="AB85" t="str">
        <f>INDEX(PolicyMapping!$C:$C,MATCH($D85,PolicyMapping!$A:$A,0))</f>
        <v>transport</v>
      </c>
    </row>
    <row r="86" spans="1:28" x14ac:dyDescent="0.3">
      <c r="A86" s="62" t="s">
        <v>713</v>
      </c>
      <c r="B86" s="63" t="s">
        <v>191</v>
      </c>
      <c r="C86" s="62"/>
      <c r="D86" s="62" t="s">
        <v>224</v>
      </c>
      <c r="E86" s="62">
        <v>2000000</v>
      </c>
      <c r="F86" s="90"/>
      <c r="G86" s="62" t="s">
        <v>225</v>
      </c>
      <c r="H86" s="62"/>
      <c r="I86" s="62">
        <v>2020</v>
      </c>
      <c r="J86" s="62" t="s">
        <v>17</v>
      </c>
      <c r="K86" s="62" t="s">
        <v>763</v>
      </c>
      <c r="L86" s="62"/>
      <c r="M86" s="62">
        <v>80</v>
      </c>
      <c r="N86" s="62"/>
      <c r="X86" s="28" t="str">
        <f>INDEX(Regions!$B$4:$B99,MATCH(GCAM!B86,Regions!$A$4:$A$19,0))</f>
        <v>China</v>
      </c>
      <c r="Y86" t="s">
        <v>66</v>
      </c>
      <c r="Z86" t="s">
        <v>66</v>
      </c>
      <c r="AA86" t="str">
        <f>INDEX(PolicyMapping!$B:$B,MATCH($D86,PolicyMapping!$A:$A,0))</f>
        <v>clean energy</v>
      </c>
      <c r="AB86" t="str">
        <f>INDEX(PolicyMapping!$C:$C,MATCH($D86,PolicyMapping!$A:$A,0))</f>
        <v>transport</v>
      </c>
    </row>
    <row r="87" spans="1:28" x14ac:dyDescent="0.3">
      <c r="A87" s="62" t="s">
        <v>713</v>
      </c>
      <c r="B87" s="63" t="s">
        <v>191</v>
      </c>
      <c r="C87" s="62"/>
      <c r="D87" s="62" t="s">
        <v>227</v>
      </c>
      <c r="E87" s="62">
        <v>5000000</v>
      </c>
      <c r="F87" s="90"/>
      <c r="G87" s="62" t="s">
        <v>228</v>
      </c>
      <c r="H87" s="62"/>
      <c r="I87" s="62">
        <v>2020</v>
      </c>
      <c r="J87" s="62" t="s">
        <v>17</v>
      </c>
      <c r="K87" s="62" t="s">
        <v>763</v>
      </c>
      <c r="L87" s="62"/>
      <c r="M87" s="62">
        <v>81</v>
      </c>
      <c r="N87" s="62"/>
      <c r="X87" s="28" t="str">
        <f>INDEX(Regions!$B$4:$B100,MATCH(GCAM!B87,Regions!$A$4:$A$19,0))</f>
        <v>China</v>
      </c>
      <c r="Y87" t="s">
        <v>66</v>
      </c>
      <c r="Z87" t="s">
        <v>66</v>
      </c>
      <c r="AA87" t="str">
        <f>INDEX(PolicyMapping!$B:$B,MATCH($D87,PolicyMapping!$A:$A,0))</f>
        <v>clean energy</v>
      </c>
      <c r="AB87" t="str">
        <f>INDEX(PolicyMapping!$C:$C,MATCH($D87,PolicyMapping!$A:$A,0))</f>
        <v>transport</v>
      </c>
    </row>
    <row r="88" spans="1:28" x14ac:dyDescent="0.3">
      <c r="A88" s="62" t="s">
        <v>713</v>
      </c>
      <c r="B88" s="63" t="s">
        <v>191</v>
      </c>
      <c r="C88" s="62"/>
      <c r="D88" s="62" t="s">
        <v>229</v>
      </c>
      <c r="E88" s="62">
        <v>1.5</v>
      </c>
      <c r="F88" s="90"/>
      <c r="G88" s="62" t="s">
        <v>10</v>
      </c>
      <c r="H88" s="62"/>
      <c r="I88" s="62">
        <v>2020</v>
      </c>
      <c r="J88" s="62" t="s">
        <v>14</v>
      </c>
      <c r="K88" s="62" t="s">
        <v>763</v>
      </c>
      <c r="L88" s="62"/>
      <c r="M88" s="62">
        <v>82</v>
      </c>
      <c r="N88" s="62"/>
      <c r="X88" s="28" t="str">
        <f>INDEX(Regions!$B$4:$B101,MATCH(GCAM!B88,Regions!$A$4:$A$19,0))</f>
        <v>China</v>
      </c>
      <c r="Y88" t="s">
        <v>66</v>
      </c>
      <c r="Z88" t="s">
        <v>66</v>
      </c>
      <c r="AA88" t="str">
        <f>INDEX(PolicyMapping!$B:$B,MATCH($D88,PolicyMapping!$A:$A,0))</f>
        <v>clean energy</v>
      </c>
      <c r="AB88" t="str">
        <f>INDEX(PolicyMapping!$C:$C,MATCH($D88,PolicyMapping!$A:$A,0))</f>
        <v>transport</v>
      </c>
    </row>
    <row r="89" spans="1:28" x14ac:dyDescent="0.3">
      <c r="A89" s="59" t="s">
        <v>713</v>
      </c>
      <c r="B89" s="60" t="s">
        <v>191</v>
      </c>
      <c r="C89" s="59"/>
      <c r="D89" s="59" t="s">
        <v>231</v>
      </c>
      <c r="E89" s="59">
        <v>10</v>
      </c>
      <c r="F89" s="90"/>
      <c r="G89" s="59" t="s">
        <v>10</v>
      </c>
      <c r="H89" s="59"/>
      <c r="I89" s="59">
        <v>2020</v>
      </c>
      <c r="J89" s="59" t="s">
        <v>17</v>
      </c>
      <c r="K89" s="59" t="s">
        <v>141</v>
      </c>
      <c r="L89" s="59"/>
      <c r="M89" s="59">
        <v>83</v>
      </c>
      <c r="N89" s="59"/>
      <c r="X89" s="28" t="str">
        <f>INDEX(Regions!$B$4:$B102,MATCH(GCAM!B89,Regions!$A$4:$A$19,0))</f>
        <v>China</v>
      </c>
      <c r="AA89" t="str">
        <f>INDEX(PolicyMapping!$B:$B,MATCH($D89,PolicyMapping!$A:$A,0))</f>
        <v>cap on fossils</v>
      </c>
      <c r="AB89" t="str">
        <f>INDEX(PolicyMapping!$C:$C,MATCH($D89,PolicyMapping!$A:$A,0))</f>
        <v>system</v>
      </c>
    </row>
    <row r="90" spans="1:28" x14ac:dyDescent="0.3">
      <c r="A90" s="62" t="s">
        <v>713</v>
      </c>
      <c r="B90" s="63" t="s">
        <v>191</v>
      </c>
      <c r="C90" s="62"/>
      <c r="D90" s="62" t="s">
        <v>234</v>
      </c>
      <c r="E90" s="62">
        <v>84.5</v>
      </c>
      <c r="F90" s="90"/>
      <c r="G90" s="62" t="s">
        <v>235</v>
      </c>
      <c r="H90" s="62"/>
      <c r="I90" s="62">
        <v>2020</v>
      </c>
      <c r="J90" s="62" t="s">
        <v>17</v>
      </c>
      <c r="K90" s="62" t="s">
        <v>141</v>
      </c>
      <c r="L90" s="62"/>
      <c r="M90" s="62">
        <v>84</v>
      </c>
      <c r="N90" s="62"/>
      <c r="X90" s="28" t="str">
        <f>INDEX(Regions!$B$4:$B103,MATCH(GCAM!B90,Regions!$A$4:$A$19,0))</f>
        <v>China</v>
      </c>
      <c r="Y90" t="s">
        <v>66</v>
      </c>
      <c r="Z90" t="s">
        <v>66</v>
      </c>
      <c r="AA90" t="str">
        <f>INDEX(PolicyMapping!$B:$B,MATCH($D90,PolicyMapping!$A:$A,0))</f>
        <v>cap on fossils</v>
      </c>
      <c r="AB90" t="str">
        <f>INDEX(PolicyMapping!$C:$C,MATCH($D90,PolicyMapping!$A:$A,0))</f>
        <v>system</v>
      </c>
    </row>
    <row r="91" spans="1:28" x14ac:dyDescent="0.3">
      <c r="A91" s="55" t="s">
        <v>713</v>
      </c>
      <c r="B91" s="56" t="s">
        <v>191</v>
      </c>
      <c r="C91" s="55"/>
      <c r="D91" s="55" t="s">
        <v>25</v>
      </c>
      <c r="E91" s="55">
        <v>210</v>
      </c>
      <c r="F91" s="90"/>
      <c r="G91" s="55" t="s">
        <v>24</v>
      </c>
      <c r="H91" s="55"/>
      <c r="I91" s="55">
        <v>2020</v>
      </c>
      <c r="J91" s="55" t="s">
        <v>17</v>
      </c>
      <c r="K91" s="55" t="s">
        <v>741</v>
      </c>
      <c r="L91" s="55"/>
      <c r="M91" s="55">
        <v>85</v>
      </c>
      <c r="N91" s="55"/>
      <c r="X91" s="28" t="str">
        <f>INDEX(Regions!$B$4:$B104,MATCH(GCAM!B91,Regions!$A$4:$A$19,0))</f>
        <v>China</v>
      </c>
      <c r="Y91" t="s">
        <v>66</v>
      </c>
      <c r="Z91" t="s">
        <v>66</v>
      </c>
      <c r="AA91" t="str">
        <f>INDEX(PolicyMapping!$B:$B,MATCH($D91,PolicyMapping!$A:$A,0))</f>
        <v>clean energy</v>
      </c>
      <c r="AB91" t="str">
        <f>INDEX(PolicyMapping!$C:$C,MATCH($D91,PolicyMapping!$A:$A,0))</f>
        <v>power</v>
      </c>
    </row>
    <row r="92" spans="1:28" x14ac:dyDescent="0.3">
      <c r="A92" s="55" t="s">
        <v>713</v>
      </c>
      <c r="B92" s="56" t="s">
        <v>191</v>
      </c>
      <c r="C92" s="55"/>
      <c r="D92" s="55" t="s">
        <v>238</v>
      </c>
      <c r="E92" s="55">
        <v>105</v>
      </c>
      <c r="F92" s="90"/>
      <c r="G92" s="55" t="s">
        <v>24</v>
      </c>
      <c r="H92" s="55"/>
      <c r="I92" s="55">
        <v>2020</v>
      </c>
      <c r="J92" s="55" t="s">
        <v>17</v>
      </c>
      <c r="K92" s="55" t="s">
        <v>741</v>
      </c>
      <c r="L92" s="55"/>
      <c r="M92" s="55">
        <v>86</v>
      </c>
      <c r="N92" s="55"/>
      <c r="X92" s="28" t="str">
        <f>INDEX(Regions!$B$4:$B105,MATCH(GCAM!B92,Regions!$A$4:$A$19,0))</f>
        <v>China</v>
      </c>
      <c r="Y92" t="s">
        <v>66</v>
      </c>
      <c r="Z92" t="s">
        <v>66</v>
      </c>
      <c r="AA92" t="str">
        <f>INDEX(PolicyMapping!$B:$B,MATCH($D92,PolicyMapping!$A:$A,0))</f>
        <v>clean energy</v>
      </c>
      <c r="AB92" t="str">
        <f>INDEX(PolicyMapping!$C:$C,MATCH($D92,PolicyMapping!$A:$A,0))</f>
        <v>power</v>
      </c>
    </row>
    <row r="93" spans="1:28" x14ac:dyDescent="0.3">
      <c r="A93" s="55" t="s">
        <v>713</v>
      </c>
      <c r="B93" s="56" t="s">
        <v>191</v>
      </c>
      <c r="C93" s="55"/>
      <c r="D93" s="55" t="s">
        <v>240</v>
      </c>
      <c r="E93" s="55">
        <v>15</v>
      </c>
      <c r="F93" s="90"/>
      <c r="G93" s="55" t="s">
        <v>24</v>
      </c>
      <c r="H93" s="55"/>
      <c r="I93" s="55">
        <v>2020</v>
      </c>
      <c r="J93" s="55" t="s">
        <v>17</v>
      </c>
      <c r="K93" s="55" t="s">
        <v>741</v>
      </c>
      <c r="L93" s="55"/>
      <c r="M93" s="55">
        <v>87</v>
      </c>
      <c r="N93" s="55"/>
      <c r="X93" s="28" t="str">
        <f>INDEX(Regions!$B$4:$B106,MATCH(GCAM!B93,Regions!$A$4:$A$19,0))</f>
        <v>China</v>
      </c>
      <c r="Y93" t="s">
        <v>66</v>
      </c>
      <c r="Z93" t="s">
        <v>66</v>
      </c>
      <c r="AA93" t="str">
        <f>INDEX(PolicyMapping!$B:$B,MATCH($D93,PolicyMapping!$A:$A,0))</f>
        <v>clean energy</v>
      </c>
      <c r="AB93" t="str">
        <f>INDEX(PolicyMapping!$C:$C,MATCH($D93,PolicyMapping!$A:$A,0))</f>
        <v>power</v>
      </c>
    </row>
    <row r="94" spans="1:28" x14ac:dyDescent="0.3">
      <c r="A94" s="41" t="s">
        <v>713</v>
      </c>
      <c r="B94" s="54" t="s">
        <v>191</v>
      </c>
      <c r="C94" s="41"/>
      <c r="D94" s="41" t="s">
        <v>31</v>
      </c>
      <c r="E94" s="41">
        <v>340</v>
      </c>
      <c r="F94" s="90"/>
      <c r="G94" s="41" t="s">
        <v>24</v>
      </c>
      <c r="H94" s="41"/>
      <c r="I94" s="41">
        <v>2020</v>
      </c>
      <c r="J94" s="41" t="s">
        <v>17</v>
      </c>
      <c r="K94" s="41" t="s">
        <v>769</v>
      </c>
      <c r="L94" s="41"/>
      <c r="M94" s="41">
        <v>88</v>
      </c>
      <c r="N94" s="41" t="s">
        <v>770</v>
      </c>
      <c r="X94" s="28" t="str">
        <f>INDEX(Regions!$B$4:$B107,MATCH(GCAM!B94,Regions!$A$4:$A$19,0))</f>
        <v>China</v>
      </c>
      <c r="Y94" t="s">
        <v>66</v>
      </c>
      <c r="AA94" t="str">
        <f>INDEX(PolicyMapping!$B:$B,MATCH($D94,PolicyMapping!$A:$A,0))</f>
        <v>clean energy</v>
      </c>
      <c r="AB94" t="str">
        <f>INDEX(PolicyMapping!$C:$C,MATCH($D94,PolicyMapping!$A:$A,0))</f>
        <v>power</v>
      </c>
    </row>
    <row r="95" spans="1:28" x14ac:dyDescent="0.3">
      <c r="A95" s="55" t="s">
        <v>713</v>
      </c>
      <c r="B95" s="56" t="s">
        <v>191</v>
      </c>
      <c r="C95" s="55"/>
      <c r="D95" s="55" t="s">
        <v>243</v>
      </c>
      <c r="E95" s="55">
        <v>58</v>
      </c>
      <c r="F95" s="90"/>
      <c r="G95" s="55" t="s">
        <v>24</v>
      </c>
      <c r="H95" s="55"/>
      <c r="I95" s="55">
        <v>2020</v>
      </c>
      <c r="J95" s="55" t="s">
        <v>17</v>
      </c>
      <c r="K95" s="55" t="s">
        <v>741</v>
      </c>
      <c r="L95" s="55"/>
      <c r="M95" s="55">
        <v>89</v>
      </c>
      <c r="N95" s="55"/>
      <c r="X95" s="28" t="str">
        <f>INDEX(Regions!$B$4:$B108,MATCH(GCAM!B95,Regions!$A$4:$A$19,0))</f>
        <v>China</v>
      </c>
      <c r="Y95" t="s">
        <v>66</v>
      </c>
      <c r="Z95" t="s">
        <v>66</v>
      </c>
      <c r="AA95" t="str">
        <f>INDEX(PolicyMapping!$B:$B,MATCH($D95,PolicyMapping!$A:$A,0))</f>
        <v>clean energy</v>
      </c>
      <c r="AB95" t="str">
        <f>INDEX(PolicyMapping!$C:$C,MATCH($D95,PolicyMapping!$A:$A,0))</f>
        <v>power</v>
      </c>
    </row>
    <row r="96" spans="1:28" x14ac:dyDescent="0.3">
      <c r="A96" s="55" t="s">
        <v>713</v>
      </c>
      <c r="B96" s="56" t="s">
        <v>191</v>
      </c>
      <c r="C96" s="55"/>
      <c r="D96" s="55" t="s">
        <v>245</v>
      </c>
      <c r="E96" s="55">
        <v>5</v>
      </c>
      <c r="F96" s="90"/>
      <c r="G96" s="55" t="s">
        <v>24</v>
      </c>
      <c r="H96" s="55"/>
      <c r="I96" s="55">
        <v>2020</v>
      </c>
      <c r="J96" s="55" t="s">
        <v>17</v>
      </c>
      <c r="K96" s="55" t="s">
        <v>741</v>
      </c>
      <c r="L96" s="55"/>
      <c r="M96" s="55">
        <v>90</v>
      </c>
      <c r="N96" s="55"/>
      <c r="X96" s="28" t="str">
        <f>INDEX(Regions!$B$4:$B109,MATCH(GCAM!B96,Regions!$A$4:$A$19,0))</f>
        <v>China</v>
      </c>
      <c r="Y96" t="s">
        <v>66</v>
      </c>
      <c r="Z96" t="s">
        <v>66</v>
      </c>
      <c r="AA96" t="str">
        <f>INDEX(PolicyMapping!$B:$B,MATCH($D96,PolicyMapping!$A:$A,0))</f>
        <v>clean energy</v>
      </c>
      <c r="AB96" t="str">
        <f>INDEX(PolicyMapping!$C:$C,MATCH($D96,PolicyMapping!$A:$A,0))</f>
        <v>power</v>
      </c>
    </row>
    <row r="97" spans="1:29" x14ac:dyDescent="0.3">
      <c r="A97" s="41" t="s">
        <v>713</v>
      </c>
      <c r="B97" s="54" t="s">
        <v>191</v>
      </c>
      <c r="C97" s="41"/>
      <c r="D97" s="41" t="s">
        <v>13</v>
      </c>
      <c r="E97" s="41">
        <v>26.5</v>
      </c>
      <c r="F97" s="90"/>
      <c r="G97" s="41" t="s">
        <v>10</v>
      </c>
      <c r="H97" s="41"/>
      <c r="I97" s="41">
        <v>2020</v>
      </c>
      <c r="J97" s="41" t="s">
        <v>17</v>
      </c>
      <c r="K97" s="41" t="s">
        <v>771</v>
      </c>
      <c r="L97" s="41"/>
      <c r="M97" s="41">
        <v>91</v>
      </c>
      <c r="N97" s="41" t="s">
        <v>772</v>
      </c>
      <c r="X97" s="28" t="str">
        <f>INDEX(Regions!$B$4:$B110,MATCH(GCAM!B97,Regions!$A$4:$A$19,0))</f>
        <v>China</v>
      </c>
      <c r="Y97" t="s">
        <v>66</v>
      </c>
      <c r="AA97" t="str">
        <f>INDEX(PolicyMapping!$B:$B,MATCH($D97,PolicyMapping!$A:$A,0))</f>
        <v>clean energy</v>
      </c>
      <c r="AB97" t="str">
        <f>INDEX(PolicyMapping!$C:$C,MATCH($D97,PolicyMapping!$A:$A,0))</f>
        <v>power</v>
      </c>
    </row>
    <row r="98" spans="1:29" x14ac:dyDescent="0.3">
      <c r="A98" s="62" t="s">
        <v>713</v>
      </c>
      <c r="B98" s="63" t="s">
        <v>191</v>
      </c>
      <c r="C98" s="62"/>
      <c r="D98" s="62" t="s">
        <v>248</v>
      </c>
      <c r="E98" s="62">
        <v>40</v>
      </c>
      <c r="F98" s="90"/>
      <c r="G98" s="62" t="s">
        <v>10</v>
      </c>
      <c r="H98" s="62"/>
      <c r="I98" s="62">
        <v>2020</v>
      </c>
      <c r="J98" s="62"/>
      <c r="K98" s="62" t="s">
        <v>763</v>
      </c>
      <c r="L98" s="62"/>
      <c r="M98" s="62">
        <v>92</v>
      </c>
      <c r="N98" s="62"/>
      <c r="X98" s="28" t="str">
        <f>INDEX(Regions!$B$4:$B111,MATCH(GCAM!B98,Regions!$A$4:$A$19,0))</f>
        <v>China</v>
      </c>
      <c r="Y98" t="s">
        <v>66</v>
      </c>
      <c r="Z98" t="s">
        <v>66</v>
      </c>
      <c r="AA98" t="str">
        <f>INDEX(PolicyMapping!$B:$B,MATCH($D98,PolicyMapping!$A:$A,0))</f>
        <v>efficiency standard</v>
      </c>
      <c r="AB98" t="str">
        <f>INDEX(PolicyMapping!$C:$C,MATCH($D98,PolicyMapping!$A:$A,0))</f>
        <v>power</v>
      </c>
    </row>
    <row r="99" spans="1:29" x14ac:dyDescent="0.3">
      <c r="A99" s="62" t="s">
        <v>713</v>
      </c>
      <c r="B99" s="63" t="s">
        <v>191</v>
      </c>
      <c r="C99" s="62"/>
      <c r="D99" s="62" t="s">
        <v>248</v>
      </c>
      <c r="E99" s="62">
        <v>38</v>
      </c>
      <c r="F99" s="90"/>
      <c r="G99" s="62" t="s">
        <v>10</v>
      </c>
      <c r="H99" s="62"/>
      <c r="I99" s="62">
        <v>2020</v>
      </c>
      <c r="J99" s="62" t="s">
        <v>17</v>
      </c>
      <c r="K99" s="62" t="s">
        <v>763</v>
      </c>
      <c r="L99" s="62"/>
      <c r="M99" s="62">
        <v>93</v>
      </c>
      <c r="N99" s="62"/>
      <c r="X99" s="28" t="str">
        <f>INDEX(Regions!$B$4:$B112,MATCH(GCAM!B99,Regions!$A$4:$A$19,0))</f>
        <v>China</v>
      </c>
      <c r="Y99" t="s">
        <v>66</v>
      </c>
      <c r="Z99" t="s">
        <v>66</v>
      </c>
      <c r="AA99" t="str">
        <f>INDEX(PolicyMapping!$B:$B,MATCH($D99,PolicyMapping!$A:$A,0))</f>
        <v>efficiency standard</v>
      </c>
      <c r="AB99" t="str">
        <f>INDEX(PolicyMapping!$C:$C,MATCH($D99,PolicyMapping!$A:$A,0))</f>
        <v>power</v>
      </c>
    </row>
    <row r="100" spans="1:29" x14ac:dyDescent="0.3">
      <c r="A100" s="59" t="s">
        <v>713</v>
      </c>
      <c r="B100" s="60" t="s">
        <v>191</v>
      </c>
      <c r="C100" s="59"/>
      <c r="D100" s="59" t="s">
        <v>196</v>
      </c>
      <c r="E100" s="59">
        <v>5</v>
      </c>
      <c r="F100" s="90"/>
      <c r="G100" s="59" t="s">
        <v>251</v>
      </c>
      <c r="H100" s="59"/>
      <c r="I100" s="59">
        <v>2020</v>
      </c>
      <c r="J100" s="59" t="s">
        <v>14</v>
      </c>
      <c r="K100" s="59" t="s">
        <v>141</v>
      </c>
      <c r="L100" s="59"/>
      <c r="M100" s="59">
        <v>94</v>
      </c>
      <c r="N100" s="59"/>
      <c r="X100" s="28" t="str">
        <f>INDEX(Regions!$B$4:$B113,MATCH(GCAM!B100,Regions!$A$4:$A$19,0))</f>
        <v>China</v>
      </c>
      <c r="AA100" t="str">
        <f>INDEX(PolicyMapping!$B:$B,MATCH($D100,PolicyMapping!$A:$A,0))</f>
        <v>cap on fossils</v>
      </c>
      <c r="AB100" t="str">
        <f>INDEX(PolicyMapping!$C:$C,MATCH($D100,PolicyMapping!$A:$A,0))</f>
        <v>system</v>
      </c>
    </row>
    <row r="101" spans="1:29" x14ac:dyDescent="0.3">
      <c r="A101" s="57" t="s">
        <v>713</v>
      </c>
      <c r="B101" s="58" t="s">
        <v>191</v>
      </c>
      <c r="C101" s="57"/>
      <c r="D101" s="57" t="s">
        <v>192</v>
      </c>
      <c r="E101" s="57">
        <v>15</v>
      </c>
      <c r="F101" s="94"/>
      <c r="G101" s="57" t="s">
        <v>10</v>
      </c>
      <c r="H101" s="57"/>
      <c r="I101" s="57">
        <v>2020</v>
      </c>
      <c r="J101" s="57" t="s">
        <v>17</v>
      </c>
      <c r="K101" s="57" t="s">
        <v>760</v>
      </c>
      <c r="L101" s="57"/>
      <c r="M101" s="57">
        <v>95</v>
      </c>
      <c r="N101" s="57" t="s">
        <v>761</v>
      </c>
      <c r="X101" s="28" t="str">
        <f>INDEX(Regions!$B$4:$B114,MATCH(GCAM!B101,Regions!$A$4:$A$19,0))</f>
        <v>China</v>
      </c>
      <c r="Y101" t="s">
        <v>66</v>
      </c>
      <c r="AA101" t="str">
        <f>INDEX(PolicyMapping!$B:$B,MATCH($D101,PolicyMapping!$A:$A,0))</f>
        <v>clean energy</v>
      </c>
      <c r="AB101" t="str">
        <f>INDEX(PolicyMapping!$C:$C,MATCH($D101,PolicyMapping!$A:$A,0))</f>
        <v>system</v>
      </c>
      <c r="AC101" t="s">
        <v>66</v>
      </c>
    </row>
    <row r="102" spans="1:29" x14ac:dyDescent="0.3">
      <c r="A102" s="41" t="s">
        <v>713</v>
      </c>
      <c r="B102" s="54" t="s">
        <v>191</v>
      </c>
      <c r="C102" s="41"/>
      <c r="D102" s="41" t="s">
        <v>254</v>
      </c>
      <c r="E102" s="41">
        <v>-18</v>
      </c>
      <c r="F102" s="90"/>
      <c r="G102" s="41" t="s">
        <v>10</v>
      </c>
      <c r="H102" s="41">
        <v>2015</v>
      </c>
      <c r="I102" s="41">
        <v>2020</v>
      </c>
      <c r="J102" s="41" t="s">
        <v>17</v>
      </c>
      <c r="K102" s="41" t="s">
        <v>773</v>
      </c>
      <c r="L102" s="41"/>
      <c r="M102" s="41">
        <v>96</v>
      </c>
      <c r="N102" s="41" t="s">
        <v>774</v>
      </c>
      <c r="X102" s="28" t="str">
        <f>INDEX(Regions!$B$4:$B115,MATCH(GCAM!B102,Regions!$A$4:$A$19,0))</f>
        <v>China</v>
      </c>
      <c r="Y102" t="s">
        <v>66</v>
      </c>
      <c r="AA102" t="str">
        <f>INDEX(PolicyMapping!$B:$B,MATCH($D102,PolicyMapping!$A:$A,0))</f>
        <v>efficiency standard</v>
      </c>
      <c r="AB102" t="str">
        <f>INDEX(PolicyMapping!$C:$C,MATCH($D102,PolicyMapping!$A:$A,0))</f>
        <v>industry</v>
      </c>
    </row>
    <row r="103" spans="1:29" x14ac:dyDescent="0.3">
      <c r="A103" s="41" t="s">
        <v>713</v>
      </c>
      <c r="B103" s="54" t="s">
        <v>191</v>
      </c>
      <c r="C103" s="41"/>
      <c r="D103" s="41" t="s">
        <v>65</v>
      </c>
      <c r="E103" s="41">
        <v>1.1000000000000001</v>
      </c>
      <c r="F103" s="90"/>
      <c r="G103" s="41" t="s">
        <v>10</v>
      </c>
      <c r="H103" s="41"/>
      <c r="I103" s="41">
        <v>2020</v>
      </c>
      <c r="J103" s="41" t="s">
        <v>17</v>
      </c>
      <c r="K103" s="41" t="s">
        <v>768</v>
      </c>
      <c r="L103" s="41"/>
      <c r="M103" s="41">
        <v>97</v>
      </c>
      <c r="N103" s="41" t="s">
        <v>775</v>
      </c>
      <c r="X103" s="28" t="str">
        <f>INDEX(Regions!$B$4:$B116,MATCH(GCAM!B103,Regions!$A$4:$A$19,0))</f>
        <v>China</v>
      </c>
      <c r="Y103" t="s">
        <v>66</v>
      </c>
      <c r="AA103" t="str">
        <f>INDEX(PolicyMapping!$B:$B,MATCH($D103,PolicyMapping!$A:$A,0))</f>
        <v>clean energy</v>
      </c>
      <c r="AB103" t="str">
        <f>INDEX(PolicyMapping!$C:$C,MATCH($D103,PolicyMapping!$A:$A,0))</f>
        <v>transport</v>
      </c>
    </row>
    <row r="104" spans="1:29" x14ac:dyDescent="0.3">
      <c r="A104" s="57" t="s">
        <v>713</v>
      </c>
      <c r="B104" s="58" t="s">
        <v>191</v>
      </c>
      <c r="C104" s="57"/>
      <c r="D104" s="57" t="s">
        <v>16</v>
      </c>
      <c r="E104" s="57">
        <v>-40</v>
      </c>
      <c r="F104" s="94"/>
      <c r="G104" s="57" t="s">
        <v>10</v>
      </c>
      <c r="H104" s="57">
        <v>2015</v>
      </c>
      <c r="I104" s="57">
        <v>2025</v>
      </c>
      <c r="J104" s="57" t="s">
        <v>17</v>
      </c>
      <c r="K104" s="57" t="s">
        <v>776</v>
      </c>
      <c r="L104" s="57"/>
      <c r="M104" s="57">
        <v>98</v>
      </c>
      <c r="N104" s="57" t="s">
        <v>777</v>
      </c>
      <c r="X104" s="28" t="str">
        <f>INDEX(Regions!$B$4:$B117,MATCH(GCAM!B104,Regions!$A$4:$A$19,0))</f>
        <v>China</v>
      </c>
      <c r="Y104" t="s">
        <v>66</v>
      </c>
      <c r="AA104" t="str">
        <f>INDEX(PolicyMapping!$B:$B,MATCH($D104,PolicyMapping!$A:$A,0))</f>
        <v>cap on emissions</v>
      </c>
      <c r="AB104" t="str">
        <f>INDEX(PolicyMapping!$C:$C,MATCH($D104,PolicyMapping!$A:$A,0))</f>
        <v>industry</v>
      </c>
      <c r="AC104" t="s">
        <v>66</v>
      </c>
    </row>
    <row r="105" spans="1:29" x14ac:dyDescent="0.3">
      <c r="A105" s="57" t="s">
        <v>713</v>
      </c>
      <c r="B105" s="58" t="s">
        <v>191</v>
      </c>
      <c r="C105" s="57"/>
      <c r="D105" s="57" t="s">
        <v>16</v>
      </c>
      <c r="E105" s="57">
        <v>-22</v>
      </c>
      <c r="F105" s="94"/>
      <c r="G105" s="57" t="s">
        <v>10</v>
      </c>
      <c r="H105" s="57">
        <v>2015</v>
      </c>
      <c r="I105" s="57">
        <v>2020</v>
      </c>
      <c r="J105" s="57" t="s">
        <v>17</v>
      </c>
      <c r="K105" s="57" t="s">
        <v>778</v>
      </c>
      <c r="L105" s="57"/>
      <c r="M105" s="57">
        <v>99</v>
      </c>
      <c r="N105" s="57" t="s">
        <v>777</v>
      </c>
      <c r="X105" s="28" t="str">
        <f>INDEX(Regions!$B$4:$B118,MATCH(GCAM!B105,Regions!$A$4:$A$19,0))</f>
        <v>China</v>
      </c>
      <c r="Y105" t="s">
        <v>66</v>
      </c>
      <c r="AA105" t="str">
        <f>INDEX(PolicyMapping!$B:$B,MATCH($D105,PolicyMapping!$A:$A,0))</f>
        <v>cap on emissions</v>
      </c>
      <c r="AB105" t="str">
        <f>INDEX(PolicyMapping!$C:$C,MATCH($D105,PolicyMapping!$A:$A,0))</f>
        <v>industry</v>
      </c>
      <c r="AC105" t="s">
        <v>66</v>
      </c>
    </row>
    <row r="106" spans="1:29" x14ac:dyDescent="0.3">
      <c r="A106" s="64" t="s">
        <v>713</v>
      </c>
      <c r="B106" s="64" t="s">
        <v>191</v>
      </c>
      <c r="C106" s="64"/>
      <c r="D106" s="64" t="s">
        <v>258</v>
      </c>
      <c r="E106" s="64">
        <v>23.04</v>
      </c>
      <c r="F106" s="95"/>
      <c r="G106" s="64" t="s">
        <v>10</v>
      </c>
      <c r="H106" s="64"/>
      <c r="I106" s="64">
        <v>2020</v>
      </c>
      <c r="J106" s="64" t="s">
        <v>17</v>
      </c>
      <c r="K106" s="64" t="s">
        <v>779</v>
      </c>
      <c r="L106" s="64"/>
      <c r="M106" s="64">
        <v>100</v>
      </c>
      <c r="N106" s="64" t="s">
        <v>780</v>
      </c>
      <c r="X106" s="28" t="str">
        <f>INDEX(Regions!$B$4:$B119,MATCH(GCAM!B106,Regions!$A$4:$A$19,0))</f>
        <v>China</v>
      </c>
      <c r="Y106" t="s">
        <v>66</v>
      </c>
      <c r="AA106" t="str">
        <f>INDEX(PolicyMapping!$B:$B,MATCH($D106,PolicyMapping!$A:$A,0))</f>
        <v>land use</v>
      </c>
      <c r="AB106" t="str">
        <f>INDEX(PolicyMapping!$C:$C,MATCH($D106,PolicyMapping!$A:$A,0))</f>
        <v>land</v>
      </c>
      <c r="AC106" t="s">
        <v>66</v>
      </c>
    </row>
    <row r="107" spans="1:29" x14ac:dyDescent="0.3">
      <c r="A107" s="55" t="s">
        <v>713</v>
      </c>
      <c r="B107" s="56" t="s">
        <v>191</v>
      </c>
      <c r="C107" s="55"/>
      <c r="D107" s="55" t="s">
        <v>258</v>
      </c>
      <c r="E107" s="55">
        <v>221000000</v>
      </c>
      <c r="F107" s="90"/>
      <c r="G107" s="55" t="s">
        <v>77</v>
      </c>
      <c r="H107" s="55"/>
      <c r="I107" s="55">
        <v>2020</v>
      </c>
      <c r="J107" s="55" t="s">
        <v>14</v>
      </c>
      <c r="K107" s="55" t="s">
        <v>781</v>
      </c>
      <c r="L107" s="55"/>
      <c r="M107" s="55">
        <v>101</v>
      </c>
      <c r="N107" s="55"/>
      <c r="X107" s="28" t="str">
        <f>INDEX(Regions!$B$4:$B120,MATCH(GCAM!B107,Regions!$A$4:$A$19,0))</f>
        <v>China</v>
      </c>
      <c r="Y107" t="s">
        <v>66</v>
      </c>
      <c r="Z107" t="s">
        <v>66</v>
      </c>
      <c r="AA107" t="str">
        <f>INDEX(PolicyMapping!$B:$B,MATCH($D107,PolicyMapping!$A:$A,0))</f>
        <v>land use</v>
      </c>
      <c r="AB107" t="str">
        <f>INDEX(PolicyMapping!$C:$C,MATCH($D107,PolicyMapping!$A:$A,0))</f>
        <v>land</v>
      </c>
    </row>
    <row r="108" spans="1:29" x14ac:dyDescent="0.3">
      <c r="A108" s="55" t="s">
        <v>713</v>
      </c>
      <c r="B108" s="56" t="s">
        <v>191</v>
      </c>
      <c r="C108" s="55"/>
      <c r="D108" s="55" t="s">
        <v>259</v>
      </c>
      <c r="E108" s="55">
        <v>16133000000</v>
      </c>
      <c r="F108" s="90"/>
      <c r="G108" s="55" t="s">
        <v>260</v>
      </c>
      <c r="H108" s="55"/>
      <c r="I108" s="55">
        <v>2020</v>
      </c>
      <c r="J108" s="55" t="s">
        <v>14</v>
      </c>
      <c r="K108" s="55" t="s">
        <v>781</v>
      </c>
      <c r="L108" s="55"/>
      <c r="M108" s="55">
        <v>102</v>
      </c>
      <c r="N108" s="55"/>
      <c r="X108" s="28" t="str">
        <f>INDEX(Regions!$B$4:$B121,MATCH(GCAM!B108,Regions!$A$4:$A$19,0))</f>
        <v>China</v>
      </c>
      <c r="Y108" t="s">
        <v>66</v>
      </c>
      <c r="Z108" t="s">
        <v>66</v>
      </c>
      <c r="AA108" t="str">
        <f>INDEX(PolicyMapping!$B:$B,MATCH($D108,PolicyMapping!$A:$A,0))</f>
        <v>land use</v>
      </c>
      <c r="AB108" t="str">
        <f>INDEX(PolicyMapping!$C:$C,MATCH($D108,PolicyMapping!$A:$A,0))</f>
        <v>land</v>
      </c>
    </row>
    <row r="109" spans="1:29" x14ac:dyDescent="0.3">
      <c r="A109" s="57" t="s">
        <v>713</v>
      </c>
      <c r="B109" s="58" t="s">
        <v>191</v>
      </c>
      <c r="C109" s="57"/>
      <c r="D109" s="57" t="s">
        <v>258</v>
      </c>
      <c r="E109" s="57">
        <v>24.2</v>
      </c>
      <c r="F109" s="94"/>
      <c r="G109" s="57" t="s">
        <v>10</v>
      </c>
      <c r="H109" s="57"/>
      <c r="I109" s="57">
        <v>2030</v>
      </c>
      <c r="J109" s="57" t="s">
        <v>17</v>
      </c>
      <c r="K109" s="57" t="s">
        <v>782</v>
      </c>
      <c r="L109" s="57"/>
      <c r="M109" s="80">
        <v>320</v>
      </c>
      <c r="N109" s="57" t="s">
        <v>780</v>
      </c>
      <c r="W109" t="s">
        <v>130</v>
      </c>
      <c r="X109" s="28" t="str">
        <f>INDEX(Regions!$B$4:$B122,MATCH(GCAM!B109,Regions!$A$4:$A$19,0))</f>
        <v>China</v>
      </c>
      <c r="Y109" t="s">
        <v>66</v>
      </c>
      <c r="AA109" t="str">
        <f>INDEX(PolicyMapping!$B:$B,MATCH($D109,PolicyMapping!$A:$A,0))</f>
        <v>land use</v>
      </c>
      <c r="AB109" t="str">
        <f>INDEX(PolicyMapping!$C:$C,MATCH($D109,PolicyMapping!$A:$A,0))</f>
        <v>land</v>
      </c>
      <c r="AC109" t="s">
        <v>66</v>
      </c>
    </row>
    <row r="110" spans="1:29" x14ac:dyDescent="0.3">
      <c r="A110" s="59" t="s">
        <v>713</v>
      </c>
      <c r="B110" s="60" t="s">
        <v>191</v>
      </c>
      <c r="C110" s="59"/>
      <c r="D110" s="59" t="s">
        <v>261</v>
      </c>
      <c r="E110" s="59" t="s">
        <v>262</v>
      </c>
      <c r="F110" s="90"/>
      <c r="G110" s="59" t="s">
        <v>263</v>
      </c>
      <c r="H110" s="59">
        <v>2013</v>
      </c>
      <c r="I110" s="59"/>
      <c r="J110" s="59" t="s">
        <v>104</v>
      </c>
      <c r="K110" s="59"/>
      <c r="L110" s="59"/>
      <c r="M110" s="59">
        <v>103</v>
      </c>
      <c r="N110" s="59"/>
      <c r="X110" s="28" t="str">
        <f>INDEX(Regions!$B$4:$B123,MATCH(GCAM!B110,Regions!$A$4:$A$19,0))</f>
        <v>China</v>
      </c>
      <c r="AA110" t="str">
        <f>INDEX(PolicyMapping!$B:$B,MATCH($D110,PolicyMapping!$A:$A,0))</f>
        <v>economic</v>
      </c>
      <c r="AB110" t="str">
        <f>INDEX(PolicyMapping!$C:$C,MATCH($D110,PolicyMapping!$A:$A,0))</f>
        <v>power</v>
      </c>
    </row>
    <row r="111" spans="1:29" x14ac:dyDescent="0.3">
      <c r="A111" s="59" t="s">
        <v>713</v>
      </c>
      <c r="B111" s="60" t="s">
        <v>191</v>
      </c>
      <c r="C111" s="59"/>
      <c r="D111" s="59" t="s">
        <v>264</v>
      </c>
      <c r="E111" s="59" t="s">
        <v>265</v>
      </c>
      <c r="F111" s="90"/>
      <c r="G111" s="59" t="s">
        <v>263</v>
      </c>
      <c r="H111" s="59">
        <v>2016</v>
      </c>
      <c r="I111" s="59"/>
      <c r="J111" s="59" t="s">
        <v>104</v>
      </c>
      <c r="K111" s="59"/>
      <c r="L111" s="59"/>
      <c r="M111" s="59">
        <v>104</v>
      </c>
      <c r="N111" s="59"/>
      <c r="X111" s="28" t="str">
        <f>INDEX(Regions!$B$4:$B124,MATCH(GCAM!B111,Regions!$A$4:$A$19,0))</f>
        <v>China</v>
      </c>
      <c r="AA111" t="str">
        <f>INDEX(PolicyMapping!$B:$B,MATCH($D111,PolicyMapping!$A:$A,0))</f>
        <v>economic</v>
      </c>
      <c r="AB111" t="str">
        <f>INDEX(PolicyMapping!$C:$C,MATCH($D111,PolicyMapping!$A:$A,0))</f>
        <v>power</v>
      </c>
    </row>
    <row r="112" spans="1:29" x14ac:dyDescent="0.3">
      <c r="A112" s="59" t="s">
        <v>713</v>
      </c>
      <c r="B112" s="60" t="s">
        <v>191</v>
      </c>
      <c r="C112" s="59"/>
      <c r="D112" s="59" t="s">
        <v>266</v>
      </c>
      <c r="E112" s="59" t="s">
        <v>267</v>
      </c>
      <c r="F112" s="90"/>
      <c r="G112" s="59" t="s">
        <v>263</v>
      </c>
      <c r="H112" s="59">
        <v>2009</v>
      </c>
      <c r="I112" s="59"/>
      <c r="J112" s="59" t="s">
        <v>104</v>
      </c>
      <c r="K112" s="59"/>
      <c r="L112" s="59"/>
      <c r="M112" s="59">
        <v>105</v>
      </c>
      <c r="N112" s="59"/>
      <c r="X112" s="28" t="str">
        <f>INDEX(Regions!$B$4:$B125,MATCH(GCAM!B112,Regions!$A$4:$A$19,0))</f>
        <v>China</v>
      </c>
      <c r="AA112" t="str">
        <f>INDEX(PolicyMapping!$B:$B,MATCH($D112,PolicyMapping!$A:$A,0))</f>
        <v>economic</v>
      </c>
      <c r="AB112" t="str">
        <f>INDEX(PolicyMapping!$C:$C,MATCH($D112,PolicyMapping!$A:$A,0))</f>
        <v>power</v>
      </c>
    </row>
    <row r="113" spans="1:29" x14ac:dyDescent="0.3">
      <c r="A113" s="59" t="s">
        <v>713</v>
      </c>
      <c r="B113" s="60" t="s">
        <v>191</v>
      </c>
      <c r="C113" s="59"/>
      <c r="D113" s="59" t="s">
        <v>268</v>
      </c>
      <c r="E113" s="59">
        <v>30</v>
      </c>
      <c r="F113" s="90"/>
      <c r="G113" s="59" t="s">
        <v>10</v>
      </c>
      <c r="H113" s="59"/>
      <c r="I113" s="59">
        <v>2020</v>
      </c>
      <c r="J113" s="59" t="s">
        <v>17</v>
      </c>
      <c r="K113" s="59" t="s">
        <v>141</v>
      </c>
      <c r="L113" s="59"/>
      <c r="M113" s="59">
        <v>106</v>
      </c>
      <c r="N113" s="59"/>
      <c r="X113" s="28" t="str">
        <f>INDEX(Regions!$B$4:$B126,MATCH(GCAM!B113,Regions!$A$4:$A$19,0))</f>
        <v>China</v>
      </c>
      <c r="AA113" t="str">
        <f>INDEX(PolicyMapping!$B:$B,MATCH($D113,PolicyMapping!$A:$A,0))</f>
        <v>efficiency standard</v>
      </c>
      <c r="AB113" t="str">
        <f>INDEX(PolicyMapping!$C:$C,MATCH($D113,PolicyMapping!$A:$A,0))</f>
        <v>buildings</v>
      </c>
    </row>
    <row r="114" spans="1:29" s="92" customFormat="1" x14ac:dyDescent="0.3">
      <c r="A114" s="90" t="s">
        <v>713</v>
      </c>
      <c r="B114" s="99" t="s">
        <v>940</v>
      </c>
      <c r="C114" s="90"/>
      <c r="D114" s="90" t="s">
        <v>133</v>
      </c>
      <c r="F114" s="90">
        <v>962615</v>
      </c>
      <c r="G114" s="90" t="s">
        <v>77</v>
      </c>
      <c r="H114" s="90">
        <v>2015</v>
      </c>
      <c r="I114" s="90">
        <v>2030</v>
      </c>
      <c r="J114" s="90" t="s">
        <v>17</v>
      </c>
      <c r="K114" s="90" t="s">
        <v>943</v>
      </c>
      <c r="L114" s="90"/>
      <c r="M114" s="90"/>
      <c r="N114" s="90"/>
      <c r="X114" s="100" t="s">
        <v>940</v>
      </c>
      <c r="Y114" s="92" t="s">
        <v>66</v>
      </c>
      <c r="AA114" s="92" t="s">
        <v>699</v>
      </c>
      <c r="AB114" s="92" t="s">
        <v>702</v>
      </c>
    </row>
    <row r="115" spans="1:29" s="92" customFormat="1" x14ac:dyDescent="0.3">
      <c r="A115" s="90" t="s">
        <v>713</v>
      </c>
      <c r="B115" s="99" t="s">
        <v>940</v>
      </c>
      <c r="C115" s="90"/>
      <c r="D115" s="90" t="s">
        <v>942</v>
      </c>
      <c r="F115" s="90">
        <v>50000</v>
      </c>
      <c r="G115" s="90" t="s">
        <v>941</v>
      </c>
      <c r="H115" s="90"/>
      <c r="I115" s="90">
        <v>2030</v>
      </c>
      <c r="J115" s="90" t="s">
        <v>17</v>
      </c>
      <c r="K115" s="90"/>
      <c r="L115" s="90"/>
      <c r="M115" s="90"/>
      <c r="N115" s="90"/>
      <c r="X115" s="100" t="s">
        <v>940</v>
      </c>
      <c r="Y115" s="92" t="s">
        <v>66</v>
      </c>
      <c r="AA115" s="92" t="s">
        <v>699</v>
      </c>
      <c r="AB115" s="92" t="s">
        <v>702</v>
      </c>
    </row>
    <row r="116" spans="1:29" x14ac:dyDescent="0.3">
      <c r="A116" s="55" t="s">
        <v>713</v>
      </c>
      <c r="B116" s="56" t="s">
        <v>271</v>
      </c>
      <c r="C116" s="55"/>
      <c r="D116" s="55" t="s">
        <v>272</v>
      </c>
      <c r="E116" s="55">
        <v>-27</v>
      </c>
      <c r="F116" s="90"/>
      <c r="G116" s="55" t="s">
        <v>10</v>
      </c>
      <c r="H116" s="55" t="s">
        <v>148</v>
      </c>
      <c r="I116" s="55">
        <v>2030</v>
      </c>
      <c r="J116" s="55" t="s">
        <v>22</v>
      </c>
      <c r="K116" s="55" t="s">
        <v>783</v>
      </c>
      <c r="L116" s="55"/>
      <c r="M116" s="55">
        <v>107</v>
      </c>
      <c r="N116" s="55"/>
      <c r="X116" s="28" t="str">
        <f>INDEX(Regions!$B$4:$B127,MATCH(GCAM!B116,Regions!$A$4:$A$19,0))</f>
        <v>Europe</v>
      </c>
      <c r="Y116" t="s">
        <v>66</v>
      </c>
      <c r="Z116" t="s">
        <v>66</v>
      </c>
      <c r="AA116" t="str">
        <f>INDEX(PolicyMapping!$B:$B,MATCH($D116,PolicyMapping!$A:$A,0))</f>
        <v>efficiency standard</v>
      </c>
      <c r="AB116" t="str">
        <f>INDEX(PolicyMapping!$C:$C,MATCH($D116,PolicyMapping!$A:$A,0))</f>
        <v>system</v>
      </c>
    </row>
    <row r="117" spans="1:29" x14ac:dyDescent="0.3">
      <c r="A117" s="59" t="s">
        <v>713</v>
      </c>
      <c r="B117" s="60" t="s">
        <v>271</v>
      </c>
      <c r="C117" s="59"/>
      <c r="D117" s="59" t="s">
        <v>273</v>
      </c>
      <c r="E117" s="59">
        <v>-30</v>
      </c>
      <c r="F117" s="90"/>
      <c r="G117" s="59" t="s">
        <v>10</v>
      </c>
      <c r="H117" s="59">
        <v>2005</v>
      </c>
      <c r="I117" s="59">
        <v>2030</v>
      </c>
      <c r="J117" s="59" t="s">
        <v>22</v>
      </c>
      <c r="K117" s="59" t="s">
        <v>141</v>
      </c>
      <c r="L117" s="59"/>
      <c r="M117" s="59">
        <v>108</v>
      </c>
      <c r="N117" s="59"/>
      <c r="X117" s="28" t="str">
        <f>INDEX(Regions!$B$4:$B128,MATCH(GCAM!B117,Regions!$A$4:$A$19,0))</f>
        <v>Europe</v>
      </c>
      <c r="AA117" t="str">
        <f>INDEX(PolicyMapping!$B:$B,MATCH($D117,PolicyMapping!$A:$A,0))</f>
        <v>cap on emissions</v>
      </c>
      <c r="AB117" t="str">
        <f>INDEX(PolicyMapping!$C:$C,MATCH($D117,PolicyMapping!$A:$A,0))</f>
        <v>system</v>
      </c>
    </row>
    <row r="118" spans="1:29" x14ac:dyDescent="0.3">
      <c r="A118" s="41" t="s">
        <v>713</v>
      </c>
      <c r="B118" s="54" t="s">
        <v>271</v>
      </c>
      <c r="C118" s="41"/>
      <c r="D118" s="41" t="s">
        <v>274</v>
      </c>
      <c r="E118" s="41">
        <v>27</v>
      </c>
      <c r="F118" s="90"/>
      <c r="G118" s="41" t="s">
        <v>10</v>
      </c>
      <c r="H118" s="41"/>
      <c r="I118" s="41">
        <v>2030</v>
      </c>
      <c r="J118" s="41" t="s">
        <v>22</v>
      </c>
      <c r="K118" s="61" t="s">
        <v>784</v>
      </c>
      <c r="L118" s="61"/>
      <c r="M118" s="41">
        <v>109</v>
      </c>
      <c r="N118" s="41" t="s">
        <v>785</v>
      </c>
      <c r="X118" s="28" t="str">
        <f>INDEX(Regions!$B$4:$B129,MATCH(GCAM!B118,Regions!$A$4:$A$19,0))</f>
        <v>Europe</v>
      </c>
      <c r="Y118" t="s">
        <v>66</v>
      </c>
      <c r="AA118" t="str">
        <f>INDEX(PolicyMapping!$B:$B,MATCH($D118,PolicyMapping!$A:$A,0))</f>
        <v>clean energy</v>
      </c>
      <c r="AB118" t="str">
        <f>INDEX(PolicyMapping!$C:$C,MATCH($D118,PolicyMapping!$A:$A,0))</f>
        <v>system</v>
      </c>
    </row>
    <row r="119" spans="1:29" x14ac:dyDescent="0.3">
      <c r="A119" s="62" t="s">
        <v>713</v>
      </c>
      <c r="B119" s="63" t="s">
        <v>271</v>
      </c>
      <c r="C119" s="62"/>
      <c r="D119" s="62" t="s">
        <v>176</v>
      </c>
      <c r="E119" s="62">
        <v>0.69</v>
      </c>
      <c r="F119" s="90"/>
      <c r="G119" s="62" t="s">
        <v>139</v>
      </c>
      <c r="H119" s="62"/>
      <c r="I119" s="62">
        <v>2030</v>
      </c>
      <c r="J119" s="62" t="s">
        <v>22</v>
      </c>
      <c r="K119" s="62" t="s">
        <v>603</v>
      </c>
      <c r="L119" s="62"/>
      <c r="M119" s="62">
        <v>110</v>
      </c>
      <c r="N119" s="62"/>
      <c r="X119" s="28" t="str">
        <f>INDEX(Regions!$B$4:$B130,MATCH(GCAM!B119,Regions!$A$4:$A$19,0))</f>
        <v>Europe</v>
      </c>
      <c r="Y119" t="s">
        <v>66</v>
      </c>
      <c r="Z119" t="s">
        <v>66</v>
      </c>
      <c r="AA119" t="str">
        <f>INDEX(PolicyMapping!$B:$B,MATCH($D119,PolicyMapping!$A:$A,0))</f>
        <v>efficiency standard</v>
      </c>
      <c r="AB119" t="str">
        <f>INDEX(PolicyMapping!$C:$C,MATCH($D119,PolicyMapping!$A:$A,0))</f>
        <v>transport</v>
      </c>
    </row>
    <row r="120" spans="1:29" x14ac:dyDescent="0.3">
      <c r="A120" s="41" t="s">
        <v>713</v>
      </c>
      <c r="B120" s="54" t="s">
        <v>271</v>
      </c>
      <c r="C120" s="41"/>
      <c r="D120" s="41" t="s">
        <v>176</v>
      </c>
      <c r="E120" s="41">
        <v>0.56999999999999995</v>
      </c>
      <c r="F120" s="90"/>
      <c r="G120" s="41" t="s">
        <v>139</v>
      </c>
      <c r="H120" s="41"/>
      <c r="I120" s="41">
        <v>2030</v>
      </c>
      <c r="J120" s="41" t="s">
        <v>22</v>
      </c>
      <c r="K120" s="41" t="s">
        <v>786</v>
      </c>
      <c r="L120" s="41"/>
      <c r="M120" s="41">
        <v>111</v>
      </c>
      <c r="N120" s="41" t="s">
        <v>787</v>
      </c>
      <c r="X120" s="28" t="str">
        <f>INDEX(Regions!$B$4:$B131,MATCH(GCAM!B120,Regions!$A$4:$A$19,0))</f>
        <v>Europe</v>
      </c>
      <c r="Y120" t="s">
        <v>66</v>
      </c>
      <c r="AA120" t="str">
        <f>INDEX(PolicyMapping!$B:$B,MATCH($D120,PolicyMapping!$A:$A,0))</f>
        <v>efficiency standard</v>
      </c>
      <c r="AB120" t="str">
        <f>INDEX(PolicyMapping!$C:$C,MATCH($D120,PolicyMapping!$A:$A,0))</f>
        <v>transport</v>
      </c>
    </row>
    <row r="121" spans="1:29" x14ac:dyDescent="0.3">
      <c r="A121" s="62" t="s">
        <v>713</v>
      </c>
      <c r="B121" s="63" t="s">
        <v>271</v>
      </c>
      <c r="C121" s="62"/>
      <c r="D121" s="62" t="s">
        <v>275</v>
      </c>
      <c r="E121" s="62">
        <v>10</v>
      </c>
      <c r="F121" s="90"/>
      <c r="G121" s="62" t="s">
        <v>10</v>
      </c>
      <c r="H121" s="62"/>
      <c r="I121" s="62">
        <v>2020</v>
      </c>
      <c r="J121" s="62" t="s">
        <v>17</v>
      </c>
      <c r="K121" s="62" t="s">
        <v>763</v>
      </c>
      <c r="L121" s="62"/>
      <c r="M121" s="62">
        <v>112</v>
      </c>
      <c r="N121" s="62"/>
      <c r="X121" s="28" t="str">
        <f>INDEX(Regions!$B$4:$B132,MATCH(GCAM!B121,Regions!$A$4:$A$19,0))</f>
        <v>Europe</v>
      </c>
      <c r="Y121" t="s">
        <v>66</v>
      </c>
      <c r="Z121" t="s">
        <v>66</v>
      </c>
      <c r="AA121" t="str">
        <f>INDEX(PolicyMapping!$B:$B,MATCH($D121,PolicyMapping!$A:$A,0))</f>
        <v>clean energy</v>
      </c>
      <c r="AB121" t="str">
        <f>INDEX(PolicyMapping!$C:$C,MATCH($D121,PolicyMapping!$A:$A,0))</f>
        <v>transport</v>
      </c>
    </row>
    <row r="122" spans="1:29" x14ac:dyDescent="0.3">
      <c r="A122" s="62" t="s">
        <v>713</v>
      </c>
      <c r="B122" s="63" t="s">
        <v>271</v>
      </c>
      <c r="C122" s="62"/>
      <c r="D122" s="62" t="s">
        <v>279</v>
      </c>
      <c r="E122" s="62">
        <v>14</v>
      </c>
      <c r="F122" s="90"/>
      <c r="G122" s="62" t="s">
        <v>10</v>
      </c>
      <c r="H122" s="62"/>
      <c r="I122" s="62">
        <v>2030</v>
      </c>
      <c r="J122" s="62" t="s">
        <v>17</v>
      </c>
      <c r="K122" s="62" t="s">
        <v>763</v>
      </c>
      <c r="L122" s="62"/>
      <c r="M122" s="62">
        <v>113</v>
      </c>
      <c r="N122" s="62"/>
      <c r="W122" t="s">
        <v>130</v>
      </c>
      <c r="X122" s="28" t="str">
        <f>INDEX(Regions!$B$4:$B133,MATCH(GCAM!B122,Regions!$A$4:$A$19,0))</f>
        <v>Europe</v>
      </c>
      <c r="Y122" t="s">
        <v>66</v>
      </c>
      <c r="Z122" t="s">
        <v>66</v>
      </c>
      <c r="AA122" t="str">
        <f>INDEX(PolicyMapping!$B:$B,MATCH($D122,PolicyMapping!$A:$A,0))</f>
        <v>clean energy</v>
      </c>
      <c r="AB122" t="str">
        <f>INDEX(PolicyMapping!$C:$C,MATCH($D122,PolicyMapping!$A:$A,0))</f>
        <v>transport</v>
      </c>
    </row>
    <row r="123" spans="1:29" x14ac:dyDescent="0.3">
      <c r="A123" s="41" t="s">
        <v>713</v>
      </c>
      <c r="B123" s="54" t="s">
        <v>271</v>
      </c>
      <c r="C123" s="41"/>
      <c r="D123" s="41" t="s">
        <v>280</v>
      </c>
      <c r="E123" s="41">
        <v>1</v>
      </c>
      <c r="F123" s="90"/>
      <c r="G123" s="41" t="s">
        <v>10</v>
      </c>
      <c r="H123" s="41"/>
      <c r="I123" s="41">
        <v>2025</v>
      </c>
      <c r="J123" s="41" t="s">
        <v>17</v>
      </c>
      <c r="K123" s="41" t="s">
        <v>788</v>
      </c>
      <c r="L123" s="41"/>
      <c r="M123" s="41">
        <v>114</v>
      </c>
      <c r="N123" s="41" t="s">
        <v>789</v>
      </c>
      <c r="W123" t="s">
        <v>130</v>
      </c>
      <c r="X123" s="28" t="str">
        <f>INDEX(Regions!$B$4:$B134,MATCH(GCAM!B123,Regions!$A$4:$A$19,0))</f>
        <v>Europe</v>
      </c>
      <c r="Y123" t="s">
        <v>66</v>
      </c>
      <c r="AA123" t="str">
        <f>INDEX(PolicyMapping!$B:$B,MATCH($D123,PolicyMapping!$A:$A,0))</f>
        <v>clean energy</v>
      </c>
      <c r="AB123" t="str">
        <f>INDEX(PolicyMapping!$C:$C,MATCH($D123,PolicyMapping!$A:$A,0))</f>
        <v>transport</v>
      </c>
    </row>
    <row r="124" spans="1:29" x14ac:dyDescent="0.3">
      <c r="A124" s="41" t="s">
        <v>713</v>
      </c>
      <c r="B124" s="54" t="s">
        <v>271</v>
      </c>
      <c r="C124" s="41"/>
      <c r="D124" s="41" t="s">
        <v>280</v>
      </c>
      <c r="E124" s="41">
        <v>3.5</v>
      </c>
      <c r="F124" s="90"/>
      <c r="G124" s="41" t="s">
        <v>10</v>
      </c>
      <c r="H124" s="41"/>
      <c r="I124" s="41">
        <v>2030</v>
      </c>
      <c r="J124" s="41" t="s">
        <v>17</v>
      </c>
      <c r="K124" s="41" t="s">
        <v>788</v>
      </c>
      <c r="L124" s="41"/>
      <c r="M124" s="41">
        <v>115</v>
      </c>
      <c r="N124" s="41" t="s">
        <v>789</v>
      </c>
      <c r="W124" t="s">
        <v>130</v>
      </c>
      <c r="X124" s="28" t="str">
        <f>INDEX(Regions!$B$4:$B135,MATCH(GCAM!B124,Regions!$A$4:$A$19,0))</f>
        <v>Europe</v>
      </c>
      <c r="Y124" t="s">
        <v>66</v>
      </c>
      <c r="AA124" t="str">
        <f>INDEX(PolicyMapping!$B:$B,MATCH($D124,PolicyMapping!$A:$A,0))</f>
        <v>clean energy</v>
      </c>
      <c r="AB124" t="str">
        <f>INDEX(PolicyMapping!$C:$C,MATCH($D124,PolicyMapping!$A:$A,0))</f>
        <v>transport</v>
      </c>
    </row>
    <row r="125" spans="1:29" x14ac:dyDescent="0.3">
      <c r="A125" s="41" t="s">
        <v>713</v>
      </c>
      <c r="B125" s="54" t="s">
        <v>271</v>
      </c>
      <c r="C125" s="41"/>
      <c r="D125" s="41" t="s">
        <v>790</v>
      </c>
      <c r="E125" s="65">
        <v>6</v>
      </c>
      <c r="F125" s="96"/>
      <c r="G125" s="41" t="s">
        <v>10</v>
      </c>
      <c r="H125" s="41"/>
      <c r="I125" s="41">
        <v>2020</v>
      </c>
      <c r="J125" s="41" t="s">
        <v>17</v>
      </c>
      <c r="K125" s="41" t="s">
        <v>768</v>
      </c>
      <c r="L125" s="41"/>
      <c r="M125" s="41"/>
      <c r="N125" s="41"/>
      <c r="W125" t="s">
        <v>130</v>
      </c>
      <c r="X125" s="28" t="str">
        <f>INDEX(Regions!$B$4:$B136,MATCH(GCAM!B125,Regions!$A$4:$A$19,0))</f>
        <v>Europe</v>
      </c>
      <c r="Y125" t="s">
        <v>66</v>
      </c>
      <c r="AA125" t="str">
        <f>INDEX(PolicyMapping!$B:$B,MATCH($D125,PolicyMapping!$A:$A,0))</f>
        <v>clean energy</v>
      </c>
      <c r="AB125" t="str">
        <f>INDEX(PolicyMapping!$C:$C,MATCH($D125,PolicyMapping!$A:$A,0))</f>
        <v>transport</v>
      </c>
    </row>
    <row r="126" spans="1:29" x14ac:dyDescent="0.3">
      <c r="A126" s="57" t="s">
        <v>713</v>
      </c>
      <c r="B126" s="58" t="s">
        <v>271</v>
      </c>
      <c r="C126" s="57"/>
      <c r="D126" s="57" t="s">
        <v>283</v>
      </c>
      <c r="E126" s="57">
        <v>-43</v>
      </c>
      <c r="F126" s="94">
        <v>-61</v>
      </c>
      <c r="G126" s="57" t="s">
        <v>10</v>
      </c>
      <c r="H126" s="57">
        <v>2005</v>
      </c>
      <c r="I126" s="57">
        <v>2030</v>
      </c>
      <c r="J126" s="57" t="s">
        <v>17</v>
      </c>
      <c r="K126" s="57" t="s">
        <v>791</v>
      </c>
      <c r="L126" s="57"/>
      <c r="M126" s="57">
        <v>116</v>
      </c>
      <c r="N126" s="57" t="s">
        <v>792</v>
      </c>
      <c r="X126" s="28" t="str">
        <f>INDEX(Regions!$B$4:$B137,MATCH(GCAM!B126,Regions!$A$4:$A$19,0))</f>
        <v>Europe</v>
      </c>
      <c r="Y126" t="s">
        <v>66</v>
      </c>
      <c r="AA126" t="str">
        <f>INDEX(PolicyMapping!$B:$B,MATCH($D126,PolicyMapping!$A:$A,0))</f>
        <v>cap on emissions</v>
      </c>
      <c r="AB126" t="str">
        <f>INDEX(PolicyMapping!$C:$C,MATCH($D126,PolicyMapping!$A:$A,0))</f>
        <v>system</v>
      </c>
      <c r="AC126" t="s">
        <v>66</v>
      </c>
    </row>
    <row r="127" spans="1:29" x14ac:dyDescent="0.3">
      <c r="A127" s="57" t="s">
        <v>713</v>
      </c>
      <c r="B127" s="58" t="s">
        <v>271</v>
      </c>
      <c r="C127" s="57"/>
      <c r="D127" s="57" t="s">
        <v>176</v>
      </c>
      <c r="E127" s="57">
        <v>0.81</v>
      </c>
      <c r="F127" s="94"/>
      <c r="G127" s="57" t="s">
        <v>139</v>
      </c>
      <c r="H127" s="57"/>
      <c r="I127" s="57">
        <v>2021</v>
      </c>
      <c r="J127" s="57" t="s">
        <v>17</v>
      </c>
      <c r="K127" s="57" t="s">
        <v>786</v>
      </c>
      <c r="L127" s="57"/>
      <c r="M127" s="57">
        <v>117</v>
      </c>
      <c r="N127" s="57" t="s">
        <v>787</v>
      </c>
      <c r="X127" s="28" t="str">
        <f>INDEX(Regions!$B$4:$B138,MATCH(GCAM!B127,Regions!$A$4:$A$19,0))</f>
        <v>Europe</v>
      </c>
      <c r="Y127" t="s">
        <v>66</v>
      </c>
      <c r="AA127" t="str">
        <f>INDEX(PolicyMapping!$B:$B,MATCH($D127,PolicyMapping!$A:$A,0))</f>
        <v>efficiency standard</v>
      </c>
      <c r="AB127" t="str">
        <f>INDEX(PolicyMapping!$C:$C,MATCH($D127,PolicyMapping!$A:$A,0))</f>
        <v>transport</v>
      </c>
      <c r="AC127" t="s">
        <v>66</v>
      </c>
    </row>
    <row r="128" spans="1:29" x14ac:dyDescent="0.3">
      <c r="A128" s="57" t="s">
        <v>713</v>
      </c>
      <c r="B128" s="58" t="s">
        <v>271</v>
      </c>
      <c r="C128" s="57"/>
      <c r="D128" s="57" t="s">
        <v>176</v>
      </c>
      <c r="E128" s="57">
        <v>80.75</v>
      </c>
      <c r="F128" s="94"/>
      <c r="G128" s="57" t="s">
        <v>286</v>
      </c>
      <c r="H128" s="57"/>
      <c r="I128" s="57">
        <v>2025</v>
      </c>
      <c r="J128" s="57" t="s">
        <v>17</v>
      </c>
      <c r="K128" s="57" t="s">
        <v>786</v>
      </c>
      <c r="L128" s="57"/>
      <c r="M128" s="57">
        <v>118</v>
      </c>
      <c r="N128" s="57" t="s">
        <v>787</v>
      </c>
      <c r="W128" t="s">
        <v>130</v>
      </c>
      <c r="X128" s="28" t="str">
        <f>INDEX(Regions!$B$4:$B139,MATCH(GCAM!B128,Regions!$A$4:$A$19,0))</f>
        <v>Europe</v>
      </c>
      <c r="Y128" t="s">
        <v>66</v>
      </c>
      <c r="AA128" t="str">
        <f>INDEX(PolicyMapping!$B:$B,MATCH($D128,PolicyMapping!$A:$A,0))</f>
        <v>efficiency standard</v>
      </c>
      <c r="AB128" t="str">
        <f>INDEX(PolicyMapping!$C:$C,MATCH($D128,PolicyMapping!$A:$A,0))</f>
        <v>transport</v>
      </c>
      <c r="AC128" t="s">
        <v>66</v>
      </c>
    </row>
    <row r="129" spans="1:29" x14ac:dyDescent="0.3">
      <c r="A129" s="41" t="s">
        <v>713</v>
      </c>
      <c r="B129" s="54" t="s">
        <v>271</v>
      </c>
      <c r="C129" s="41"/>
      <c r="D129" s="41" t="s">
        <v>176</v>
      </c>
      <c r="E129" s="41">
        <v>61.75</v>
      </c>
      <c r="F129" s="90"/>
      <c r="G129" s="41" t="s">
        <v>286</v>
      </c>
      <c r="H129" s="41"/>
      <c r="I129" s="41">
        <v>2030</v>
      </c>
      <c r="J129" s="41" t="s">
        <v>17</v>
      </c>
      <c r="K129" s="41" t="s">
        <v>786</v>
      </c>
      <c r="L129" s="41"/>
      <c r="M129" s="41">
        <v>119</v>
      </c>
      <c r="N129" s="41" t="s">
        <v>787</v>
      </c>
      <c r="W129" t="s">
        <v>130</v>
      </c>
      <c r="X129" s="28" t="str">
        <f>INDEX(Regions!$B$4:$B140,MATCH(GCAM!B129,Regions!$A$4:$A$19,0))</f>
        <v>Europe</v>
      </c>
      <c r="Y129" t="s">
        <v>66</v>
      </c>
      <c r="AA129" t="str">
        <f>INDEX(PolicyMapping!$B:$B,MATCH($D129,PolicyMapping!$A:$A,0))</f>
        <v>efficiency standard</v>
      </c>
      <c r="AB129" t="str">
        <f>INDEX(PolicyMapping!$C:$C,MATCH($D129,PolicyMapping!$A:$A,0))</f>
        <v>transport</v>
      </c>
    </row>
    <row r="130" spans="1:29" x14ac:dyDescent="0.3">
      <c r="A130" s="57" t="s">
        <v>713</v>
      </c>
      <c r="B130" s="58" t="s">
        <v>271</v>
      </c>
      <c r="C130" s="57"/>
      <c r="D130" s="57" t="s">
        <v>289</v>
      </c>
      <c r="E130" s="57">
        <v>124.95</v>
      </c>
      <c r="F130" s="94"/>
      <c r="G130" s="57" t="s">
        <v>286</v>
      </c>
      <c r="H130" s="57"/>
      <c r="I130" s="57">
        <v>2025</v>
      </c>
      <c r="J130" s="57" t="s">
        <v>17</v>
      </c>
      <c r="K130" s="57" t="s">
        <v>793</v>
      </c>
      <c r="L130" s="57"/>
      <c r="M130" s="57">
        <v>120</v>
      </c>
      <c r="N130" s="57" t="s">
        <v>787</v>
      </c>
      <c r="W130" t="s">
        <v>130</v>
      </c>
      <c r="X130" s="28" t="str">
        <f>INDEX(Regions!$B$4:$B141,MATCH(GCAM!B130,Regions!$A$4:$A$19,0))</f>
        <v>Europe</v>
      </c>
      <c r="Y130" t="s">
        <v>66</v>
      </c>
      <c r="AA130" t="str">
        <f>INDEX(PolicyMapping!$B:$B,MATCH($D130,PolicyMapping!$A:$A,0))</f>
        <v>efficiency standard</v>
      </c>
      <c r="AB130" t="str">
        <f>INDEX(PolicyMapping!$C:$C,MATCH($D130,PolicyMapping!$A:$A,0))</f>
        <v>transport</v>
      </c>
      <c r="AC130" t="s">
        <v>66</v>
      </c>
    </row>
    <row r="131" spans="1:29" x14ac:dyDescent="0.3">
      <c r="A131" s="41" t="s">
        <v>713</v>
      </c>
      <c r="B131" s="54" t="s">
        <v>271</v>
      </c>
      <c r="C131" s="41"/>
      <c r="D131" s="41" t="s">
        <v>289</v>
      </c>
      <c r="E131" s="41">
        <v>102.9</v>
      </c>
      <c r="F131" s="90"/>
      <c r="G131" s="41" t="s">
        <v>286</v>
      </c>
      <c r="H131" s="41"/>
      <c r="I131" s="41">
        <v>2030</v>
      </c>
      <c r="J131" s="41" t="s">
        <v>17</v>
      </c>
      <c r="K131" s="41" t="s">
        <v>793</v>
      </c>
      <c r="L131" s="41"/>
      <c r="M131" s="41">
        <v>121</v>
      </c>
      <c r="N131" s="41" t="s">
        <v>787</v>
      </c>
      <c r="W131" t="s">
        <v>130</v>
      </c>
      <c r="X131" s="28" t="str">
        <f>INDEX(Regions!$B$4:$B142,MATCH(GCAM!B131,Regions!$A$4:$A$19,0))</f>
        <v>Europe</v>
      </c>
      <c r="Y131" t="s">
        <v>66</v>
      </c>
      <c r="AA131" t="str">
        <f>INDEX(PolicyMapping!$B:$B,MATCH($D131,PolicyMapping!$A:$A,0))</f>
        <v>efficiency standard</v>
      </c>
      <c r="AB131" t="str">
        <f>INDEX(PolicyMapping!$C:$C,MATCH($D131,PolicyMapping!$A:$A,0))</f>
        <v>transport</v>
      </c>
    </row>
    <row r="132" spans="1:29" x14ac:dyDescent="0.3">
      <c r="A132" s="59" t="s">
        <v>713</v>
      </c>
      <c r="B132" s="60" t="s">
        <v>271</v>
      </c>
      <c r="C132" s="59"/>
      <c r="D132" s="59" t="s">
        <v>292</v>
      </c>
      <c r="E132" s="59">
        <v>0.94</v>
      </c>
      <c r="F132" s="90"/>
      <c r="G132" s="59" t="s">
        <v>166</v>
      </c>
      <c r="H132" s="59"/>
      <c r="I132" s="59">
        <v>2021</v>
      </c>
      <c r="J132" s="59" t="s">
        <v>17</v>
      </c>
      <c r="K132" s="59" t="s">
        <v>593</v>
      </c>
      <c r="L132" s="59"/>
      <c r="M132" s="59">
        <v>122</v>
      </c>
      <c r="N132" s="59"/>
      <c r="X132" s="28" t="str">
        <f>INDEX(Regions!$B$4:$B143,MATCH(GCAM!B132,Regions!$A$4:$A$19,0))</f>
        <v>Europe</v>
      </c>
      <c r="AA132" t="str">
        <f>INDEX(PolicyMapping!$B:$B,MATCH($D132,PolicyMapping!$A:$A,0))</f>
        <v>efficiency standard</v>
      </c>
      <c r="AB132" t="str">
        <f>INDEX(PolicyMapping!$C:$C,MATCH($D132,PolicyMapping!$A:$A,0))</f>
        <v>transport</v>
      </c>
    </row>
    <row r="133" spans="1:29" x14ac:dyDescent="0.3">
      <c r="A133" s="62" t="s">
        <v>713</v>
      </c>
      <c r="B133" s="63" t="s">
        <v>271</v>
      </c>
      <c r="C133" s="62"/>
      <c r="D133" s="62" t="s">
        <v>293</v>
      </c>
      <c r="E133" s="62">
        <v>-14</v>
      </c>
      <c r="F133" s="90"/>
      <c r="G133" s="62" t="s">
        <v>10</v>
      </c>
      <c r="H133" s="62">
        <v>2015</v>
      </c>
      <c r="I133" s="62">
        <v>2021</v>
      </c>
      <c r="J133" s="62" t="s">
        <v>17</v>
      </c>
      <c r="K133" s="62" t="s">
        <v>794</v>
      </c>
      <c r="L133" s="62"/>
      <c r="M133" s="62">
        <v>123</v>
      </c>
      <c r="N133" s="62"/>
      <c r="X133" s="28" t="str">
        <f>INDEX(Regions!$B$4:$B144,MATCH(GCAM!B133,Regions!$A$4:$A$19,0))</f>
        <v>Europe</v>
      </c>
      <c r="Y133" t="s">
        <v>66</v>
      </c>
      <c r="Z133" t="s">
        <v>66</v>
      </c>
      <c r="AA133" t="str">
        <f>INDEX(PolicyMapping!$B:$B,MATCH($D133,PolicyMapping!$A:$A,0))</f>
        <v>efficiency standard</v>
      </c>
      <c r="AB133" t="str">
        <f>INDEX(PolicyMapping!$C:$C,MATCH($D133,PolicyMapping!$A:$A,0))</f>
        <v>transport</v>
      </c>
    </row>
    <row r="134" spans="1:29" x14ac:dyDescent="0.3">
      <c r="A134" s="41" t="s">
        <v>713</v>
      </c>
      <c r="B134" s="54" t="s">
        <v>271</v>
      </c>
      <c r="C134" s="41"/>
      <c r="D134" s="41" t="s">
        <v>293</v>
      </c>
      <c r="E134" s="41">
        <v>-15</v>
      </c>
      <c r="F134" s="90"/>
      <c r="G134" s="41" t="s">
        <v>10</v>
      </c>
      <c r="H134" s="41">
        <v>2015</v>
      </c>
      <c r="I134" s="41">
        <v>2025</v>
      </c>
      <c r="J134" s="41"/>
      <c r="K134" s="41" t="s">
        <v>795</v>
      </c>
      <c r="L134" s="41"/>
      <c r="M134" s="41"/>
      <c r="N134" s="41" t="s">
        <v>787</v>
      </c>
      <c r="W134" t="s">
        <v>130</v>
      </c>
      <c r="X134" s="28" t="str">
        <f>INDEX(Regions!$B$4:$B145,MATCH(GCAM!B134,Regions!$A$4:$A$19,0))</f>
        <v>Europe</v>
      </c>
      <c r="Y134" t="str">
        <f>IF(OR(K134="model limitation",K134=""),"","yes")</f>
        <v>yes</v>
      </c>
      <c r="AA134" t="str">
        <f>INDEX(PolicyMapping!$B:$B,MATCH($D134,PolicyMapping!$A:$A,0))</f>
        <v>efficiency standard</v>
      </c>
      <c r="AB134" t="str">
        <f>INDEX(PolicyMapping!$C:$C,MATCH($D134,PolicyMapping!$A:$A,0))</f>
        <v>transport</v>
      </c>
    </row>
    <row r="135" spans="1:29" x14ac:dyDescent="0.3">
      <c r="A135" s="41" t="s">
        <v>713</v>
      </c>
      <c r="B135" s="54" t="s">
        <v>271</v>
      </c>
      <c r="C135" s="41"/>
      <c r="D135" s="41" t="s">
        <v>293</v>
      </c>
      <c r="E135" s="41">
        <v>-30</v>
      </c>
      <c r="F135" s="90"/>
      <c r="G135" s="41" t="s">
        <v>10</v>
      </c>
      <c r="H135" s="41">
        <v>2015</v>
      </c>
      <c r="I135" s="41">
        <v>2030</v>
      </c>
      <c r="J135" s="41"/>
      <c r="K135" s="41" t="s">
        <v>795</v>
      </c>
      <c r="L135" s="41"/>
      <c r="M135" s="41"/>
      <c r="N135" s="41" t="s">
        <v>787</v>
      </c>
      <c r="W135" t="s">
        <v>130</v>
      </c>
      <c r="X135" s="28" t="str">
        <f>INDEX(Regions!$B$4:$B146,MATCH(GCAM!B135,Regions!$A$4:$A$19,0))</f>
        <v>Europe</v>
      </c>
      <c r="Y135" t="str">
        <f>IF(OR(K135="model limitation",K135=""),"","yes")</f>
        <v>yes</v>
      </c>
      <c r="AA135" t="str">
        <f>INDEX(PolicyMapping!$B:$B,MATCH($D135,PolicyMapping!$A:$A,0))</f>
        <v>efficiency standard</v>
      </c>
      <c r="AB135" t="str">
        <f>INDEX(PolicyMapping!$C:$C,MATCH($D135,PolicyMapping!$A:$A,0))</f>
        <v>transport</v>
      </c>
    </row>
    <row r="136" spans="1:29" x14ac:dyDescent="0.3">
      <c r="A136" s="57" t="s">
        <v>713</v>
      </c>
      <c r="B136" s="58" t="s">
        <v>271</v>
      </c>
      <c r="C136" s="57"/>
      <c r="D136" s="57" t="s">
        <v>289</v>
      </c>
      <c r="E136" s="57">
        <v>1.28</v>
      </c>
      <c r="F136" s="94"/>
      <c r="G136" s="57" t="s">
        <v>139</v>
      </c>
      <c r="H136" s="57"/>
      <c r="I136" s="57">
        <v>2021</v>
      </c>
      <c r="J136" s="57" t="s">
        <v>17</v>
      </c>
      <c r="K136" s="57" t="s">
        <v>793</v>
      </c>
      <c r="L136" s="57"/>
      <c r="M136" s="57">
        <v>124</v>
      </c>
      <c r="N136" s="57" t="s">
        <v>787</v>
      </c>
      <c r="X136" s="28" t="str">
        <f>INDEX(Regions!$B$4:$B147,MATCH(GCAM!B136,Regions!$A$4:$A$19,0))</f>
        <v>Europe</v>
      </c>
      <c r="Y136" t="str">
        <f>IF(OR(K136="model limitation",K136=""),"","yes")</f>
        <v>yes</v>
      </c>
      <c r="AA136" t="str">
        <f>INDEX(PolicyMapping!$B:$B,MATCH($D136,PolicyMapping!$A:$A,0))</f>
        <v>efficiency standard</v>
      </c>
      <c r="AB136" t="str">
        <f>INDEX(PolicyMapping!$C:$C,MATCH($D136,PolicyMapping!$A:$A,0))</f>
        <v>transport</v>
      </c>
      <c r="AC136" t="s">
        <v>66</v>
      </c>
    </row>
    <row r="137" spans="1:29" x14ac:dyDescent="0.3">
      <c r="A137" s="59" t="s">
        <v>713</v>
      </c>
      <c r="B137" s="60" t="s">
        <v>271</v>
      </c>
      <c r="C137" s="59"/>
      <c r="D137" s="59" t="s">
        <v>295</v>
      </c>
      <c r="E137" s="59">
        <v>-20</v>
      </c>
      <c r="F137" s="90"/>
      <c r="G137" s="59" t="s">
        <v>10</v>
      </c>
      <c r="H137" s="59">
        <v>1990</v>
      </c>
      <c r="I137" s="59">
        <v>2020</v>
      </c>
      <c r="J137" s="59" t="s">
        <v>17</v>
      </c>
      <c r="K137" s="60"/>
      <c r="L137" s="60"/>
      <c r="M137" s="59">
        <v>125</v>
      </c>
      <c r="N137" s="59"/>
      <c r="X137" s="28" t="str">
        <f>INDEX(Regions!$B$4:$B148,MATCH(GCAM!B137,Regions!$A$4:$A$19,0))</f>
        <v>Europe</v>
      </c>
      <c r="AA137" t="str">
        <f>INDEX(PolicyMapping!$B:$B,MATCH($D137,PolicyMapping!$A:$A,0))</f>
        <v>cap on emissions</v>
      </c>
      <c r="AB137" t="str">
        <f>INDEX(PolicyMapping!$C:$C,MATCH($D137,PolicyMapping!$A:$A,0))</f>
        <v>system</v>
      </c>
    </row>
    <row r="138" spans="1:29" x14ac:dyDescent="0.3">
      <c r="A138" s="59" t="s">
        <v>713</v>
      </c>
      <c r="B138" s="60" t="s">
        <v>271</v>
      </c>
      <c r="C138" s="59"/>
      <c r="D138" s="59" t="s">
        <v>295</v>
      </c>
      <c r="E138" s="59">
        <v>-40</v>
      </c>
      <c r="F138" s="90"/>
      <c r="G138" s="59" t="s">
        <v>10</v>
      </c>
      <c r="H138" s="59">
        <v>1990</v>
      </c>
      <c r="I138" s="59">
        <v>2030</v>
      </c>
      <c r="J138" s="59" t="s">
        <v>17</v>
      </c>
      <c r="K138" s="59" t="s">
        <v>664</v>
      </c>
      <c r="L138" s="59"/>
      <c r="M138" s="59">
        <v>126</v>
      </c>
      <c r="N138" s="59"/>
      <c r="W138" t="s">
        <v>130</v>
      </c>
      <c r="X138" s="28" t="str">
        <f>INDEX(Regions!$B$4:$B149,MATCH(GCAM!B138,Regions!$A$4:$A$19,0))</f>
        <v>Europe</v>
      </c>
      <c r="AA138" t="str">
        <f>INDEX(PolicyMapping!$B:$B,MATCH($D138,PolicyMapping!$A:$A,0))</f>
        <v>cap on emissions</v>
      </c>
      <c r="AB138" t="str">
        <f>INDEX(PolicyMapping!$C:$C,MATCH($D138,PolicyMapping!$A:$A,0))</f>
        <v>system</v>
      </c>
    </row>
    <row r="139" spans="1:29" x14ac:dyDescent="0.3">
      <c r="A139" s="57" t="s">
        <v>713</v>
      </c>
      <c r="B139" s="58" t="s">
        <v>271</v>
      </c>
      <c r="C139" s="57"/>
      <c r="D139" s="57" t="s">
        <v>297</v>
      </c>
      <c r="E139" s="57">
        <v>20</v>
      </c>
      <c r="F139" s="94"/>
      <c r="G139" s="57" t="s">
        <v>10</v>
      </c>
      <c r="H139" s="57"/>
      <c r="I139" s="57">
        <v>2020</v>
      </c>
      <c r="J139" s="57" t="s">
        <v>17</v>
      </c>
      <c r="K139" s="66" t="s">
        <v>796</v>
      </c>
      <c r="L139" s="66"/>
      <c r="M139" s="57">
        <v>127</v>
      </c>
      <c r="N139" s="57" t="s">
        <v>797</v>
      </c>
      <c r="X139" s="28" t="str">
        <f>INDEX(Regions!$B$4:$B150,MATCH(GCAM!B139,Regions!$A$4:$A$19,0))</f>
        <v>Europe</v>
      </c>
      <c r="Y139" t="str">
        <f>IF(OR(K139="model limitation",K139=""),"","yes")</f>
        <v>yes</v>
      </c>
      <c r="AA139" t="str">
        <f>INDEX(PolicyMapping!$B:$B,MATCH($D139,PolicyMapping!$A:$A,0))</f>
        <v>clean energy</v>
      </c>
      <c r="AB139" t="str">
        <f>INDEX(PolicyMapping!$C:$C,MATCH($D139,PolicyMapping!$A:$A,0))</f>
        <v>system</v>
      </c>
      <c r="AC139" t="s">
        <v>66</v>
      </c>
    </row>
    <row r="140" spans="1:29" x14ac:dyDescent="0.3">
      <c r="A140" s="57" t="s">
        <v>713</v>
      </c>
      <c r="B140" s="58" t="s">
        <v>271</v>
      </c>
      <c r="C140" s="57"/>
      <c r="D140" s="57" t="s">
        <v>297</v>
      </c>
      <c r="E140" s="57">
        <v>30</v>
      </c>
      <c r="F140" s="94">
        <v>38</v>
      </c>
      <c r="G140" s="57" t="s">
        <v>10</v>
      </c>
      <c r="H140" s="57"/>
      <c r="I140" s="57">
        <v>2030</v>
      </c>
      <c r="J140" s="57" t="s">
        <v>17</v>
      </c>
      <c r="K140" s="66" t="s">
        <v>798</v>
      </c>
      <c r="L140" s="66"/>
      <c r="M140" s="57">
        <v>128</v>
      </c>
      <c r="N140" s="57" t="s">
        <v>797</v>
      </c>
      <c r="W140" t="s">
        <v>130</v>
      </c>
      <c r="X140" s="28" t="str">
        <f>INDEX(Regions!$B$4:$B151,MATCH(GCAM!B140,Regions!$A$4:$A$19,0))</f>
        <v>Europe</v>
      </c>
      <c r="Y140" t="str">
        <f>IF(OR(K140="model limitation",K140=""),"","yes")</f>
        <v>yes</v>
      </c>
      <c r="AA140" t="str">
        <f>INDEX(PolicyMapping!$B:$B,MATCH($D140,PolicyMapping!$A:$A,0))</f>
        <v>clean energy</v>
      </c>
      <c r="AB140" t="str">
        <f>INDEX(PolicyMapping!$C:$C,MATCH($D140,PolicyMapping!$A:$A,0))</f>
        <v>system</v>
      </c>
      <c r="AC140" t="s">
        <v>66</v>
      </c>
    </row>
    <row r="141" spans="1:29" x14ac:dyDescent="0.3">
      <c r="A141" s="67" t="s">
        <v>713</v>
      </c>
      <c r="B141" s="67" t="s">
        <v>271</v>
      </c>
      <c r="C141" s="67"/>
      <c r="D141" s="67" t="s">
        <v>295</v>
      </c>
      <c r="E141" s="67">
        <v>-20</v>
      </c>
      <c r="F141" s="97"/>
      <c r="G141" s="67" t="s">
        <v>10</v>
      </c>
      <c r="H141" s="67">
        <v>1990</v>
      </c>
      <c r="I141" s="67">
        <v>2020</v>
      </c>
      <c r="J141" s="67" t="s">
        <v>17</v>
      </c>
      <c r="K141" s="67" t="s">
        <v>576</v>
      </c>
      <c r="L141" s="67"/>
      <c r="M141" s="67">
        <v>129</v>
      </c>
      <c r="N141" s="67"/>
      <c r="X141" s="28" t="str">
        <f>INDEX(Regions!$B$4:$B152,MATCH(GCAM!B141,Regions!$A$4:$A$19,0))</f>
        <v>Europe</v>
      </c>
      <c r="AA141" t="str">
        <f>INDEX(PolicyMapping!$B:$B,MATCH($D141,PolicyMapping!$A:$A,0))</f>
        <v>cap on emissions</v>
      </c>
      <c r="AB141" t="str">
        <f>INDEX(PolicyMapping!$C:$C,MATCH($D141,PolicyMapping!$A:$A,0))</f>
        <v>system</v>
      </c>
    </row>
    <row r="142" spans="1:29" x14ac:dyDescent="0.3">
      <c r="A142" s="62" t="s">
        <v>713</v>
      </c>
      <c r="B142" s="63" t="s">
        <v>271</v>
      </c>
      <c r="C142" s="62"/>
      <c r="D142" s="62" t="s">
        <v>301</v>
      </c>
      <c r="E142" s="62">
        <v>1474</v>
      </c>
      <c r="F142" s="90"/>
      <c r="G142" s="62" t="s">
        <v>302</v>
      </c>
      <c r="H142" s="62"/>
      <c r="I142" s="62">
        <v>2020</v>
      </c>
      <c r="J142" s="62" t="s">
        <v>14</v>
      </c>
      <c r="K142" s="62" t="s">
        <v>141</v>
      </c>
      <c r="L142" s="62"/>
      <c r="M142" s="62">
        <v>130</v>
      </c>
      <c r="N142" s="62"/>
      <c r="X142" s="28" t="str">
        <f>INDEX(Regions!$B$4:$B153,MATCH(GCAM!B142,Regions!$A$4:$A$19,0))</f>
        <v>Europe</v>
      </c>
      <c r="Y142" t="s">
        <v>66</v>
      </c>
      <c r="Z142" t="s">
        <v>66</v>
      </c>
      <c r="AA142" t="str">
        <f>INDEX(PolicyMapping!$B:$B,MATCH($D142,PolicyMapping!$A:$A,0))</f>
        <v>efficiency standard</v>
      </c>
      <c r="AB142" t="str">
        <f>INDEX(PolicyMapping!$C:$C,MATCH($D142,PolicyMapping!$A:$A,0))</f>
        <v>system</v>
      </c>
    </row>
    <row r="143" spans="1:29" x14ac:dyDescent="0.3">
      <c r="A143" s="41" t="s">
        <v>713</v>
      </c>
      <c r="B143" s="54" t="s">
        <v>271</v>
      </c>
      <c r="C143" s="41"/>
      <c r="D143" s="41" t="s">
        <v>301</v>
      </c>
      <c r="E143" s="41">
        <v>63.7</v>
      </c>
      <c r="F143" s="90"/>
      <c r="G143" s="41" t="s">
        <v>197</v>
      </c>
      <c r="H143" s="41"/>
      <c r="I143" s="41">
        <v>2020</v>
      </c>
      <c r="J143" s="41" t="s">
        <v>17</v>
      </c>
      <c r="K143" s="41" t="s">
        <v>799</v>
      </c>
      <c r="L143" s="41"/>
      <c r="M143" s="41"/>
      <c r="N143" s="41" t="s">
        <v>800</v>
      </c>
      <c r="W143" t="s">
        <v>130</v>
      </c>
      <c r="X143" s="28" t="str">
        <f>INDEX(Regions!$B$4:$B154,MATCH(GCAM!B143,Regions!$A$4:$A$19,0))</f>
        <v>Europe</v>
      </c>
      <c r="Y143" t="str">
        <f t="shared" ref="Y143:Y148" si="0">IF(OR(K143="model limitation",K143=""),"","yes")</f>
        <v>yes</v>
      </c>
      <c r="AA143" t="str">
        <f>INDEX(PolicyMapping!$B:$B,MATCH($D143,PolicyMapping!$A:$A,0))</f>
        <v>efficiency standard</v>
      </c>
      <c r="AB143" t="str">
        <f>INDEX(PolicyMapping!$C:$C,MATCH($D143,PolicyMapping!$A:$A,0))</f>
        <v>system</v>
      </c>
    </row>
    <row r="144" spans="1:29" x14ac:dyDescent="0.3">
      <c r="A144" s="57" t="s">
        <v>713</v>
      </c>
      <c r="B144" s="58" t="s">
        <v>271</v>
      </c>
      <c r="C144" s="57"/>
      <c r="D144" s="57" t="s">
        <v>306</v>
      </c>
      <c r="E144" s="57">
        <v>53.338700000000003</v>
      </c>
      <c r="G144" s="57" t="s">
        <v>197</v>
      </c>
      <c r="H144" s="57"/>
      <c r="I144" s="57">
        <v>2020</v>
      </c>
      <c r="J144" s="57" t="s">
        <v>17</v>
      </c>
      <c r="K144" s="57" t="s">
        <v>801</v>
      </c>
      <c r="L144" s="57"/>
      <c r="M144" s="80">
        <v>321</v>
      </c>
      <c r="N144" s="57" t="s">
        <v>802</v>
      </c>
      <c r="W144" t="s">
        <v>130</v>
      </c>
      <c r="X144" s="28" t="str">
        <f>INDEX(Regions!$B$4:$B155,MATCH(GCAM!B144,Regions!$A$4:$A$19,0))</f>
        <v>Europe</v>
      </c>
      <c r="Y144" t="str">
        <f t="shared" si="0"/>
        <v>yes</v>
      </c>
      <c r="AA144" t="str">
        <f>INDEX(PolicyMapping!$B:$B,MATCH($D144,PolicyMapping!$A:$A,0))</f>
        <v>efficiency standard</v>
      </c>
      <c r="AB144" t="str">
        <f>INDEX(PolicyMapping!$C:$C,MATCH($D144,PolicyMapping!$A:$A,0))</f>
        <v>system</v>
      </c>
      <c r="AC144" t="s">
        <v>66</v>
      </c>
    </row>
    <row r="145" spans="1:29" x14ac:dyDescent="0.3">
      <c r="A145" s="41" t="s">
        <v>713</v>
      </c>
      <c r="B145" s="54" t="s">
        <v>271</v>
      </c>
      <c r="C145" s="41"/>
      <c r="D145" s="41" t="s">
        <v>301</v>
      </c>
      <c r="E145" s="41">
        <v>57.3</v>
      </c>
      <c r="F145" s="90">
        <v>48.202380740740736</v>
      </c>
      <c r="G145" s="41" t="s">
        <v>197</v>
      </c>
      <c r="H145" s="41"/>
      <c r="I145" s="41">
        <v>2030</v>
      </c>
      <c r="J145" s="41" t="s">
        <v>17</v>
      </c>
      <c r="K145" s="41" t="s">
        <v>799</v>
      </c>
      <c r="L145" s="41"/>
      <c r="M145" s="41">
        <v>131</v>
      </c>
      <c r="N145" s="41" t="s">
        <v>800</v>
      </c>
      <c r="X145" s="28" t="str">
        <f>INDEX(Regions!$B$4:$B156,MATCH(GCAM!B145,Regions!$A$4:$A$19,0))</f>
        <v>Europe</v>
      </c>
      <c r="Y145" t="str">
        <f t="shared" si="0"/>
        <v>yes</v>
      </c>
      <c r="AA145" t="str">
        <f>INDEX(PolicyMapping!$B:$B,MATCH($D145,PolicyMapping!$A:$A,0))</f>
        <v>efficiency standard</v>
      </c>
      <c r="AB145" t="str">
        <f>INDEX(PolicyMapping!$C:$C,MATCH($D145,PolicyMapping!$A:$A,0))</f>
        <v>system</v>
      </c>
    </row>
    <row r="146" spans="1:29" x14ac:dyDescent="0.3">
      <c r="A146" s="57" t="s">
        <v>713</v>
      </c>
      <c r="B146" s="58" t="s">
        <v>271</v>
      </c>
      <c r="C146" s="57"/>
      <c r="D146" s="57" t="s">
        <v>306</v>
      </c>
      <c r="E146" s="57">
        <v>43.5</v>
      </c>
      <c r="F146" s="94">
        <v>41.6</v>
      </c>
      <c r="G146" s="57" t="s">
        <v>197</v>
      </c>
      <c r="H146" s="57"/>
      <c r="I146" s="57">
        <v>2030</v>
      </c>
      <c r="J146" s="57" t="s">
        <v>17</v>
      </c>
      <c r="K146" s="57" t="s">
        <v>801</v>
      </c>
      <c r="L146" s="57"/>
      <c r="M146" s="57">
        <v>132</v>
      </c>
      <c r="N146" s="57" t="s">
        <v>802</v>
      </c>
      <c r="X146" s="28" t="str">
        <f>INDEX(Regions!$B$4:$B157,MATCH(GCAM!B146,Regions!$A$4:$A$19,0))</f>
        <v>Europe</v>
      </c>
      <c r="Y146" t="str">
        <f t="shared" si="0"/>
        <v>yes</v>
      </c>
      <c r="AA146" t="str">
        <f>INDEX(PolicyMapping!$B:$B,MATCH($D146,PolicyMapping!$A:$A,0))</f>
        <v>efficiency standard</v>
      </c>
      <c r="AB146" t="str">
        <f>INDEX(PolicyMapping!$C:$C,MATCH($D146,PolicyMapping!$A:$A,0))</f>
        <v>system</v>
      </c>
      <c r="AC146" t="s">
        <v>66</v>
      </c>
    </row>
    <row r="147" spans="1:29" x14ac:dyDescent="0.3">
      <c r="A147" s="41" t="s">
        <v>713</v>
      </c>
      <c r="B147" s="54" t="s">
        <v>271</v>
      </c>
      <c r="C147" s="41"/>
      <c r="D147" s="41" t="s">
        <v>803</v>
      </c>
      <c r="E147" s="41">
        <v>0.6</v>
      </c>
      <c r="F147" s="90"/>
      <c r="G147" s="41" t="s">
        <v>103</v>
      </c>
      <c r="H147" s="41"/>
      <c r="I147" s="41">
        <v>2012</v>
      </c>
      <c r="J147" s="41"/>
      <c r="K147" s="41" t="s">
        <v>804</v>
      </c>
      <c r="L147" s="41"/>
      <c r="M147" s="41"/>
      <c r="N147" s="41" t="s">
        <v>805</v>
      </c>
      <c r="W147" t="s">
        <v>130</v>
      </c>
      <c r="X147" s="28" t="str">
        <f>INDEX(Regions!$B$4:$B158,MATCH(GCAM!B147,Regions!$A$4:$A$19,0))</f>
        <v>Europe</v>
      </c>
      <c r="Y147" t="str">
        <f t="shared" si="0"/>
        <v>yes</v>
      </c>
      <c r="AA147" t="str">
        <f>INDEX(PolicyMapping!$B:$B,MATCH($D147,PolicyMapping!$A:$A,0))</f>
        <v>economic</v>
      </c>
      <c r="AB147" t="str">
        <f>INDEX(PolicyMapping!$C:$C,MATCH($D147,PolicyMapping!$A:$A,0))</f>
        <v>system</v>
      </c>
    </row>
    <row r="148" spans="1:29" x14ac:dyDescent="0.3">
      <c r="A148" s="41" t="s">
        <v>713</v>
      </c>
      <c r="B148" s="54" t="s">
        <v>271</v>
      </c>
      <c r="C148" s="41"/>
      <c r="D148" s="41" t="s">
        <v>806</v>
      </c>
      <c r="E148" s="41">
        <v>0.12</v>
      </c>
      <c r="F148" s="90"/>
      <c r="G148" s="41" t="s">
        <v>103</v>
      </c>
      <c r="H148" s="41"/>
      <c r="I148" s="41">
        <v>2012</v>
      </c>
      <c r="J148" s="41"/>
      <c r="K148" s="41" t="s">
        <v>807</v>
      </c>
      <c r="L148" s="41"/>
      <c r="M148" s="41"/>
      <c r="N148" s="41" t="s">
        <v>805</v>
      </c>
      <c r="W148" t="s">
        <v>130</v>
      </c>
      <c r="X148" s="28" t="str">
        <f>INDEX(Regions!$B$4:$B159,MATCH(GCAM!B148,Regions!$A$4:$A$19,0))</f>
        <v>Europe</v>
      </c>
      <c r="Y148" t="str">
        <f t="shared" si="0"/>
        <v>yes</v>
      </c>
      <c r="AA148" t="str">
        <f>INDEX(PolicyMapping!$B:$B,MATCH($D148,PolicyMapping!$A:$A,0))</f>
        <v>economic</v>
      </c>
      <c r="AB148" t="str">
        <f>INDEX(PolicyMapping!$C:$C,MATCH($D148,PolicyMapping!$A:$A,0))</f>
        <v>system</v>
      </c>
    </row>
    <row r="149" spans="1:29" s="92" customFormat="1" x14ac:dyDescent="0.3">
      <c r="A149" s="90" t="s">
        <v>713</v>
      </c>
      <c r="B149" s="99" t="s">
        <v>271</v>
      </c>
      <c r="C149" s="90"/>
      <c r="D149" s="90" t="s">
        <v>946</v>
      </c>
      <c r="E149" s="90"/>
      <c r="F149" s="90"/>
      <c r="G149" s="90"/>
      <c r="H149" s="94"/>
      <c r="I149" s="94">
        <v>2035</v>
      </c>
      <c r="J149" s="94" t="s">
        <v>17</v>
      </c>
      <c r="K149" s="94" t="s">
        <v>949</v>
      </c>
      <c r="L149" s="94">
        <v>61</v>
      </c>
      <c r="M149" s="90"/>
      <c r="N149" s="94" t="s">
        <v>945</v>
      </c>
      <c r="X149" s="100" t="str">
        <f>INDEX(Regions!$B$4:$B160,MATCH(GCAM!B149,Regions!$A$4:$A$19,0))</f>
        <v>Europe</v>
      </c>
      <c r="Y149" s="92" t="str">
        <f t="shared" ref="Y149" si="1">IF(OR(K149="model limitation",K149=""),"","yes")</f>
        <v>yes</v>
      </c>
      <c r="AA149" s="92" t="str">
        <f>INDEX(PolicyMapping!$B:$B,MATCH($D149,PolicyMapping!$A:$A,0))</f>
        <v>cap on fossils</v>
      </c>
      <c r="AB149" s="92" t="str">
        <f>INDEX(PolicyMapping!$C:$C,MATCH($D149,PolicyMapping!$A:$A,0))</f>
        <v>power</v>
      </c>
    </row>
    <row r="150" spans="1:29" x14ac:dyDescent="0.3">
      <c r="A150" s="59" t="s">
        <v>713</v>
      </c>
      <c r="B150" s="60" t="s">
        <v>271</v>
      </c>
      <c r="C150" s="59"/>
      <c r="D150" s="59" t="s">
        <v>308</v>
      </c>
      <c r="E150" s="59">
        <v>66</v>
      </c>
      <c r="F150" s="90"/>
      <c r="G150" s="59" t="s">
        <v>10</v>
      </c>
      <c r="H150" s="59">
        <v>2014</v>
      </c>
      <c r="I150" s="59">
        <v>2030</v>
      </c>
      <c r="J150" s="59" t="s">
        <v>17</v>
      </c>
      <c r="K150" s="59" t="s">
        <v>141</v>
      </c>
      <c r="L150" s="59"/>
      <c r="M150" s="59">
        <v>133</v>
      </c>
      <c r="N150" s="59"/>
      <c r="X150" s="28" t="str">
        <f>INDEX(Regions!$B$4:$B160,MATCH(GCAM!B150,Regions!$A$4:$A$19,0))</f>
        <v>Europe</v>
      </c>
      <c r="AA150" t="str">
        <f>INDEX(PolicyMapping!$B:$B,MATCH($D150,PolicyMapping!$A:$A,0))</f>
        <v>cap on emissions</v>
      </c>
      <c r="AB150" t="str">
        <f>INDEX(PolicyMapping!$C:$C,MATCH($D150,PolicyMapping!$A:$A,0))</f>
        <v>system</v>
      </c>
    </row>
    <row r="151" spans="1:29" x14ac:dyDescent="0.3">
      <c r="A151" s="59" t="s">
        <v>713</v>
      </c>
      <c r="B151" s="60" t="s">
        <v>271</v>
      </c>
      <c r="C151" s="59"/>
      <c r="D151" s="59" t="s">
        <v>310</v>
      </c>
      <c r="E151" s="59">
        <v>-79</v>
      </c>
      <c r="F151" s="90"/>
      <c r="G151" s="59" t="s">
        <v>10</v>
      </c>
      <c r="H151" s="59">
        <v>2015</v>
      </c>
      <c r="I151" s="59">
        <v>2030</v>
      </c>
      <c r="J151" s="59" t="s">
        <v>17</v>
      </c>
      <c r="K151" s="59" t="s">
        <v>141</v>
      </c>
      <c r="L151" s="59"/>
      <c r="M151" s="59">
        <v>134</v>
      </c>
      <c r="N151" s="59"/>
      <c r="X151" s="28" t="str">
        <f>INDEX(Regions!$B$4:$B161,MATCH(GCAM!B151,Regions!$A$4:$A$19,0))</f>
        <v>Europe</v>
      </c>
      <c r="AA151" t="str">
        <f>INDEX(PolicyMapping!$B:$B,MATCH($D151,PolicyMapping!$A:$A,0))</f>
        <v>cap on emissions</v>
      </c>
      <c r="AB151" t="str">
        <f>INDEX(PolicyMapping!$C:$C,MATCH($D151,PolicyMapping!$A:$A,0))</f>
        <v>system</v>
      </c>
    </row>
    <row r="152" spans="1:29" x14ac:dyDescent="0.3">
      <c r="A152" s="59" t="s">
        <v>713</v>
      </c>
      <c r="B152" s="60" t="s">
        <v>271</v>
      </c>
      <c r="C152" s="59"/>
      <c r="D152" s="59" t="s">
        <v>310</v>
      </c>
      <c r="E152" s="59">
        <v>-37</v>
      </c>
      <c r="F152" s="90"/>
      <c r="G152" s="59" t="s">
        <v>10</v>
      </c>
      <c r="H152" s="59">
        <v>2015</v>
      </c>
      <c r="I152" s="59">
        <v>2020</v>
      </c>
      <c r="J152" s="59" t="s">
        <v>17</v>
      </c>
      <c r="K152" s="59" t="s">
        <v>141</v>
      </c>
      <c r="L152" s="59"/>
      <c r="M152" s="59">
        <v>135</v>
      </c>
      <c r="N152" s="59"/>
      <c r="X152" s="28" t="str">
        <f>INDEX(Regions!$B$4:$B162,MATCH(GCAM!B152,Regions!$A$4:$A$19,0))</f>
        <v>Europe</v>
      </c>
      <c r="AA152" t="str">
        <f>INDEX(PolicyMapping!$B:$B,MATCH($D152,PolicyMapping!$A:$A,0))</f>
        <v>cap on emissions</v>
      </c>
      <c r="AB152" t="str">
        <f>INDEX(PolicyMapping!$C:$C,MATCH($D152,PolicyMapping!$A:$A,0))</f>
        <v>system</v>
      </c>
    </row>
    <row r="153" spans="1:29" x14ac:dyDescent="0.3">
      <c r="A153" s="59" t="s">
        <v>713</v>
      </c>
      <c r="B153" s="60" t="s">
        <v>271</v>
      </c>
      <c r="C153" s="59"/>
      <c r="D153" s="59" t="s">
        <v>272</v>
      </c>
      <c r="E153" s="59">
        <v>-20</v>
      </c>
      <c r="F153" s="90"/>
      <c r="G153" s="59" t="s">
        <v>10</v>
      </c>
      <c r="H153" s="59" t="s">
        <v>148</v>
      </c>
      <c r="I153" s="59">
        <v>2020</v>
      </c>
      <c r="J153" s="59" t="s">
        <v>17</v>
      </c>
      <c r="K153" s="59" t="s">
        <v>141</v>
      </c>
      <c r="L153" s="59"/>
      <c r="M153" s="59">
        <v>136</v>
      </c>
      <c r="N153" s="59"/>
      <c r="X153" s="28" t="str">
        <f>INDEX(Regions!$B$4:$B163,MATCH(GCAM!B153,Regions!$A$4:$A$19,0))</f>
        <v>Europe</v>
      </c>
      <c r="AA153" t="str">
        <f>INDEX(PolicyMapping!$B:$B,MATCH($D153,PolicyMapping!$A:$A,0))</f>
        <v>efficiency standard</v>
      </c>
      <c r="AB153" t="str">
        <f>INDEX(PolicyMapping!$C:$C,MATCH($D153,PolicyMapping!$A:$A,0))</f>
        <v>system</v>
      </c>
    </row>
    <row r="154" spans="1:29" x14ac:dyDescent="0.3">
      <c r="A154" s="59" t="s">
        <v>713</v>
      </c>
      <c r="B154" s="60" t="s">
        <v>271</v>
      </c>
      <c r="C154" s="59"/>
      <c r="D154" s="59" t="s">
        <v>272</v>
      </c>
      <c r="E154" s="59">
        <v>-32.5</v>
      </c>
      <c r="F154" s="90"/>
      <c r="G154" s="59" t="s">
        <v>10</v>
      </c>
      <c r="H154" s="59" t="s">
        <v>148</v>
      </c>
      <c r="I154" s="59">
        <v>2030</v>
      </c>
      <c r="J154" s="59" t="s">
        <v>17</v>
      </c>
      <c r="K154" s="59" t="s">
        <v>141</v>
      </c>
      <c r="L154" s="59"/>
      <c r="M154" s="59">
        <v>137</v>
      </c>
      <c r="N154" s="59"/>
      <c r="W154" t="s">
        <v>130</v>
      </c>
      <c r="X154" s="28" t="str">
        <f>INDEX(Regions!$B$4:$B164,MATCH(GCAM!B154,Regions!$A$4:$A$19,0))</f>
        <v>Europe</v>
      </c>
      <c r="AA154" t="str">
        <f>INDEX(PolicyMapping!$B:$B,MATCH($D154,PolicyMapping!$A:$A,0))</f>
        <v>efficiency standard</v>
      </c>
      <c r="AB154" t="str">
        <f>INDEX(PolicyMapping!$C:$C,MATCH($D154,PolicyMapping!$A:$A,0))</f>
        <v>system</v>
      </c>
    </row>
    <row r="155" spans="1:29" x14ac:dyDescent="0.3">
      <c r="A155" s="59" t="s">
        <v>713</v>
      </c>
      <c r="B155" s="60" t="s">
        <v>271</v>
      </c>
      <c r="C155" s="59"/>
      <c r="D155" s="59" t="s">
        <v>313</v>
      </c>
      <c r="E155" s="59">
        <v>0</v>
      </c>
      <c r="F155" s="90"/>
      <c r="G155" s="59" t="s">
        <v>112</v>
      </c>
      <c r="H155" s="59"/>
      <c r="I155" s="59">
        <v>2030</v>
      </c>
      <c r="J155" s="59" t="s">
        <v>17</v>
      </c>
      <c r="K155" s="59" t="s">
        <v>141</v>
      </c>
      <c r="L155" s="59"/>
      <c r="M155" s="59">
        <v>138</v>
      </c>
      <c r="N155" s="59"/>
      <c r="X155" s="28" t="str">
        <f>INDEX(Regions!$B$4:$B165,MATCH(GCAM!B155,Regions!$A$4:$A$19,0))</f>
        <v>Europe</v>
      </c>
      <c r="AA155" t="str">
        <f>INDEX(PolicyMapping!$B:$B,MATCH($D155,PolicyMapping!$A:$A,0))</f>
        <v>cap on emissions</v>
      </c>
      <c r="AB155" t="str">
        <f>INDEX(PolicyMapping!$C:$C,MATCH($D155,PolicyMapping!$A:$A,0))</f>
        <v>land</v>
      </c>
    </row>
    <row r="156" spans="1:29" x14ac:dyDescent="0.3">
      <c r="A156" s="59" t="s">
        <v>713</v>
      </c>
      <c r="B156" s="60" t="s">
        <v>271</v>
      </c>
      <c r="C156" s="59"/>
      <c r="D156" s="59" t="s">
        <v>314</v>
      </c>
      <c r="E156" s="59">
        <v>0</v>
      </c>
      <c r="F156" s="90"/>
      <c r="G156" s="59" t="s">
        <v>315</v>
      </c>
      <c r="H156" s="59"/>
      <c r="I156" s="59">
        <v>2018</v>
      </c>
      <c r="J156" s="59" t="s">
        <v>17</v>
      </c>
      <c r="K156" s="59" t="s">
        <v>141</v>
      </c>
      <c r="L156" s="59"/>
      <c r="M156" s="59">
        <v>139</v>
      </c>
      <c r="N156" s="59"/>
      <c r="X156" s="28" t="str">
        <f>INDEX(Regions!$B$4:$B166,MATCH(GCAM!B156,Regions!$A$4:$A$19,0))</f>
        <v>Europe</v>
      </c>
      <c r="AA156" t="str">
        <f>INDEX(PolicyMapping!$B:$B,MATCH($D156,PolicyMapping!$A:$A,0))</f>
        <v>efficiency standard</v>
      </c>
      <c r="AB156" t="str">
        <f>INDEX(PolicyMapping!$C:$C,MATCH($D156,PolicyMapping!$A:$A,0))</f>
        <v>buildings</v>
      </c>
    </row>
    <row r="157" spans="1:29" x14ac:dyDescent="0.3">
      <c r="A157" s="59" t="s">
        <v>713</v>
      </c>
      <c r="B157" s="60" t="s">
        <v>271</v>
      </c>
      <c r="C157" s="59"/>
      <c r="D157" s="59" t="s">
        <v>317</v>
      </c>
      <c r="E157" s="59">
        <v>0</v>
      </c>
      <c r="F157" s="90"/>
      <c r="G157" s="59" t="s">
        <v>315</v>
      </c>
      <c r="H157" s="59"/>
      <c r="I157" s="59">
        <v>2020</v>
      </c>
      <c r="J157" s="59" t="s">
        <v>17</v>
      </c>
      <c r="K157" s="59" t="s">
        <v>141</v>
      </c>
      <c r="L157" s="59"/>
      <c r="M157" s="59">
        <v>140</v>
      </c>
      <c r="N157" s="59"/>
      <c r="X157" s="28" t="str">
        <f>INDEX(Regions!$B$4:$B167,MATCH(GCAM!B157,Regions!$A$4:$A$19,0))</f>
        <v>Europe</v>
      </c>
      <c r="AA157" t="str">
        <f>INDEX(PolicyMapping!$B:$B,MATCH($D157,PolicyMapping!$A:$A,0))</f>
        <v>efficiency standard</v>
      </c>
      <c r="AB157" t="str">
        <f>INDEX(PolicyMapping!$C:$C,MATCH($D157,PolicyMapping!$A:$A,0))</f>
        <v>buildings</v>
      </c>
    </row>
    <row r="158" spans="1:29" x14ac:dyDescent="0.3">
      <c r="A158" s="62" t="s">
        <v>713</v>
      </c>
      <c r="B158" s="63" t="s">
        <v>271</v>
      </c>
      <c r="C158" s="62"/>
      <c r="D158" s="62" t="s">
        <v>318</v>
      </c>
      <c r="E158" s="62">
        <v>-15</v>
      </c>
      <c r="F158" s="90"/>
      <c r="G158" s="62" t="s">
        <v>10</v>
      </c>
      <c r="H158" s="62"/>
      <c r="I158" s="62">
        <v>2025</v>
      </c>
      <c r="J158" s="62" t="s">
        <v>17</v>
      </c>
      <c r="K158" s="62" t="s">
        <v>808</v>
      </c>
      <c r="L158" s="62"/>
      <c r="M158" s="62">
        <v>141</v>
      </c>
      <c r="N158" s="62"/>
      <c r="X158" s="28" t="str">
        <f>INDEX(Regions!$B$4:$B168,MATCH(GCAM!B158,Regions!$A$4:$A$19,0))</f>
        <v>Europe</v>
      </c>
      <c r="Y158" t="s">
        <v>66</v>
      </c>
      <c r="Z158" t="s">
        <v>66</v>
      </c>
      <c r="AA158" t="str">
        <f>INDEX(PolicyMapping!$B:$B,MATCH($D158,PolicyMapping!$A:$A,0))</f>
        <v>cap on emissions</v>
      </c>
      <c r="AB158" t="str">
        <f>INDEX(PolicyMapping!$C:$C,MATCH($D158,PolicyMapping!$A:$A,0))</f>
        <v>transport</v>
      </c>
    </row>
    <row r="159" spans="1:29" x14ac:dyDescent="0.3">
      <c r="A159" s="62" t="s">
        <v>713</v>
      </c>
      <c r="B159" s="63" t="s">
        <v>271</v>
      </c>
      <c r="C159" s="62"/>
      <c r="D159" s="62" t="s">
        <v>318</v>
      </c>
      <c r="E159" s="62">
        <v>-37.5</v>
      </c>
      <c r="F159" s="90"/>
      <c r="G159" s="62" t="s">
        <v>10</v>
      </c>
      <c r="H159" s="62"/>
      <c r="I159" s="62">
        <v>2030</v>
      </c>
      <c r="J159" s="62" t="s">
        <v>17</v>
      </c>
      <c r="K159" s="62" t="s">
        <v>808</v>
      </c>
      <c r="L159" s="62"/>
      <c r="M159" s="62">
        <v>142</v>
      </c>
      <c r="N159" s="62"/>
      <c r="X159" s="28" t="str">
        <f>INDEX(Regions!$B$4:$B169,MATCH(GCAM!B159,Regions!$A$4:$A$19,0))</f>
        <v>Europe</v>
      </c>
      <c r="Y159" t="s">
        <v>66</v>
      </c>
      <c r="Z159" t="s">
        <v>66</v>
      </c>
      <c r="AA159" t="str">
        <f>INDEX(PolicyMapping!$B:$B,MATCH($D159,PolicyMapping!$A:$A,0))</f>
        <v>cap on emissions</v>
      </c>
      <c r="AB159" t="str">
        <f>INDEX(PolicyMapping!$C:$C,MATCH($D159,PolicyMapping!$A:$A,0))</f>
        <v>transport</v>
      </c>
    </row>
    <row r="160" spans="1:29" x14ac:dyDescent="0.3">
      <c r="A160" s="62" t="s">
        <v>713</v>
      </c>
      <c r="B160" s="63" t="s">
        <v>271</v>
      </c>
      <c r="C160" s="62"/>
      <c r="D160" s="62" t="s">
        <v>319</v>
      </c>
      <c r="E160" s="62">
        <v>-15</v>
      </c>
      <c r="F160" s="90"/>
      <c r="G160" s="62" t="s">
        <v>10</v>
      </c>
      <c r="H160" s="62"/>
      <c r="I160" s="62">
        <v>2025</v>
      </c>
      <c r="J160" s="62" t="s">
        <v>17</v>
      </c>
      <c r="K160" s="62" t="s">
        <v>808</v>
      </c>
      <c r="L160" s="62"/>
      <c r="M160" s="62">
        <v>143</v>
      </c>
      <c r="N160" s="62"/>
      <c r="X160" s="28" t="str">
        <f>INDEX(Regions!$B$4:$B170,MATCH(GCAM!B160,Regions!$A$4:$A$19,0))</f>
        <v>Europe</v>
      </c>
      <c r="Y160" t="s">
        <v>66</v>
      </c>
      <c r="Z160" t="s">
        <v>66</v>
      </c>
      <c r="AA160" t="str">
        <f>INDEX(PolicyMapping!$B:$B,MATCH($D160,PolicyMapping!$A:$A,0))</f>
        <v>cap on emissions</v>
      </c>
      <c r="AB160" t="str">
        <f>INDEX(PolicyMapping!$C:$C,MATCH($D160,PolicyMapping!$A:$A,0))</f>
        <v>transport</v>
      </c>
    </row>
    <row r="161" spans="1:28" x14ac:dyDescent="0.3">
      <c r="A161" s="62" t="s">
        <v>713</v>
      </c>
      <c r="B161" s="63" t="s">
        <v>271</v>
      </c>
      <c r="C161" s="62"/>
      <c r="D161" s="62" t="s">
        <v>319</v>
      </c>
      <c r="E161" s="62">
        <v>-31</v>
      </c>
      <c r="F161" s="90"/>
      <c r="G161" s="62" t="s">
        <v>10</v>
      </c>
      <c r="H161" s="62"/>
      <c r="I161" s="62">
        <v>2030</v>
      </c>
      <c r="J161" s="62" t="s">
        <v>17</v>
      </c>
      <c r="K161" s="62" t="s">
        <v>808</v>
      </c>
      <c r="L161" s="62"/>
      <c r="M161" s="62">
        <v>144</v>
      </c>
      <c r="N161" s="62"/>
      <c r="X161" s="28" t="str">
        <f>INDEX(Regions!$B$4:$B171,MATCH(GCAM!B161,Regions!$A$4:$A$19,0))</f>
        <v>Europe</v>
      </c>
      <c r="Y161" t="s">
        <v>66</v>
      </c>
      <c r="Z161" t="s">
        <v>66</v>
      </c>
      <c r="AA161" t="str">
        <f>INDEX(PolicyMapping!$B:$B,MATCH($D161,PolicyMapping!$A:$A,0))</f>
        <v>cap on emissions</v>
      </c>
      <c r="AB161" t="str">
        <f>INDEX(PolicyMapping!$C:$C,MATCH($D161,PolicyMapping!$A:$A,0))</f>
        <v>transport</v>
      </c>
    </row>
    <row r="162" spans="1:28" x14ac:dyDescent="0.3">
      <c r="A162" s="41" t="s">
        <v>713</v>
      </c>
      <c r="B162" s="54" t="s">
        <v>320</v>
      </c>
      <c r="C162" s="41"/>
      <c r="D162" s="41" t="s">
        <v>21</v>
      </c>
      <c r="E162" s="41">
        <v>24</v>
      </c>
      <c r="F162" s="90"/>
      <c r="G162" s="41" t="s">
        <v>10</v>
      </c>
      <c r="H162" s="41"/>
      <c r="I162" s="41">
        <v>2027</v>
      </c>
      <c r="J162" s="41" t="s">
        <v>22</v>
      </c>
      <c r="K162" s="41" t="s">
        <v>809</v>
      </c>
      <c r="L162" s="41"/>
      <c r="M162" s="41">
        <v>145</v>
      </c>
      <c r="N162" s="41" t="s">
        <v>810</v>
      </c>
      <c r="X162" s="28" t="str">
        <f>INDEX(Regions!$B$4:$B172,MATCH(GCAM!B162,Regions!$A$4:$A$19,0))</f>
        <v>India</v>
      </c>
      <c r="Y162" t="str">
        <f>IF(OR(K162="model limitation",K162=""),"","yes")</f>
        <v>yes</v>
      </c>
      <c r="AA162" t="str">
        <f>INDEX(PolicyMapping!$B:$B,MATCH($D162,PolicyMapping!$A:$A,0))</f>
        <v>clean energy</v>
      </c>
      <c r="AB162" t="str">
        <f>INDEX(PolicyMapping!$C:$C,MATCH($D162,PolicyMapping!$A:$A,0))</f>
        <v>power</v>
      </c>
    </row>
    <row r="163" spans="1:28" x14ac:dyDescent="0.3">
      <c r="A163" s="59" t="s">
        <v>713</v>
      </c>
      <c r="B163" s="60" t="s">
        <v>320</v>
      </c>
      <c r="C163" s="59"/>
      <c r="D163" s="59" t="s">
        <v>322</v>
      </c>
      <c r="E163" s="59">
        <v>40</v>
      </c>
      <c r="F163" s="90"/>
      <c r="G163" s="59" t="s">
        <v>24</v>
      </c>
      <c r="H163" s="59">
        <v>2015</v>
      </c>
      <c r="I163" s="59">
        <v>2022</v>
      </c>
      <c r="J163" s="59" t="s">
        <v>22</v>
      </c>
      <c r="K163" s="60" t="s">
        <v>612</v>
      </c>
      <c r="L163" s="60"/>
      <c r="M163" s="59">
        <v>146</v>
      </c>
      <c r="N163" s="59"/>
      <c r="X163" s="28" t="str">
        <f>INDEX(Regions!$B$4:$B173,MATCH(GCAM!B163,Regions!$A$4:$A$19,0))</f>
        <v>India</v>
      </c>
      <c r="AA163" t="str">
        <f>INDEX(PolicyMapping!$B:$B,MATCH($D163,PolicyMapping!$A:$A,0))</f>
        <v>clean energy</v>
      </c>
      <c r="AB163" t="str">
        <f>INDEX(PolicyMapping!$C:$C,MATCH($D163,PolicyMapping!$A:$A,0))</f>
        <v>power</v>
      </c>
    </row>
    <row r="164" spans="1:28" x14ac:dyDescent="0.3">
      <c r="A164" s="59" t="s">
        <v>713</v>
      </c>
      <c r="B164" s="60" t="s">
        <v>320</v>
      </c>
      <c r="C164" s="59"/>
      <c r="D164" s="59" t="s">
        <v>323</v>
      </c>
      <c r="E164" s="59">
        <v>20</v>
      </c>
      <c r="F164" s="90"/>
      <c r="G164" s="59" t="s">
        <v>10</v>
      </c>
      <c r="H164" s="59"/>
      <c r="I164" s="59">
        <v>2017</v>
      </c>
      <c r="J164" s="59" t="s">
        <v>22</v>
      </c>
      <c r="K164" s="60" t="s">
        <v>613</v>
      </c>
      <c r="L164" s="60"/>
      <c r="M164" s="59">
        <v>147</v>
      </c>
      <c r="N164" s="59"/>
      <c r="X164" s="28" t="str">
        <f>INDEX(Regions!$B$4:$B174,MATCH(GCAM!B164,Regions!$A$4:$A$19,0))</f>
        <v>India</v>
      </c>
      <c r="AA164" t="str">
        <f>INDEX(PolicyMapping!$B:$B,MATCH($D164,PolicyMapping!$A:$A,0))</f>
        <v>clean energy</v>
      </c>
      <c r="AB164" t="str">
        <f>INDEX(PolicyMapping!$C:$C,MATCH($D164,PolicyMapping!$A:$A,0))</f>
        <v>transport</v>
      </c>
    </row>
    <row r="165" spans="1:28" x14ac:dyDescent="0.3">
      <c r="A165" s="41" t="s">
        <v>713</v>
      </c>
      <c r="B165" s="54" t="s">
        <v>320</v>
      </c>
      <c r="C165" s="41"/>
      <c r="D165" s="41" t="s">
        <v>65</v>
      </c>
      <c r="E165" s="41">
        <v>4.2</v>
      </c>
      <c r="F165" s="90"/>
      <c r="G165" s="41" t="s">
        <v>10</v>
      </c>
      <c r="H165" s="41"/>
      <c r="I165" s="41">
        <v>2017</v>
      </c>
      <c r="J165" s="41" t="s">
        <v>17</v>
      </c>
      <c r="K165" s="41" t="s">
        <v>768</v>
      </c>
      <c r="L165" s="41"/>
      <c r="M165" s="41">
        <v>148</v>
      </c>
      <c r="N165" s="41" t="s">
        <v>811</v>
      </c>
      <c r="X165" s="28" t="str">
        <f>INDEX(Regions!$B$4:$B175,MATCH(GCAM!B165,Regions!$A$4:$A$19,0))</f>
        <v>India</v>
      </c>
      <c r="Y165" t="str">
        <f>IF(OR(K165="model limitation",K165=""),"","yes")</f>
        <v>yes</v>
      </c>
      <c r="AA165" t="str">
        <f>INDEX(PolicyMapping!$B:$B,MATCH($D165,PolicyMapping!$A:$A,0))</f>
        <v>clean energy</v>
      </c>
      <c r="AB165" t="str">
        <f>INDEX(PolicyMapping!$C:$C,MATCH($D165,PolicyMapping!$A:$A,0))</f>
        <v>transport</v>
      </c>
    </row>
    <row r="166" spans="1:28" x14ac:dyDescent="0.3">
      <c r="A166" s="55" t="s">
        <v>713</v>
      </c>
      <c r="B166" s="56" t="s">
        <v>320</v>
      </c>
      <c r="C166" s="55"/>
      <c r="D166" s="55" t="s">
        <v>122</v>
      </c>
      <c r="E166" s="55">
        <v>5</v>
      </c>
      <c r="F166" s="90"/>
      <c r="G166" s="55" t="s">
        <v>10</v>
      </c>
      <c r="H166" s="55"/>
      <c r="I166" s="55">
        <v>2017</v>
      </c>
      <c r="J166" s="55" t="s">
        <v>17</v>
      </c>
      <c r="K166" s="55" t="s">
        <v>615</v>
      </c>
      <c r="L166" s="55"/>
      <c r="M166" s="55">
        <v>149</v>
      </c>
      <c r="N166" s="55"/>
      <c r="X166" s="28" t="str">
        <f>INDEX(Regions!$B$4:$B176,MATCH(GCAM!B166,Regions!$A$4:$A$19,0))</f>
        <v>India</v>
      </c>
      <c r="Y166" t="s">
        <v>66</v>
      </c>
      <c r="Z166" t="s">
        <v>66</v>
      </c>
      <c r="AA166" t="str">
        <f>INDEX(PolicyMapping!$B:$B,MATCH($D166,PolicyMapping!$A:$A,0))</f>
        <v>clean energy</v>
      </c>
      <c r="AB166" t="str">
        <f>INDEX(PolicyMapping!$C:$C,MATCH($D166,PolicyMapping!$A:$A,0))</f>
        <v>transport</v>
      </c>
    </row>
    <row r="167" spans="1:28" x14ac:dyDescent="0.3">
      <c r="A167" s="55" t="s">
        <v>713</v>
      </c>
      <c r="B167" s="56" t="s">
        <v>320</v>
      </c>
      <c r="C167" s="55"/>
      <c r="D167" s="55" t="s">
        <v>119</v>
      </c>
      <c r="E167" s="55">
        <v>2</v>
      </c>
      <c r="F167" s="90"/>
      <c r="G167" s="55" t="s">
        <v>10</v>
      </c>
      <c r="H167" s="55"/>
      <c r="I167" s="55">
        <v>2017</v>
      </c>
      <c r="J167" s="55" t="s">
        <v>17</v>
      </c>
      <c r="K167" s="55" t="s">
        <v>616</v>
      </c>
      <c r="L167" s="55"/>
      <c r="M167" s="55">
        <v>150</v>
      </c>
      <c r="N167" s="55"/>
      <c r="X167" s="28" t="str">
        <f>INDEX(Regions!$B$4:$B177,MATCH(GCAM!B167,Regions!$A$4:$A$19,0))</f>
        <v>India</v>
      </c>
      <c r="Y167" t="s">
        <v>66</v>
      </c>
      <c r="Z167" t="s">
        <v>66</v>
      </c>
      <c r="AA167" t="str">
        <f>INDEX(PolicyMapping!$B:$B,MATCH($D167,PolicyMapping!$A:$A,0))</f>
        <v>clean energy</v>
      </c>
      <c r="AB167" t="str">
        <f>INDEX(PolicyMapping!$C:$C,MATCH($D167,PolicyMapping!$A:$A,0))</f>
        <v>transport</v>
      </c>
    </row>
    <row r="168" spans="1:28" x14ac:dyDescent="0.3">
      <c r="A168" s="59" t="s">
        <v>713</v>
      </c>
      <c r="B168" s="60" t="s">
        <v>320</v>
      </c>
      <c r="C168" s="59"/>
      <c r="D168" s="59" t="s">
        <v>210</v>
      </c>
      <c r="E168" s="59">
        <v>0.9</v>
      </c>
      <c r="F168" s="90"/>
      <c r="G168" s="59" t="s">
        <v>139</v>
      </c>
      <c r="H168" s="59"/>
      <c r="I168" s="59">
        <v>2022</v>
      </c>
      <c r="J168" s="59" t="s">
        <v>17</v>
      </c>
      <c r="K168" s="59" t="s">
        <v>617</v>
      </c>
      <c r="L168" s="59"/>
      <c r="M168" s="59">
        <v>151</v>
      </c>
      <c r="N168" s="59"/>
      <c r="X168" s="28" t="str">
        <f>INDEX(Regions!$B$4:$B178,MATCH(GCAM!B168,Regions!$A$4:$A$19,0))</f>
        <v>India</v>
      </c>
      <c r="AA168" t="str">
        <f>INDEX(PolicyMapping!$B:$B,MATCH($D168,PolicyMapping!$A:$A,0))</f>
        <v>efficiency standard</v>
      </c>
      <c r="AB168" t="str">
        <f>INDEX(PolicyMapping!$C:$C,MATCH($D168,PolicyMapping!$A:$A,0))</f>
        <v>transport</v>
      </c>
    </row>
    <row r="169" spans="1:28" x14ac:dyDescent="0.3">
      <c r="A169" s="59" t="s">
        <v>713</v>
      </c>
      <c r="B169" s="60" t="s">
        <v>320</v>
      </c>
      <c r="C169" s="59"/>
      <c r="D169" s="59" t="s">
        <v>210</v>
      </c>
      <c r="E169" s="59">
        <v>1.3</v>
      </c>
      <c r="F169" s="90"/>
      <c r="G169" s="59" t="s">
        <v>139</v>
      </c>
      <c r="H169" s="59">
        <v>2017</v>
      </c>
      <c r="I169" s="59"/>
      <c r="J169" s="59" t="s">
        <v>17</v>
      </c>
      <c r="K169" s="59" t="s">
        <v>617</v>
      </c>
      <c r="L169" s="59"/>
      <c r="M169" s="59">
        <v>152</v>
      </c>
      <c r="N169" s="59"/>
      <c r="X169" s="28" t="str">
        <f>INDEX(Regions!$B$4:$B179,MATCH(GCAM!B169,Regions!$A$4:$A$19,0))</f>
        <v>India</v>
      </c>
      <c r="AA169" t="str">
        <f>INDEX(PolicyMapping!$B:$B,MATCH($D169,PolicyMapping!$A:$A,0))</f>
        <v>efficiency standard</v>
      </c>
      <c r="AB169" t="str">
        <f>INDEX(PolicyMapping!$C:$C,MATCH($D169,PolicyMapping!$A:$A,0))</f>
        <v>transport</v>
      </c>
    </row>
    <row r="170" spans="1:28" x14ac:dyDescent="0.3">
      <c r="A170" s="41" t="s">
        <v>713</v>
      </c>
      <c r="B170" s="54" t="s">
        <v>320</v>
      </c>
      <c r="C170" s="41"/>
      <c r="D170" s="41" t="s">
        <v>210</v>
      </c>
      <c r="E170" s="41">
        <v>130</v>
      </c>
      <c r="F170" s="90"/>
      <c r="G170" s="41" t="s">
        <v>286</v>
      </c>
      <c r="H170" s="41">
        <v>2017</v>
      </c>
      <c r="I170" s="41">
        <v>2017</v>
      </c>
      <c r="J170" s="41" t="s">
        <v>17</v>
      </c>
      <c r="K170" s="41" t="s">
        <v>812</v>
      </c>
      <c r="L170" s="41"/>
      <c r="M170" s="41">
        <v>153</v>
      </c>
      <c r="N170" s="41" t="s">
        <v>813</v>
      </c>
      <c r="X170" s="28" t="str">
        <f>INDEX(Regions!$B$4:$B180,MATCH(GCAM!B170,Regions!$A$4:$A$19,0))</f>
        <v>India</v>
      </c>
      <c r="Y170" t="str">
        <f>IF(OR(K170="model limitation",K170=""),"","yes")</f>
        <v>yes</v>
      </c>
      <c r="AA170" t="str">
        <f>INDEX(PolicyMapping!$B:$B,MATCH($D170,PolicyMapping!$A:$A,0))</f>
        <v>efficiency standard</v>
      </c>
      <c r="AB170" t="str">
        <f>INDEX(PolicyMapping!$C:$C,MATCH($D170,PolicyMapping!$A:$A,0))</f>
        <v>transport</v>
      </c>
    </row>
    <row r="171" spans="1:28" x14ac:dyDescent="0.3">
      <c r="A171" s="55" t="s">
        <v>713</v>
      </c>
      <c r="B171" s="56" t="s">
        <v>320</v>
      </c>
      <c r="C171" s="55"/>
      <c r="D171" s="55" t="s">
        <v>332</v>
      </c>
      <c r="E171" s="55">
        <v>15</v>
      </c>
      <c r="F171" s="90"/>
      <c r="G171" s="55" t="s">
        <v>10</v>
      </c>
      <c r="H171" s="55"/>
      <c r="I171" s="55">
        <v>2020</v>
      </c>
      <c r="J171" s="55" t="s">
        <v>17</v>
      </c>
      <c r="K171" s="62" t="s">
        <v>763</v>
      </c>
      <c r="L171" s="62"/>
      <c r="M171" s="55">
        <v>154</v>
      </c>
      <c r="N171" s="55"/>
      <c r="X171" s="28" t="str">
        <f>INDEX(Regions!$B$4:$B181,MATCH(GCAM!B171,Regions!$A$4:$A$19,0))</f>
        <v>India</v>
      </c>
      <c r="Y171" t="s">
        <v>66</v>
      </c>
      <c r="Z171" t="s">
        <v>66</v>
      </c>
      <c r="AA171" t="str">
        <f>INDEX(PolicyMapping!$B:$B,MATCH($D171,PolicyMapping!$A:$A,0))</f>
        <v>clean energy</v>
      </c>
      <c r="AB171" t="str">
        <f>INDEX(PolicyMapping!$C:$C,MATCH($D171,PolicyMapping!$A:$A,0))</f>
        <v>transport</v>
      </c>
    </row>
    <row r="172" spans="1:28" x14ac:dyDescent="0.3">
      <c r="A172" s="59" t="s">
        <v>713</v>
      </c>
      <c r="B172" s="60" t="s">
        <v>320</v>
      </c>
      <c r="C172" s="59"/>
      <c r="D172" s="59" t="s">
        <v>335</v>
      </c>
      <c r="E172" s="59">
        <v>-16.61</v>
      </c>
      <c r="F172" s="90"/>
      <c r="G172" s="59" t="s">
        <v>112</v>
      </c>
      <c r="H172" s="59" t="s">
        <v>148</v>
      </c>
      <c r="I172" s="59">
        <v>2019</v>
      </c>
      <c r="J172" s="59" t="s">
        <v>14</v>
      </c>
      <c r="K172" s="59" t="s">
        <v>141</v>
      </c>
      <c r="L172" s="59"/>
      <c r="M172" s="59">
        <v>155</v>
      </c>
      <c r="N172" s="59"/>
      <c r="X172" s="28" t="str">
        <f>INDEX(Regions!$B$4:$B182,MATCH(GCAM!B172,Regions!$A$4:$A$19,0))</f>
        <v>India</v>
      </c>
      <c r="AA172" t="str">
        <f>INDEX(PolicyMapping!$B:$B,MATCH($D172,PolicyMapping!$A:$A,0))</f>
        <v>efficiency standard</v>
      </c>
      <c r="AB172" t="str">
        <f>INDEX(PolicyMapping!$C:$C,MATCH($D172,PolicyMapping!$A:$A,0))</f>
        <v>industry</v>
      </c>
    </row>
    <row r="173" spans="1:28" x14ac:dyDescent="0.3">
      <c r="A173" s="55" t="s">
        <v>713</v>
      </c>
      <c r="B173" s="56" t="s">
        <v>320</v>
      </c>
      <c r="C173" s="55"/>
      <c r="D173" s="55" t="s">
        <v>338</v>
      </c>
      <c r="E173" s="55">
        <v>820</v>
      </c>
      <c r="F173" s="90"/>
      <c r="G173" s="55" t="s">
        <v>183</v>
      </c>
      <c r="H173" s="55">
        <v>2016</v>
      </c>
      <c r="I173" s="55"/>
      <c r="J173" s="55" t="s">
        <v>17</v>
      </c>
      <c r="K173" s="55" t="s">
        <v>619</v>
      </c>
      <c r="L173" s="55"/>
      <c r="M173" s="55">
        <v>156</v>
      </c>
      <c r="N173" s="55"/>
      <c r="X173" s="28" t="str">
        <f>INDEX(Regions!$B$4:$B183,MATCH(GCAM!B173,Regions!$A$4:$A$19,0))</f>
        <v>India</v>
      </c>
      <c r="Y173" t="s">
        <v>66</v>
      </c>
      <c r="Z173" t="s">
        <v>66</v>
      </c>
      <c r="AA173" t="str">
        <f>INDEX(PolicyMapping!$B:$B,MATCH($D173,PolicyMapping!$A:$A,0))</f>
        <v>efficiency standard</v>
      </c>
      <c r="AB173" t="str">
        <f>INDEX(PolicyMapping!$C:$C,MATCH($D173,PolicyMapping!$A:$A,0))</f>
        <v>power</v>
      </c>
    </row>
    <row r="174" spans="1:28" x14ac:dyDescent="0.3">
      <c r="A174" s="59" t="s">
        <v>713</v>
      </c>
      <c r="B174" s="60" t="s">
        <v>320</v>
      </c>
      <c r="C174" s="59"/>
      <c r="D174" s="59" t="s">
        <v>335</v>
      </c>
      <c r="E174" s="59">
        <v>-12.54</v>
      </c>
      <c r="F174" s="90"/>
      <c r="G174" s="59" t="s">
        <v>112</v>
      </c>
      <c r="H174" s="59" t="s">
        <v>148</v>
      </c>
      <c r="I174" s="59">
        <v>2015</v>
      </c>
      <c r="J174" s="59" t="s">
        <v>14</v>
      </c>
      <c r="K174" s="59" t="s">
        <v>141</v>
      </c>
      <c r="L174" s="59"/>
      <c r="M174" s="59">
        <v>157</v>
      </c>
      <c r="N174" s="59"/>
      <c r="X174" s="28" t="str">
        <f>INDEX(Regions!$B$4:$B184,MATCH(GCAM!B174,Regions!$A$4:$A$19,0))</f>
        <v>India</v>
      </c>
      <c r="AA174" t="str">
        <f>INDEX(PolicyMapping!$B:$B,MATCH($D174,PolicyMapping!$A:$A,0))</f>
        <v>efficiency standard</v>
      </c>
      <c r="AB174" t="str">
        <f>INDEX(PolicyMapping!$C:$C,MATCH($D174,PolicyMapping!$A:$A,0))</f>
        <v>industry</v>
      </c>
    </row>
    <row r="175" spans="1:28" x14ac:dyDescent="0.3">
      <c r="A175" s="41" t="s">
        <v>713</v>
      </c>
      <c r="B175" s="54" t="s">
        <v>320</v>
      </c>
      <c r="C175" s="41"/>
      <c r="D175" s="41" t="s">
        <v>210</v>
      </c>
      <c r="E175" s="41">
        <v>113</v>
      </c>
      <c r="F175" s="90"/>
      <c r="G175" s="41" t="s">
        <v>286</v>
      </c>
      <c r="H175" s="41"/>
      <c r="I175" s="41">
        <v>2022</v>
      </c>
      <c r="J175" s="41" t="s">
        <v>14</v>
      </c>
      <c r="K175" s="41" t="s">
        <v>812</v>
      </c>
      <c r="L175" s="41"/>
      <c r="M175" s="41">
        <v>158</v>
      </c>
      <c r="N175" s="41" t="s">
        <v>813</v>
      </c>
      <c r="X175" s="28" t="str">
        <f>INDEX(Regions!$B$4:$B185,MATCH(GCAM!B175,Regions!$A$4:$A$19,0))</f>
        <v>India</v>
      </c>
      <c r="Y175" t="str">
        <f>IF(OR(K175="model limitation",K175=""),"","yes")</f>
        <v>yes</v>
      </c>
      <c r="AA175" t="str">
        <f>INDEX(PolicyMapping!$B:$B,MATCH($D175,PolicyMapping!$A:$A,0))</f>
        <v>efficiency standard</v>
      </c>
      <c r="AB175" t="str">
        <f>INDEX(PolicyMapping!$C:$C,MATCH($D175,PolicyMapping!$A:$A,0))</f>
        <v>transport</v>
      </c>
    </row>
    <row r="176" spans="1:28" x14ac:dyDescent="0.3">
      <c r="A176" s="59" t="s">
        <v>713</v>
      </c>
      <c r="B176" s="60" t="s">
        <v>320</v>
      </c>
      <c r="C176" s="59"/>
      <c r="D176" s="59" t="s">
        <v>335</v>
      </c>
      <c r="E176" s="59">
        <v>-185</v>
      </c>
      <c r="F176" s="90"/>
      <c r="G176" s="59" t="s">
        <v>343</v>
      </c>
      <c r="H176" s="59" t="s">
        <v>148</v>
      </c>
      <c r="I176" s="59">
        <v>2019</v>
      </c>
      <c r="J176" s="59" t="s">
        <v>17</v>
      </c>
      <c r="K176" s="59" t="s">
        <v>141</v>
      </c>
      <c r="L176" s="59"/>
      <c r="M176" s="59">
        <v>159</v>
      </c>
      <c r="N176" s="59"/>
      <c r="X176" s="28" t="str">
        <f>INDEX(Regions!$B$4:$B186,MATCH(GCAM!B176,Regions!$A$4:$A$19,0))</f>
        <v>India</v>
      </c>
      <c r="AA176" t="str">
        <f>INDEX(PolicyMapping!$B:$B,MATCH($D176,PolicyMapping!$A:$A,0))</f>
        <v>efficiency standard</v>
      </c>
      <c r="AB176" t="str">
        <f>INDEX(PolicyMapping!$C:$C,MATCH($D176,PolicyMapping!$A:$A,0))</f>
        <v>industry</v>
      </c>
    </row>
    <row r="177" spans="1:29" x14ac:dyDescent="0.3">
      <c r="A177" s="59" t="s">
        <v>713</v>
      </c>
      <c r="B177" s="60" t="s">
        <v>320</v>
      </c>
      <c r="C177" s="59"/>
      <c r="D177" s="59" t="s">
        <v>335</v>
      </c>
      <c r="E177" s="59">
        <v>-140</v>
      </c>
      <c r="F177" s="90"/>
      <c r="G177" s="59" t="s">
        <v>343</v>
      </c>
      <c r="H177" s="59" t="s">
        <v>148</v>
      </c>
      <c r="I177" s="59">
        <v>2015</v>
      </c>
      <c r="J177" s="59" t="s">
        <v>17</v>
      </c>
      <c r="K177" s="59" t="s">
        <v>141</v>
      </c>
      <c r="L177" s="59"/>
      <c r="M177" s="59">
        <v>160</v>
      </c>
      <c r="N177" s="59"/>
      <c r="X177" s="28" t="str">
        <f>INDEX(Regions!$B$4:$B187,MATCH(GCAM!B177,Regions!$A$4:$A$19,0))</f>
        <v>India</v>
      </c>
      <c r="AA177" t="str">
        <f>INDEX(PolicyMapping!$B:$B,MATCH($D177,PolicyMapping!$A:$A,0))</f>
        <v>efficiency standard</v>
      </c>
      <c r="AB177" t="str">
        <f>INDEX(PolicyMapping!$C:$C,MATCH($D177,PolicyMapping!$A:$A,0))</f>
        <v>industry</v>
      </c>
    </row>
    <row r="178" spans="1:29" x14ac:dyDescent="0.3">
      <c r="A178" s="41" t="s">
        <v>713</v>
      </c>
      <c r="B178" s="54" t="s">
        <v>320</v>
      </c>
      <c r="C178" s="41"/>
      <c r="D178" s="41" t="s">
        <v>21</v>
      </c>
      <c r="E178" s="41">
        <v>15</v>
      </c>
      <c r="F178" s="90"/>
      <c r="G178" s="41" t="s">
        <v>10</v>
      </c>
      <c r="H178" s="41"/>
      <c r="I178" s="41">
        <v>2020</v>
      </c>
      <c r="J178" s="41" t="s">
        <v>14</v>
      </c>
      <c r="K178" s="41" t="s">
        <v>809</v>
      </c>
      <c r="L178" s="41"/>
      <c r="M178" s="41">
        <v>161</v>
      </c>
      <c r="N178" s="41" t="s">
        <v>810</v>
      </c>
      <c r="X178" s="28" t="str">
        <f>INDEX(Regions!$B$4:$B188,MATCH(GCAM!B178,Regions!$A$4:$A$19,0))</f>
        <v>India</v>
      </c>
      <c r="Y178" t="str">
        <f>IF(OR(K178="model limitation",K178=""),"","yes")</f>
        <v>yes</v>
      </c>
      <c r="AA178" t="str">
        <f>INDEX(PolicyMapping!$B:$B,MATCH($D178,PolicyMapping!$A:$A,0))</f>
        <v>clean energy</v>
      </c>
      <c r="AB178" t="str">
        <f>INDEX(PolicyMapping!$C:$C,MATCH($D178,PolicyMapping!$A:$A,0))</f>
        <v>power</v>
      </c>
    </row>
    <row r="179" spans="1:29" x14ac:dyDescent="0.3">
      <c r="A179" s="41" t="s">
        <v>713</v>
      </c>
      <c r="B179" s="54" t="s">
        <v>320</v>
      </c>
      <c r="C179" s="41"/>
      <c r="D179" s="41" t="s">
        <v>21</v>
      </c>
      <c r="E179" s="41">
        <v>20</v>
      </c>
      <c r="F179" s="90"/>
      <c r="G179" s="41" t="s">
        <v>10</v>
      </c>
      <c r="H179" s="41"/>
      <c r="I179" s="41">
        <v>2022</v>
      </c>
      <c r="J179" s="41" t="s">
        <v>14</v>
      </c>
      <c r="K179" s="41" t="s">
        <v>809</v>
      </c>
      <c r="L179" s="41"/>
      <c r="M179" s="41">
        <v>162</v>
      </c>
      <c r="N179" s="41" t="s">
        <v>810</v>
      </c>
      <c r="X179" s="28" t="str">
        <f>INDEX(Regions!$B$4:$B189,MATCH(GCAM!B179,Regions!$A$4:$A$19,0))</f>
        <v>India</v>
      </c>
      <c r="Y179" t="str">
        <f>IF(OR(K179="model limitation",K179=""),"","yes")</f>
        <v>yes</v>
      </c>
      <c r="AA179" t="str">
        <f>INDEX(PolicyMapping!$B:$B,MATCH($D179,PolicyMapping!$A:$A,0))</f>
        <v>clean energy</v>
      </c>
      <c r="AB179" t="str">
        <f>INDEX(PolicyMapping!$C:$C,MATCH($D179,PolicyMapping!$A:$A,0))</f>
        <v>power</v>
      </c>
    </row>
    <row r="180" spans="1:29" x14ac:dyDescent="0.3">
      <c r="A180" s="55" t="s">
        <v>713</v>
      </c>
      <c r="B180" s="56" t="s">
        <v>320</v>
      </c>
      <c r="C180" s="55"/>
      <c r="D180" s="55" t="s">
        <v>142</v>
      </c>
      <c r="E180" s="55">
        <v>6.5</v>
      </c>
      <c r="F180" s="90"/>
      <c r="G180" s="55" t="s">
        <v>24</v>
      </c>
      <c r="H180" s="55"/>
      <c r="I180" s="55">
        <v>2022</v>
      </c>
      <c r="J180" s="55" t="s">
        <v>17</v>
      </c>
      <c r="K180" s="55" t="s">
        <v>814</v>
      </c>
      <c r="L180" s="55"/>
      <c r="M180" s="55">
        <v>163</v>
      </c>
      <c r="N180" s="55"/>
      <c r="X180" s="28" t="str">
        <f>INDEX(Regions!$B$4:$B190,MATCH(GCAM!B180,Regions!$A$4:$A$19,0))</f>
        <v>India</v>
      </c>
      <c r="Y180" t="s">
        <v>66</v>
      </c>
      <c r="Z180" t="s">
        <v>66</v>
      </c>
      <c r="AA180" t="str">
        <f>INDEX(PolicyMapping!$B:$B,MATCH($D180,PolicyMapping!$A:$A,0))</f>
        <v>clean energy</v>
      </c>
      <c r="AB180" t="str">
        <f>INDEX(PolicyMapping!$C:$C,MATCH($D180,PolicyMapping!$A:$A,0))</f>
        <v>power</v>
      </c>
    </row>
    <row r="181" spans="1:29" x14ac:dyDescent="0.3">
      <c r="A181" s="55" t="s">
        <v>713</v>
      </c>
      <c r="B181" s="56" t="s">
        <v>320</v>
      </c>
      <c r="C181" s="55"/>
      <c r="D181" s="55" t="s">
        <v>23</v>
      </c>
      <c r="E181" s="55">
        <v>10</v>
      </c>
      <c r="F181" s="90"/>
      <c r="G181" s="55" t="s">
        <v>24</v>
      </c>
      <c r="H181" s="55"/>
      <c r="I181" s="55">
        <v>2022</v>
      </c>
      <c r="J181" s="55" t="s">
        <v>17</v>
      </c>
      <c r="K181" s="55" t="s">
        <v>814</v>
      </c>
      <c r="L181" s="55"/>
      <c r="M181" s="55">
        <v>164</v>
      </c>
      <c r="N181" s="55"/>
      <c r="X181" s="28" t="str">
        <f>INDEX(Regions!$B$4:$B191,MATCH(GCAM!B181,Regions!$A$4:$A$19,0))</f>
        <v>India</v>
      </c>
      <c r="Y181" t="s">
        <v>66</v>
      </c>
      <c r="Z181" t="s">
        <v>66</v>
      </c>
      <c r="AA181" t="str">
        <f>INDEX(PolicyMapping!$B:$B,MATCH($D181,PolicyMapping!$A:$A,0))</f>
        <v>clean energy</v>
      </c>
      <c r="AB181" t="str">
        <f>INDEX(PolicyMapping!$C:$C,MATCH($D181,PolicyMapping!$A:$A,0))</f>
        <v>power</v>
      </c>
    </row>
    <row r="182" spans="1:29" x14ac:dyDescent="0.3">
      <c r="A182" s="55" t="s">
        <v>713</v>
      </c>
      <c r="B182" s="56" t="s">
        <v>320</v>
      </c>
      <c r="C182" s="55"/>
      <c r="D182" s="55" t="s">
        <v>351</v>
      </c>
      <c r="E182" s="55">
        <v>5</v>
      </c>
      <c r="F182" s="90"/>
      <c r="G182" s="55" t="s">
        <v>24</v>
      </c>
      <c r="H182" s="55"/>
      <c r="I182" s="55">
        <v>2022</v>
      </c>
      <c r="J182" s="55" t="s">
        <v>17</v>
      </c>
      <c r="K182" s="55" t="s">
        <v>814</v>
      </c>
      <c r="L182" s="55"/>
      <c r="M182" s="55">
        <v>165</v>
      </c>
      <c r="N182" s="55"/>
      <c r="X182" s="28" t="str">
        <f>INDEX(Regions!$B$4:$B192,MATCH(GCAM!B182,Regions!$A$4:$A$19,0))</f>
        <v>India</v>
      </c>
      <c r="Y182" t="s">
        <v>66</v>
      </c>
      <c r="Z182" t="s">
        <v>66</v>
      </c>
      <c r="AA182" t="str">
        <f>INDEX(PolicyMapping!$B:$B,MATCH($D182,PolicyMapping!$A:$A,0))</f>
        <v>clean energy</v>
      </c>
      <c r="AB182" t="str">
        <f>INDEX(PolicyMapping!$C:$C,MATCH($D182,PolicyMapping!$A:$A,0))</f>
        <v>power</v>
      </c>
    </row>
    <row r="183" spans="1:29" x14ac:dyDescent="0.3">
      <c r="A183" s="55" t="s">
        <v>713</v>
      </c>
      <c r="B183" s="56" t="s">
        <v>320</v>
      </c>
      <c r="C183" s="55"/>
      <c r="D183" s="55" t="s">
        <v>25</v>
      </c>
      <c r="E183" s="55">
        <v>38.5</v>
      </c>
      <c r="F183" s="90"/>
      <c r="G183" s="55" t="s">
        <v>24</v>
      </c>
      <c r="H183" s="55"/>
      <c r="I183" s="55">
        <v>2022</v>
      </c>
      <c r="J183" s="55" t="s">
        <v>17</v>
      </c>
      <c r="K183" s="55" t="s">
        <v>814</v>
      </c>
      <c r="L183" s="55"/>
      <c r="M183" s="55">
        <v>166</v>
      </c>
      <c r="N183" s="55"/>
      <c r="X183" s="28" t="str">
        <f>INDEX(Regions!$B$4:$B193,MATCH(GCAM!B183,Regions!$A$4:$A$19,0))</f>
        <v>India</v>
      </c>
      <c r="Y183" t="s">
        <v>66</v>
      </c>
      <c r="Z183" t="s">
        <v>66</v>
      </c>
      <c r="AA183" t="str">
        <f>INDEX(PolicyMapping!$B:$B,MATCH($D183,PolicyMapping!$A:$A,0))</f>
        <v>clean energy</v>
      </c>
      <c r="AB183" t="str">
        <f>INDEX(PolicyMapping!$C:$C,MATCH($D183,PolicyMapping!$A:$A,0))</f>
        <v>power</v>
      </c>
    </row>
    <row r="184" spans="1:29" x14ac:dyDescent="0.3">
      <c r="A184" s="55" t="s">
        <v>713</v>
      </c>
      <c r="B184" s="56" t="s">
        <v>320</v>
      </c>
      <c r="C184" s="55"/>
      <c r="D184" s="55" t="s">
        <v>353</v>
      </c>
      <c r="E184" s="55">
        <v>60</v>
      </c>
      <c r="F184" s="90"/>
      <c r="G184" s="55" t="s">
        <v>24</v>
      </c>
      <c r="H184" s="55"/>
      <c r="I184" s="55">
        <v>2022</v>
      </c>
      <c r="J184" s="55" t="s">
        <v>17</v>
      </c>
      <c r="K184" s="55" t="s">
        <v>814</v>
      </c>
      <c r="L184" s="55"/>
      <c r="M184" s="55">
        <v>167</v>
      </c>
      <c r="N184" s="55"/>
      <c r="X184" s="28" t="str">
        <f>INDEX(Regions!$B$4:$B194,MATCH(GCAM!B184,Regions!$A$4:$A$19,0))</f>
        <v>India</v>
      </c>
      <c r="Y184" t="s">
        <v>66</v>
      </c>
      <c r="Z184" t="s">
        <v>66</v>
      </c>
      <c r="AA184" t="str">
        <f>INDEX(PolicyMapping!$B:$B,MATCH($D184,PolicyMapping!$A:$A,0))</f>
        <v>clean energy</v>
      </c>
      <c r="AB184" t="str">
        <f>INDEX(PolicyMapping!$C:$C,MATCH($D184,PolicyMapping!$A:$A,0))</f>
        <v>power</v>
      </c>
    </row>
    <row r="185" spans="1:29" x14ac:dyDescent="0.3">
      <c r="A185" s="55" t="s">
        <v>713</v>
      </c>
      <c r="B185" s="56" t="s">
        <v>320</v>
      </c>
      <c r="C185" s="55"/>
      <c r="D185" s="55" t="s">
        <v>26</v>
      </c>
      <c r="E185" s="55">
        <v>20</v>
      </c>
      <c r="F185" s="90"/>
      <c r="G185" s="55" t="s">
        <v>24</v>
      </c>
      <c r="H185" s="55"/>
      <c r="I185" s="55">
        <v>2022</v>
      </c>
      <c r="J185" s="55" t="s">
        <v>17</v>
      </c>
      <c r="K185" s="55" t="s">
        <v>814</v>
      </c>
      <c r="L185" s="55"/>
      <c r="M185" s="55">
        <v>168</v>
      </c>
      <c r="N185" s="55"/>
      <c r="X185" s="28" t="str">
        <f>INDEX(Regions!$B$4:$B195,MATCH(GCAM!B185,Regions!$A$4:$A$19,0))</f>
        <v>India</v>
      </c>
      <c r="Y185" t="s">
        <v>66</v>
      </c>
      <c r="Z185" t="s">
        <v>66</v>
      </c>
      <c r="AA185" t="str">
        <f>INDEX(PolicyMapping!$B:$B,MATCH($D185,PolicyMapping!$A:$A,0))</f>
        <v>clean energy</v>
      </c>
      <c r="AB185" t="str">
        <f>INDEX(PolicyMapping!$C:$C,MATCH($D185,PolicyMapping!$A:$A,0))</f>
        <v>power</v>
      </c>
    </row>
    <row r="186" spans="1:29" x14ac:dyDescent="0.3">
      <c r="A186" s="55" t="s">
        <v>713</v>
      </c>
      <c r="B186" s="56" t="s">
        <v>320</v>
      </c>
      <c r="C186" s="55"/>
      <c r="D186" s="55" t="s">
        <v>355</v>
      </c>
      <c r="E186" s="55">
        <v>100</v>
      </c>
      <c r="F186" s="90"/>
      <c r="G186" s="55" t="s">
        <v>24</v>
      </c>
      <c r="H186" s="55"/>
      <c r="I186" s="55">
        <v>2022</v>
      </c>
      <c r="J186" s="55" t="s">
        <v>17</v>
      </c>
      <c r="K186" s="55" t="s">
        <v>814</v>
      </c>
      <c r="L186" s="55"/>
      <c r="M186" s="55">
        <v>169</v>
      </c>
      <c r="N186" s="55"/>
      <c r="X186" s="28" t="str">
        <f>INDEX(Regions!$B$4:$B196,MATCH(GCAM!B186,Regions!$A$4:$A$19,0))</f>
        <v>India</v>
      </c>
      <c r="Y186" t="s">
        <v>66</v>
      </c>
      <c r="Z186" t="s">
        <v>66</v>
      </c>
      <c r="AA186" t="str">
        <f>INDEX(PolicyMapping!$B:$B,MATCH($D186,PolicyMapping!$A:$A,0))</f>
        <v>clean energy</v>
      </c>
      <c r="AB186" t="str">
        <f>INDEX(PolicyMapping!$C:$C,MATCH($D186,PolicyMapping!$A:$A,0))</f>
        <v>power</v>
      </c>
    </row>
    <row r="187" spans="1:29" s="92" customFormat="1" x14ac:dyDescent="0.3">
      <c r="A187" s="90" t="s">
        <v>713</v>
      </c>
      <c r="B187" s="99" t="s">
        <v>320</v>
      </c>
      <c r="C187" s="90"/>
      <c r="D187" s="90" t="s">
        <v>951</v>
      </c>
      <c r="E187" s="90"/>
      <c r="F187" s="90">
        <v>430</v>
      </c>
      <c r="G187" s="90" t="s">
        <v>24</v>
      </c>
      <c r="H187" s="90"/>
      <c r="I187" s="90">
        <v>2030</v>
      </c>
      <c r="J187" s="90" t="s">
        <v>17</v>
      </c>
      <c r="K187" s="90" t="s">
        <v>952</v>
      </c>
      <c r="L187" s="90"/>
      <c r="M187" s="90">
        <v>169</v>
      </c>
      <c r="N187" s="90"/>
      <c r="X187" s="100" t="str">
        <f>INDEX(Regions!$B$4:$B197,MATCH(GCAM!B187,Regions!$A$4:$A$19,0))</f>
        <v>India</v>
      </c>
      <c r="Y187" s="92" t="s">
        <v>66</v>
      </c>
      <c r="Z187" s="92" t="s">
        <v>66</v>
      </c>
      <c r="AA187" s="92" t="str">
        <f>INDEX(PolicyMapping!$B:$B,MATCH($D187,PolicyMapping!$A:$A,0))</f>
        <v>clean energy</v>
      </c>
      <c r="AB187" s="92" t="str">
        <f>INDEX(PolicyMapping!$C:$C,MATCH($D187,PolicyMapping!$A:$A,0))</f>
        <v>power</v>
      </c>
    </row>
    <row r="188" spans="1:29" x14ac:dyDescent="0.3">
      <c r="A188" s="55" t="s">
        <v>713</v>
      </c>
      <c r="B188" s="56" t="s">
        <v>320</v>
      </c>
      <c r="C188" s="55"/>
      <c r="D188" s="55" t="s">
        <v>357</v>
      </c>
      <c r="E188" s="55">
        <v>-13</v>
      </c>
      <c r="F188" s="90"/>
      <c r="G188" s="55" t="s">
        <v>112</v>
      </c>
      <c r="H188" s="55">
        <v>2005</v>
      </c>
      <c r="I188" s="55">
        <v>2030</v>
      </c>
      <c r="J188" s="55" t="s">
        <v>14</v>
      </c>
      <c r="K188" s="55" t="s">
        <v>814</v>
      </c>
      <c r="L188" s="55"/>
      <c r="M188" s="55">
        <v>170</v>
      </c>
      <c r="N188" s="55"/>
      <c r="X188" s="28" t="str">
        <f>INDEX(Regions!$B$4:$B197,MATCH(GCAM!B188,Regions!$A$4:$A$19,0))</f>
        <v>India</v>
      </c>
      <c r="Y188" t="s">
        <v>66</v>
      </c>
      <c r="Z188" t="s">
        <v>66</v>
      </c>
      <c r="AA188" t="str">
        <f>INDEX(PolicyMapping!$B:$B,MATCH($D188,PolicyMapping!$A:$A,0))</f>
        <v>cap on emissions</v>
      </c>
      <c r="AB188" t="str">
        <f>INDEX(PolicyMapping!$C:$C,MATCH($D188,PolicyMapping!$A:$A,0))</f>
        <v>land</v>
      </c>
    </row>
    <row r="189" spans="1:29" x14ac:dyDescent="0.3">
      <c r="A189" s="57" t="s">
        <v>713</v>
      </c>
      <c r="B189" s="58" t="s">
        <v>320</v>
      </c>
      <c r="C189" s="57"/>
      <c r="D189" s="57" t="s">
        <v>358</v>
      </c>
      <c r="E189" s="57">
        <v>5000000</v>
      </c>
      <c r="F189" s="94"/>
      <c r="G189" s="57" t="s">
        <v>77</v>
      </c>
      <c r="H189" s="57">
        <v>2005</v>
      </c>
      <c r="I189" s="57">
        <v>2030</v>
      </c>
      <c r="J189" s="57" t="s">
        <v>17</v>
      </c>
      <c r="K189" s="57" t="s">
        <v>815</v>
      </c>
      <c r="L189" s="57"/>
      <c r="M189" s="57">
        <v>171</v>
      </c>
      <c r="N189" s="57" t="s">
        <v>816</v>
      </c>
      <c r="X189" s="28" t="str">
        <f>INDEX(Regions!$B$4:$B198,MATCH(GCAM!B189,Regions!$A$4:$A$19,0))</f>
        <v>India</v>
      </c>
      <c r="Y189" t="str">
        <f>IF(OR(K189="model limitation",K189=""),"","yes")</f>
        <v>yes</v>
      </c>
      <c r="AA189" t="str">
        <f>INDEX(PolicyMapping!$B:$B,MATCH($D189,PolicyMapping!$A:$A,0))</f>
        <v>land use</v>
      </c>
      <c r="AB189" t="str">
        <f>INDEX(PolicyMapping!$C:$C,MATCH($D189,PolicyMapping!$A:$A,0))</f>
        <v>land</v>
      </c>
      <c r="AC189" t="s">
        <v>66</v>
      </c>
    </row>
    <row r="190" spans="1:29" x14ac:dyDescent="0.3">
      <c r="A190" s="41" t="s">
        <v>713</v>
      </c>
      <c r="B190" s="54" t="s">
        <v>320</v>
      </c>
      <c r="C190" s="41"/>
      <c r="D190" s="41" t="s">
        <v>359</v>
      </c>
      <c r="E190" s="41" t="s">
        <v>360</v>
      </c>
      <c r="F190" s="90"/>
      <c r="G190" s="41" t="s">
        <v>10</v>
      </c>
      <c r="H190" s="41"/>
      <c r="I190" s="41">
        <v>2037</v>
      </c>
      <c r="J190" s="41" t="s">
        <v>22</v>
      </c>
      <c r="K190" s="41" t="s">
        <v>817</v>
      </c>
      <c r="L190" s="41"/>
      <c r="M190" s="41">
        <v>172</v>
      </c>
      <c r="N190" s="54" t="s">
        <v>818</v>
      </c>
      <c r="W190" t="s">
        <v>130</v>
      </c>
      <c r="X190" s="28" t="str">
        <f>INDEX(Regions!$B$4:$B199,MATCH(GCAM!B190,Regions!$A$4:$A$19,0))</f>
        <v>India</v>
      </c>
      <c r="Y190" t="str">
        <f>IF(OR(K190="model limitation",K190=""),"","yes")</f>
        <v>yes</v>
      </c>
      <c r="AA190" t="str">
        <f>INDEX(PolicyMapping!$B:$B,MATCH($D190,PolicyMapping!$A:$A,0))</f>
        <v>efficiency standard</v>
      </c>
      <c r="AB190" t="str">
        <f>INDEX(PolicyMapping!$C:$C,MATCH($D190,PolicyMapping!$A:$A,0))</f>
        <v>buildings</v>
      </c>
    </row>
    <row r="191" spans="1:29" x14ac:dyDescent="0.3">
      <c r="A191" s="59" t="s">
        <v>713</v>
      </c>
      <c r="B191" s="60" t="s">
        <v>320</v>
      </c>
      <c r="C191" s="59"/>
      <c r="D191" s="59" t="s">
        <v>363</v>
      </c>
      <c r="E191" s="59">
        <v>25</v>
      </c>
      <c r="F191" s="90"/>
      <c r="G191" s="59" t="s">
        <v>24</v>
      </c>
      <c r="H191" s="59"/>
      <c r="I191" s="59">
        <v>2022</v>
      </c>
      <c r="J191" s="59" t="s">
        <v>364</v>
      </c>
      <c r="K191" s="59" t="s">
        <v>621</v>
      </c>
      <c r="L191" s="59"/>
      <c r="M191" s="59">
        <v>173</v>
      </c>
      <c r="N191" s="60"/>
      <c r="W191" t="s">
        <v>130</v>
      </c>
      <c r="X191" s="28" t="str">
        <f>INDEX(Regions!$B$4:$B200,MATCH(GCAM!B191,Regions!$A$4:$A$19,0))</f>
        <v>India</v>
      </c>
      <c r="AA191" t="str">
        <f>INDEX(PolicyMapping!$B:$B,MATCH($D191,PolicyMapping!$A:$A,0))</f>
        <v>clean energy</v>
      </c>
      <c r="AB191" t="str">
        <f>INDEX(PolicyMapping!$C:$C,MATCH($D191,PolicyMapping!$A:$A,0))</f>
        <v>power</v>
      </c>
    </row>
    <row r="192" spans="1:29" x14ac:dyDescent="0.3">
      <c r="A192" s="59" t="s">
        <v>713</v>
      </c>
      <c r="B192" s="60" t="s">
        <v>320</v>
      </c>
      <c r="C192" s="59"/>
      <c r="D192" s="59" t="s">
        <v>366</v>
      </c>
      <c r="E192" s="59">
        <v>7</v>
      </c>
      <c r="F192" s="90"/>
      <c r="G192" s="59" t="s">
        <v>367</v>
      </c>
      <c r="H192" s="59"/>
      <c r="I192" s="59">
        <v>2018</v>
      </c>
      <c r="J192" s="59" t="s">
        <v>17</v>
      </c>
      <c r="K192" s="59" t="s">
        <v>622</v>
      </c>
      <c r="L192" s="59"/>
      <c r="M192" s="59">
        <v>174</v>
      </c>
      <c r="N192" s="59"/>
      <c r="W192" t="s">
        <v>130</v>
      </c>
      <c r="X192" s="28" t="str">
        <f>INDEX(Regions!$B$4:$B201,MATCH(GCAM!B192,Regions!$A$4:$A$19,0))</f>
        <v>India</v>
      </c>
      <c r="AA192" t="str">
        <f>INDEX(PolicyMapping!$B:$B,MATCH($D192,PolicyMapping!$A:$A,0))</f>
        <v>efficiency standard</v>
      </c>
      <c r="AB192" t="str">
        <f>INDEX(PolicyMapping!$C:$C,MATCH($D192,PolicyMapping!$A:$A,0))</f>
        <v>transport</v>
      </c>
    </row>
    <row r="193" spans="1:29" x14ac:dyDescent="0.3">
      <c r="A193" s="59" t="s">
        <v>713</v>
      </c>
      <c r="B193" s="60" t="s">
        <v>320</v>
      </c>
      <c r="C193" s="59"/>
      <c r="D193" s="59" t="s">
        <v>368</v>
      </c>
      <c r="E193" s="59">
        <v>9</v>
      </c>
      <c r="F193" s="90"/>
      <c r="G193" s="59" t="s">
        <v>367</v>
      </c>
      <c r="H193" s="59"/>
      <c r="I193" s="59">
        <v>2018</v>
      </c>
      <c r="J193" s="59" t="s">
        <v>17</v>
      </c>
      <c r="K193" s="59" t="s">
        <v>623</v>
      </c>
      <c r="L193" s="59"/>
      <c r="M193" s="59">
        <v>175</v>
      </c>
      <c r="N193" s="59"/>
      <c r="W193" t="s">
        <v>130</v>
      </c>
      <c r="X193" s="28" t="str">
        <f>INDEX(Regions!$B$4:$B202,MATCH(GCAM!B193,Regions!$A$4:$A$19,0))</f>
        <v>India</v>
      </c>
      <c r="AA193" t="str">
        <f>INDEX(PolicyMapping!$B:$B,MATCH($D193,PolicyMapping!$A:$A,0))</f>
        <v>efficiency standard</v>
      </c>
      <c r="AB193" t="str">
        <f>INDEX(PolicyMapping!$C:$C,MATCH($D193,PolicyMapping!$A:$A,0))</f>
        <v>transport</v>
      </c>
    </row>
    <row r="194" spans="1:29" x14ac:dyDescent="0.3">
      <c r="A194" s="59" t="s">
        <v>713</v>
      </c>
      <c r="B194" s="60" t="s">
        <v>320</v>
      </c>
      <c r="C194" s="59"/>
      <c r="D194" s="59" t="s">
        <v>369</v>
      </c>
      <c r="E194" s="59">
        <v>12</v>
      </c>
      <c r="F194" s="90"/>
      <c r="G194" s="59" t="s">
        <v>367</v>
      </c>
      <c r="H194" s="59"/>
      <c r="I194" s="59">
        <v>2018</v>
      </c>
      <c r="J194" s="59" t="s">
        <v>17</v>
      </c>
      <c r="K194" s="59" t="s">
        <v>624</v>
      </c>
      <c r="L194" s="59"/>
      <c r="M194" s="59">
        <v>176</v>
      </c>
      <c r="N194" s="59"/>
      <c r="W194" t="s">
        <v>130</v>
      </c>
      <c r="X194" s="28" t="str">
        <f>INDEX(Regions!$B$4:$B203,MATCH(GCAM!B194,Regions!$A$4:$A$19,0))</f>
        <v>India</v>
      </c>
      <c r="AA194" t="str">
        <f>INDEX(PolicyMapping!$B:$B,MATCH($D194,PolicyMapping!$A:$A,0))</f>
        <v>efficiency standard</v>
      </c>
      <c r="AB194" t="str">
        <f>INDEX(PolicyMapping!$C:$C,MATCH($D194,PolicyMapping!$A:$A,0))</f>
        <v>transport</v>
      </c>
    </row>
    <row r="195" spans="1:29" x14ac:dyDescent="0.3">
      <c r="A195" s="41" t="s">
        <v>713</v>
      </c>
      <c r="B195" s="54" t="s">
        <v>320</v>
      </c>
      <c r="C195" s="41"/>
      <c r="D195" s="41" t="s">
        <v>819</v>
      </c>
      <c r="E195" s="41"/>
      <c r="F195" s="90"/>
      <c r="G195" s="41"/>
      <c r="H195" s="41"/>
      <c r="I195" s="41">
        <v>2018</v>
      </c>
      <c r="J195" s="41" t="s">
        <v>364</v>
      </c>
      <c r="K195" s="41" t="s">
        <v>820</v>
      </c>
      <c r="L195" s="41"/>
      <c r="M195" s="41"/>
      <c r="N195" s="41" t="s">
        <v>813</v>
      </c>
      <c r="Q195" t="s">
        <v>891</v>
      </c>
      <c r="W195" t="s">
        <v>130</v>
      </c>
      <c r="X195" s="28" t="str">
        <f>INDEX(Regions!$B$4:$B204,MATCH(GCAM!B195,Regions!$A$4:$A$19,0))</f>
        <v>India</v>
      </c>
      <c r="Y195" t="str">
        <f>IF(OR(K195="model limitation",K195=""),"","yes")</f>
        <v>yes</v>
      </c>
      <c r="AA195" t="str">
        <f>INDEX(PolicyMapping!$B:$B,MATCH($D195,PolicyMapping!$A:$A,0))</f>
        <v>efficiency standard</v>
      </c>
      <c r="AB195" t="str">
        <f>INDEX(PolicyMapping!$C:$C,MATCH($D195,PolicyMapping!$A:$A,0))</f>
        <v>transport</v>
      </c>
    </row>
    <row r="196" spans="1:29" x14ac:dyDescent="0.3">
      <c r="A196" s="41" t="s">
        <v>713</v>
      </c>
      <c r="B196" s="54" t="s">
        <v>320</v>
      </c>
      <c r="C196" s="41"/>
      <c r="D196" s="41" t="s">
        <v>819</v>
      </c>
      <c r="E196" s="41"/>
      <c r="F196" s="90"/>
      <c r="G196" s="41"/>
      <c r="H196" s="41"/>
      <c r="I196" s="41">
        <v>2023</v>
      </c>
      <c r="J196" s="41" t="s">
        <v>364</v>
      </c>
      <c r="K196" s="41" t="s">
        <v>821</v>
      </c>
      <c r="L196" s="41"/>
      <c r="M196" s="41"/>
      <c r="N196" s="41" t="s">
        <v>813</v>
      </c>
      <c r="Q196" t="s">
        <v>891</v>
      </c>
      <c r="W196" t="s">
        <v>130</v>
      </c>
      <c r="X196" s="28" t="str">
        <f>INDEX(Regions!$B$4:$B205,MATCH(GCAM!B196,Regions!$A$4:$A$19,0))</f>
        <v>India</v>
      </c>
      <c r="Y196" t="str">
        <f>IF(OR(K196="model limitation",K196=""),"","yes")</f>
        <v>yes</v>
      </c>
      <c r="AA196" t="str">
        <f>INDEX(PolicyMapping!$B:$B,MATCH($D196,PolicyMapping!$A:$A,0))</f>
        <v>efficiency standard</v>
      </c>
      <c r="AB196" t="str">
        <f>INDEX(PolicyMapping!$C:$C,MATCH($D196,PolicyMapping!$A:$A,0))</f>
        <v>transport</v>
      </c>
    </row>
    <row r="197" spans="1:29" x14ac:dyDescent="0.3">
      <c r="A197" s="41" t="s">
        <v>713</v>
      </c>
      <c r="B197" s="54" t="s">
        <v>320</v>
      </c>
      <c r="C197" s="41"/>
      <c r="D197" s="41" t="s">
        <v>822</v>
      </c>
      <c r="E197" s="41">
        <v>19</v>
      </c>
      <c r="F197" s="90"/>
      <c r="G197" s="41" t="s">
        <v>367</v>
      </c>
      <c r="H197" s="41"/>
      <c r="I197" s="41">
        <v>2018</v>
      </c>
      <c r="J197" s="41" t="s">
        <v>364</v>
      </c>
      <c r="K197" s="41" t="s">
        <v>823</v>
      </c>
      <c r="L197" s="41"/>
      <c r="M197" s="41"/>
      <c r="N197" s="41" t="s">
        <v>813</v>
      </c>
      <c r="W197" t="s">
        <v>130</v>
      </c>
      <c r="X197" s="28" t="str">
        <f>INDEX(Regions!$B$4:$B206,MATCH(GCAM!B197,Regions!$A$4:$A$19,0))</f>
        <v>India</v>
      </c>
      <c r="Y197" t="str">
        <f>IF(OR(K197="model limitation",K197=""),"","yes")</f>
        <v>yes</v>
      </c>
      <c r="AA197" t="str">
        <f>INDEX(PolicyMapping!$B:$B,MATCH($D197,PolicyMapping!$A:$A,0))</f>
        <v>efficiency standard</v>
      </c>
      <c r="AB197" t="str">
        <f>INDEX(PolicyMapping!$C:$C,MATCH($D197,PolicyMapping!$A:$A,0))</f>
        <v>transport</v>
      </c>
    </row>
    <row r="198" spans="1:29" x14ac:dyDescent="0.3">
      <c r="A198" s="41" t="s">
        <v>713</v>
      </c>
      <c r="B198" s="54" t="s">
        <v>320</v>
      </c>
      <c r="C198" s="41"/>
      <c r="D198" s="41" t="s">
        <v>822</v>
      </c>
      <c r="E198" s="41">
        <v>17.5</v>
      </c>
      <c r="F198" s="90"/>
      <c r="G198" s="41" t="s">
        <v>367</v>
      </c>
      <c r="H198" s="41"/>
      <c r="I198" s="41">
        <v>2023</v>
      </c>
      <c r="J198" s="41" t="s">
        <v>364</v>
      </c>
      <c r="K198" s="41" t="s">
        <v>823</v>
      </c>
      <c r="L198" s="41"/>
      <c r="M198" s="41"/>
      <c r="N198" s="41" t="s">
        <v>813</v>
      </c>
      <c r="W198" t="s">
        <v>130</v>
      </c>
      <c r="X198" s="28" t="str">
        <f>INDEX(Regions!$B$4:$B207,MATCH(GCAM!B198,Regions!$A$4:$A$19,0))</f>
        <v>India</v>
      </c>
      <c r="Y198" t="str">
        <f>IF(OR(K198="model limitation",K198=""),"","yes")</f>
        <v>yes</v>
      </c>
      <c r="AA198" t="str">
        <f>INDEX(PolicyMapping!$B:$B,MATCH($D198,PolicyMapping!$A:$A,0))</f>
        <v>efficiency standard</v>
      </c>
      <c r="AB198" t="str">
        <f>INDEX(PolicyMapping!$C:$C,MATCH($D198,PolicyMapping!$A:$A,0))</f>
        <v>transport</v>
      </c>
    </row>
    <row r="199" spans="1:29" x14ac:dyDescent="0.3">
      <c r="A199" s="57" t="s">
        <v>713</v>
      </c>
      <c r="B199" s="58" t="s">
        <v>370</v>
      </c>
      <c r="C199" s="57"/>
      <c r="D199" s="57" t="s">
        <v>122</v>
      </c>
      <c r="E199" s="57">
        <v>25</v>
      </c>
      <c r="F199" s="94">
        <v>30</v>
      </c>
      <c r="G199" s="57" t="s">
        <v>10</v>
      </c>
      <c r="H199" s="57"/>
      <c r="I199" s="57">
        <v>2025</v>
      </c>
      <c r="J199" s="57" t="s">
        <v>17</v>
      </c>
      <c r="K199" s="57" t="s">
        <v>950</v>
      </c>
      <c r="L199" s="57"/>
      <c r="M199" s="57">
        <v>177</v>
      </c>
      <c r="N199" s="57" t="s">
        <v>824</v>
      </c>
      <c r="X199" s="28" t="str">
        <f>INDEX(Regions!$B$4:$B208,MATCH(GCAM!B199,Regions!$A$4:$A$19,0))</f>
        <v>Asia excl India and China</v>
      </c>
      <c r="Y199" t="str">
        <f>IF(OR(K199="model limitation",K199=""),"","yes")</f>
        <v>yes</v>
      </c>
      <c r="AA199" t="str">
        <f>INDEX(PolicyMapping!$B:$B,MATCH($D199,PolicyMapping!$A:$A,0))</f>
        <v>clean energy</v>
      </c>
      <c r="AB199" t="str">
        <f>INDEX(PolicyMapping!$C:$C,MATCH($D199,PolicyMapping!$A:$A,0))</f>
        <v>transport</v>
      </c>
      <c r="AC199" t="s">
        <v>66</v>
      </c>
    </row>
    <row r="200" spans="1:29" x14ac:dyDescent="0.3">
      <c r="A200" s="55" t="s">
        <v>713</v>
      </c>
      <c r="B200" s="56" t="s">
        <v>370</v>
      </c>
      <c r="C200" s="55"/>
      <c r="D200" s="55" t="s">
        <v>373</v>
      </c>
      <c r="E200" s="55">
        <v>23</v>
      </c>
      <c r="F200" s="90"/>
      <c r="G200" s="55" t="s">
        <v>10</v>
      </c>
      <c r="H200" s="55"/>
      <c r="I200" s="55">
        <v>2025</v>
      </c>
      <c r="J200" s="55" t="s">
        <v>22</v>
      </c>
      <c r="K200" s="55" t="s">
        <v>628</v>
      </c>
      <c r="L200" s="55"/>
      <c r="M200" s="55">
        <v>178</v>
      </c>
      <c r="N200" s="55"/>
      <c r="X200" s="28" t="str">
        <f>INDEX(Regions!$B$4:$B209,MATCH(GCAM!B200,Regions!$A$4:$A$19,0))</f>
        <v>Asia excl India and China</v>
      </c>
      <c r="AA200" t="str">
        <f>INDEX(PolicyMapping!$B:$B,MATCH($D200,PolicyMapping!$A:$A,0))</f>
        <v>clean energy</v>
      </c>
      <c r="AB200" t="str">
        <f>INDEX(PolicyMapping!$C:$C,MATCH($D200,PolicyMapping!$A:$A,0))</f>
        <v>system</v>
      </c>
    </row>
    <row r="201" spans="1:29" x14ac:dyDescent="0.3">
      <c r="A201" s="57" t="s">
        <v>713</v>
      </c>
      <c r="B201" s="58" t="s">
        <v>370</v>
      </c>
      <c r="C201" s="57"/>
      <c r="D201" s="57" t="s">
        <v>119</v>
      </c>
      <c r="E201" s="57">
        <v>20</v>
      </c>
      <c r="F201" s="94"/>
      <c r="G201" s="57" t="s">
        <v>10</v>
      </c>
      <c r="H201" s="57"/>
      <c r="I201" s="57">
        <v>2025</v>
      </c>
      <c r="J201" s="57" t="s">
        <v>17</v>
      </c>
      <c r="K201" s="57" t="s">
        <v>825</v>
      </c>
      <c r="L201" s="57"/>
      <c r="M201" s="57">
        <v>179</v>
      </c>
      <c r="N201" s="57" t="s">
        <v>824</v>
      </c>
      <c r="X201" s="28" t="str">
        <f>INDEX(Regions!$B$4:$B210,MATCH(GCAM!B201,Regions!$A$4:$A$19,0))</f>
        <v>Asia excl India and China</v>
      </c>
      <c r="Y201" t="str">
        <f>IF(OR(K201="model limitation",K201=""),"","yes")</f>
        <v>yes</v>
      </c>
      <c r="AA201" t="str">
        <f>INDEX(PolicyMapping!$B:$B,MATCH($D201,PolicyMapping!$A:$A,0))</f>
        <v>clean energy</v>
      </c>
      <c r="AB201" t="str">
        <f>INDEX(PolicyMapping!$C:$C,MATCH($D201,PolicyMapping!$A:$A,0))</f>
        <v>transport</v>
      </c>
      <c r="AC201" t="s">
        <v>66</v>
      </c>
    </row>
    <row r="202" spans="1:29" x14ac:dyDescent="0.3">
      <c r="A202" s="55" t="s">
        <v>713</v>
      </c>
      <c r="B202" s="56" t="s">
        <v>370</v>
      </c>
      <c r="C202" s="55"/>
      <c r="D202" s="55" t="s">
        <v>65</v>
      </c>
      <c r="E202" s="55">
        <v>22.5</v>
      </c>
      <c r="F202" s="90"/>
      <c r="G202" s="55" t="s">
        <v>10</v>
      </c>
      <c r="H202" s="55"/>
      <c r="I202" s="55">
        <v>2025</v>
      </c>
      <c r="J202" s="55" t="s">
        <v>17</v>
      </c>
      <c r="K202" s="55" t="s">
        <v>572</v>
      </c>
      <c r="L202" s="55"/>
      <c r="M202" s="55">
        <v>180</v>
      </c>
      <c r="N202" s="55"/>
      <c r="X202" s="28" t="str">
        <f>INDEX(Regions!$B$4:$B211,MATCH(GCAM!B202,Regions!$A$4:$A$19,0))</f>
        <v>Asia excl India and China</v>
      </c>
      <c r="Y202" t="s">
        <v>66</v>
      </c>
      <c r="Z202" t="s">
        <v>66</v>
      </c>
      <c r="AA202" t="str">
        <f>INDEX(PolicyMapping!$B:$B,MATCH($D202,PolicyMapping!$A:$A,0))</f>
        <v>clean energy</v>
      </c>
      <c r="AB202" t="str">
        <f>INDEX(PolicyMapping!$C:$C,MATCH($D202,PolicyMapping!$A:$A,0))</f>
        <v>transport</v>
      </c>
    </row>
    <row r="203" spans="1:29" x14ac:dyDescent="0.3">
      <c r="A203" s="55" t="s">
        <v>713</v>
      </c>
      <c r="B203" s="56" t="s">
        <v>370</v>
      </c>
      <c r="C203" s="55"/>
      <c r="D203" s="55" t="s">
        <v>376</v>
      </c>
      <c r="E203" s="55">
        <v>0.2</v>
      </c>
      <c r="F203" s="90"/>
      <c r="G203" s="55" t="s">
        <v>24</v>
      </c>
      <c r="H203" s="55"/>
      <c r="I203" s="55">
        <v>2019</v>
      </c>
      <c r="J203" s="55" t="s">
        <v>17</v>
      </c>
      <c r="K203" s="55" t="s">
        <v>628</v>
      </c>
      <c r="L203" s="55"/>
      <c r="M203" s="55">
        <v>181</v>
      </c>
      <c r="N203" s="55"/>
      <c r="X203" s="28" t="str">
        <f>INDEX(Regions!$B$4:$B212,MATCH(GCAM!B203,Regions!$A$4:$A$19,0))</f>
        <v>Asia excl India and China</v>
      </c>
      <c r="Y203" t="s">
        <v>66</v>
      </c>
      <c r="Z203" t="s">
        <v>66</v>
      </c>
      <c r="AA203" t="str">
        <f>INDEX(PolicyMapping!$B:$B,MATCH($D203,PolicyMapping!$A:$A,0))</f>
        <v>clean energy</v>
      </c>
      <c r="AB203" t="str">
        <f>INDEX(PolicyMapping!$C:$C,MATCH($D203,PolicyMapping!$A:$A,0))</f>
        <v>power</v>
      </c>
    </row>
    <row r="204" spans="1:29" x14ac:dyDescent="0.3">
      <c r="A204" s="55" t="s">
        <v>713</v>
      </c>
      <c r="B204" s="56" t="s">
        <v>370</v>
      </c>
      <c r="C204" s="55"/>
      <c r="D204" s="55" t="s">
        <v>379</v>
      </c>
      <c r="E204" s="55">
        <v>0.7</v>
      </c>
      <c r="F204" s="90"/>
      <c r="G204" s="55" t="s">
        <v>24</v>
      </c>
      <c r="H204" s="55"/>
      <c r="I204" s="55">
        <v>2019</v>
      </c>
      <c r="J204" s="55" t="s">
        <v>17</v>
      </c>
      <c r="K204" s="55" t="s">
        <v>628</v>
      </c>
      <c r="L204" s="55"/>
      <c r="M204" s="55">
        <v>182</v>
      </c>
      <c r="N204" s="55"/>
      <c r="X204" s="28" t="str">
        <f>INDEX(Regions!$B$4:$B213,MATCH(GCAM!B204,Regions!$A$4:$A$19,0))</f>
        <v>Asia excl India and China</v>
      </c>
      <c r="Y204" t="s">
        <v>66</v>
      </c>
      <c r="Z204" t="s">
        <v>66</v>
      </c>
      <c r="AA204" t="str">
        <f>INDEX(PolicyMapping!$B:$B,MATCH($D204,PolicyMapping!$A:$A,0))</f>
        <v>clean energy</v>
      </c>
      <c r="AB204" t="str">
        <f>INDEX(PolicyMapping!$C:$C,MATCH($D204,PolicyMapping!$A:$A,0))</f>
        <v>power</v>
      </c>
    </row>
    <row r="205" spans="1:29" x14ac:dyDescent="0.3">
      <c r="A205" s="41" t="s">
        <v>713</v>
      </c>
      <c r="B205" s="54" t="s">
        <v>370</v>
      </c>
      <c r="C205" s="41"/>
      <c r="D205" s="41" t="s">
        <v>382</v>
      </c>
      <c r="E205" s="41">
        <v>2</v>
      </c>
      <c r="F205" s="90"/>
      <c r="G205" s="41" t="s">
        <v>24</v>
      </c>
      <c r="H205" s="41"/>
      <c r="I205" s="41">
        <v>2019</v>
      </c>
      <c r="J205" s="41" t="s">
        <v>17</v>
      </c>
      <c r="K205" s="41" t="s">
        <v>826</v>
      </c>
      <c r="L205" s="41"/>
      <c r="M205" s="41">
        <v>183</v>
      </c>
      <c r="N205" s="41" t="s">
        <v>827</v>
      </c>
      <c r="X205" s="28" t="str">
        <f>INDEX(Regions!$B$4:$B214,MATCH(GCAM!B205,Regions!$A$4:$A$19,0))</f>
        <v>Asia excl India and China</v>
      </c>
      <c r="Y205" t="str">
        <f>IF(OR(K205="model limitation",K205=""),"","yes")</f>
        <v>yes</v>
      </c>
      <c r="AA205" t="str">
        <f>INDEX(PolicyMapping!$B:$B,MATCH($D205,PolicyMapping!$A:$A,0))</f>
        <v>clean energy</v>
      </c>
      <c r="AB205" t="str">
        <f>INDEX(PolicyMapping!$C:$C,MATCH($D205,PolicyMapping!$A:$A,0))</f>
        <v>power</v>
      </c>
    </row>
    <row r="206" spans="1:29" x14ac:dyDescent="0.3">
      <c r="A206" s="59" t="s">
        <v>713</v>
      </c>
      <c r="B206" s="60" t="s">
        <v>370</v>
      </c>
      <c r="C206" s="59"/>
      <c r="D206" s="59" t="s">
        <v>385</v>
      </c>
      <c r="E206" s="59">
        <v>99.7</v>
      </c>
      <c r="F206" s="90"/>
      <c r="G206" s="59" t="s">
        <v>10</v>
      </c>
      <c r="H206" s="59"/>
      <c r="I206" s="59">
        <v>2025</v>
      </c>
      <c r="J206" s="59" t="s">
        <v>17</v>
      </c>
      <c r="K206" s="59" t="s">
        <v>141</v>
      </c>
      <c r="L206" s="59"/>
      <c r="M206" s="59">
        <v>184</v>
      </c>
      <c r="N206" s="59"/>
      <c r="X206" s="28" t="str">
        <f>INDEX(Regions!$B$4:$B215,MATCH(GCAM!B206,Regions!$A$4:$A$19,0))</f>
        <v>Asia excl India and China</v>
      </c>
      <c r="AA206" t="str">
        <f>INDEX(PolicyMapping!$B:$B,MATCH($D206,PolicyMapping!$A:$A,0))</f>
        <v>clean energy</v>
      </c>
      <c r="AB206" t="str">
        <f>INDEX(PolicyMapping!$C:$C,MATCH($D206,PolicyMapping!$A:$A,0))</f>
        <v>system</v>
      </c>
    </row>
    <row r="207" spans="1:29" x14ac:dyDescent="0.3">
      <c r="A207" s="55" t="s">
        <v>713</v>
      </c>
      <c r="B207" s="56" t="s">
        <v>370</v>
      </c>
      <c r="C207" s="55"/>
      <c r="D207" s="55" t="s">
        <v>386</v>
      </c>
      <c r="E207" s="55">
        <v>23</v>
      </c>
      <c r="F207" s="90"/>
      <c r="G207" s="55" t="s">
        <v>10</v>
      </c>
      <c r="H207" s="55"/>
      <c r="I207" s="55">
        <v>2025</v>
      </c>
      <c r="J207" s="55" t="s">
        <v>17</v>
      </c>
      <c r="K207" s="55" t="s">
        <v>628</v>
      </c>
      <c r="L207" s="55"/>
      <c r="M207" s="55">
        <v>185</v>
      </c>
      <c r="N207" s="55"/>
      <c r="X207" s="28" t="str">
        <f>INDEX(Regions!$B$4:$B216,MATCH(GCAM!B207,Regions!$A$4:$A$19,0))</f>
        <v>Asia excl India and China</v>
      </c>
      <c r="Y207" t="s">
        <v>66</v>
      </c>
      <c r="Z207" t="s">
        <v>66</v>
      </c>
      <c r="AA207" t="str">
        <f>INDEX(PolicyMapping!$B:$B,MATCH($D207,PolicyMapping!$A:$A,0))</f>
        <v>clean energy</v>
      </c>
      <c r="AB207" t="str">
        <f>INDEX(PolicyMapping!$C:$C,MATCH($D207,PolicyMapping!$A:$A,0))</f>
        <v>system</v>
      </c>
    </row>
    <row r="208" spans="1:29" x14ac:dyDescent="0.3">
      <c r="A208" s="59" t="s">
        <v>713</v>
      </c>
      <c r="B208" s="60" t="s">
        <v>370</v>
      </c>
      <c r="C208" s="59"/>
      <c r="D208" s="59" t="s">
        <v>388</v>
      </c>
      <c r="E208" s="59">
        <v>0</v>
      </c>
      <c r="F208" s="90"/>
      <c r="G208" s="59" t="s">
        <v>10</v>
      </c>
      <c r="H208" s="59"/>
      <c r="I208" s="59">
        <v>2025</v>
      </c>
      <c r="J208" s="59" t="s">
        <v>17</v>
      </c>
      <c r="K208" s="59" t="s">
        <v>141</v>
      </c>
      <c r="L208" s="59"/>
      <c r="M208" s="59">
        <v>186</v>
      </c>
      <c r="N208" s="59"/>
      <c r="X208" s="28" t="str">
        <f>INDEX(Regions!$B$4:$B217,MATCH(GCAM!B208,Regions!$A$4:$A$19,0))</f>
        <v>Asia excl India and China</v>
      </c>
      <c r="AA208" t="str">
        <f>INDEX(PolicyMapping!$B:$B,MATCH($D208,PolicyMapping!$A:$A,0))</f>
        <v>cap on fossils</v>
      </c>
      <c r="AB208" t="str">
        <f>INDEX(PolicyMapping!$C:$C,MATCH($D208,PolicyMapping!$A:$A,0))</f>
        <v>system</v>
      </c>
    </row>
    <row r="209" spans="1:29" x14ac:dyDescent="0.3">
      <c r="A209" s="55" t="s">
        <v>713</v>
      </c>
      <c r="B209" s="56" t="s">
        <v>370</v>
      </c>
      <c r="C209" s="55"/>
      <c r="D209" s="55" t="s">
        <v>390</v>
      </c>
      <c r="E209" s="55" t="s">
        <v>391</v>
      </c>
      <c r="F209" s="90"/>
      <c r="G209" s="55" t="s">
        <v>392</v>
      </c>
      <c r="H209" s="55">
        <v>2015</v>
      </c>
      <c r="I209" s="55">
        <v>2025</v>
      </c>
      <c r="J209" s="55" t="s">
        <v>17</v>
      </c>
      <c r="K209" s="55" t="s">
        <v>141</v>
      </c>
      <c r="L209" s="55"/>
      <c r="M209" s="55">
        <v>187</v>
      </c>
      <c r="N209" s="55"/>
      <c r="X209" s="28" t="str">
        <f>INDEX(Regions!$B$4:$B218,MATCH(GCAM!B209,Regions!$A$4:$A$19,0))</f>
        <v>Asia excl India and China</v>
      </c>
      <c r="Y209" t="s">
        <v>66</v>
      </c>
      <c r="Z209" t="s">
        <v>66</v>
      </c>
      <c r="AA209" t="str">
        <f>INDEX(PolicyMapping!$B:$B,MATCH($D209,PolicyMapping!$A:$A,0))</f>
        <v>land use</v>
      </c>
      <c r="AB209" t="str">
        <f>INDEX(PolicyMapping!$C:$C,MATCH($D209,PolicyMapping!$A:$A,0))</f>
        <v>land</v>
      </c>
    </row>
    <row r="210" spans="1:29" x14ac:dyDescent="0.3">
      <c r="A210" s="41" t="s">
        <v>713</v>
      </c>
      <c r="B210" s="54" t="s">
        <v>393</v>
      </c>
      <c r="C210" s="41"/>
      <c r="D210" s="41" t="s">
        <v>394</v>
      </c>
      <c r="E210" s="41">
        <v>-10</v>
      </c>
      <c r="F210" s="90"/>
      <c r="G210" s="41" t="s">
        <v>10</v>
      </c>
      <c r="H210" s="41">
        <v>2010</v>
      </c>
      <c r="I210" s="41">
        <v>2030</v>
      </c>
      <c r="J210" s="41" t="s">
        <v>395</v>
      </c>
      <c r="K210" s="41" t="s">
        <v>141</v>
      </c>
      <c r="L210" s="41"/>
      <c r="M210" s="41">
        <v>188</v>
      </c>
      <c r="N210" s="41" t="s">
        <v>828</v>
      </c>
      <c r="X210" s="28" t="str">
        <f>INDEX(Regions!$B$4:$B219,MATCH(GCAM!B210,Regions!$A$4:$A$19,0))</f>
        <v>Asia excl India and China</v>
      </c>
      <c r="Y210" t="s">
        <v>66</v>
      </c>
      <c r="AA210" t="str">
        <f>INDEX(PolicyMapping!$B:$B,MATCH($D210,PolicyMapping!$A:$A,0))</f>
        <v>efficiency standard</v>
      </c>
      <c r="AB210" t="str">
        <f>INDEX(PolicyMapping!$C:$C,MATCH($D210,PolicyMapping!$A:$A,0))</f>
        <v>system</v>
      </c>
    </row>
    <row r="211" spans="1:29" x14ac:dyDescent="0.3">
      <c r="A211" s="41" t="s">
        <v>713</v>
      </c>
      <c r="B211" s="54" t="s">
        <v>393</v>
      </c>
      <c r="C211" s="41"/>
      <c r="D211" s="41" t="s">
        <v>398</v>
      </c>
      <c r="E211" s="41">
        <v>17.5</v>
      </c>
      <c r="F211" s="90"/>
      <c r="G211" s="41" t="s">
        <v>399</v>
      </c>
      <c r="H211" s="41"/>
      <c r="I211" s="41"/>
      <c r="J211" s="41" t="s">
        <v>104</v>
      </c>
      <c r="K211" s="41" t="s">
        <v>829</v>
      </c>
      <c r="L211" s="41"/>
      <c r="M211" s="41">
        <v>189</v>
      </c>
      <c r="N211" s="41" t="s">
        <v>830</v>
      </c>
      <c r="X211" s="28" t="str">
        <f>INDEX(Regions!$B$4:$B220,MATCH(GCAM!B211,Regions!$A$4:$A$19,0))</f>
        <v>Asia excl India and China</v>
      </c>
      <c r="Y211" t="str">
        <f>IF(OR(K211="model limitation",K211=""),"","yes")</f>
        <v>yes</v>
      </c>
      <c r="AA211" t="str">
        <f>INDEX(PolicyMapping!$B:$B,MATCH($D211,PolicyMapping!$A:$A,0))</f>
        <v>economic</v>
      </c>
      <c r="AB211" t="str">
        <f>INDEX(PolicyMapping!$C:$C,MATCH($D211,PolicyMapping!$A:$A,0))</f>
        <v>industry</v>
      </c>
    </row>
    <row r="212" spans="1:29" x14ac:dyDescent="0.3">
      <c r="A212" s="41" t="s">
        <v>713</v>
      </c>
      <c r="B212" s="54" t="s">
        <v>393</v>
      </c>
      <c r="C212" s="41"/>
      <c r="D212" s="41" t="s">
        <v>402</v>
      </c>
      <c r="E212" s="41">
        <v>53.8</v>
      </c>
      <c r="F212" s="90"/>
      <c r="G212" s="41" t="s">
        <v>403</v>
      </c>
      <c r="H212" s="41"/>
      <c r="I212" s="41"/>
      <c r="J212" s="41" t="s">
        <v>104</v>
      </c>
      <c r="K212" s="41" t="s">
        <v>831</v>
      </c>
      <c r="L212" s="41"/>
      <c r="M212" s="41">
        <v>190</v>
      </c>
      <c r="N212" s="41" t="s">
        <v>830</v>
      </c>
      <c r="X212" s="28" t="str">
        <f>INDEX(Regions!$B$4:$B221,MATCH(GCAM!B212,Regions!$A$4:$A$19,0))</f>
        <v>Asia excl India and China</v>
      </c>
      <c r="Y212" t="str">
        <f>IF(OR(K212="model limitation",K212=""),"","yes")</f>
        <v>yes</v>
      </c>
      <c r="AA212" t="str">
        <f>INDEX(PolicyMapping!$B:$B,MATCH($D212,PolicyMapping!$A:$A,0))</f>
        <v>economic</v>
      </c>
      <c r="AB212" t="str">
        <f>INDEX(PolicyMapping!$C:$C,MATCH($D212,PolicyMapping!$A:$A,0))</f>
        <v>system</v>
      </c>
    </row>
    <row r="213" spans="1:29" x14ac:dyDescent="0.3">
      <c r="A213" s="59" t="s">
        <v>713</v>
      </c>
      <c r="B213" s="60" t="s">
        <v>393</v>
      </c>
      <c r="C213" s="59"/>
      <c r="D213" s="59" t="s">
        <v>405</v>
      </c>
      <c r="E213" s="59" t="s">
        <v>406</v>
      </c>
      <c r="F213" s="90"/>
      <c r="G213" s="59" t="s">
        <v>407</v>
      </c>
      <c r="H213" s="59"/>
      <c r="I213" s="59"/>
      <c r="J213" s="59" t="s">
        <v>104</v>
      </c>
      <c r="K213" s="59"/>
      <c r="L213" s="59"/>
      <c r="M213" s="59">
        <v>191</v>
      </c>
      <c r="N213" s="59"/>
      <c r="X213" s="28" t="str">
        <f>INDEX(Regions!$B$4:$B222,MATCH(GCAM!B213,Regions!$A$4:$A$19,0))</f>
        <v>Asia excl India and China</v>
      </c>
      <c r="AA213" t="str">
        <f>INDEX(PolicyMapping!$B:$B,MATCH($D213,PolicyMapping!$A:$A,0))</f>
        <v>economic</v>
      </c>
      <c r="AB213" t="str">
        <f>INDEX(PolicyMapping!$C:$C,MATCH($D213,PolicyMapping!$A:$A,0))</f>
        <v>system</v>
      </c>
    </row>
    <row r="214" spans="1:29" x14ac:dyDescent="0.3">
      <c r="A214" s="41" t="s">
        <v>713</v>
      </c>
      <c r="B214" s="54" t="s">
        <v>393</v>
      </c>
      <c r="C214" s="41"/>
      <c r="D214" s="41" t="s">
        <v>210</v>
      </c>
      <c r="E214" s="41">
        <v>1.07</v>
      </c>
      <c r="F214" s="90"/>
      <c r="G214" s="41" t="s">
        <v>139</v>
      </c>
      <c r="H214" s="41"/>
      <c r="I214" s="41">
        <v>2020</v>
      </c>
      <c r="J214" s="41" t="s">
        <v>17</v>
      </c>
      <c r="K214" s="41" t="s">
        <v>592</v>
      </c>
      <c r="L214" s="41"/>
      <c r="M214" s="41">
        <v>192</v>
      </c>
      <c r="N214" s="41" t="s">
        <v>832</v>
      </c>
      <c r="X214" s="28" t="str">
        <f>INDEX(Regions!$B$4:$B223,MATCH(GCAM!B214,Regions!$A$4:$A$19,0))</f>
        <v>Asia excl India and China</v>
      </c>
      <c r="AA214" t="str">
        <f>INDEX(PolicyMapping!$B:$B,MATCH($D214,PolicyMapping!$A:$A,0))</f>
        <v>efficiency standard</v>
      </c>
      <c r="AB214" t="str">
        <f>INDEX(PolicyMapping!$C:$C,MATCH($D214,PolicyMapping!$A:$A,0))</f>
        <v>transport</v>
      </c>
    </row>
    <row r="215" spans="1:29" x14ac:dyDescent="0.3">
      <c r="A215" s="59" t="s">
        <v>713</v>
      </c>
      <c r="B215" s="60" t="s">
        <v>393</v>
      </c>
      <c r="C215" s="59"/>
      <c r="D215" s="59" t="s">
        <v>272</v>
      </c>
      <c r="E215" s="59">
        <v>-1397</v>
      </c>
      <c r="F215" s="90"/>
      <c r="G215" s="59" t="s">
        <v>343</v>
      </c>
      <c r="H215" s="59">
        <v>2010</v>
      </c>
      <c r="I215" s="59">
        <v>2030</v>
      </c>
      <c r="J215" s="59" t="s">
        <v>14</v>
      </c>
      <c r="K215" s="59" t="s">
        <v>141</v>
      </c>
      <c r="L215" s="59"/>
      <c r="M215" s="59">
        <v>193</v>
      </c>
      <c r="N215" s="59"/>
      <c r="X215" s="28" t="str">
        <f>INDEX(Regions!$B$4:$B224,MATCH(GCAM!B215,Regions!$A$4:$A$19,0))</f>
        <v>Asia excl India and China</v>
      </c>
      <c r="AA215" t="str">
        <f>INDEX(PolicyMapping!$B:$B,MATCH($D215,PolicyMapping!$A:$A,0))</f>
        <v>efficiency standard</v>
      </c>
      <c r="AB215" t="str">
        <f>INDEX(PolicyMapping!$C:$C,MATCH($D215,PolicyMapping!$A:$A,0))</f>
        <v>system</v>
      </c>
    </row>
    <row r="216" spans="1:29" x14ac:dyDescent="0.3">
      <c r="A216" s="59" t="s">
        <v>713</v>
      </c>
      <c r="B216" s="60" t="s">
        <v>393</v>
      </c>
      <c r="C216" s="59"/>
      <c r="D216" s="59" t="s">
        <v>412</v>
      </c>
      <c r="E216" s="59">
        <v>15000000</v>
      </c>
      <c r="F216" s="90"/>
      <c r="G216" s="59" t="s">
        <v>413</v>
      </c>
      <c r="H216" s="59">
        <v>2016</v>
      </c>
      <c r="I216" s="59"/>
      <c r="J216" s="59" t="s">
        <v>104</v>
      </c>
      <c r="K216" s="59"/>
      <c r="L216" s="59"/>
      <c r="M216" s="59">
        <v>194</v>
      </c>
      <c r="N216" s="59"/>
      <c r="X216" s="28" t="str">
        <f>INDEX(Regions!$B$4:$B225,MATCH(GCAM!B216,Regions!$A$4:$A$19,0))</f>
        <v>Asia excl India and China</v>
      </c>
      <c r="AA216" t="str">
        <f>INDEX(PolicyMapping!$B:$B,MATCH($D216,PolicyMapping!$A:$A,0))</f>
        <v>economic</v>
      </c>
      <c r="AB216" t="str">
        <f>INDEX(PolicyMapping!$C:$C,MATCH($D216,PolicyMapping!$A:$A,0))</f>
        <v>transport</v>
      </c>
    </row>
    <row r="217" spans="1:29" x14ac:dyDescent="0.3">
      <c r="A217" s="59" t="s">
        <v>713</v>
      </c>
      <c r="B217" s="60" t="s">
        <v>393</v>
      </c>
      <c r="C217" s="59"/>
      <c r="D217" s="59" t="s">
        <v>415</v>
      </c>
      <c r="E217" s="59">
        <v>1053</v>
      </c>
      <c r="F217" s="90"/>
      <c r="G217" s="59" t="s">
        <v>416</v>
      </c>
      <c r="H217" s="59">
        <v>2015</v>
      </c>
      <c r="I217" s="59"/>
      <c r="J217" s="59" t="s">
        <v>17</v>
      </c>
      <c r="K217" s="59" t="s">
        <v>141</v>
      </c>
      <c r="L217" s="59"/>
      <c r="M217" s="59">
        <v>195</v>
      </c>
      <c r="N217" s="59"/>
      <c r="X217" s="28" t="str">
        <f>INDEX(Regions!$B$4:$B226,MATCH(GCAM!B217,Regions!$A$4:$A$19,0))</f>
        <v>Asia excl India and China</v>
      </c>
      <c r="AA217" t="str">
        <f>INDEX(PolicyMapping!$B:$B,MATCH($D217,PolicyMapping!$A:$A,0))</f>
        <v>efficiency standard</v>
      </c>
      <c r="AB217" t="str">
        <f>INDEX(PolicyMapping!$C:$C,MATCH($D217,PolicyMapping!$A:$A,0))</f>
        <v>buildings</v>
      </c>
    </row>
    <row r="218" spans="1:29" x14ac:dyDescent="0.3">
      <c r="A218" s="41" t="s">
        <v>713</v>
      </c>
      <c r="B218" s="54" t="s">
        <v>393</v>
      </c>
      <c r="C218" s="41"/>
      <c r="D218" s="41" t="s">
        <v>13</v>
      </c>
      <c r="E218" s="41">
        <v>23</v>
      </c>
      <c r="F218" s="90">
        <v>37</v>
      </c>
      <c r="G218" s="41" t="s">
        <v>10</v>
      </c>
      <c r="H218" s="41"/>
      <c r="I218" s="41">
        <v>2030</v>
      </c>
      <c r="J218" s="41" t="s">
        <v>17</v>
      </c>
      <c r="K218" s="41" t="s">
        <v>809</v>
      </c>
      <c r="L218" s="41"/>
      <c r="M218" s="41">
        <v>196</v>
      </c>
      <c r="N218" s="41" t="s">
        <v>833</v>
      </c>
      <c r="X218" s="28" t="str">
        <f>INDEX(Regions!$B$4:$B227,MATCH(GCAM!B218,Regions!$A$4:$A$19,0))</f>
        <v>Asia excl India and China</v>
      </c>
      <c r="Y218" t="s">
        <v>66</v>
      </c>
      <c r="AA218" t="str">
        <f>INDEX(PolicyMapping!$B:$B,MATCH($D218,PolicyMapping!$A:$A,0))</f>
        <v>clean energy</v>
      </c>
      <c r="AB218" t="str">
        <f>INDEX(PolicyMapping!$C:$C,MATCH($D218,PolicyMapping!$A:$A,0))</f>
        <v>power</v>
      </c>
    </row>
    <row r="219" spans="1:29" x14ac:dyDescent="0.3">
      <c r="A219" s="41" t="s">
        <v>713</v>
      </c>
      <c r="B219" s="54" t="s">
        <v>393</v>
      </c>
      <c r="C219" s="41"/>
      <c r="D219" s="41" t="s">
        <v>420</v>
      </c>
      <c r="E219" s="41">
        <v>26</v>
      </c>
      <c r="F219" s="90"/>
      <c r="G219" s="41" t="s">
        <v>403</v>
      </c>
      <c r="H219" s="41"/>
      <c r="I219" s="41"/>
      <c r="J219" s="41" t="s">
        <v>104</v>
      </c>
      <c r="K219" s="41" t="s">
        <v>834</v>
      </c>
      <c r="L219" s="41"/>
      <c r="M219" s="41">
        <v>197</v>
      </c>
      <c r="N219" s="41" t="s">
        <v>830</v>
      </c>
      <c r="X219" s="28" t="str">
        <f>INDEX(Regions!$B$4:$B228,MATCH(GCAM!B219,Regions!$A$4:$A$19,0))</f>
        <v>Asia excl India and China</v>
      </c>
      <c r="Y219" t="s">
        <v>66</v>
      </c>
      <c r="AA219" t="str">
        <f>INDEX(PolicyMapping!$B:$B,MATCH($D219,PolicyMapping!$A:$A,0))</f>
        <v>economic</v>
      </c>
      <c r="AB219" t="str">
        <f>INDEX(PolicyMapping!$C:$C,MATCH($D219,PolicyMapping!$A:$A,0))</f>
        <v>transport</v>
      </c>
    </row>
    <row r="220" spans="1:29" x14ac:dyDescent="0.3">
      <c r="A220" s="41" t="s">
        <v>713</v>
      </c>
      <c r="B220" s="54" t="s">
        <v>393</v>
      </c>
      <c r="C220" s="41"/>
      <c r="D220" s="41" t="s">
        <v>422</v>
      </c>
      <c r="E220" s="41">
        <v>32.1</v>
      </c>
      <c r="F220" s="90"/>
      <c r="G220" s="41" t="s">
        <v>403</v>
      </c>
      <c r="H220" s="41"/>
      <c r="I220" s="41"/>
      <c r="J220" s="41" t="s">
        <v>104</v>
      </c>
      <c r="K220" s="41" t="s">
        <v>834</v>
      </c>
      <c r="L220" s="41"/>
      <c r="M220" s="41">
        <v>198</v>
      </c>
      <c r="N220" s="41" t="s">
        <v>830</v>
      </c>
      <c r="X220" s="28" t="str">
        <f>INDEX(Regions!$B$4:$B229,MATCH(GCAM!B220,Regions!$A$4:$A$19,0))</f>
        <v>Asia excl India and China</v>
      </c>
      <c r="Y220" t="s">
        <v>66</v>
      </c>
      <c r="AA220" t="str">
        <f>INDEX(PolicyMapping!$B:$B,MATCH($D220,PolicyMapping!$A:$A,0))</f>
        <v>economic</v>
      </c>
      <c r="AB220" t="str">
        <f>INDEX(PolicyMapping!$C:$C,MATCH($D220,PolicyMapping!$A:$A,0))</f>
        <v>transport</v>
      </c>
    </row>
    <row r="221" spans="1:29" x14ac:dyDescent="0.3">
      <c r="A221" s="57" t="s">
        <v>713</v>
      </c>
      <c r="B221" s="58" t="s">
        <v>393</v>
      </c>
      <c r="C221" s="57"/>
      <c r="D221" s="57" t="s">
        <v>423</v>
      </c>
      <c r="E221" s="57">
        <v>-1</v>
      </c>
      <c r="F221" s="94"/>
      <c r="G221" s="57" t="s">
        <v>424</v>
      </c>
      <c r="H221" s="57">
        <v>2014</v>
      </c>
      <c r="I221" s="57"/>
      <c r="J221" s="57" t="s">
        <v>104</v>
      </c>
      <c r="K221" s="57" t="s">
        <v>835</v>
      </c>
      <c r="L221" s="57"/>
      <c r="M221" s="57">
        <v>199</v>
      </c>
      <c r="N221" s="57" t="s">
        <v>836</v>
      </c>
      <c r="X221" s="28" t="str">
        <f>INDEX(Regions!$B$4:$B230,MATCH(GCAM!B221,Regions!$A$4:$A$19,0))</f>
        <v>Asia excl India and China</v>
      </c>
      <c r="Y221" t="s">
        <v>66</v>
      </c>
      <c r="AA221" t="str">
        <f>INDEX(PolicyMapping!$B:$B,MATCH($D221,PolicyMapping!$A:$A,0))</f>
        <v>efficiency standard</v>
      </c>
      <c r="AB221" t="str">
        <f>INDEX(PolicyMapping!$C:$C,MATCH($D221,PolicyMapping!$A:$A,0))</f>
        <v>industry</v>
      </c>
      <c r="AC221" t="s">
        <v>66</v>
      </c>
    </row>
    <row r="222" spans="1:29" x14ac:dyDescent="0.3">
      <c r="A222" s="55" t="s">
        <v>713</v>
      </c>
      <c r="B222" s="56" t="s">
        <v>393</v>
      </c>
      <c r="C222" s="55"/>
      <c r="D222" s="55" t="s">
        <v>426</v>
      </c>
      <c r="E222" s="55">
        <v>-3.5</v>
      </c>
      <c r="F222" s="90"/>
      <c r="G222" s="55" t="s">
        <v>10</v>
      </c>
      <c r="H222" s="55">
        <v>1990</v>
      </c>
      <c r="I222" s="55">
        <v>2020</v>
      </c>
      <c r="J222" s="55" t="s">
        <v>17</v>
      </c>
      <c r="K222" s="55" t="s">
        <v>628</v>
      </c>
      <c r="L222" s="55"/>
      <c r="M222" s="55">
        <v>200</v>
      </c>
      <c r="N222" s="55"/>
      <c r="X222" s="28" t="str">
        <f>INDEX(Regions!$B$4:$B231,MATCH(GCAM!B222,Regions!$A$4:$A$19,0))</f>
        <v>Asia excl India and China</v>
      </c>
      <c r="Y222" t="s">
        <v>66</v>
      </c>
      <c r="Z222" t="s">
        <v>66</v>
      </c>
      <c r="AA222" t="str">
        <f>INDEX(PolicyMapping!$B:$B,MATCH($D222,PolicyMapping!$A:$A,0))</f>
        <v>land use</v>
      </c>
      <c r="AB222" t="str">
        <f>INDEX(PolicyMapping!$C:$C,MATCH($D222,PolicyMapping!$A:$A,0))</f>
        <v>land</v>
      </c>
    </row>
    <row r="223" spans="1:29" x14ac:dyDescent="0.3">
      <c r="A223" s="59" t="s">
        <v>713</v>
      </c>
      <c r="B223" s="60" t="s">
        <v>393</v>
      </c>
      <c r="C223" s="59"/>
      <c r="D223" s="59" t="s">
        <v>427</v>
      </c>
      <c r="E223" s="59" t="s">
        <v>428</v>
      </c>
      <c r="F223" s="90"/>
      <c r="G223" s="59" t="s">
        <v>429</v>
      </c>
      <c r="H223" s="59"/>
      <c r="I223" s="59"/>
      <c r="J223" s="59" t="s">
        <v>104</v>
      </c>
      <c r="K223" s="59"/>
      <c r="L223" s="59"/>
      <c r="M223" s="59">
        <v>201</v>
      </c>
      <c r="N223" s="59"/>
      <c r="X223" s="28" t="str">
        <f>INDEX(Regions!$B$4:$B232,MATCH(GCAM!B223,Regions!$A$4:$A$19,0))</f>
        <v>Asia excl India and China</v>
      </c>
      <c r="AA223" t="str">
        <f>INDEX(PolicyMapping!$B:$B,MATCH($D223,PolicyMapping!$A:$A,0))</f>
        <v>economic</v>
      </c>
      <c r="AB223" t="str">
        <f>INDEX(PolicyMapping!$C:$C,MATCH($D223,PolicyMapping!$A:$A,0))</f>
        <v>system</v>
      </c>
    </row>
    <row r="224" spans="1:29" x14ac:dyDescent="0.3">
      <c r="A224" s="55" t="s">
        <v>713</v>
      </c>
      <c r="B224" s="56" t="s">
        <v>393</v>
      </c>
      <c r="C224" s="55"/>
      <c r="D224" s="55" t="s">
        <v>426</v>
      </c>
      <c r="E224" s="55">
        <v>-44</v>
      </c>
      <c r="F224" s="90"/>
      <c r="G224" s="55" t="s">
        <v>81</v>
      </c>
      <c r="H224" s="55">
        <v>1990</v>
      </c>
      <c r="I224" s="55">
        <v>2020</v>
      </c>
      <c r="J224" s="55" t="s">
        <v>14</v>
      </c>
      <c r="K224" s="55" t="s">
        <v>628</v>
      </c>
      <c r="L224" s="55"/>
      <c r="M224" s="55">
        <v>202</v>
      </c>
      <c r="N224" s="55"/>
      <c r="X224" s="28" t="str">
        <f>INDEX(Regions!$B$4:$B233,MATCH(GCAM!B224,Regions!$A$4:$A$19,0))</f>
        <v>Asia excl India and China</v>
      </c>
      <c r="Y224" t="s">
        <v>66</v>
      </c>
      <c r="Z224" t="s">
        <v>66</v>
      </c>
      <c r="AA224" t="str">
        <f>INDEX(PolicyMapping!$B:$B,MATCH($D224,PolicyMapping!$A:$A,0))</f>
        <v>land use</v>
      </c>
      <c r="AB224" t="str">
        <f>INDEX(PolicyMapping!$C:$C,MATCH($D224,PolicyMapping!$A:$A,0))</f>
        <v>land</v>
      </c>
    </row>
    <row r="225" spans="1:29" x14ac:dyDescent="0.3">
      <c r="A225" s="59" t="s">
        <v>713</v>
      </c>
      <c r="B225" s="60" t="s">
        <v>393</v>
      </c>
      <c r="C225" s="59"/>
      <c r="D225" s="59" t="s">
        <v>108</v>
      </c>
      <c r="E225" s="59">
        <v>-12.65</v>
      </c>
      <c r="F225" s="90"/>
      <c r="G225" s="59" t="s">
        <v>81</v>
      </c>
      <c r="H225" s="59" t="s">
        <v>430</v>
      </c>
      <c r="I225" s="59">
        <v>2020</v>
      </c>
      <c r="J225" s="59" t="s">
        <v>17</v>
      </c>
      <c r="K225" s="59" t="s">
        <v>141</v>
      </c>
      <c r="L225" s="59"/>
      <c r="M225" s="59">
        <v>203</v>
      </c>
      <c r="N225" s="59"/>
      <c r="X225" s="28" t="str">
        <f>INDEX(Regions!$B$4:$B234,MATCH(GCAM!B225,Regions!$A$4:$A$19,0))</f>
        <v>Asia excl India and China</v>
      </c>
      <c r="AA225" t="str">
        <f>INDEX(PolicyMapping!$B:$B,MATCH($D225,PolicyMapping!$A:$A,0))</f>
        <v>cap on emissions</v>
      </c>
      <c r="AB225" t="str">
        <f>INDEX(PolicyMapping!$C:$C,MATCH($D225,PolicyMapping!$A:$A,0))</f>
        <v>system</v>
      </c>
    </row>
    <row r="226" spans="1:29" x14ac:dyDescent="0.3">
      <c r="A226" s="59" t="s">
        <v>713</v>
      </c>
      <c r="B226" s="60" t="s">
        <v>432</v>
      </c>
      <c r="C226" s="59"/>
      <c r="D226" s="59" t="s">
        <v>433</v>
      </c>
      <c r="E226" s="59">
        <v>-92</v>
      </c>
      <c r="F226" s="90"/>
      <c r="G226" s="59" t="s">
        <v>112</v>
      </c>
      <c r="H226" s="59" t="s">
        <v>148</v>
      </c>
      <c r="I226" s="59">
        <v>2030</v>
      </c>
      <c r="J226" s="59" t="s">
        <v>17</v>
      </c>
      <c r="K226" s="59" t="s">
        <v>141</v>
      </c>
      <c r="L226" s="59"/>
      <c r="M226" s="59">
        <v>204</v>
      </c>
      <c r="N226" s="59"/>
      <c r="X226" s="28" t="str">
        <f>INDEX(Regions!$B$4:$B235,MATCH(GCAM!B226,Regions!$A$4:$A$19,0))</f>
        <v>Latin America excl. Brazil</v>
      </c>
      <c r="AA226" t="str">
        <f>INDEX(PolicyMapping!$B:$B,MATCH($D226,PolicyMapping!$A:$A,0))</f>
        <v>cap on emissions</v>
      </c>
      <c r="AB226" t="str">
        <f>INDEX(PolicyMapping!$C:$C,MATCH($D226,PolicyMapping!$A:$A,0))</f>
        <v>supply</v>
      </c>
    </row>
    <row r="227" spans="1:29" x14ac:dyDescent="0.3">
      <c r="A227" s="59" t="s">
        <v>713</v>
      </c>
      <c r="B227" s="60" t="s">
        <v>432</v>
      </c>
      <c r="C227" s="59"/>
      <c r="D227" s="59" t="s">
        <v>433</v>
      </c>
      <c r="E227" s="59">
        <v>-73</v>
      </c>
      <c r="F227" s="90"/>
      <c r="G227" s="59" t="s">
        <v>112</v>
      </c>
      <c r="H227" s="59" t="s">
        <v>148</v>
      </c>
      <c r="I227" s="59">
        <v>2020</v>
      </c>
      <c r="J227" s="59" t="s">
        <v>17</v>
      </c>
      <c r="K227" s="59" t="s">
        <v>141</v>
      </c>
      <c r="L227" s="59"/>
      <c r="M227" s="59">
        <v>205</v>
      </c>
      <c r="N227" s="59"/>
      <c r="X227" s="28" t="str">
        <f>INDEX(Regions!$B$4:$B236,MATCH(GCAM!B227,Regions!$A$4:$A$19,0))</f>
        <v>Latin America excl. Brazil</v>
      </c>
      <c r="AA227" t="str">
        <f>INDEX(PolicyMapping!$B:$B,MATCH($D227,PolicyMapping!$A:$A,0))</f>
        <v>cap on emissions</v>
      </c>
      <c r="AB227" t="str">
        <f>INDEX(PolicyMapping!$C:$C,MATCH($D227,PolicyMapping!$A:$A,0))</f>
        <v>supply</v>
      </c>
    </row>
    <row r="228" spans="1:29" x14ac:dyDescent="0.3">
      <c r="A228" s="41" t="s">
        <v>713</v>
      </c>
      <c r="B228" s="54" t="s">
        <v>432</v>
      </c>
      <c r="C228" s="41"/>
      <c r="D228" s="41" t="s">
        <v>435</v>
      </c>
      <c r="E228" s="41">
        <v>7.1</v>
      </c>
      <c r="F228" s="90"/>
      <c r="G228" s="41" t="s">
        <v>436</v>
      </c>
      <c r="H228" s="41"/>
      <c r="I228" s="41">
        <v>2018</v>
      </c>
      <c r="J228" s="41" t="s">
        <v>17</v>
      </c>
      <c r="K228" s="41" t="s">
        <v>837</v>
      </c>
      <c r="L228" s="41"/>
      <c r="M228" s="41">
        <v>206</v>
      </c>
      <c r="N228" s="41" t="s">
        <v>838</v>
      </c>
      <c r="X228" s="28" t="str">
        <f>INDEX(Regions!$B$4:$B237,MATCH(GCAM!B228,Regions!$A$4:$A$19,0))</f>
        <v>Latin America excl. Brazil</v>
      </c>
      <c r="Y228" t="s">
        <v>66</v>
      </c>
      <c r="AA228" t="str">
        <f>INDEX(PolicyMapping!$B:$B,MATCH($D228,PolicyMapping!$A:$A,0))</f>
        <v>efficiency standard</v>
      </c>
      <c r="AB228" t="str">
        <f>INDEX(PolicyMapping!$C:$C,MATCH($D228,PolicyMapping!$A:$A,0))</f>
        <v>system</v>
      </c>
    </row>
    <row r="229" spans="1:29" x14ac:dyDescent="0.3">
      <c r="A229" s="41" t="s">
        <v>713</v>
      </c>
      <c r="B229" s="54" t="s">
        <v>432</v>
      </c>
      <c r="C229" s="41"/>
      <c r="D229" s="41" t="s">
        <v>21</v>
      </c>
      <c r="E229" s="41">
        <v>35</v>
      </c>
      <c r="F229" s="90"/>
      <c r="G229" s="41" t="s">
        <v>10</v>
      </c>
      <c r="H229" s="41"/>
      <c r="I229" s="41">
        <v>2024</v>
      </c>
      <c r="J229" s="41" t="s">
        <v>17</v>
      </c>
      <c r="K229" s="41" t="s">
        <v>630</v>
      </c>
      <c r="L229" s="41"/>
      <c r="M229" s="41">
        <v>207</v>
      </c>
      <c r="N229" s="41" t="s">
        <v>839</v>
      </c>
      <c r="X229" s="28" t="str">
        <f>INDEX(Regions!$B$4:$B238,MATCH(GCAM!B229,Regions!$A$4:$A$19,0))</f>
        <v>Latin America excl. Brazil</v>
      </c>
      <c r="Y229" t="s">
        <v>66</v>
      </c>
      <c r="AA229" t="str">
        <f>INDEX(PolicyMapping!$B:$B,MATCH($D229,PolicyMapping!$A:$A,0))</f>
        <v>clean energy</v>
      </c>
      <c r="AB229" t="str">
        <f>INDEX(PolicyMapping!$C:$C,MATCH($D229,PolicyMapping!$A:$A,0))</f>
        <v>power</v>
      </c>
    </row>
    <row r="230" spans="1:29" x14ac:dyDescent="0.3">
      <c r="A230" s="41" t="s">
        <v>713</v>
      </c>
      <c r="B230" s="54" t="s">
        <v>432</v>
      </c>
      <c r="C230" s="41"/>
      <c r="D230" s="41" t="s">
        <v>21</v>
      </c>
      <c r="E230" s="41">
        <v>30</v>
      </c>
      <c r="F230" s="90"/>
      <c r="G230" s="41" t="s">
        <v>10</v>
      </c>
      <c r="H230" s="41"/>
      <c r="I230" s="41">
        <v>2021</v>
      </c>
      <c r="J230" s="41" t="s">
        <v>17</v>
      </c>
      <c r="K230" s="41" t="s">
        <v>630</v>
      </c>
      <c r="L230" s="41"/>
      <c r="M230" s="41">
        <v>208</v>
      </c>
      <c r="N230" s="41" t="s">
        <v>839</v>
      </c>
      <c r="X230" s="28" t="str">
        <f>INDEX(Regions!$B$4:$B239,MATCH(GCAM!B230,Regions!$A$4:$A$19,0))</f>
        <v>Latin America excl. Brazil</v>
      </c>
      <c r="Y230" t="s">
        <v>66</v>
      </c>
      <c r="AA230" t="str">
        <f>INDEX(PolicyMapping!$B:$B,MATCH($D230,PolicyMapping!$A:$A,0))</f>
        <v>clean energy</v>
      </c>
      <c r="AB230" t="str">
        <f>INDEX(PolicyMapping!$C:$C,MATCH($D230,PolicyMapping!$A:$A,0))</f>
        <v>power</v>
      </c>
    </row>
    <row r="231" spans="1:29" x14ac:dyDescent="0.3">
      <c r="A231" s="41" t="s">
        <v>713</v>
      </c>
      <c r="B231" s="54" t="s">
        <v>432</v>
      </c>
      <c r="C231" s="41"/>
      <c r="D231" s="41" t="s">
        <v>21</v>
      </c>
      <c r="E231" s="41">
        <v>25</v>
      </c>
      <c r="F231" s="90"/>
      <c r="G231" s="41" t="s">
        <v>10</v>
      </c>
      <c r="H231" s="41"/>
      <c r="I231" s="41">
        <v>2018</v>
      </c>
      <c r="J231" s="41" t="s">
        <v>17</v>
      </c>
      <c r="K231" s="41" t="s">
        <v>630</v>
      </c>
      <c r="L231" s="41"/>
      <c r="M231" s="41">
        <v>209</v>
      </c>
      <c r="N231" s="41" t="s">
        <v>839</v>
      </c>
      <c r="X231" s="28" t="str">
        <f>INDEX(Regions!$B$4:$B240,MATCH(GCAM!B231,Regions!$A$4:$A$19,0))</f>
        <v>Latin America excl. Brazil</v>
      </c>
      <c r="Y231" t="s">
        <v>66</v>
      </c>
      <c r="AA231" t="str">
        <f>INDEX(PolicyMapping!$B:$B,MATCH($D231,PolicyMapping!$A:$A,0))</f>
        <v>clean energy</v>
      </c>
      <c r="AB231" t="str">
        <f>INDEX(PolicyMapping!$C:$C,MATCH($D231,PolicyMapping!$A:$A,0))</f>
        <v>power</v>
      </c>
    </row>
    <row r="232" spans="1:29" x14ac:dyDescent="0.3">
      <c r="A232" s="55" t="s">
        <v>713</v>
      </c>
      <c r="B232" s="56" t="s">
        <v>432</v>
      </c>
      <c r="C232" s="55"/>
      <c r="D232" s="55" t="s">
        <v>210</v>
      </c>
      <c r="E232" s="55" t="s">
        <v>443</v>
      </c>
      <c r="F232" s="90"/>
      <c r="G232" s="55" t="s">
        <v>139</v>
      </c>
      <c r="H232" s="55">
        <v>2016</v>
      </c>
      <c r="I232" s="55">
        <v>2025</v>
      </c>
      <c r="J232" s="55" t="s">
        <v>17</v>
      </c>
      <c r="K232" s="55" t="s">
        <v>628</v>
      </c>
      <c r="L232" s="55"/>
      <c r="M232" s="55">
        <v>210</v>
      </c>
      <c r="N232" s="55"/>
      <c r="X232" s="28" t="str">
        <f>INDEX(Regions!$B$4:$B241,MATCH(GCAM!B232,Regions!$A$4:$A$19,0))</f>
        <v>Latin America excl. Brazil</v>
      </c>
      <c r="Y232" t="s">
        <v>66</v>
      </c>
      <c r="Z232" t="s">
        <v>66</v>
      </c>
      <c r="AA232" t="str">
        <f>INDEX(PolicyMapping!$B:$B,MATCH($D232,PolicyMapping!$A:$A,0))</f>
        <v>efficiency standard</v>
      </c>
      <c r="AB232" t="str">
        <f>INDEX(PolicyMapping!$C:$C,MATCH($D232,PolicyMapping!$A:$A,0))</f>
        <v>transport</v>
      </c>
    </row>
    <row r="233" spans="1:29" x14ac:dyDescent="0.3">
      <c r="A233" s="59" t="s">
        <v>713</v>
      </c>
      <c r="B233" s="60" t="s">
        <v>432</v>
      </c>
      <c r="C233" s="59"/>
      <c r="D233" s="59" t="s">
        <v>445</v>
      </c>
      <c r="E233" s="59">
        <v>30</v>
      </c>
      <c r="F233" s="90"/>
      <c r="G233" s="59" t="s">
        <v>10</v>
      </c>
      <c r="H233" s="59">
        <v>2012</v>
      </c>
      <c r="I233" s="59">
        <v>2018</v>
      </c>
      <c r="J233" s="59" t="s">
        <v>104</v>
      </c>
      <c r="K233" s="59"/>
      <c r="L233" s="59"/>
      <c r="M233" s="59">
        <v>211</v>
      </c>
      <c r="N233" s="59"/>
      <c r="X233" s="28" t="str">
        <f>INDEX(Regions!$B$4:$B242,MATCH(GCAM!B233,Regions!$A$4:$A$19,0))</f>
        <v>Latin America excl. Brazil</v>
      </c>
      <c r="AA233" t="str">
        <f>INDEX(PolicyMapping!$B:$B,MATCH($D233,PolicyMapping!$A:$A,0))</f>
        <v>land use</v>
      </c>
      <c r="AB233" t="str">
        <f>INDEX(PolicyMapping!$C:$C,MATCH($D233,PolicyMapping!$A:$A,0))</f>
        <v>land</v>
      </c>
    </row>
    <row r="234" spans="1:29" x14ac:dyDescent="0.3">
      <c r="A234" s="59" t="s">
        <v>713</v>
      </c>
      <c r="B234" s="60" t="s">
        <v>432</v>
      </c>
      <c r="C234" s="59"/>
      <c r="D234" s="59" t="s">
        <v>446</v>
      </c>
      <c r="E234" s="59">
        <v>-8.75</v>
      </c>
      <c r="F234" s="90"/>
      <c r="G234" s="59" t="s">
        <v>112</v>
      </c>
      <c r="H234" s="59" t="s">
        <v>148</v>
      </c>
      <c r="I234" s="59">
        <v>2018</v>
      </c>
      <c r="J234" s="59" t="s">
        <v>17</v>
      </c>
      <c r="K234" s="59" t="s">
        <v>141</v>
      </c>
      <c r="L234" s="59"/>
      <c r="M234" s="59">
        <v>212</v>
      </c>
      <c r="N234" s="59"/>
      <c r="X234" s="28" t="str">
        <f>INDEX(Regions!$B$4:$B243,MATCH(GCAM!B234,Regions!$A$4:$A$19,0))</f>
        <v>Latin America excl. Brazil</v>
      </c>
      <c r="AA234" t="str">
        <f>INDEX(PolicyMapping!$B:$B,MATCH($D234,PolicyMapping!$A:$A,0))</f>
        <v>cap on emissions</v>
      </c>
      <c r="AB234" t="str">
        <f>INDEX(PolicyMapping!$C:$C,MATCH($D234,PolicyMapping!$A:$A,0))</f>
        <v>land</v>
      </c>
    </row>
    <row r="235" spans="1:29" x14ac:dyDescent="0.3">
      <c r="A235" s="59" t="s">
        <v>713</v>
      </c>
      <c r="B235" s="60" t="s">
        <v>432</v>
      </c>
      <c r="C235" s="59"/>
      <c r="D235" s="59" t="s">
        <v>447</v>
      </c>
      <c r="E235" s="59">
        <v>3.5</v>
      </c>
      <c r="F235" s="90"/>
      <c r="G235" s="59" t="s">
        <v>448</v>
      </c>
      <c r="H235" s="59">
        <v>2014</v>
      </c>
      <c r="I235" s="59"/>
      <c r="J235" s="59" t="s">
        <v>104</v>
      </c>
      <c r="K235" s="59"/>
      <c r="L235" s="59"/>
      <c r="M235" s="59">
        <v>213</v>
      </c>
      <c r="N235" s="59"/>
      <c r="X235" s="28" t="str">
        <f>INDEX(Regions!$B$4:$B244,MATCH(GCAM!B235,Regions!$A$4:$A$19,0))</f>
        <v>Latin America excl. Brazil</v>
      </c>
      <c r="AA235" t="str">
        <f>INDEX(PolicyMapping!$B:$B,MATCH($D235,PolicyMapping!$A:$A,0))</f>
        <v>economic</v>
      </c>
      <c r="AB235" t="str">
        <f>INDEX(PolicyMapping!$C:$C,MATCH($D235,PolicyMapping!$A:$A,0))</f>
        <v>supply</v>
      </c>
    </row>
    <row r="236" spans="1:29" s="92" customFormat="1" x14ac:dyDescent="0.3">
      <c r="A236" s="90" t="s">
        <v>713</v>
      </c>
      <c r="B236" s="99" t="s">
        <v>432</v>
      </c>
      <c r="C236" s="90"/>
      <c r="D236" s="90" t="s">
        <v>947</v>
      </c>
      <c r="E236" s="90"/>
      <c r="F236" s="90"/>
      <c r="G236" s="90"/>
      <c r="H236" s="94"/>
      <c r="I236" s="94">
        <v>2030</v>
      </c>
      <c r="J236" s="94" t="s">
        <v>17</v>
      </c>
      <c r="K236" s="94" t="s">
        <v>948</v>
      </c>
      <c r="L236" s="94">
        <v>61</v>
      </c>
      <c r="M236" s="90"/>
      <c r="N236" s="94" t="s">
        <v>945</v>
      </c>
      <c r="X236" s="100" t="str">
        <f>INDEX(Regions!$B$4:$B245,MATCH(GCAM!B236,Regions!$A$4:$A$19,0))</f>
        <v>Latin America excl. Brazil</v>
      </c>
      <c r="AA236" s="92" t="str">
        <f>INDEX(PolicyMapping!$B:$B,MATCH($D236,PolicyMapping!$A:$A,0))</f>
        <v>cap on fossils</v>
      </c>
      <c r="AB236" s="92" t="str">
        <f>INDEX(PolicyMapping!$C:$C,MATCH($D236,PolicyMapping!$A:$A,0))</f>
        <v>power</v>
      </c>
    </row>
    <row r="237" spans="1:29" x14ac:dyDescent="0.3">
      <c r="A237" s="55" t="s">
        <v>713</v>
      </c>
      <c r="B237" s="56" t="s">
        <v>450</v>
      </c>
      <c r="C237" s="55"/>
      <c r="D237" s="55" t="s">
        <v>122</v>
      </c>
      <c r="E237" s="55">
        <v>3</v>
      </c>
      <c r="F237" s="90"/>
      <c r="G237" s="55" t="s">
        <v>10</v>
      </c>
      <c r="H237" s="55"/>
      <c r="I237" s="55">
        <v>2018</v>
      </c>
      <c r="J237" s="55" t="s">
        <v>17</v>
      </c>
      <c r="K237" s="55" t="s">
        <v>840</v>
      </c>
      <c r="L237" s="55"/>
      <c r="M237" s="55">
        <v>214</v>
      </c>
      <c r="N237" s="55"/>
      <c r="X237" s="28" t="str">
        <f>INDEX(Regions!$B$4:$B245,MATCH(GCAM!B237,Regions!$A$4:$A$19,0))</f>
        <v>Asia excl India and China</v>
      </c>
      <c r="Y237" t="s">
        <v>66</v>
      </c>
      <c r="Z237" t="s">
        <v>66</v>
      </c>
      <c r="AA237" t="str">
        <f>INDEX(PolicyMapping!$B:$B,MATCH($D237,PolicyMapping!$A:$A,0))</f>
        <v>clean energy</v>
      </c>
      <c r="AB237" t="str">
        <f>INDEX(PolicyMapping!$C:$C,MATCH($D237,PolicyMapping!$A:$A,0))</f>
        <v>transport</v>
      </c>
    </row>
    <row r="238" spans="1:29" x14ac:dyDescent="0.3">
      <c r="A238" s="41" t="s">
        <v>713</v>
      </c>
      <c r="B238" s="54" t="s">
        <v>450</v>
      </c>
      <c r="C238" s="41"/>
      <c r="D238" s="41" t="s">
        <v>65</v>
      </c>
      <c r="E238" s="41">
        <v>1.3</v>
      </c>
      <c r="F238" s="90"/>
      <c r="G238" s="41" t="s">
        <v>10</v>
      </c>
      <c r="H238" s="41"/>
      <c r="I238" s="41">
        <v>2018</v>
      </c>
      <c r="J238" s="41" t="s">
        <v>17</v>
      </c>
      <c r="K238" s="41" t="s">
        <v>768</v>
      </c>
      <c r="L238" s="41"/>
      <c r="M238" s="41">
        <v>215</v>
      </c>
      <c r="N238" s="41" t="s">
        <v>841</v>
      </c>
      <c r="X238" s="28" t="str">
        <f>INDEX(Regions!$B$4:$B246,MATCH(GCAM!B238,Regions!$A$4:$A$19,0))</f>
        <v>Asia excl India and China</v>
      </c>
      <c r="Y238" t="s">
        <v>66</v>
      </c>
      <c r="AA238" t="str">
        <f>INDEX(PolicyMapping!$B:$B,MATCH($D238,PolicyMapping!$A:$A,0))</f>
        <v>clean energy</v>
      </c>
      <c r="AB238" t="str">
        <f>INDEX(PolicyMapping!$C:$C,MATCH($D238,PolicyMapping!$A:$A,0))</f>
        <v>transport</v>
      </c>
    </row>
    <row r="239" spans="1:29" x14ac:dyDescent="0.3">
      <c r="A239" s="57" t="s">
        <v>713</v>
      </c>
      <c r="B239" s="58" t="s">
        <v>450</v>
      </c>
      <c r="C239" s="57"/>
      <c r="D239" s="57" t="s">
        <v>633</v>
      </c>
      <c r="E239" s="57">
        <v>0.9</v>
      </c>
      <c r="F239" s="94"/>
      <c r="G239" s="57" t="s">
        <v>139</v>
      </c>
      <c r="H239" s="57"/>
      <c r="I239" s="57">
        <v>2020</v>
      </c>
      <c r="J239" s="57" t="s">
        <v>17</v>
      </c>
      <c r="K239" s="57" t="s">
        <v>786</v>
      </c>
      <c r="L239" s="57"/>
      <c r="M239" s="57">
        <v>216</v>
      </c>
      <c r="N239" s="57" t="s">
        <v>842</v>
      </c>
      <c r="X239" s="28" t="str">
        <f>INDEX(Regions!$B$4:$B247,MATCH(GCAM!B239,Regions!$A$4:$A$19,0))</f>
        <v>Asia excl India and China</v>
      </c>
      <c r="Y239" t="s">
        <v>66</v>
      </c>
      <c r="AA239" t="str">
        <f>INDEX(PolicyMapping!$B:$B,MATCH($D239,PolicyMapping!$A:$A,0))</f>
        <v>efficiency standard</v>
      </c>
      <c r="AB239" t="str">
        <f>INDEX(PolicyMapping!$C:$C,MATCH($D239,PolicyMapping!$A:$A,0))</f>
        <v>transport</v>
      </c>
      <c r="AC239" t="s">
        <v>66</v>
      </c>
    </row>
    <row r="240" spans="1:29" x14ac:dyDescent="0.3">
      <c r="A240" s="55" t="s">
        <v>713</v>
      </c>
      <c r="B240" s="56" t="s">
        <v>450</v>
      </c>
      <c r="C240" s="55"/>
      <c r="D240" s="55" t="s">
        <v>240</v>
      </c>
      <c r="E240" s="55">
        <v>0.2</v>
      </c>
      <c r="F240" s="90"/>
      <c r="G240" s="55" t="s">
        <v>24</v>
      </c>
      <c r="H240" s="55"/>
      <c r="I240" s="55">
        <v>2029</v>
      </c>
      <c r="J240" s="55" t="s">
        <v>17</v>
      </c>
      <c r="K240" s="55" t="s">
        <v>843</v>
      </c>
      <c r="L240" s="55"/>
      <c r="M240" s="55">
        <v>217</v>
      </c>
      <c r="N240" s="55"/>
      <c r="X240" s="28" t="str">
        <f>INDEX(Regions!$B$4:$B248,MATCH(GCAM!B240,Regions!$A$4:$A$19,0))</f>
        <v>Asia excl India and China</v>
      </c>
      <c r="Y240" t="s">
        <v>66</v>
      </c>
      <c r="Z240" t="s">
        <v>66</v>
      </c>
      <c r="AA240" t="str">
        <f>INDEX(PolicyMapping!$B:$B,MATCH($D240,PolicyMapping!$A:$A,0))</f>
        <v>clean energy</v>
      </c>
      <c r="AB240" t="str">
        <f>INDEX(PolicyMapping!$C:$C,MATCH($D240,PolicyMapping!$A:$A,0))</f>
        <v>power</v>
      </c>
    </row>
    <row r="241" spans="1:29" x14ac:dyDescent="0.3">
      <c r="A241" s="55" t="s">
        <v>713</v>
      </c>
      <c r="B241" s="56" t="s">
        <v>450</v>
      </c>
      <c r="C241" s="55"/>
      <c r="D241" s="55" t="s">
        <v>26</v>
      </c>
      <c r="E241" s="55">
        <v>16.600000000000001</v>
      </c>
      <c r="F241" s="90"/>
      <c r="G241" s="55" t="s">
        <v>24</v>
      </c>
      <c r="H241" s="55"/>
      <c r="I241" s="55">
        <v>2029</v>
      </c>
      <c r="J241" s="55" t="s">
        <v>17</v>
      </c>
      <c r="K241" s="55" t="s">
        <v>843</v>
      </c>
      <c r="L241" s="55"/>
      <c r="M241" s="55">
        <v>218</v>
      </c>
      <c r="N241" s="55"/>
      <c r="X241" s="28" t="str">
        <f>INDEX(Regions!$B$4:$B249,MATCH(GCAM!B241,Regions!$A$4:$A$19,0))</f>
        <v>Asia excl India and China</v>
      </c>
      <c r="Y241" t="s">
        <v>66</v>
      </c>
      <c r="Z241" t="s">
        <v>66</v>
      </c>
      <c r="AA241" t="str">
        <f>INDEX(PolicyMapping!$B:$B,MATCH($D241,PolicyMapping!$A:$A,0))</f>
        <v>clean energy</v>
      </c>
      <c r="AB241" t="str">
        <f>INDEX(PolicyMapping!$C:$C,MATCH($D241,PolicyMapping!$A:$A,0))</f>
        <v>power</v>
      </c>
    </row>
    <row r="242" spans="1:29" x14ac:dyDescent="0.3">
      <c r="A242" s="55" t="s">
        <v>713</v>
      </c>
      <c r="B242" s="56" t="s">
        <v>450</v>
      </c>
      <c r="C242" s="55"/>
      <c r="D242" s="55" t="s">
        <v>458</v>
      </c>
      <c r="E242" s="55">
        <v>1</v>
      </c>
      <c r="F242" s="90"/>
      <c r="G242" s="55" t="s">
        <v>24</v>
      </c>
      <c r="H242" s="55"/>
      <c r="I242" s="55">
        <v>2029</v>
      </c>
      <c r="J242" s="55" t="s">
        <v>17</v>
      </c>
      <c r="K242" s="55" t="s">
        <v>843</v>
      </c>
      <c r="L242" s="55"/>
      <c r="M242" s="55">
        <v>219</v>
      </c>
      <c r="N242" s="55"/>
      <c r="X242" s="28" t="str">
        <f>INDEX(Regions!$B$4:$B250,MATCH(GCAM!B242,Regions!$A$4:$A$19,0))</f>
        <v>Asia excl India and China</v>
      </c>
      <c r="Y242" t="s">
        <v>66</v>
      </c>
      <c r="Z242" t="s">
        <v>66</v>
      </c>
      <c r="AA242" t="str">
        <f>INDEX(PolicyMapping!$B:$B,MATCH($D242,PolicyMapping!$A:$A,0))</f>
        <v>clean energy</v>
      </c>
      <c r="AB242" t="str">
        <f>INDEX(PolicyMapping!$C:$C,MATCH($D242,PolicyMapping!$A:$A,0))</f>
        <v>power</v>
      </c>
    </row>
    <row r="243" spans="1:29" x14ac:dyDescent="0.3">
      <c r="A243" s="55" t="s">
        <v>713</v>
      </c>
      <c r="B243" s="56" t="s">
        <v>450</v>
      </c>
      <c r="C243" s="55"/>
      <c r="D243" s="55" t="s">
        <v>460</v>
      </c>
      <c r="E243" s="55">
        <v>0.8</v>
      </c>
      <c r="F243" s="90"/>
      <c r="G243" s="55" t="s">
        <v>24</v>
      </c>
      <c r="H243" s="55"/>
      <c r="I243" s="55">
        <v>2029</v>
      </c>
      <c r="J243" s="55" t="s">
        <v>17</v>
      </c>
      <c r="K243" s="55" t="s">
        <v>843</v>
      </c>
      <c r="L243" s="55"/>
      <c r="M243" s="55">
        <v>220</v>
      </c>
      <c r="N243" s="55"/>
      <c r="X243" s="28" t="str">
        <f>INDEX(Regions!$B$4:$B251,MATCH(GCAM!B243,Regions!$A$4:$A$19,0))</f>
        <v>Asia excl India and China</v>
      </c>
      <c r="Y243" t="s">
        <v>66</v>
      </c>
      <c r="Z243" t="s">
        <v>66</v>
      </c>
      <c r="AA243" t="str">
        <f>INDEX(PolicyMapping!$B:$B,MATCH($D243,PolicyMapping!$A:$A,0))</f>
        <v>clean energy</v>
      </c>
      <c r="AB243" t="str">
        <f>INDEX(PolicyMapping!$C:$C,MATCH($D243,PolicyMapping!$A:$A,0))</f>
        <v>power</v>
      </c>
    </row>
    <row r="244" spans="1:29" x14ac:dyDescent="0.3">
      <c r="A244" s="55" t="s">
        <v>713</v>
      </c>
      <c r="B244" s="56" t="s">
        <v>450</v>
      </c>
      <c r="C244" s="55"/>
      <c r="D244" s="55" t="s">
        <v>31</v>
      </c>
      <c r="E244" s="55">
        <v>1.8</v>
      </c>
      <c r="F244" s="90"/>
      <c r="G244" s="55" t="s">
        <v>24</v>
      </c>
      <c r="H244" s="55"/>
      <c r="I244" s="55">
        <v>2029</v>
      </c>
      <c r="J244" s="55" t="s">
        <v>17</v>
      </c>
      <c r="K244" s="55" t="s">
        <v>843</v>
      </c>
      <c r="L244" s="55"/>
      <c r="M244" s="55">
        <v>221</v>
      </c>
      <c r="N244" s="55"/>
      <c r="X244" s="28" t="str">
        <f>INDEX(Regions!$B$4:$B252,MATCH(GCAM!B244,Regions!$A$4:$A$19,0))</f>
        <v>Asia excl India and China</v>
      </c>
      <c r="Y244" t="s">
        <v>66</v>
      </c>
      <c r="Z244" t="s">
        <v>66</v>
      </c>
      <c r="AA244" t="str">
        <f>INDEX(PolicyMapping!$B:$B,MATCH($D244,PolicyMapping!$A:$A,0))</f>
        <v>clean energy</v>
      </c>
      <c r="AB244" t="str">
        <f>INDEX(PolicyMapping!$C:$C,MATCH($D244,PolicyMapping!$A:$A,0))</f>
        <v>power</v>
      </c>
    </row>
    <row r="245" spans="1:29" x14ac:dyDescent="0.3">
      <c r="A245" s="41" t="s">
        <v>713</v>
      </c>
      <c r="B245" s="54" t="s">
        <v>450</v>
      </c>
      <c r="C245" s="41"/>
      <c r="D245" s="41" t="s">
        <v>21</v>
      </c>
      <c r="E245" s="41">
        <v>9.6999999999999993</v>
      </c>
      <c r="F245" s="90"/>
      <c r="G245" s="41" t="s">
        <v>10</v>
      </c>
      <c r="H245" s="41"/>
      <c r="I245" s="41">
        <v>2020</v>
      </c>
      <c r="J245" s="41" t="s">
        <v>17</v>
      </c>
      <c r="K245" s="41" t="s">
        <v>809</v>
      </c>
      <c r="L245" s="41"/>
      <c r="M245" s="41">
        <v>222</v>
      </c>
      <c r="N245" s="41" t="s">
        <v>844</v>
      </c>
      <c r="X245" s="28" t="str">
        <f>INDEX(Regions!$B$4:$B253,MATCH(GCAM!B245,Regions!$A$4:$A$19,0))</f>
        <v>Asia excl India and China</v>
      </c>
      <c r="Y245" t="s">
        <v>66</v>
      </c>
      <c r="AA245" t="str">
        <f>INDEX(PolicyMapping!$B:$B,MATCH($D245,PolicyMapping!$A:$A,0))</f>
        <v>clean energy</v>
      </c>
      <c r="AB245" t="str">
        <f>INDEX(PolicyMapping!$C:$C,MATCH($D245,PolicyMapping!$A:$A,0))</f>
        <v>power</v>
      </c>
    </row>
    <row r="246" spans="1:29" x14ac:dyDescent="0.3">
      <c r="A246" s="55" t="s">
        <v>713</v>
      </c>
      <c r="B246" s="56" t="s">
        <v>450</v>
      </c>
      <c r="C246" s="55"/>
      <c r="D246" s="55" t="s">
        <v>169</v>
      </c>
      <c r="E246" s="55">
        <v>-45</v>
      </c>
      <c r="F246" s="90"/>
      <c r="G246" s="55" t="s">
        <v>81</v>
      </c>
      <c r="H246" s="55" t="s">
        <v>148</v>
      </c>
      <c r="I246" s="55">
        <v>2030</v>
      </c>
      <c r="J246" s="55" t="s">
        <v>14</v>
      </c>
      <c r="K246" s="55" t="s">
        <v>634</v>
      </c>
      <c r="L246" s="55"/>
      <c r="M246" s="55">
        <v>223</v>
      </c>
      <c r="N246" s="55"/>
      <c r="X246" s="28" t="str">
        <f>INDEX(Regions!$B$4:$B254,MATCH(GCAM!B246,Regions!$A$4:$A$19,0))</f>
        <v>Asia excl India and China</v>
      </c>
      <c r="Y246" t="s">
        <v>66</v>
      </c>
      <c r="Z246" t="s">
        <v>66</v>
      </c>
      <c r="AA246" t="str">
        <f>INDEX(PolicyMapping!$B:$B,MATCH($D246,PolicyMapping!$A:$A,0))</f>
        <v>cap on emissions</v>
      </c>
      <c r="AB246" t="str">
        <f>INDEX(PolicyMapping!$C:$C,MATCH($D246,PolicyMapping!$A:$A,0))</f>
        <v>buildings</v>
      </c>
    </row>
    <row r="247" spans="1:29" x14ac:dyDescent="0.3">
      <c r="A247" s="55" t="s">
        <v>713</v>
      </c>
      <c r="B247" s="56" t="s">
        <v>450</v>
      </c>
      <c r="C247" s="55"/>
      <c r="D247" s="55" t="s">
        <v>633</v>
      </c>
      <c r="E247" s="55">
        <v>97</v>
      </c>
      <c r="F247" s="90"/>
      <c r="G247" s="55" t="s">
        <v>286</v>
      </c>
      <c r="H247" s="55"/>
      <c r="I247" s="55">
        <v>2020</v>
      </c>
      <c r="J247" s="55" t="s">
        <v>14</v>
      </c>
      <c r="K247" s="55" t="s">
        <v>635</v>
      </c>
      <c r="L247" s="55"/>
      <c r="M247" s="55">
        <v>224</v>
      </c>
      <c r="N247" s="55"/>
      <c r="X247" s="28" t="str">
        <f>INDEX(Regions!$B$4:$B255,MATCH(GCAM!B247,Regions!$A$4:$A$19,0))</f>
        <v>Asia excl India and China</v>
      </c>
      <c r="Y247" t="s">
        <v>66</v>
      </c>
      <c r="Z247" t="s">
        <v>66</v>
      </c>
      <c r="AA247" t="str">
        <f>INDEX(PolicyMapping!$B:$B,MATCH($D247,PolicyMapping!$A:$A,0))</f>
        <v>efficiency standard</v>
      </c>
      <c r="AB247" t="str">
        <f>INDEX(PolicyMapping!$C:$C,MATCH($D247,PolicyMapping!$A:$A,0))</f>
        <v>transport</v>
      </c>
    </row>
    <row r="248" spans="1:29" x14ac:dyDescent="0.3">
      <c r="A248" s="57" t="s">
        <v>713</v>
      </c>
      <c r="B248" s="58" t="s">
        <v>450</v>
      </c>
      <c r="C248" s="57"/>
      <c r="D248" s="57" t="s">
        <v>169</v>
      </c>
      <c r="E248" s="57">
        <v>-26.9</v>
      </c>
      <c r="F248" s="94"/>
      <c r="G248" s="57" t="s">
        <v>10</v>
      </c>
      <c r="H248" s="57" t="s">
        <v>148</v>
      </c>
      <c r="I248" s="57">
        <v>2030</v>
      </c>
      <c r="J248" s="57" t="s">
        <v>17</v>
      </c>
      <c r="K248" s="57" t="s">
        <v>845</v>
      </c>
      <c r="L248" s="57"/>
      <c r="M248" s="57">
        <v>225</v>
      </c>
      <c r="N248" s="57" t="s">
        <v>846</v>
      </c>
      <c r="X248" s="28" t="str">
        <f>INDEX(Regions!$B$4:$B256,MATCH(GCAM!B248,Regions!$A$4:$A$19,0))</f>
        <v>Asia excl India and China</v>
      </c>
      <c r="Y248" t="s">
        <v>66</v>
      </c>
      <c r="AA248" t="str">
        <f>INDEX(PolicyMapping!$B:$B,MATCH($D248,PolicyMapping!$A:$A,0))</f>
        <v>cap on emissions</v>
      </c>
      <c r="AB248" t="str">
        <f>INDEX(PolicyMapping!$C:$C,MATCH($D248,PolicyMapping!$A:$A,0))</f>
        <v>buildings</v>
      </c>
      <c r="AC248" t="s">
        <v>66</v>
      </c>
    </row>
    <row r="249" spans="1:29" x14ac:dyDescent="0.3">
      <c r="A249" s="41" t="s">
        <v>713</v>
      </c>
      <c r="B249" s="54" t="s">
        <v>450</v>
      </c>
      <c r="C249" s="41"/>
      <c r="D249" s="41" t="s">
        <v>386</v>
      </c>
      <c r="E249" s="41">
        <v>20</v>
      </c>
      <c r="F249" s="90">
        <v>30</v>
      </c>
      <c r="G249" s="41" t="s">
        <v>10</v>
      </c>
      <c r="H249" s="41"/>
      <c r="I249" s="41">
        <v>2030</v>
      </c>
      <c r="J249" s="41" t="s">
        <v>14</v>
      </c>
      <c r="K249" s="41" t="s">
        <v>809</v>
      </c>
      <c r="L249" s="41"/>
      <c r="M249" s="41">
        <v>226</v>
      </c>
      <c r="N249" s="41" t="s">
        <v>844</v>
      </c>
      <c r="X249" s="28" t="str">
        <f>INDEX(Regions!$B$4:$B257,MATCH(GCAM!B249,Regions!$A$4:$A$19,0))</f>
        <v>Asia excl India and China</v>
      </c>
      <c r="Y249" t="s">
        <v>66</v>
      </c>
      <c r="AA249" t="str">
        <f>INDEX(PolicyMapping!$B:$B,MATCH($D249,PolicyMapping!$A:$A,0))</f>
        <v>clean energy</v>
      </c>
      <c r="AB249" t="str">
        <f>INDEX(PolicyMapping!$C:$C,MATCH($D249,PolicyMapping!$A:$A,0))</f>
        <v>system</v>
      </c>
    </row>
    <row r="250" spans="1:29" x14ac:dyDescent="0.3">
      <c r="A250" s="59" t="s">
        <v>713</v>
      </c>
      <c r="B250" s="60" t="s">
        <v>450</v>
      </c>
      <c r="C250" s="59"/>
      <c r="D250" s="59" t="s">
        <v>468</v>
      </c>
      <c r="E250" s="59">
        <v>-37</v>
      </c>
      <c r="F250" s="90"/>
      <c r="G250" s="59" t="s">
        <v>10</v>
      </c>
      <c r="H250" s="59" t="s">
        <v>430</v>
      </c>
      <c r="I250" s="59">
        <v>2030</v>
      </c>
      <c r="J250" s="59" t="s">
        <v>22</v>
      </c>
      <c r="K250" s="59" t="s">
        <v>141</v>
      </c>
      <c r="L250" s="59"/>
      <c r="M250" s="59">
        <v>227</v>
      </c>
      <c r="N250" s="59"/>
      <c r="X250" s="28" t="str">
        <f>INDEX(Regions!$B$4:$B258,MATCH(GCAM!B250,Regions!$A$4:$A$19,0))</f>
        <v>Asia excl India and China</v>
      </c>
      <c r="AA250" t="str">
        <f>INDEX(PolicyMapping!$B:$B,MATCH($D250,PolicyMapping!$A:$A,0))</f>
        <v>cap on emissions</v>
      </c>
      <c r="AB250" t="str">
        <f>INDEX(PolicyMapping!$C:$C,MATCH($D250,PolicyMapping!$A:$A,0))</f>
        <v>system</v>
      </c>
    </row>
    <row r="251" spans="1:29" x14ac:dyDescent="0.3">
      <c r="A251" s="55" t="s">
        <v>713</v>
      </c>
      <c r="B251" s="56" t="s">
        <v>450</v>
      </c>
      <c r="C251" s="55"/>
      <c r="D251" s="55" t="s">
        <v>469</v>
      </c>
      <c r="E251" s="55">
        <v>58.5</v>
      </c>
      <c r="F251" s="90"/>
      <c r="G251" s="55" t="s">
        <v>24</v>
      </c>
      <c r="H251" s="55"/>
      <c r="I251" s="55">
        <v>2030</v>
      </c>
      <c r="J251" s="55" t="s">
        <v>22</v>
      </c>
      <c r="K251" s="55" t="s">
        <v>843</v>
      </c>
      <c r="L251" s="55"/>
      <c r="M251" s="55">
        <v>228</v>
      </c>
      <c r="N251" s="55"/>
      <c r="X251" s="28" t="str">
        <f>INDEX(Regions!$B$4:$B259,MATCH(GCAM!B251,Regions!$A$4:$A$19,0))</f>
        <v>Asia excl India and China</v>
      </c>
      <c r="Y251" t="s">
        <v>66</v>
      </c>
      <c r="Z251" t="s">
        <v>66</v>
      </c>
      <c r="AA251" t="str">
        <f>INDEX(PolicyMapping!$B:$B,MATCH($D251,PolicyMapping!$A:$A,0))</f>
        <v>clean energy</v>
      </c>
      <c r="AB251" t="str">
        <f>INDEX(PolicyMapping!$C:$C,MATCH($D251,PolicyMapping!$A:$A,0))</f>
        <v>power</v>
      </c>
    </row>
    <row r="252" spans="1:29" x14ac:dyDescent="0.3">
      <c r="A252" s="55" t="s">
        <v>713</v>
      </c>
      <c r="B252" s="56" t="s">
        <v>450</v>
      </c>
      <c r="C252" s="55"/>
      <c r="D252" s="55" t="s">
        <v>470</v>
      </c>
      <c r="E252" s="55">
        <v>0.2</v>
      </c>
      <c r="F252" s="90"/>
      <c r="G252" s="55" t="s">
        <v>24</v>
      </c>
      <c r="H252" s="55"/>
      <c r="I252" s="55">
        <v>2029</v>
      </c>
      <c r="J252" s="55" t="s">
        <v>17</v>
      </c>
      <c r="K252" s="55" t="s">
        <v>843</v>
      </c>
      <c r="L252" s="55"/>
      <c r="M252" s="55">
        <v>229</v>
      </c>
      <c r="N252" s="55"/>
      <c r="X252" s="28" t="str">
        <f>INDEX(Regions!$B$4:$B260,MATCH(GCAM!B252,Regions!$A$4:$A$19,0))</f>
        <v>Asia excl India and China</v>
      </c>
      <c r="Y252" t="s">
        <v>66</v>
      </c>
      <c r="Z252" t="s">
        <v>66</v>
      </c>
      <c r="AA252" t="str">
        <f>INDEX(PolicyMapping!$B:$B,MATCH($D252,PolicyMapping!$A:$A,0))</f>
        <v>clean energy</v>
      </c>
      <c r="AB252" t="str">
        <f>INDEX(PolicyMapping!$C:$C,MATCH($D252,PolicyMapping!$A:$A,0))</f>
        <v>power</v>
      </c>
    </row>
    <row r="253" spans="1:29" x14ac:dyDescent="0.3">
      <c r="A253" s="41" t="s">
        <v>713</v>
      </c>
      <c r="B253" s="54" t="s">
        <v>450</v>
      </c>
      <c r="C253" s="68"/>
      <c r="D253" s="41" t="s">
        <v>847</v>
      </c>
      <c r="E253" s="68">
        <v>668</v>
      </c>
      <c r="F253" s="97"/>
      <c r="G253" s="68" t="s">
        <v>81</v>
      </c>
      <c r="H253" s="68"/>
      <c r="I253" s="68">
        <v>2020</v>
      </c>
      <c r="J253" s="68" t="s">
        <v>17</v>
      </c>
      <c r="K253" s="68" t="s">
        <v>848</v>
      </c>
      <c r="L253" s="68"/>
      <c r="M253" s="68"/>
      <c r="N253" s="68" t="s">
        <v>849</v>
      </c>
      <c r="W253" t="s">
        <v>130</v>
      </c>
      <c r="X253" s="28" t="str">
        <f>INDEX(Regions!$B$4:$B261,MATCH(GCAM!B253,Regions!$A$4:$A$19,0))</f>
        <v>Asia excl India and China</v>
      </c>
      <c r="Y253" t="s">
        <v>66</v>
      </c>
      <c r="AA253" t="str">
        <f>INDEX(PolicyMapping!$B:$B,MATCH($D253,PolicyMapping!$A:$A,0))</f>
        <v>cap on emissions</v>
      </c>
      <c r="AB253" t="str">
        <f>INDEX(PolicyMapping!$C:$C,MATCH($D253,PolicyMapping!$A:$A,0))</f>
        <v>system</v>
      </c>
    </row>
    <row r="254" spans="1:29" x14ac:dyDescent="0.3">
      <c r="A254" s="41" t="s">
        <v>713</v>
      </c>
      <c r="B254" s="54" t="s">
        <v>471</v>
      </c>
      <c r="C254" s="41"/>
      <c r="D254" s="41" t="s">
        <v>35</v>
      </c>
      <c r="E254" s="41">
        <v>22.5</v>
      </c>
      <c r="F254" s="90"/>
      <c r="G254" s="41" t="s">
        <v>10</v>
      </c>
      <c r="H254" s="41">
        <v>2013</v>
      </c>
      <c r="I254" s="41">
        <v>2030</v>
      </c>
      <c r="J254" s="41" t="s">
        <v>22</v>
      </c>
      <c r="K254" s="68" t="s">
        <v>850</v>
      </c>
      <c r="L254" s="68"/>
      <c r="M254" s="41">
        <v>230</v>
      </c>
      <c r="N254" s="41" t="s">
        <v>851</v>
      </c>
      <c r="X254" s="28" t="str">
        <f>INDEX(Regions!$B$4:$B262,MATCH(GCAM!B254,Regions!$A$4:$A$19,0))</f>
        <v>Russia</v>
      </c>
      <c r="Y254" t="s">
        <v>66</v>
      </c>
      <c r="AA254" t="str">
        <f>INDEX(PolicyMapping!$B:$B,MATCH($D254,PolicyMapping!$A:$A,0))</f>
        <v>cap on emissions</v>
      </c>
      <c r="AB254" t="str">
        <f>INDEX(PolicyMapping!$C:$C,MATCH($D254,PolicyMapping!$A:$A,0))</f>
        <v>transport</v>
      </c>
    </row>
    <row r="255" spans="1:29" x14ac:dyDescent="0.3">
      <c r="A255" s="41" t="s">
        <v>713</v>
      </c>
      <c r="B255" s="54" t="s">
        <v>471</v>
      </c>
      <c r="C255" s="41"/>
      <c r="D255" s="41" t="s">
        <v>472</v>
      </c>
      <c r="E255" s="41">
        <v>20</v>
      </c>
      <c r="F255" s="90"/>
      <c r="G255" s="41" t="s">
        <v>10</v>
      </c>
      <c r="H255" s="41">
        <v>2014</v>
      </c>
      <c r="I255" s="41">
        <v>2030</v>
      </c>
      <c r="J255" s="41" t="s">
        <v>17</v>
      </c>
      <c r="K255" s="41" t="s">
        <v>852</v>
      </c>
      <c r="L255" s="41"/>
      <c r="M255" s="41">
        <v>231</v>
      </c>
      <c r="N255" s="41" t="s">
        <v>853</v>
      </c>
      <c r="X255" s="28" t="str">
        <f>INDEX(Regions!$B$4:$B263,MATCH(GCAM!B255,Regions!$A$4:$A$19,0))</f>
        <v>Russia</v>
      </c>
      <c r="Y255" t="s">
        <v>66</v>
      </c>
      <c r="AA255" t="str">
        <f>INDEX(PolicyMapping!$B:$B,MATCH($D255,PolicyMapping!$A:$A,0))</f>
        <v>efficiency standard</v>
      </c>
      <c r="AB255" t="str">
        <f>INDEX(PolicyMapping!$C:$C,MATCH($D255,PolicyMapping!$A:$A,0))</f>
        <v>buildings</v>
      </c>
    </row>
    <row r="256" spans="1:29" x14ac:dyDescent="0.3">
      <c r="A256" s="41" t="s">
        <v>713</v>
      </c>
      <c r="B256" s="54" t="s">
        <v>471</v>
      </c>
      <c r="C256" s="41"/>
      <c r="D256" s="41" t="s">
        <v>26</v>
      </c>
      <c r="E256" s="41">
        <v>1520</v>
      </c>
      <c r="F256" s="90"/>
      <c r="G256" s="41" t="s">
        <v>72</v>
      </c>
      <c r="H256" s="41"/>
      <c r="I256" s="41">
        <v>2020</v>
      </c>
      <c r="J256" s="41" t="s">
        <v>17</v>
      </c>
      <c r="K256" s="41" t="s">
        <v>854</v>
      </c>
      <c r="L256" s="41"/>
      <c r="M256" s="41">
        <v>232</v>
      </c>
      <c r="N256" s="41" t="s">
        <v>855</v>
      </c>
      <c r="X256" s="28" t="str">
        <f>INDEX(Regions!$B$4:$B264,MATCH(GCAM!B256,Regions!$A$4:$A$19,0))</f>
        <v>Russia</v>
      </c>
      <c r="Y256" t="s">
        <v>66</v>
      </c>
      <c r="AA256" t="str">
        <f>INDEX(PolicyMapping!$B:$B,MATCH($D256,PolicyMapping!$A:$A,0))</f>
        <v>clean energy</v>
      </c>
      <c r="AB256" t="str">
        <f>INDEX(PolicyMapping!$C:$C,MATCH($D256,PolicyMapping!$A:$A,0))</f>
        <v>power</v>
      </c>
    </row>
    <row r="257" spans="1:28" x14ac:dyDescent="0.3">
      <c r="A257" s="41" t="s">
        <v>713</v>
      </c>
      <c r="B257" s="54" t="s">
        <v>471</v>
      </c>
      <c r="C257" s="41"/>
      <c r="D257" s="41" t="s">
        <v>26</v>
      </c>
      <c r="E257" s="41">
        <v>2238</v>
      </c>
      <c r="F257" s="90"/>
      <c r="G257" s="41" t="s">
        <v>72</v>
      </c>
      <c r="H257" s="41">
        <v>2014</v>
      </c>
      <c r="I257" s="41">
        <v>2024</v>
      </c>
      <c r="J257" s="41" t="s">
        <v>17</v>
      </c>
      <c r="K257" s="41" t="s">
        <v>856</v>
      </c>
      <c r="L257" s="41"/>
      <c r="M257" s="41">
        <v>233</v>
      </c>
      <c r="N257" s="41" t="s">
        <v>855</v>
      </c>
      <c r="W257" t="s">
        <v>477</v>
      </c>
      <c r="X257" s="28" t="str">
        <f>INDEX(Regions!$B$4:$B265,MATCH(GCAM!B257,Regions!$A$4:$A$19,0))</f>
        <v>Russia</v>
      </c>
      <c r="Y257" t="s">
        <v>66</v>
      </c>
      <c r="AA257" t="str">
        <f>INDEX(PolicyMapping!$B:$B,MATCH($D257,PolicyMapping!$A:$A,0))</f>
        <v>clean energy</v>
      </c>
      <c r="AB257" t="str">
        <f>INDEX(PolicyMapping!$C:$C,MATCH($D257,PolicyMapping!$A:$A,0))</f>
        <v>power</v>
      </c>
    </row>
    <row r="258" spans="1:28" x14ac:dyDescent="0.3">
      <c r="A258" s="41" t="s">
        <v>713</v>
      </c>
      <c r="B258" s="54" t="s">
        <v>471</v>
      </c>
      <c r="C258" s="41"/>
      <c r="D258" s="41" t="s">
        <v>25</v>
      </c>
      <c r="E258" s="41">
        <v>3600</v>
      </c>
      <c r="F258" s="90"/>
      <c r="G258" s="41" t="s">
        <v>72</v>
      </c>
      <c r="H258" s="41"/>
      <c r="I258" s="41">
        <v>2020</v>
      </c>
      <c r="J258" s="41" t="s">
        <v>17</v>
      </c>
      <c r="K258" s="41" t="s">
        <v>857</v>
      </c>
      <c r="L258" s="41"/>
      <c r="M258" s="41">
        <v>234</v>
      </c>
      <c r="N258" s="41" t="s">
        <v>855</v>
      </c>
      <c r="X258" s="28" t="str">
        <f>INDEX(Regions!$B$4:$B266,MATCH(GCAM!B258,Regions!$A$4:$A$19,0))</f>
        <v>Russia</v>
      </c>
      <c r="Y258" t="s">
        <v>66</v>
      </c>
      <c r="AA258" t="str">
        <f>INDEX(PolicyMapping!$B:$B,MATCH($D258,PolicyMapping!$A:$A,0))</f>
        <v>clean energy</v>
      </c>
      <c r="AB258" t="str">
        <f>INDEX(PolicyMapping!$C:$C,MATCH($D258,PolicyMapping!$A:$A,0))</f>
        <v>power</v>
      </c>
    </row>
    <row r="259" spans="1:28" x14ac:dyDescent="0.3">
      <c r="A259" s="41" t="s">
        <v>713</v>
      </c>
      <c r="B259" s="54" t="s">
        <v>471</v>
      </c>
      <c r="C259" s="41"/>
      <c r="D259" s="41" t="s">
        <v>25</v>
      </c>
      <c r="E259" s="41">
        <v>3416</v>
      </c>
      <c r="F259" s="90"/>
      <c r="G259" s="41" t="s">
        <v>72</v>
      </c>
      <c r="H259" s="41">
        <v>2014</v>
      </c>
      <c r="I259" s="41">
        <v>2024</v>
      </c>
      <c r="J259" s="41" t="s">
        <v>17</v>
      </c>
      <c r="K259" s="41" t="s">
        <v>858</v>
      </c>
      <c r="L259" s="41"/>
      <c r="M259" s="41">
        <v>235</v>
      </c>
      <c r="N259" s="41" t="s">
        <v>855</v>
      </c>
      <c r="W259" t="s">
        <v>477</v>
      </c>
      <c r="X259" s="28" t="str">
        <f>INDEX(Regions!$B$4:$B267,MATCH(GCAM!B259,Regions!$A$4:$A$19,0))</f>
        <v>Russia</v>
      </c>
      <c r="Y259" t="s">
        <v>66</v>
      </c>
      <c r="AA259" t="str">
        <f>INDEX(PolicyMapping!$B:$B,MATCH($D259,PolicyMapping!$A:$A,0))</f>
        <v>clean energy</v>
      </c>
      <c r="AB259" t="str">
        <f>INDEX(PolicyMapping!$C:$C,MATCH($D259,PolicyMapping!$A:$A,0))</f>
        <v>power</v>
      </c>
    </row>
    <row r="260" spans="1:28" x14ac:dyDescent="0.3">
      <c r="A260" s="55" t="s">
        <v>713</v>
      </c>
      <c r="B260" s="56" t="s">
        <v>471</v>
      </c>
      <c r="C260" s="55"/>
      <c r="D260" s="55" t="s">
        <v>435</v>
      </c>
      <c r="E260" s="55">
        <v>-13.5</v>
      </c>
      <c r="F260" s="90"/>
      <c r="G260" s="55" t="s">
        <v>10</v>
      </c>
      <c r="H260" s="55">
        <v>2007</v>
      </c>
      <c r="I260" s="55">
        <v>2020</v>
      </c>
      <c r="J260" s="55" t="s">
        <v>17</v>
      </c>
      <c r="K260" s="55" t="s">
        <v>628</v>
      </c>
      <c r="L260" s="55"/>
      <c r="M260" s="55">
        <v>236</v>
      </c>
      <c r="N260" s="55"/>
      <c r="X260" s="28" t="str">
        <f>INDEX(Regions!$B$4:$B268,MATCH(GCAM!B260,Regions!$A$4:$A$19,0))</f>
        <v>Russia</v>
      </c>
      <c r="Y260" t="s">
        <v>66</v>
      </c>
      <c r="Z260" t="s">
        <v>66</v>
      </c>
      <c r="AA260" t="str">
        <f>INDEX(PolicyMapping!$B:$B,MATCH($D260,PolicyMapping!$A:$A,0))</f>
        <v>efficiency standard</v>
      </c>
      <c r="AB260" t="str">
        <f>INDEX(PolicyMapping!$C:$C,MATCH($D260,PolicyMapping!$A:$A,0))</f>
        <v>system</v>
      </c>
    </row>
    <row r="261" spans="1:28" x14ac:dyDescent="0.3">
      <c r="A261" s="59" t="s">
        <v>713</v>
      </c>
      <c r="B261" s="60" t="s">
        <v>471</v>
      </c>
      <c r="C261" s="59"/>
      <c r="D261" s="59" t="s">
        <v>481</v>
      </c>
      <c r="E261" s="59">
        <v>-8</v>
      </c>
      <c r="F261" s="90"/>
      <c r="G261" s="59" t="s">
        <v>10</v>
      </c>
      <c r="H261" s="59">
        <v>2018</v>
      </c>
      <c r="I261" s="59">
        <v>2024</v>
      </c>
      <c r="J261" s="59" t="s">
        <v>17</v>
      </c>
      <c r="K261" s="59" t="s">
        <v>141</v>
      </c>
      <c r="L261" s="59"/>
      <c r="M261" s="59">
        <v>237</v>
      </c>
      <c r="N261" s="59"/>
      <c r="W261" t="s">
        <v>477</v>
      </c>
      <c r="X261" s="28" t="str">
        <f>INDEX(Regions!$B$4:$B269,MATCH(GCAM!B261,Regions!$A$4:$A$19,0))</f>
        <v>Russia</v>
      </c>
      <c r="AA261" t="str">
        <f>INDEX(PolicyMapping!$B:$B,MATCH($D261,PolicyMapping!$A:$A,0))</f>
        <v>efficiency standard</v>
      </c>
      <c r="AB261" t="str">
        <f>INDEX(PolicyMapping!$C:$C,MATCH($D261,PolicyMapping!$A:$A,0))</f>
        <v>system</v>
      </c>
    </row>
    <row r="262" spans="1:28" x14ac:dyDescent="0.3">
      <c r="A262" s="59" t="s">
        <v>713</v>
      </c>
      <c r="B262" s="60" t="s">
        <v>471</v>
      </c>
      <c r="C262" s="59"/>
      <c r="D262" s="59" t="s">
        <v>481</v>
      </c>
      <c r="E262" s="59">
        <v>-17.5</v>
      </c>
      <c r="F262" s="90"/>
      <c r="G262" s="59" t="s">
        <v>10</v>
      </c>
      <c r="H262" s="59">
        <v>2024</v>
      </c>
      <c r="I262" s="59">
        <v>2035</v>
      </c>
      <c r="J262" s="59" t="s">
        <v>17</v>
      </c>
      <c r="K262" s="59" t="s">
        <v>141</v>
      </c>
      <c r="L262" s="59"/>
      <c r="M262" s="59">
        <v>238</v>
      </c>
      <c r="N262" s="59"/>
      <c r="W262" t="s">
        <v>477</v>
      </c>
      <c r="X262" s="28" t="str">
        <f>INDEX(Regions!$B$4:$B270,MATCH(GCAM!B262,Regions!$A$4:$A$19,0))</f>
        <v>Russia</v>
      </c>
      <c r="AA262" t="str">
        <f>INDEX(PolicyMapping!$B:$B,MATCH($D262,PolicyMapping!$A:$A,0))</f>
        <v>efficiency standard</v>
      </c>
      <c r="AB262" t="str">
        <f>INDEX(PolicyMapping!$C:$C,MATCH($D262,PolicyMapping!$A:$A,0))</f>
        <v>system</v>
      </c>
    </row>
    <row r="263" spans="1:28" x14ac:dyDescent="0.3">
      <c r="A263" s="59" t="s">
        <v>713</v>
      </c>
      <c r="B263" s="60" t="s">
        <v>471</v>
      </c>
      <c r="C263" s="59"/>
      <c r="D263" s="59" t="s">
        <v>482</v>
      </c>
      <c r="E263" s="59">
        <v>-3</v>
      </c>
      <c r="F263" s="90"/>
      <c r="G263" s="59" t="s">
        <v>10</v>
      </c>
      <c r="H263" s="59">
        <v>2018</v>
      </c>
      <c r="I263" s="59">
        <v>2024</v>
      </c>
      <c r="J263" s="59" t="s">
        <v>17</v>
      </c>
      <c r="K263" s="59" t="s">
        <v>141</v>
      </c>
      <c r="L263" s="59"/>
      <c r="M263" s="59">
        <v>239</v>
      </c>
      <c r="N263" s="59"/>
      <c r="W263" t="s">
        <v>477</v>
      </c>
      <c r="X263" s="28" t="str">
        <f>INDEX(Regions!$B$4:$B271,MATCH(GCAM!B263,Regions!$A$4:$A$19,0))</f>
        <v>Russia</v>
      </c>
      <c r="AA263" t="str">
        <f>INDEX(PolicyMapping!$B:$B,MATCH($D263,PolicyMapping!$A:$A,0))</f>
        <v>efficiency standard</v>
      </c>
      <c r="AB263" t="str">
        <f>INDEX(PolicyMapping!$C:$C,MATCH($D263,PolicyMapping!$A:$A,0))</f>
        <v>system</v>
      </c>
    </row>
    <row r="264" spans="1:28" x14ac:dyDescent="0.3">
      <c r="A264" s="59" t="s">
        <v>713</v>
      </c>
      <c r="B264" s="60" t="s">
        <v>471</v>
      </c>
      <c r="C264" s="59"/>
      <c r="D264" s="59" t="s">
        <v>482</v>
      </c>
      <c r="E264" s="59">
        <v>-6</v>
      </c>
      <c r="F264" s="90"/>
      <c r="G264" s="59" t="s">
        <v>10</v>
      </c>
      <c r="H264" s="59">
        <v>2024</v>
      </c>
      <c r="I264" s="59">
        <v>2035</v>
      </c>
      <c r="J264" s="59" t="s">
        <v>17</v>
      </c>
      <c r="K264" s="59" t="s">
        <v>141</v>
      </c>
      <c r="L264" s="59"/>
      <c r="M264" s="59">
        <v>240</v>
      </c>
      <c r="N264" s="59"/>
      <c r="W264" t="s">
        <v>477</v>
      </c>
      <c r="X264" s="28" t="str">
        <f>INDEX(Regions!$B$4:$B272,MATCH(GCAM!B264,Regions!$A$4:$A$19,0))</f>
        <v>Russia</v>
      </c>
      <c r="AA264" t="str">
        <f>INDEX(PolicyMapping!$B:$B,MATCH($D264,PolicyMapping!$A:$A,0))</f>
        <v>efficiency standard</v>
      </c>
      <c r="AB264" t="str">
        <f>INDEX(PolicyMapping!$C:$C,MATCH($D264,PolicyMapping!$A:$A,0))</f>
        <v>system</v>
      </c>
    </row>
    <row r="265" spans="1:28" x14ac:dyDescent="0.3">
      <c r="A265" s="62" t="s">
        <v>713</v>
      </c>
      <c r="B265" s="63" t="s">
        <v>471</v>
      </c>
      <c r="C265" s="62"/>
      <c r="D265" s="62" t="s">
        <v>142</v>
      </c>
      <c r="E265" s="62">
        <v>75</v>
      </c>
      <c r="F265" s="90"/>
      <c r="G265" s="62" t="s">
        <v>72</v>
      </c>
      <c r="H265" s="62"/>
      <c r="I265" s="62">
        <v>2020</v>
      </c>
      <c r="J265" s="62" t="s">
        <v>17</v>
      </c>
      <c r="K265" s="62" t="s">
        <v>859</v>
      </c>
      <c r="L265" s="62"/>
      <c r="M265" s="62">
        <v>241</v>
      </c>
      <c r="N265" s="62"/>
      <c r="X265" s="28" t="str">
        <f>INDEX(Regions!$B$4:$B273,MATCH(GCAM!B265,Regions!$A$4:$A$19,0))</f>
        <v>Russia</v>
      </c>
      <c r="Y265" t="s">
        <v>66</v>
      </c>
      <c r="Z265" t="s">
        <v>66</v>
      </c>
      <c r="AA265" t="str">
        <f>INDEX(PolicyMapping!$B:$B,MATCH($D265,PolicyMapping!$A:$A,0))</f>
        <v>clean energy</v>
      </c>
      <c r="AB265" t="str">
        <f>INDEX(PolicyMapping!$C:$C,MATCH($D265,PolicyMapping!$A:$A,0))</f>
        <v>power</v>
      </c>
    </row>
    <row r="266" spans="1:28" x14ac:dyDescent="0.3">
      <c r="A266" s="62" t="s">
        <v>713</v>
      </c>
      <c r="B266" s="63" t="s">
        <v>471</v>
      </c>
      <c r="C266" s="62"/>
      <c r="D266" s="62" t="s">
        <v>142</v>
      </c>
      <c r="E266" s="62">
        <v>210</v>
      </c>
      <c r="F266" s="90"/>
      <c r="G266" s="62" t="s">
        <v>72</v>
      </c>
      <c r="H266" s="62">
        <v>2014</v>
      </c>
      <c r="I266" s="62">
        <v>2024</v>
      </c>
      <c r="J266" s="62" t="s">
        <v>17</v>
      </c>
      <c r="K266" s="62" t="s">
        <v>859</v>
      </c>
      <c r="L266" s="62"/>
      <c r="M266" s="62">
        <v>242</v>
      </c>
      <c r="N266" s="62"/>
      <c r="W266" t="s">
        <v>477</v>
      </c>
      <c r="X266" s="28" t="str">
        <f>INDEX(Regions!$B$4:$B274,MATCH(GCAM!B266,Regions!$A$4:$A$19,0))</f>
        <v>Russia</v>
      </c>
      <c r="Y266" t="s">
        <v>66</v>
      </c>
      <c r="Z266" t="s">
        <v>66</v>
      </c>
      <c r="AA266" t="str">
        <f>INDEX(PolicyMapping!$B:$B,MATCH($D266,PolicyMapping!$A:$A,0))</f>
        <v>clean energy</v>
      </c>
      <c r="AB266" t="str">
        <f>INDEX(PolicyMapping!$C:$C,MATCH($D266,PolicyMapping!$A:$A,0))</f>
        <v>power</v>
      </c>
    </row>
    <row r="267" spans="1:28" x14ac:dyDescent="0.3">
      <c r="A267" s="59" t="s">
        <v>713</v>
      </c>
      <c r="B267" s="60" t="s">
        <v>471</v>
      </c>
      <c r="C267" s="59"/>
      <c r="D267" s="59" t="s">
        <v>135</v>
      </c>
      <c r="E267" s="59"/>
      <c r="F267" s="90"/>
      <c r="G267" s="59"/>
      <c r="H267" s="59">
        <v>2014</v>
      </c>
      <c r="I267" s="59"/>
      <c r="J267" s="59" t="s">
        <v>104</v>
      </c>
      <c r="K267" s="59" t="s">
        <v>104</v>
      </c>
      <c r="L267" s="59"/>
      <c r="M267" s="59">
        <v>243</v>
      </c>
      <c r="N267" s="59"/>
      <c r="X267" s="28" t="str">
        <f>INDEX(Regions!$B$4:$B275,MATCH(GCAM!B267,Regions!$A$4:$A$19,0))</f>
        <v>Russia</v>
      </c>
      <c r="AA267" t="str">
        <f>INDEX(PolicyMapping!$B:$B,MATCH($D267,PolicyMapping!$A:$A,0))</f>
        <v>efficiency standard</v>
      </c>
      <c r="AB267" t="str">
        <f>INDEX(PolicyMapping!$C:$C,MATCH($D267,PolicyMapping!$A:$A,0))</f>
        <v>buildings</v>
      </c>
    </row>
    <row r="268" spans="1:28" x14ac:dyDescent="0.3">
      <c r="A268" s="55" t="s">
        <v>713</v>
      </c>
      <c r="B268" s="56" t="s">
        <v>471</v>
      </c>
      <c r="C268" s="55"/>
      <c r="D268" s="55" t="s">
        <v>21</v>
      </c>
      <c r="E268" s="55">
        <v>2.5</v>
      </c>
      <c r="F268" s="90"/>
      <c r="G268" s="55" t="s">
        <v>10</v>
      </c>
      <c r="H268" s="55"/>
      <c r="I268" s="55">
        <v>2020</v>
      </c>
      <c r="J268" s="55" t="s">
        <v>17</v>
      </c>
      <c r="K268" s="55" t="s">
        <v>860</v>
      </c>
      <c r="L268" s="55"/>
      <c r="M268" s="55">
        <v>244</v>
      </c>
      <c r="N268" s="55"/>
      <c r="X268" s="28" t="str">
        <f>INDEX(Regions!$B$4:$B276,MATCH(GCAM!B268,Regions!$A$4:$A$19,0))</f>
        <v>Russia</v>
      </c>
      <c r="Y268" t="s">
        <v>66</v>
      </c>
      <c r="Z268" t="s">
        <v>66</v>
      </c>
      <c r="AA268" t="str">
        <f>INDEX(PolicyMapping!$B:$B,MATCH($D268,PolicyMapping!$A:$A,0))</f>
        <v>clean energy</v>
      </c>
      <c r="AB268" t="str">
        <f>INDEX(PolicyMapping!$C:$C,MATCH($D268,PolicyMapping!$A:$A,0))</f>
        <v>power</v>
      </c>
    </row>
    <row r="269" spans="1:28" x14ac:dyDescent="0.3">
      <c r="A269" s="59" t="s">
        <v>713</v>
      </c>
      <c r="B269" s="60" t="s">
        <v>471</v>
      </c>
      <c r="C269" s="59"/>
      <c r="D269" s="59" t="s">
        <v>484</v>
      </c>
      <c r="E269" s="59">
        <v>5</v>
      </c>
      <c r="F269" s="90"/>
      <c r="G269" s="59" t="s">
        <v>10</v>
      </c>
      <c r="H269" s="59">
        <v>2012</v>
      </c>
      <c r="I269" s="59"/>
      <c r="J269" s="59" t="s">
        <v>17</v>
      </c>
      <c r="K269" s="59" t="s">
        <v>141</v>
      </c>
      <c r="L269" s="59"/>
      <c r="M269" s="59">
        <v>245</v>
      </c>
      <c r="N269" s="59"/>
      <c r="X269" s="28" t="str">
        <f>INDEX(Regions!$B$4:$B277,MATCH(GCAM!B269,Regions!$A$4:$A$19,0))</f>
        <v>Russia</v>
      </c>
      <c r="AA269" t="str">
        <f>INDEX(PolicyMapping!$B:$B,MATCH($D269,PolicyMapping!$A:$A,0))</f>
        <v>cap on fossils</v>
      </c>
      <c r="AB269" t="str">
        <f>INDEX(PolicyMapping!$C:$C,MATCH($D269,PolicyMapping!$A:$A,0))</f>
        <v>supply</v>
      </c>
    </row>
    <row r="270" spans="1:28" x14ac:dyDescent="0.3">
      <c r="A270" s="59" t="s">
        <v>713</v>
      </c>
      <c r="B270" s="60" t="s">
        <v>471</v>
      </c>
      <c r="C270" s="59"/>
      <c r="D270" s="59" t="s">
        <v>484</v>
      </c>
      <c r="E270" s="59">
        <v>10</v>
      </c>
      <c r="F270" s="90"/>
      <c r="G270" s="59" t="s">
        <v>10</v>
      </c>
      <c r="H270" s="59"/>
      <c r="I270" s="59">
        <v>2024</v>
      </c>
      <c r="J270" s="59" t="s">
        <v>17</v>
      </c>
      <c r="K270" s="59" t="s">
        <v>141</v>
      </c>
      <c r="L270" s="59"/>
      <c r="M270" s="59">
        <v>246</v>
      </c>
      <c r="N270" s="59"/>
      <c r="W270" t="s">
        <v>477</v>
      </c>
      <c r="X270" s="28" t="str">
        <f>INDEX(Regions!$B$4:$B278,MATCH(GCAM!B270,Regions!$A$4:$A$19,0))</f>
        <v>Russia</v>
      </c>
      <c r="AA270" t="str">
        <f>INDEX(PolicyMapping!$B:$B,MATCH($D270,PolicyMapping!$A:$A,0))</f>
        <v>cap on fossils</v>
      </c>
      <c r="AB270" t="str">
        <f>INDEX(PolicyMapping!$C:$C,MATCH($D270,PolicyMapping!$A:$A,0))</f>
        <v>supply</v>
      </c>
    </row>
    <row r="271" spans="1:28" x14ac:dyDescent="0.3">
      <c r="A271" s="59" t="s">
        <v>713</v>
      </c>
      <c r="B271" s="60" t="s">
        <v>471</v>
      </c>
      <c r="C271" s="59"/>
      <c r="D271" s="59" t="s">
        <v>484</v>
      </c>
      <c r="E271" s="59">
        <v>5</v>
      </c>
      <c r="F271" s="90"/>
      <c r="G271" s="59" t="s">
        <v>10</v>
      </c>
      <c r="H271" s="59"/>
      <c r="I271" s="59">
        <v>2035</v>
      </c>
      <c r="J271" s="59" t="s">
        <v>17</v>
      </c>
      <c r="K271" s="59" t="s">
        <v>141</v>
      </c>
      <c r="L271" s="59"/>
      <c r="M271" s="59">
        <v>247</v>
      </c>
      <c r="N271" s="59"/>
      <c r="W271" t="s">
        <v>477</v>
      </c>
      <c r="X271" s="28" t="str">
        <f>INDEX(Regions!$B$4:$B279,MATCH(GCAM!B271,Regions!$A$4:$A$19,0))</f>
        <v>Russia</v>
      </c>
      <c r="AA271" t="str">
        <f>INDEX(PolicyMapping!$B:$B,MATCH($D271,PolicyMapping!$A:$A,0))</f>
        <v>cap on fossils</v>
      </c>
      <c r="AB271" t="str">
        <f>INDEX(PolicyMapping!$C:$C,MATCH($D271,PolicyMapping!$A:$A,0))</f>
        <v>supply</v>
      </c>
    </row>
    <row r="272" spans="1:28" x14ac:dyDescent="0.3">
      <c r="A272" s="59" t="s">
        <v>713</v>
      </c>
      <c r="B272" s="60" t="s">
        <v>471</v>
      </c>
      <c r="C272" s="59"/>
      <c r="D272" s="59" t="s">
        <v>484</v>
      </c>
      <c r="E272" s="59" t="s">
        <v>486</v>
      </c>
      <c r="F272" s="90"/>
      <c r="G272" s="59" t="s">
        <v>112</v>
      </c>
      <c r="H272" s="59">
        <v>2012</v>
      </c>
      <c r="I272" s="59"/>
      <c r="J272" s="59" t="s">
        <v>17</v>
      </c>
      <c r="K272" s="59" t="s">
        <v>141</v>
      </c>
      <c r="L272" s="59"/>
      <c r="M272" s="59">
        <v>248</v>
      </c>
      <c r="N272" s="59"/>
      <c r="X272" s="28" t="str">
        <f>INDEX(Regions!$B$4:$B280,MATCH(GCAM!B272,Regions!$A$4:$A$19,0))</f>
        <v>Russia</v>
      </c>
      <c r="AA272" t="str">
        <f>INDEX(PolicyMapping!$B:$B,MATCH($D272,PolicyMapping!$A:$A,0))</f>
        <v>cap on fossils</v>
      </c>
      <c r="AB272" t="str">
        <f>INDEX(PolicyMapping!$C:$C,MATCH($D272,PolicyMapping!$A:$A,0))</f>
        <v>supply</v>
      </c>
    </row>
    <row r="273" spans="1:29" x14ac:dyDescent="0.3">
      <c r="A273" s="57" t="s">
        <v>713</v>
      </c>
      <c r="B273" s="58" t="s">
        <v>471</v>
      </c>
      <c r="C273" s="57"/>
      <c r="D273" s="57" t="s">
        <v>487</v>
      </c>
      <c r="E273" s="57">
        <v>9.8000000000000007</v>
      </c>
      <c r="F273" s="94"/>
      <c r="G273" s="57" t="s">
        <v>10</v>
      </c>
      <c r="H273" s="57"/>
      <c r="I273" s="57">
        <v>2024</v>
      </c>
      <c r="J273" s="57" t="s">
        <v>17</v>
      </c>
      <c r="K273" s="57" t="s">
        <v>861</v>
      </c>
      <c r="L273" s="57"/>
      <c r="M273" s="57">
        <v>249</v>
      </c>
      <c r="N273" s="57" t="s">
        <v>862</v>
      </c>
      <c r="W273" t="s">
        <v>477</v>
      </c>
      <c r="X273" s="28" t="str">
        <f>INDEX(Regions!$B$4:$B281,MATCH(GCAM!B273,Regions!$A$4:$A$19,0))</f>
        <v>Russia</v>
      </c>
      <c r="Y273" t="s">
        <v>66</v>
      </c>
      <c r="AA273" t="str">
        <f>INDEX(PolicyMapping!$B:$B,MATCH($D273,PolicyMapping!$A:$A,0))</f>
        <v>efficiency standard</v>
      </c>
      <c r="AB273" t="str">
        <f>INDEX(PolicyMapping!$C:$C,MATCH($D273,PolicyMapping!$A:$A,0))</f>
        <v>system</v>
      </c>
      <c r="AC273" t="s">
        <v>66</v>
      </c>
    </row>
    <row r="274" spans="1:29" x14ac:dyDescent="0.3">
      <c r="A274" s="57" t="s">
        <v>713</v>
      </c>
      <c r="B274" s="58" t="s">
        <v>471</v>
      </c>
      <c r="C274" s="57"/>
      <c r="D274" s="57" t="s">
        <v>487</v>
      </c>
      <c r="E274" s="57">
        <v>7.3</v>
      </c>
      <c r="F274" s="94"/>
      <c r="G274" s="57" t="s">
        <v>10</v>
      </c>
      <c r="H274" s="57"/>
      <c r="I274" s="57">
        <v>2035</v>
      </c>
      <c r="J274" s="57" t="s">
        <v>17</v>
      </c>
      <c r="K274" s="57" t="s">
        <v>863</v>
      </c>
      <c r="L274" s="57"/>
      <c r="M274" s="57">
        <v>250</v>
      </c>
      <c r="N274" s="57" t="s">
        <v>862</v>
      </c>
      <c r="W274" t="s">
        <v>477</v>
      </c>
      <c r="X274" s="28" t="str">
        <f>INDEX(Regions!$B$4:$B282,MATCH(GCAM!B274,Regions!$A$4:$A$19,0))</f>
        <v>Russia</v>
      </c>
      <c r="Y274" t="s">
        <v>66</v>
      </c>
      <c r="AA274" t="str">
        <f>INDEX(PolicyMapping!$B:$B,MATCH($D274,PolicyMapping!$A:$A,0))</f>
        <v>efficiency standard</v>
      </c>
      <c r="AB274" t="str">
        <f>INDEX(PolicyMapping!$C:$C,MATCH($D274,PolicyMapping!$A:$A,0))</f>
        <v>system</v>
      </c>
      <c r="AC274" t="s">
        <v>66</v>
      </c>
    </row>
    <row r="275" spans="1:29" x14ac:dyDescent="0.3">
      <c r="A275" s="59" t="s">
        <v>713</v>
      </c>
      <c r="B275" s="60" t="s">
        <v>471</v>
      </c>
      <c r="C275" s="59"/>
      <c r="D275" s="59" t="s">
        <v>489</v>
      </c>
      <c r="E275" s="59">
        <v>33</v>
      </c>
      <c r="F275" s="90"/>
      <c r="G275" s="59" t="s">
        <v>10</v>
      </c>
      <c r="H275" s="59"/>
      <c r="I275" s="59">
        <v>2024</v>
      </c>
      <c r="J275" s="59" t="s">
        <v>17</v>
      </c>
      <c r="K275" s="59" t="s">
        <v>637</v>
      </c>
      <c r="L275" s="59"/>
      <c r="M275" s="59">
        <v>251</v>
      </c>
      <c r="N275" s="59"/>
      <c r="W275" t="s">
        <v>477</v>
      </c>
      <c r="X275" s="28" t="str">
        <f>INDEX(Regions!$B$4:$B283,MATCH(GCAM!B275,Regions!$A$4:$A$19,0))</f>
        <v>Russia</v>
      </c>
      <c r="AA275" t="str">
        <f>INDEX(PolicyMapping!$B:$B,MATCH($D275,PolicyMapping!$A:$A,0))</f>
        <v>clean energy</v>
      </c>
      <c r="AB275" t="str">
        <f>INDEX(PolicyMapping!$C:$C,MATCH($D275,PolicyMapping!$A:$A,0))</f>
        <v>power</v>
      </c>
    </row>
    <row r="276" spans="1:29" x14ac:dyDescent="0.3">
      <c r="A276" s="59" t="s">
        <v>713</v>
      </c>
      <c r="B276" s="60" t="s">
        <v>471</v>
      </c>
      <c r="C276" s="59"/>
      <c r="D276" s="59" t="s">
        <v>489</v>
      </c>
      <c r="E276" s="59">
        <v>40</v>
      </c>
      <c r="F276" s="90"/>
      <c r="G276" s="59" t="s">
        <v>10</v>
      </c>
      <c r="H276" s="59"/>
      <c r="I276" s="59">
        <v>2035</v>
      </c>
      <c r="J276" s="59" t="s">
        <v>17</v>
      </c>
      <c r="K276" s="59" t="s">
        <v>637</v>
      </c>
      <c r="L276" s="59"/>
      <c r="M276" s="59">
        <v>252</v>
      </c>
      <c r="N276" s="59"/>
      <c r="W276" t="s">
        <v>477</v>
      </c>
      <c r="X276" s="28" t="str">
        <f>INDEX(Regions!$B$4:$B284,MATCH(GCAM!B276,Regions!$A$4:$A$19,0))</f>
        <v>Russia</v>
      </c>
      <c r="AA276" t="str">
        <f>INDEX(PolicyMapping!$B:$B,MATCH($D276,PolicyMapping!$A:$A,0))</f>
        <v>clean energy</v>
      </c>
      <c r="AB276" t="str">
        <f>INDEX(PolicyMapping!$C:$C,MATCH($D276,PolicyMapping!$A:$A,0))</f>
        <v>power</v>
      </c>
    </row>
    <row r="277" spans="1:29" x14ac:dyDescent="0.3">
      <c r="A277" s="59" t="s">
        <v>713</v>
      </c>
      <c r="B277" s="60" t="s">
        <v>471</v>
      </c>
      <c r="C277" s="59"/>
      <c r="D277" s="59" t="s">
        <v>491</v>
      </c>
      <c r="E277" s="59">
        <v>2.7</v>
      </c>
      <c r="F277" s="90"/>
      <c r="G277" s="59" t="s">
        <v>492</v>
      </c>
      <c r="H277" s="59"/>
      <c r="I277" s="59">
        <v>2024</v>
      </c>
      <c r="J277" s="59" t="s">
        <v>17</v>
      </c>
      <c r="K277" s="59" t="s">
        <v>141</v>
      </c>
      <c r="L277" s="59"/>
      <c r="M277" s="59">
        <v>253</v>
      </c>
      <c r="N277" s="59"/>
      <c r="W277" t="s">
        <v>477</v>
      </c>
      <c r="X277" s="28" t="str">
        <f>INDEX(Regions!$B$4:$B285,MATCH(GCAM!B277,Regions!$A$4:$A$19,0))</f>
        <v>Russia</v>
      </c>
      <c r="AA277" t="str">
        <f>INDEX(PolicyMapping!$B:$B,MATCH($D277,PolicyMapping!$A:$A,0))</f>
        <v>cap on fossils</v>
      </c>
      <c r="AB277" t="str">
        <f>INDEX(PolicyMapping!$C:$C,MATCH($D277,PolicyMapping!$A:$A,0))</f>
        <v>transport</v>
      </c>
    </row>
    <row r="278" spans="1:29" x14ac:dyDescent="0.3">
      <c r="A278" s="59" t="s">
        <v>713</v>
      </c>
      <c r="B278" s="60" t="s">
        <v>471</v>
      </c>
      <c r="C278" s="59"/>
      <c r="D278" s="59" t="s">
        <v>491</v>
      </c>
      <c r="E278" s="76" t="s">
        <v>494</v>
      </c>
      <c r="F278" s="98"/>
      <c r="G278" s="59" t="s">
        <v>492</v>
      </c>
      <c r="H278" s="59"/>
      <c r="I278" s="59">
        <v>2035</v>
      </c>
      <c r="J278" s="59" t="s">
        <v>17</v>
      </c>
      <c r="K278" s="59" t="s">
        <v>141</v>
      </c>
      <c r="L278" s="59"/>
      <c r="M278" s="59">
        <v>254</v>
      </c>
      <c r="N278" s="59"/>
      <c r="W278" t="s">
        <v>477</v>
      </c>
      <c r="X278" s="28" t="str">
        <f>INDEX(Regions!$B$4:$B286,MATCH(GCAM!B278,Regions!$A$4:$A$19,0))</f>
        <v>Russia</v>
      </c>
      <c r="AA278" t="str">
        <f>INDEX(PolicyMapping!$B:$B,MATCH($D278,PolicyMapping!$A:$A,0))</f>
        <v>cap on fossils</v>
      </c>
      <c r="AB278" t="str">
        <f>INDEX(PolicyMapping!$C:$C,MATCH($D278,PolicyMapping!$A:$A,0))</f>
        <v>transport</v>
      </c>
    </row>
    <row r="279" spans="1:29" x14ac:dyDescent="0.3">
      <c r="A279" s="55" t="s">
        <v>713</v>
      </c>
      <c r="B279" s="56" t="s">
        <v>495</v>
      </c>
      <c r="C279" s="55"/>
      <c r="D279" s="55" t="s">
        <v>496</v>
      </c>
      <c r="E279" s="55">
        <v>9.5</v>
      </c>
      <c r="F279" s="90"/>
      <c r="G279" s="55" t="s">
        <v>24</v>
      </c>
      <c r="H279" s="55"/>
      <c r="I279" s="55">
        <v>2023</v>
      </c>
      <c r="J279" s="55"/>
      <c r="K279" s="55" t="s">
        <v>628</v>
      </c>
      <c r="L279" s="55"/>
      <c r="M279" s="55">
        <v>255</v>
      </c>
      <c r="N279" s="55"/>
      <c r="X279" s="28" t="str">
        <f>INDEX(Regions!$B$4:$B287,MATCH(GCAM!B279,Regions!$A$4:$A$19,0))</f>
        <v>Middle East</v>
      </c>
      <c r="Y279" t="s">
        <v>66</v>
      </c>
      <c r="Z279" t="s">
        <v>66</v>
      </c>
      <c r="AA279" t="str">
        <f>INDEX(PolicyMapping!$B:$B,MATCH($D279,PolicyMapping!$A:$A,0))</f>
        <v>clean energy</v>
      </c>
      <c r="AB279" t="str">
        <f>INDEX(PolicyMapping!$C:$C,MATCH($D279,PolicyMapping!$A:$A,0))</f>
        <v>power</v>
      </c>
    </row>
    <row r="280" spans="1:29" x14ac:dyDescent="0.3">
      <c r="A280" s="55" t="s">
        <v>713</v>
      </c>
      <c r="B280" s="56" t="s">
        <v>495</v>
      </c>
      <c r="C280" s="55"/>
      <c r="D280" s="55" t="s">
        <v>499</v>
      </c>
      <c r="E280" s="55" t="s">
        <v>500</v>
      </c>
      <c r="F280" s="90"/>
      <c r="G280" s="55" t="s">
        <v>139</v>
      </c>
      <c r="H280" s="55"/>
      <c r="I280" s="55">
        <v>2020</v>
      </c>
      <c r="J280" s="55" t="s">
        <v>17</v>
      </c>
      <c r="K280" s="55" t="s">
        <v>628</v>
      </c>
      <c r="L280" s="55"/>
      <c r="M280" s="55">
        <v>256</v>
      </c>
      <c r="N280" s="55"/>
      <c r="X280" s="28" t="str">
        <f>INDEX(Regions!$B$4:$B288,MATCH(GCAM!B280,Regions!$A$4:$A$19,0))</f>
        <v>Middle East</v>
      </c>
      <c r="Y280" t="s">
        <v>66</v>
      </c>
      <c r="Z280" t="s">
        <v>66</v>
      </c>
      <c r="AA280" t="str">
        <f>INDEX(PolicyMapping!$B:$B,MATCH($D280,PolicyMapping!$A:$A,0))</f>
        <v>efficiency standard</v>
      </c>
      <c r="AB280" t="str">
        <f>INDEX(PolicyMapping!$C:$C,MATCH($D280,PolicyMapping!$A:$A,0))</f>
        <v>transport</v>
      </c>
    </row>
    <row r="281" spans="1:29" x14ac:dyDescent="0.3">
      <c r="A281" s="55" t="s">
        <v>713</v>
      </c>
      <c r="B281" s="56" t="s">
        <v>495</v>
      </c>
      <c r="C281" s="55"/>
      <c r="D281" s="55" t="s">
        <v>176</v>
      </c>
      <c r="E281" s="55" t="s">
        <v>502</v>
      </c>
      <c r="F281" s="90"/>
      <c r="G281" s="55" t="s">
        <v>139</v>
      </c>
      <c r="H281" s="55"/>
      <c r="I281" s="55">
        <v>2020</v>
      </c>
      <c r="J281" s="55" t="s">
        <v>17</v>
      </c>
      <c r="K281" s="55" t="s">
        <v>628</v>
      </c>
      <c r="L281" s="55"/>
      <c r="M281" s="55">
        <v>257</v>
      </c>
      <c r="N281" s="55"/>
      <c r="X281" s="28" t="str">
        <f>INDEX(Regions!$B$4:$B289,MATCH(GCAM!B281,Regions!$A$4:$A$19,0))</f>
        <v>Middle East</v>
      </c>
      <c r="Y281" t="s">
        <v>66</v>
      </c>
      <c r="Z281" t="s">
        <v>66</v>
      </c>
      <c r="AA281" t="str">
        <f>INDEX(PolicyMapping!$B:$B,MATCH($D281,PolicyMapping!$A:$A,0))</f>
        <v>efficiency standard</v>
      </c>
      <c r="AB281" t="str">
        <f>INDEX(PolicyMapping!$C:$C,MATCH($D281,PolicyMapping!$A:$A,0))</f>
        <v>transport</v>
      </c>
    </row>
    <row r="282" spans="1:29" x14ac:dyDescent="0.3">
      <c r="A282" s="41" t="s">
        <v>713</v>
      </c>
      <c r="B282" s="54" t="s">
        <v>503</v>
      </c>
      <c r="C282" s="41"/>
      <c r="D282" s="41" t="s">
        <v>89</v>
      </c>
      <c r="E282" s="41">
        <v>120</v>
      </c>
      <c r="F282" s="90"/>
      <c r="G282" s="41" t="s">
        <v>504</v>
      </c>
      <c r="H282" s="41">
        <v>2018</v>
      </c>
      <c r="I282" s="41">
        <v>2022</v>
      </c>
      <c r="J282" s="41" t="s">
        <v>22</v>
      </c>
      <c r="K282" s="41" t="s">
        <v>722</v>
      </c>
      <c r="L282" s="41"/>
      <c r="M282" s="41">
        <v>258</v>
      </c>
      <c r="N282" s="41" t="s">
        <v>864</v>
      </c>
      <c r="X282" s="28" t="str">
        <f>INDEX(Regions!$B$4:$B290,MATCH(GCAM!B282,Regions!$A$4:$A$19,0))</f>
        <v>Africa</v>
      </c>
      <c r="Y282" t="s">
        <v>66</v>
      </c>
      <c r="AA282" t="str">
        <f>INDEX(PolicyMapping!$B:$B,MATCH($D282,PolicyMapping!$A:$A,0))</f>
        <v>economic</v>
      </c>
      <c r="AB282" t="str">
        <f>INDEX(PolicyMapping!$C:$C,MATCH($D282,PolicyMapping!$A:$A,0))</f>
        <v>system</v>
      </c>
    </row>
    <row r="283" spans="1:29" x14ac:dyDescent="0.3">
      <c r="A283" s="41" t="s">
        <v>713</v>
      </c>
      <c r="B283" s="54" t="s">
        <v>503</v>
      </c>
      <c r="C283" s="41"/>
      <c r="D283" s="41" t="s">
        <v>65</v>
      </c>
      <c r="E283" s="41">
        <v>5</v>
      </c>
      <c r="F283" s="90"/>
      <c r="G283" s="41" t="s">
        <v>10</v>
      </c>
      <c r="H283" s="41">
        <v>2015</v>
      </c>
      <c r="I283" s="41"/>
      <c r="J283" s="41" t="s">
        <v>17</v>
      </c>
      <c r="K283" s="41" t="s">
        <v>768</v>
      </c>
      <c r="L283" s="41"/>
      <c r="M283" s="41">
        <v>259</v>
      </c>
      <c r="N283" s="41" t="s">
        <v>865</v>
      </c>
      <c r="X283" s="28" t="str">
        <f>INDEX(Regions!$B$4:$B291,MATCH(GCAM!B283,Regions!$A$4:$A$19,0))</f>
        <v>Africa</v>
      </c>
      <c r="Y283" t="s">
        <v>66</v>
      </c>
      <c r="AA283" t="str">
        <f>INDEX(PolicyMapping!$B:$B,MATCH($D283,PolicyMapping!$A:$A,0))</f>
        <v>clean energy</v>
      </c>
      <c r="AB283" t="str">
        <f>INDEX(PolicyMapping!$C:$C,MATCH($D283,PolicyMapping!$A:$A,0))</f>
        <v>transport</v>
      </c>
    </row>
    <row r="284" spans="1:29" x14ac:dyDescent="0.3">
      <c r="A284" s="55" t="s">
        <v>713</v>
      </c>
      <c r="B284" s="56" t="s">
        <v>503</v>
      </c>
      <c r="C284" s="55"/>
      <c r="D284" s="55" t="s">
        <v>238</v>
      </c>
      <c r="E284" s="55">
        <v>8.4</v>
      </c>
      <c r="F284" s="90"/>
      <c r="G284" s="55" t="s">
        <v>24</v>
      </c>
      <c r="H284" s="55">
        <v>2010</v>
      </c>
      <c r="I284" s="55">
        <v>2030</v>
      </c>
      <c r="J284" s="55" t="s">
        <v>17</v>
      </c>
      <c r="K284" s="55" t="s">
        <v>643</v>
      </c>
      <c r="L284" s="55"/>
      <c r="M284" s="55">
        <v>260</v>
      </c>
      <c r="N284" s="55"/>
      <c r="X284" s="28" t="str">
        <f>INDEX(Regions!$B$4:$B292,MATCH(GCAM!B284,Regions!$A$4:$A$19,0))</f>
        <v>Africa</v>
      </c>
      <c r="Y284" t="s">
        <v>66</v>
      </c>
      <c r="Z284" t="s">
        <v>66</v>
      </c>
      <c r="AA284" t="str">
        <f>INDEX(PolicyMapping!$B:$B,MATCH($D284,PolicyMapping!$A:$A,0))</f>
        <v>clean energy</v>
      </c>
      <c r="AB284" t="str">
        <f>INDEX(PolicyMapping!$C:$C,MATCH($D284,PolicyMapping!$A:$A,0))</f>
        <v>power</v>
      </c>
    </row>
    <row r="285" spans="1:29" x14ac:dyDescent="0.3">
      <c r="A285" s="55" t="s">
        <v>713</v>
      </c>
      <c r="B285" s="56" t="s">
        <v>503</v>
      </c>
      <c r="C285" s="55"/>
      <c r="D285" s="55" t="s">
        <v>509</v>
      </c>
      <c r="E285" s="55">
        <v>1</v>
      </c>
      <c r="F285" s="90"/>
      <c r="G285" s="55" t="s">
        <v>24</v>
      </c>
      <c r="H285" s="55">
        <v>2010</v>
      </c>
      <c r="I285" s="55">
        <v>2030</v>
      </c>
      <c r="J285" s="55" t="s">
        <v>17</v>
      </c>
      <c r="K285" s="55" t="s">
        <v>644</v>
      </c>
      <c r="L285" s="55"/>
      <c r="M285" s="55">
        <v>261</v>
      </c>
      <c r="N285" s="55"/>
      <c r="X285" s="28" t="str">
        <f>INDEX(Regions!$B$4:$B293,MATCH(GCAM!B285,Regions!$A$4:$A$19,0))</f>
        <v>Africa</v>
      </c>
      <c r="Y285" t="s">
        <v>66</v>
      </c>
      <c r="Z285" t="s">
        <v>66</v>
      </c>
      <c r="AA285" t="str">
        <f>INDEX(PolicyMapping!$B:$B,MATCH($D285,PolicyMapping!$A:$A,0))</f>
        <v>clean energy</v>
      </c>
      <c r="AB285" t="str">
        <f>INDEX(PolicyMapping!$C:$C,MATCH($D285,PolicyMapping!$A:$A,0))</f>
        <v>power</v>
      </c>
    </row>
    <row r="286" spans="1:29" x14ac:dyDescent="0.3">
      <c r="A286" s="55" t="s">
        <v>713</v>
      </c>
      <c r="B286" s="56" t="s">
        <v>503</v>
      </c>
      <c r="C286" s="55"/>
      <c r="D286" s="55" t="s">
        <v>25</v>
      </c>
      <c r="E286" s="55">
        <v>9.1999999999999993</v>
      </c>
      <c r="F286" s="90"/>
      <c r="G286" s="55" t="s">
        <v>24</v>
      </c>
      <c r="H286" s="55">
        <v>2010</v>
      </c>
      <c r="I286" s="55">
        <v>2030</v>
      </c>
      <c r="J286" s="55" t="s">
        <v>17</v>
      </c>
      <c r="K286" s="55" t="s">
        <v>643</v>
      </c>
      <c r="L286" s="55"/>
      <c r="M286" s="55">
        <v>262</v>
      </c>
      <c r="N286" s="55"/>
      <c r="X286" s="28" t="str">
        <f>INDEX(Regions!$B$4:$B294,MATCH(GCAM!B286,Regions!$A$4:$A$19,0))</f>
        <v>Africa</v>
      </c>
      <c r="Y286" t="s">
        <v>66</v>
      </c>
      <c r="Z286" t="s">
        <v>66</v>
      </c>
      <c r="AA286" t="str">
        <f>INDEX(PolicyMapping!$B:$B,MATCH($D286,PolicyMapping!$A:$A,0))</f>
        <v>clean energy</v>
      </c>
      <c r="AB286" t="str">
        <f>INDEX(PolicyMapping!$C:$C,MATCH($D286,PolicyMapping!$A:$A,0))</f>
        <v>power</v>
      </c>
    </row>
    <row r="287" spans="1:29" x14ac:dyDescent="0.3">
      <c r="A287" s="41" t="s">
        <v>713</v>
      </c>
      <c r="B287" s="54" t="s">
        <v>503</v>
      </c>
      <c r="C287" s="41"/>
      <c r="D287" s="41" t="s">
        <v>31</v>
      </c>
      <c r="E287" s="41">
        <v>0.7</v>
      </c>
      <c r="F287" s="90"/>
      <c r="G287" s="41" t="s">
        <v>24</v>
      </c>
      <c r="H287" s="41">
        <v>2010</v>
      </c>
      <c r="I287" s="41">
        <v>2030</v>
      </c>
      <c r="J287" s="41" t="s">
        <v>17</v>
      </c>
      <c r="K287" s="41" t="s">
        <v>866</v>
      </c>
      <c r="L287" s="41"/>
      <c r="M287" s="41"/>
      <c r="N287" s="41" t="s">
        <v>867</v>
      </c>
      <c r="W287" t="s">
        <v>130</v>
      </c>
      <c r="X287" s="28" t="str">
        <f>INDEX(Regions!$B$4:$B295,MATCH(GCAM!B287,Regions!$A$4:$A$19,0))</f>
        <v>Africa</v>
      </c>
      <c r="Y287" t="s">
        <v>66</v>
      </c>
      <c r="AA287" t="str">
        <f>INDEX(PolicyMapping!$B:$B,MATCH($D287,PolicyMapping!$A:$A,0))</f>
        <v>clean energy</v>
      </c>
      <c r="AB287" t="str">
        <f>INDEX(PolicyMapping!$C:$C,MATCH($D287,PolicyMapping!$A:$A,0))</f>
        <v>power</v>
      </c>
    </row>
    <row r="288" spans="1:29" x14ac:dyDescent="0.3">
      <c r="A288" s="55" t="s">
        <v>713</v>
      </c>
      <c r="B288" s="56" t="s">
        <v>503</v>
      </c>
      <c r="C288" s="55"/>
      <c r="D288" s="55" t="s">
        <v>512</v>
      </c>
      <c r="E288" s="55">
        <v>21</v>
      </c>
      <c r="F288" s="90"/>
      <c r="G288" s="55" t="s">
        <v>10</v>
      </c>
      <c r="H288" s="55"/>
      <c r="I288" s="55">
        <v>2030</v>
      </c>
      <c r="J288" s="55" t="s">
        <v>14</v>
      </c>
      <c r="K288" s="55" t="s">
        <v>643</v>
      </c>
      <c r="L288" s="55"/>
      <c r="M288" s="55">
        <v>263</v>
      </c>
      <c r="N288" s="55"/>
      <c r="X288" s="28" t="str">
        <f>INDEX(Regions!$B$4:$B296,MATCH(GCAM!B288,Regions!$A$4:$A$19,0))</f>
        <v>Africa</v>
      </c>
      <c r="Y288" t="s">
        <v>66</v>
      </c>
      <c r="Z288" t="s">
        <v>66</v>
      </c>
      <c r="AA288" t="str">
        <f>INDEX(PolicyMapping!$B:$B,MATCH($D288,PolicyMapping!$A:$A,0))</f>
        <v>clean energy</v>
      </c>
      <c r="AB288" t="str">
        <f>INDEX(PolicyMapping!$C:$C,MATCH($D288,PolicyMapping!$A:$A,0))</f>
        <v>power</v>
      </c>
    </row>
    <row r="289" spans="1:29" x14ac:dyDescent="0.3">
      <c r="A289" s="41" t="s">
        <v>713</v>
      </c>
      <c r="B289" s="54" t="s">
        <v>503</v>
      </c>
      <c r="C289" s="41"/>
      <c r="D289" s="41" t="s">
        <v>513</v>
      </c>
      <c r="E289" s="41">
        <v>26.3</v>
      </c>
      <c r="F289" s="90"/>
      <c r="G289" s="41" t="s">
        <v>10</v>
      </c>
      <c r="H289" s="41"/>
      <c r="I289" s="41">
        <v>2030</v>
      </c>
      <c r="J289" s="41" t="s">
        <v>14</v>
      </c>
      <c r="K289" s="41" t="s">
        <v>868</v>
      </c>
      <c r="L289" s="41"/>
      <c r="M289" s="41">
        <v>264</v>
      </c>
      <c r="N289" s="41" t="s">
        <v>869</v>
      </c>
      <c r="X289" s="28" t="str">
        <f>INDEX(Regions!$B$4:$B297,MATCH(GCAM!B289,Regions!$A$4:$A$19,0))</f>
        <v>Africa</v>
      </c>
      <c r="Y289" t="s">
        <v>66</v>
      </c>
      <c r="AA289" t="str">
        <f>INDEX(PolicyMapping!$B:$B,MATCH($D289,PolicyMapping!$A:$A,0))</f>
        <v>clean energy</v>
      </c>
      <c r="AB289" t="str">
        <f>INDEX(PolicyMapping!$C:$C,MATCH($D289,PolicyMapping!$A:$A,0))</f>
        <v>power</v>
      </c>
    </row>
    <row r="290" spans="1:29" x14ac:dyDescent="0.3">
      <c r="A290" s="57" t="s">
        <v>713</v>
      </c>
      <c r="B290" s="58" t="s">
        <v>514</v>
      </c>
      <c r="C290" s="57"/>
      <c r="D290" s="57" t="s">
        <v>515</v>
      </c>
      <c r="E290" s="57">
        <v>-20</v>
      </c>
      <c r="F290" s="94"/>
      <c r="G290" s="57" t="s">
        <v>10</v>
      </c>
      <c r="H290" s="57">
        <v>2008</v>
      </c>
      <c r="I290" s="57">
        <v>2023</v>
      </c>
      <c r="J290" s="57" t="s">
        <v>17</v>
      </c>
      <c r="K290" s="57" t="s">
        <v>870</v>
      </c>
      <c r="L290" s="57"/>
      <c r="M290" s="57">
        <v>265</v>
      </c>
      <c r="N290" s="57" t="s">
        <v>871</v>
      </c>
      <c r="X290" s="28" t="str">
        <f>INDEX(Regions!$B$4:$B298,MATCH(GCAM!B290,Regions!$A$4:$A$19,0))</f>
        <v>Rest of the World</v>
      </c>
      <c r="Y290" t="s">
        <v>66</v>
      </c>
      <c r="AA290" t="str">
        <f>INDEX(PolicyMapping!$B:$B,MATCH($D290,PolicyMapping!$A:$A,0))</f>
        <v>efficiency standard</v>
      </c>
      <c r="AB290" t="str">
        <f>INDEX(PolicyMapping!$C:$C,MATCH($D290,PolicyMapping!$A:$A,0))</f>
        <v>industry</v>
      </c>
      <c r="AC290" t="s">
        <v>66</v>
      </c>
    </row>
    <row r="291" spans="1:29" x14ac:dyDescent="0.3">
      <c r="A291" s="41" t="s">
        <v>713</v>
      </c>
      <c r="B291" s="54" t="s">
        <v>514</v>
      </c>
      <c r="C291" s="41"/>
      <c r="D291" s="41" t="s">
        <v>355</v>
      </c>
      <c r="E291" s="41">
        <v>10</v>
      </c>
      <c r="F291" s="90"/>
      <c r="G291" s="41" t="s">
        <v>24</v>
      </c>
      <c r="H291" s="41"/>
      <c r="I291" s="41">
        <v>2030</v>
      </c>
      <c r="J291" s="41" t="s">
        <v>22</v>
      </c>
      <c r="K291" s="41" t="s">
        <v>872</v>
      </c>
      <c r="L291" s="41"/>
      <c r="M291" s="41">
        <v>266</v>
      </c>
      <c r="N291" s="41" t="s">
        <v>873</v>
      </c>
      <c r="X291" s="28" t="str">
        <f>INDEX(Regions!$B$4:$B299,MATCH(GCAM!B291,Regions!$A$4:$A$19,0))</f>
        <v>Rest of the World</v>
      </c>
      <c r="Y291" t="s">
        <v>66</v>
      </c>
      <c r="AA291" t="str">
        <f>INDEX(PolicyMapping!$B:$B,MATCH($D291,PolicyMapping!$A:$A,0))</f>
        <v>clean energy</v>
      </c>
      <c r="AB291" t="str">
        <f>INDEX(PolicyMapping!$C:$C,MATCH($D291,PolicyMapping!$A:$A,0))</f>
        <v>power</v>
      </c>
    </row>
    <row r="292" spans="1:29" x14ac:dyDescent="0.3">
      <c r="A292" s="41" t="s">
        <v>713</v>
      </c>
      <c r="B292" s="54" t="s">
        <v>514</v>
      </c>
      <c r="C292" s="41"/>
      <c r="D292" s="41" t="s">
        <v>353</v>
      </c>
      <c r="E292" s="41">
        <v>16</v>
      </c>
      <c r="F292" s="90"/>
      <c r="G292" s="41" t="s">
        <v>24</v>
      </c>
      <c r="H292" s="41"/>
      <c r="I292" s="41">
        <v>2030</v>
      </c>
      <c r="J292" s="41" t="s">
        <v>22</v>
      </c>
      <c r="K292" s="41" t="s">
        <v>874</v>
      </c>
      <c r="L292" s="41"/>
      <c r="M292" s="41">
        <v>267</v>
      </c>
      <c r="N292" s="41" t="s">
        <v>873</v>
      </c>
      <c r="X292" s="28" t="str">
        <f>INDEX(Regions!$B$4:$B300,MATCH(GCAM!B292,Regions!$A$4:$A$19,0))</f>
        <v>Rest of the World</v>
      </c>
      <c r="Y292" t="s">
        <v>66</v>
      </c>
      <c r="AA292" t="str">
        <f>INDEX(PolicyMapping!$B:$B,MATCH($D292,PolicyMapping!$A:$A,0))</f>
        <v>clean energy</v>
      </c>
      <c r="AB292" t="str">
        <f>INDEX(PolicyMapping!$C:$C,MATCH($D292,PolicyMapping!$A:$A,0))</f>
        <v>power</v>
      </c>
    </row>
    <row r="293" spans="1:29" x14ac:dyDescent="0.3">
      <c r="A293" s="59" t="s">
        <v>713</v>
      </c>
      <c r="B293" s="60" t="s">
        <v>514</v>
      </c>
      <c r="C293" s="59"/>
      <c r="D293" s="59" t="s">
        <v>518</v>
      </c>
      <c r="E293" s="59">
        <v>-14</v>
      </c>
      <c r="F293" s="90"/>
      <c r="G293" s="59" t="s">
        <v>10</v>
      </c>
      <c r="H293" s="59">
        <v>2017</v>
      </c>
      <c r="I293" s="59">
        <v>2023</v>
      </c>
      <c r="J293" s="59" t="s">
        <v>22</v>
      </c>
      <c r="K293" s="59" t="s">
        <v>141</v>
      </c>
      <c r="L293" s="59"/>
      <c r="M293" s="59">
        <v>268</v>
      </c>
      <c r="N293" s="59"/>
      <c r="X293" s="28" t="str">
        <f>INDEX(Regions!$B$4:$B301,MATCH(GCAM!B293,Regions!$A$4:$A$19,0))</f>
        <v>Rest of the World</v>
      </c>
      <c r="AA293" t="str">
        <f>INDEX(PolicyMapping!$B:$B,MATCH($D293,PolicyMapping!$A:$A,0))</f>
        <v>efficiency standard</v>
      </c>
      <c r="AB293" t="str">
        <f>INDEX(PolicyMapping!$C:$C,MATCH($D293,PolicyMapping!$A:$A,0))</f>
        <v>system</v>
      </c>
    </row>
    <row r="294" spans="1:29" x14ac:dyDescent="0.3">
      <c r="A294" s="69" t="s">
        <v>713</v>
      </c>
      <c r="B294" s="69" t="s">
        <v>514</v>
      </c>
      <c r="C294" s="69"/>
      <c r="D294" s="69" t="s">
        <v>21</v>
      </c>
      <c r="E294" s="69">
        <v>30</v>
      </c>
      <c r="F294" s="97"/>
      <c r="G294" s="69" t="s">
        <v>10</v>
      </c>
      <c r="H294" s="69"/>
      <c r="I294" s="69">
        <v>2023</v>
      </c>
      <c r="J294" s="69" t="s">
        <v>17</v>
      </c>
      <c r="K294" s="69" t="s">
        <v>860</v>
      </c>
      <c r="L294" s="69"/>
      <c r="M294" s="69">
        <v>269</v>
      </c>
      <c r="N294" s="69"/>
      <c r="X294" s="28" t="str">
        <f>INDEX(Regions!$B$4:$B302,MATCH(GCAM!B294,Regions!$A$4:$A$19,0))</f>
        <v>Rest of the World</v>
      </c>
      <c r="Y294" t="s">
        <v>66</v>
      </c>
      <c r="Z294" t="s">
        <v>66</v>
      </c>
      <c r="AA294" t="str">
        <f>INDEX(PolicyMapping!$B:$B,MATCH($D294,PolicyMapping!$A:$A,0))</f>
        <v>clean energy</v>
      </c>
      <c r="AB294" t="str">
        <f>INDEX(PolicyMapping!$C:$C,MATCH($D294,PolicyMapping!$A:$A,0))</f>
        <v>power</v>
      </c>
    </row>
    <row r="295" spans="1:29" x14ac:dyDescent="0.3">
      <c r="A295" s="59" t="s">
        <v>713</v>
      </c>
      <c r="B295" s="60" t="s">
        <v>514</v>
      </c>
      <c r="C295" s="59"/>
      <c r="D295" s="59" t="s">
        <v>240</v>
      </c>
      <c r="E295" s="59">
        <v>1</v>
      </c>
      <c r="F295" s="90"/>
      <c r="G295" s="59" t="s">
        <v>24</v>
      </c>
      <c r="H295" s="59"/>
      <c r="I295" s="59">
        <v>2023</v>
      </c>
      <c r="J295" s="59" t="s">
        <v>17</v>
      </c>
      <c r="K295" s="59" t="s">
        <v>645</v>
      </c>
      <c r="L295" s="59"/>
      <c r="M295" s="59">
        <v>270</v>
      </c>
      <c r="N295" s="59"/>
      <c r="X295" s="28" t="str">
        <f>INDEX(Regions!$B$4:$B303,MATCH(GCAM!B295,Regions!$A$4:$A$19,0))</f>
        <v>Rest of the World</v>
      </c>
      <c r="AA295" t="str">
        <f>INDEX(PolicyMapping!$B:$B,MATCH($D295,PolicyMapping!$A:$A,0))</f>
        <v>clean energy</v>
      </c>
      <c r="AB295" t="str">
        <f>INDEX(PolicyMapping!$C:$C,MATCH($D295,PolicyMapping!$A:$A,0))</f>
        <v>power</v>
      </c>
    </row>
    <row r="296" spans="1:29" x14ac:dyDescent="0.3">
      <c r="A296" s="41" t="s">
        <v>713</v>
      </c>
      <c r="B296" s="54" t="s">
        <v>514</v>
      </c>
      <c r="C296" s="41"/>
      <c r="D296" s="41" t="s">
        <v>522</v>
      </c>
      <c r="E296" s="41">
        <v>1</v>
      </c>
      <c r="F296" s="90"/>
      <c r="G296" s="41" t="s">
        <v>24</v>
      </c>
      <c r="H296" s="41"/>
      <c r="I296" s="41">
        <v>2023</v>
      </c>
      <c r="J296" s="41" t="s">
        <v>17</v>
      </c>
      <c r="K296" s="41" t="s">
        <v>875</v>
      </c>
      <c r="L296" s="41"/>
      <c r="M296" s="41">
        <v>271</v>
      </c>
      <c r="N296" s="41" t="s">
        <v>873</v>
      </c>
      <c r="X296" s="28" t="str">
        <f>INDEX(Regions!$B$4:$B304,MATCH(GCAM!B296,Regions!$A$4:$A$19,0))</f>
        <v>Rest of the World</v>
      </c>
      <c r="Y296" t="s">
        <v>66</v>
      </c>
      <c r="AA296" t="str">
        <f>INDEX(PolicyMapping!$B:$B,MATCH($D296,PolicyMapping!$A:$A,0))</f>
        <v>clean energy</v>
      </c>
      <c r="AB296" t="str">
        <f>INDEX(PolicyMapping!$C:$C,MATCH($D296,PolicyMapping!$A:$A,0))</f>
        <v>power</v>
      </c>
    </row>
    <row r="297" spans="1:29" x14ac:dyDescent="0.3">
      <c r="A297" s="41" t="s">
        <v>713</v>
      </c>
      <c r="B297" s="54" t="s">
        <v>514</v>
      </c>
      <c r="C297" s="41"/>
      <c r="D297" s="41" t="s">
        <v>26</v>
      </c>
      <c r="E297" s="41">
        <v>5</v>
      </c>
      <c r="F297" s="90"/>
      <c r="G297" s="41" t="s">
        <v>24</v>
      </c>
      <c r="H297" s="41"/>
      <c r="I297" s="41">
        <v>2023</v>
      </c>
      <c r="J297" s="41" t="s">
        <v>17</v>
      </c>
      <c r="K297" s="41" t="s">
        <v>876</v>
      </c>
      <c r="L297" s="41"/>
      <c r="M297" s="41">
        <v>272</v>
      </c>
      <c r="N297" s="41" t="s">
        <v>873</v>
      </c>
      <c r="X297" s="28" t="str">
        <f>INDEX(Regions!$B$4:$B305,MATCH(GCAM!B297,Regions!$A$4:$A$19,0))</f>
        <v>Rest of the World</v>
      </c>
      <c r="Y297" t="s">
        <v>66</v>
      </c>
      <c r="AA297" t="str">
        <f>INDEX(PolicyMapping!$B:$B,MATCH($D297,PolicyMapping!$A:$A,0))</f>
        <v>clean energy</v>
      </c>
      <c r="AB297" t="str">
        <f>INDEX(PolicyMapping!$C:$C,MATCH($D297,PolicyMapping!$A:$A,0))</f>
        <v>power</v>
      </c>
    </row>
    <row r="298" spans="1:29" x14ac:dyDescent="0.3">
      <c r="A298" s="41" t="s">
        <v>713</v>
      </c>
      <c r="B298" s="54" t="s">
        <v>514</v>
      </c>
      <c r="C298" s="41"/>
      <c r="D298" s="41" t="s">
        <v>25</v>
      </c>
      <c r="E298" s="41">
        <v>20</v>
      </c>
      <c r="F298" s="90"/>
      <c r="G298" s="41" t="s">
        <v>24</v>
      </c>
      <c r="H298" s="41"/>
      <c r="I298" s="41">
        <v>2023</v>
      </c>
      <c r="J298" s="41" t="s">
        <v>17</v>
      </c>
      <c r="K298" s="41" t="s">
        <v>877</v>
      </c>
      <c r="L298" s="41"/>
      <c r="M298" s="41">
        <v>273</v>
      </c>
      <c r="N298" s="41" t="s">
        <v>873</v>
      </c>
      <c r="X298" s="28" t="str">
        <f>INDEX(Regions!$B$4:$B306,MATCH(GCAM!B298,Regions!$A$4:$A$19,0))</f>
        <v>Rest of the World</v>
      </c>
      <c r="Y298" t="s">
        <v>66</v>
      </c>
      <c r="AA298" t="str">
        <f>INDEX(PolicyMapping!$B:$B,MATCH($D298,PolicyMapping!$A:$A,0))</f>
        <v>clean energy</v>
      </c>
      <c r="AB298" t="str">
        <f>INDEX(PolicyMapping!$C:$C,MATCH($D298,PolicyMapping!$A:$A,0))</f>
        <v>power</v>
      </c>
    </row>
    <row r="299" spans="1:29" x14ac:dyDescent="0.3">
      <c r="A299" s="41" t="s">
        <v>713</v>
      </c>
      <c r="B299" s="54" t="s">
        <v>514</v>
      </c>
      <c r="C299" s="41"/>
      <c r="D299" s="41" t="s">
        <v>31</v>
      </c>
      <c r="E299" s="41">
        <v>34</v>
      </c>
      <c r="F299" s="90"/>
      <c r="G299" s="41" t="s">
        <v>24</v>
      </c>
      <c r="H299" s="41"/>
      <c r="I299" s="41">
        <v>2023</v>
      </c>
      <c r="J299" s="41" t="s">
        <v>17</v>
      </c>
      <c r="K299" s="41" t="s">
        <v>878</v>
      </c>
      <c r="L299" s="41"/>
      <c r="M299" s="41">
        <v>274</v>
      </c>
      <c r="N299" s="41" t="s">
        <v>873</v>
      </c>
      <c r="X299" s="28" t="str">
        <f>INDEX(Regions!$B$4:$B307,MATCH(GCAM!B299,Regions!$A$4:$A$19,0))</f>
        <v>Rest of the World</v>
      </c>
      <c r="Y299" t="s">
        <v>66</v>
      </c>
      <c r="AA299" t="str">
        <f>INDEX(PolicyMapping!$B:$B,MATCH($D299,PolicyMapping!$A:$A,0))</f>
        <v>clean energy</v>
      </c>
      <c r="AB299" t="str">
        <f>INDEX(PolicyMapping!$C:$C,MATCH($D299,PolicyMapping!$A:$A,0))</f>
        <v>power</v>
      </c>
    </row>
    <row r="300" spans="1:29" x14ac:dyDescent="0.3">
      <c r="A300" s="55" t="s">
        <v>713</v>
      </c>
      <c r="B300" s="56" t="s">
        <v>527</v>
      </c>
      <c r="C300" s="55"/>
      <c r="D300" s="55" t="s">
        <v>176</v>
      </c>
      <c r="E300" s="55">
        <v>0.91</v>
      </c>
      <c r="F300" s="90"/>
      <c r="G300" s="55" t="s">
        <v>139</v>
      </c>
      <c r="H300" s="55"/>
      <c r="I300" s="55">
        <v>2025</v>
      </c>
      <c r="J300" s="55" t="s">
        <v>528</v>
      </c>
      <c r="K300" s="55" t="s">
        <v>879</v>
      </c>
      <c r="L300" s="55"/>
      <c r="M300" s="55">
        <v>275</v>
      </c>
      <c r="N300" s="55"/>
      <c r="X300" s="28" t="str">
        <f>INDEX(Regions!$B$4:$B308,MATCH(GCAM!B300,Regions!$A$4:$A$19,0))</f>
        <v>USA</v>
      </c>
      <c r="Y300" t="s">
        <v>66</v>
      </c>
      <c r="Z300" t="s">
        <v>66</v>
      </c>
      <c r="AA300" t="str">
        <f>INDEX(PolicyMapping!$B:$B,MATCH($D300,PolicyMapping!$A:$A,0))</f>
        <v>efficiency standard</v>
      </c>
      <c r="AB300" t="str">
        <f>INDEX(PolicyMapping!$C:$C,MATCH($D300,PolicyMapping!$A:$A,0))</f>
        <v>transport</v>
      </c>
    </row>
    <row r="301" spans="1:29" x14ac:dyDescent="0.3">
      <c r="A301" s="55" t="s">
        <v>713</v>
      </c>
      <c r="B301" s="56" t="s">
        <v>527</v>
      </c>
      <c r="C301" s="55"/>
      <c r="D301" s="55" t="s">
        <v>530</v>
      </c>
      <c r="E301" s="55">
        <v>350</v>
      </c>
      <c r="F301" s="90"/>
      <c r="G301" s="55" t="s">
        <v>531</v>
      </c>
      <c r="H301" s="55"/>
      <c r="I301" s="55">
        <v>2030</v>
      </c>
      <c r="J301" s="55" t="s">
        <v>17</v>
      </c>
      <c r="K301" s="55" t="s">
        <v>880</v>
      </c>
      <c r="L301" s="55"/>
      <c r="M301" s="55">
        <v>276</v>
      </c>
      <c r="N301" s="55"/>
      <c r="X301" s="28" t="str">
        <f>INDEX(Regions!$B$4:$B309,MATCH(GCAM!B301,Regions!$A$4:$A$19,0))</f>
        <v>USA</v>
      </c>
      <c r="Y301" t="s">
        <v>66</v>
      </c>
      <c r="Z301" t="s">
        <v>66</v>
      </c>
      <c r="AA301" t="str">
        <f>INDEX(PolicyMapping!$B:$B,MATCH($D301,PolicyMapping!$A:$A,0))</f>
        <v>efficiency standard</v>
      </c>
      <c r="AB301" t="str">
        <f>INDEX(PolicyMapping!$C:$C,MATCH($D301,PolicyMapping!$A:$A,0))</f>
        <v>buildings</v>
      </c>
    </row>
    <row r="302" spans="1:29" x14ac:dyDescent="0.3">
      <c r="A302" s="55" t="s">
        <v>713</v>
      </c>
      <c r="B302" s="56" t="s">
        <v>527</v>
      </c>
      <c r="C302" s="55"/>
      <c r="D302" s="55" t="s">
        <v>530</v>
      </c>
      <c r="E302" s="55">
        <v>250</v>
      </c>
      <c r="F302" s="90"/>
      <c r="G302" s="55" t="s">
        <v>531</v>
      </c>
      <c r="H302" s="55"/>
      <c r="I302" s="55">
        <v>2020</v>
      </c>
      <c r="J302" s="55" t="s">
        <v>17</v>
      </c>
      <c r="K302" s="55" t="s">
        <v>880</v>
      </c>
      <c r="L302" s="55"/>
      <c r="M302" s="55">
        <v>277</v>
      </c>
      <c r="N302" s="55"/>
      <c r="X302" s="28" t="str">
        <f>INDEX(Regions!$B$4:$B310,MATCH(GCAM!B302,Regions!$A$4:$A$19,0))</f>
        <v>USA</v>
      </c>
      <c r="Y302" t="s">
        <v>66</v>
      </c>
      <c r="Z302" t="s">
        <v>66</v>
      </c>
      <c r="AA302" t="str">
        <f>INDEX(PolicyMapping!$B:$B,MATCH($D302,PolicyMapping!$A:$A,0))</f>
        <v>efficiency standard</v>
      </c>
      <c r="AB302" t="str">
        <f>INDEX(PolicyMapping!$C:$C,MATCH($D302,PolicyMapping!$A:$A,0))</f>
        <v>buildings</v>
      </c>
    </row>
    <row r="303" spans="1:29" x14ac:dyDescent="0.3">
      <c r="A303" s="55" t="s">
        <v>713</v>
      </c>
      <c r="B303" s="56" t="s">
        <v>527</v>
      </c>
      <c r="C303" s="55"/>
      <c r="D303" s="55" t="s">
        <v>535</v>
      </c>
      <c r="E303" s="55">
        <v>-20</v>
      </c>
      <c r="F303" s="90"/>
      <c r="G303" s="55" t="s">
        <v>10</v>
      </c>
      <c r="H303" s="55">
        <v>2010</v>
      </c>
      <c r="I303" s="55">
        <v>2025</v>
      </c>
      <c r="J303" s="55" t="s">
        <v>17</v>
      </c>
      <c r="K303" s="55" t="s">
        <v>880</v>
      </c>
      <c r="L303" s="55"/>
      <c r="M303" s="55">
        <v>278</v>
      </c>
      <c r="N303" s="55"/>
      <c r="X303" s="28" t="str">
        <f>INDEX(Regions!$B$4:$B311,MATCH(GCAM!B303,Regions!$A$4:$A$19,0))</f>
        <v>USA</v>
      </c>
      <c r="Y303" t="s">
        <v>66</v>
      </c>
      <c r="Z303" t="s">
        <v>66</v>
      </c>
      <c r="AA303" t="str">
        <f>INDEX(PolicyMapping!$B:$B,MATCH($D303,PolicyMapping!$A:$A,0))</f>
        <v>efficiency standard</v>
      </c>
      <c r="AB303" t="str">
        <f>INDEX(PolicyMapping!$C:$C,MATCH($D303,PolicyMapping!$A:$A,0))</f>
        <v>buildings</v>
      </c>
    </row>
    <row r="304" spans="1:29" x14ac:dyDescent="0.3">
      <c r="A304" s="59" t="s">
        <v>713</v>
      </c>
      <c r="B304" s="60" t="s">
        <v>527</v>
      </c>
      <c r="C304" s="59"/>
      <c r="D304" s="59" t="s">
        <v>537</v>
      </c>
      <c r="E304" s="59">
        <v>15</v>
      </c>
      <c r="F304" s="90"/>
      <c r="G304" s="59" t="s">
        <v>10</v>
      </c>
      <c r="H304" s="59"/>
      <c r="I304" s="59">
        <v>2022</v>
      </c>
      <c r="J304" s="59" t="s">
        <v>17</v>
      </c>
      <c r="K304" s="59" t="s">
        <v>651</v>
      </c>
      <c r="L304" s="59"/>
      <c r="M304" s="59">
        <v>279</v>
      </c>
      <c r="N304" s="59"/>
      <c r="X304" s="28" t="str">
        <f>INDEX(Regions!$B$4:$B312,MATCH(GCAM!B304,Regions!$A$4:$A$19,0))</f>
        <v>USA</v>
      </c>
      <c r="AA304" t="str">
        <f>INDEX(PolicyMapping!$B:$B,MATCH($D304,PolicyMapping!$A:$A,0))</f>
        <v>clean energy</v>
      </c>
      <c r="AB304" t="str">
        <f>INDEX(PolicyMapping!$C:$C,MATCH($D304,PolicyMapping!$A:$A,0))</f>
        <v>transport</v>
      </c>
    </row>
    <row r="305" spans="1:28" x14ac:dyDescent="0.3">
      <c r="A305" s="59" t="s">
        <v>713</v>
      </c>
      <c r="B305" s="60" t="s">
        <v>527</v>
      </c>
      <c r="C305" s="59"/>
      <c r="D305" s="59" t="s">
        <v>539</v>
      </c>
      <c r="E305" s="59">
        <v>21</v>
      </c>
      <c r="F305" s="90"/>
      <c r="G305" s="59" t="s">
        <v>10</v>
      </c>
      <c r="H305" s="59"/>
      <c r="I305" s="59">
        <v>2022</v>
      </c>
      <c r="J305" s="59" t="s">
        <v>17</v>
      </c>
      <c r="K305" s="59" t="s">
        <v>652</v>
      </c>
      <c r="L305" s="59"/>
      <c r="M305" s="59">
        <v>280</v>
      </c>
      <c r="N305" s="59"/>
      <c r="X305" s="28" t="str">
        <f>INDEX(Regions!$B$4:$B313,MATCH(GCAM!B305,Regions!$A$4:$A$19,0))</f>
        <v>USA</v>
      </c>
      <c r="AA305" t="str">
        <f>INDEX(PolicyMapping!$B:$B,MATCH($D305,PolicyMapping!$A:$A,0))</f>
        <v>clean energy</v>
      </c>
      <c r="AB305" t="str">
        <f>INDEX(PolicyMapping!$C:$C,MATCH($D305,PolicyMapping!$A:$A,0))</f>
        <v>transport</v>
      </c>
    </row>
    <row r="306" spans="1:28" x14ac:dyDescent="0.3">
      <c r="A306" s="55" t="s">
        <v>713</v>
      </c>
      <c r="B306" s="56" t="s">
        <v>527</v>
      </c>
      <c r="C306" s="55"/>
      <c r="D306" s="55" t="s">
        <v>65</v>
      </c>
      <c r="E306" s="55">
        <v>10.1</v>
      </c>
      <c r="F306" s="90"/>
      <c r="G306" s="55" t="s">
        <v>10</v>
      </c>
      <c r="H306" s="55">
        <v>2014</v>
      </c>
      <c r="I306" s="55"/>
      <c r="J306" s="55" t="s">
        <v>17</v>
      </c>
      <c r="K306" s="55" t="s">
        <v>881</v>
      </c>
      <c r="L306" s="55"/>
      <c r="M306" s="55">
        <v>281</v>
      </c>
      <c r="N306" s="55"/>
      <c r="X306" s="28" t="str">
        <f>INDEX(Regions!$B$4:$B314,MATCH(GCAM!B306,Regions!$A$4:$A$19,0))</f>
        <v>USA</v>
      </c>
      <c r="Y306" t="s">
        <v>66</v>
      </c>
      <c r="Z306" t="s">
        <v>66</v>
      </c>
      <c r="AA306" t="str">
        <f>INDEX(PolicyMapping!$B:$B,MATCH($D306,PolicyMapping!$A:$A,0))</f>
        <v>clean energy</v>
      </c>
      <c r="AB306" t="str">
        <f>INDEX(PolicyMapping!$C:$C,MATCH($D306,PolicyMapping!$A:$A,0))</f>
        <v>transport</v>
      </c>
    </row>
    <row r="307" spans="1:28" x14ac:dyDescent="0.3">
      <c r="A307" s="41" t="s">
        <v>713</v>
      </c>
      <c r="B307" s="54" t="s">
        <v>527</v>
      </c>
      <c r="C307" s="41"/>
      <c r="D307" s="41" t="s">
        <v>65</v>
      </c>
      <c r="E307" s="41">
        <v>11.56</v>
      </c>
      <c r="F307" s="90"/>
      <c r="G307" s="41" t="s">
        <v>10</v>
      </c>
      <c r="H307" s="41"/>
      <c r="I307" s="41">
        <v>2020</v>
      </c>
      <c r="J307" s="41" t="s">
        <v>17</v>
      </c>
      <c r="K307" s="41" t="s">
        <v>768</v>
      </c>
      <c r="L307" s="41"/>
      <c r="M307" s="41"/>
      <c r="N307" s="41" t="s">
        <v>882</v>
      </c>
      <c r="W307" t="s">
        <v>130</v>
      </c>
      <c r="X307" s="28" t="str">
        <f>INDEX(Regions!$B$4:$B315,MATCH(GCAM!B307,Regions!$A$4:$A$19,0))</f>
        <v>USA</v>
      </c>
      <c r="Y307" t="s">
        <v>66</v>
      </c>
      <c r="AA307" t="str">
        <f>INDEX(PolicyMapping!$B:$B,MATCH($D307,PolicyMapping!$A:$A,0))</f>
        <v>clean energy</v>
      </c>
      <c r="AB307" t="str">
        <f>INDEX(PolicyMapping!$C:$C,MATCH($D307,PolicyMapping!$A:$A,0))</f>
        <v>transport</v>
      </c>
    </row>
    <row r="308" spans="1:28" x14ac:dyDescent="0.3">
      <c r="A308" s="55" t="s">
        <v>713</v>
      </c>
      <c r="B308" s="56" t="s">
        <v>527</v>
      </c>
      <c r="C308" s="55"/>
      <c r="D308" s="55" t="s">
        <v>182</v>
      </c>
      <c r="E308" s="55">
        <v>450</v>
      </c>
      <c r="F308" s="90"/>
      <c r="G308" s="55" t="s">
        <v>183</v>
      </c>
      <c r="H308" s="55">
        <v>2014</v>
      </c>
      <c r="I308" s="55"/>
      <c r="J308" s="55" t="s">
        <v>17</v>
      </c>
      <c r="K308" s="55" t="s">
        <v>654</v>
      </c>
      <c r="L308" s="55"/>
      <c r="M308" s="55">
        <v>282</v>
      </c>
      <c r="N308" s="55"/>
      <c r="X308" s="28" t="str">
        <f>INDEX(Regions!$B$4:$B316,MATCH(GCAM!B308,Regions!$A$4:$A$19,0))</f>
        <v>USA</v>
      </c>
      <c r="Y308" t="s">
        <v>66</v>
      </c>
      <c r="Z308" t="s">
        <v>66</v>
      </c>
      <c r="AA308" t="str">
        <f>INDEX(PolicyMapping!$B:$B,MATCH($D308,PolicyMapping!$A:$A,0))</f>
        <v>efficiency standard</v>
      </c>
      <c r="AB308" t="str">
        <f>INDEX(PolicyMapping!$C:$C,MATCH($D308,PolicyMapping!$A:$A,0))</f>
        <v>power</v>
      </c>
    </row>
    <row r="309" spans="1:28" x14ac:dyDescent="0.3">
      <c r="A309" s="55" t="s">
        <v>713</v>
      </c>
      <c r="B309" s="56" t="s">
        <v>527</v>
      </c>
      <c r="C309" s="55"/>
      <c r="D309" s="55" t="s">
        <v>21</v>
      </c>
      <c r="E309" s="55">
        <v>10.6</v>
      </c>
      <c r="F309" s="90"/>
      <c r="G309" s="55" t="s">
        <v>10</v>
      </c>
      <c r="H309" s="55"/>
      <c r="I309" s="55">
        <v>2020</v>
      </c>
      <c r="J309" s="55" t="s">
        <v>17</v>
      </c>
      <c r="K309" s="55" t="s">
        <v>573</v>
      </c>
      <c r="L309" s="55"/>
      <c r="M309" s="55">
        <v>283</v>
      </c>
      <c r="N309" s="55"/>
      <c r="X309" s="28" t="str">
        <f>INDEX(Regions!$B$4:$B317,MATCH(GCAM!B309,Regions!$A$4:$A$19,0))</f>
        <v>USA</v>
      </c>
      <c r="Y309" t="s">
        <v>66</v>
      </c>
      <c r="Z309" t="s">
        <v>66</v>
      </c>
      <c r="AA309" t="str">
        <f>INDEX(PolicyMapping!$B:$B,MATCH($D309,PolicyMapping!$A:$A,0))</f>
        <v>clean energy</v>
      </c>
      <c r="AB309" t="str">
        <f>INDEX(PolicyMapping!$C:$C,MATCH($D309,PolicyMapping!$A:$A,0))</f>
        <v>power</v>
      </c>
    </row>
    <row r="310" spans="1:28" x14ac:dyDescent="0.3">
      <c r="A310" s="59" t="s">
        <v>713</v>
      </c>
      <c r="B310" s="60" t="s">
        <v>527</v>
      </c>
      <c r="C310" s="59"/>
      <c r="D310" s="59" t="s">
        <v>544</v>
      </c>
      <c r="E310" s="59">
        <v>-42.5</v>
      </c>
      <c r="F310" s="90"/>
      <c r="G310" s="59" t="s">
        <v>10</v>
      </c>
      <c r="H310" s="59">
        <v>2012</v>
      </c>
      <c r="I310" s="59">
        <v>2025</v>
      </c>
      <c r="J310" s="59" t="s">
        <v>17</v>
      </c>
      <c r="K310" s="59" t="s">
        <v>141</v>
      </c>
      <c r="L310" s="59"/>
      <c r="M310" s="59">
        <v>284</v>
      </c>
      <c r="N310" s="59"/>
      <c r="X310" s="28" t="str">
        <f>INDEX(Regions!$B$4:$B318,MATCH(GCAM!B310,Regions!$A$4:$A$19,0))</f>
        <v>USA</v>
      </c>
      <c r="AA310" t="str">
        <f>INDEX(PolicyMapping!$B:$B,MATCH($D310,PolicyMapping!$A:$A,0))</f>
        <v>cap on emissions</v>
      </c>
      <c r="AB310" t="str">
        <f>INDEX(PolicyMapping!$C:$C,MATCH($D310,PolicyMapping!$A:$A,0))</f>
        <v>supply</v>
      </c>
    </row>
    <row r="311" spans="1:28" x14ac:dyDescent="0.3">
      <c r="A311" s="59" t="s">
        <v>713</v>
      </c>
      <c r="B311" s="60" t="s">
        <v>527</v>
      </c>
      <c r="C311" s="59"/>
      <c r="D311" s="59" t="s">
        <v>180</v>
      </c>
      <c r="E311" s="59">
        <v>0.67</v>
      </c>
      <c r="F311" s="90"/>
      <c r="G311" s="59" t="s">
        <v>166</v>
      </c>
      <c r="H311" s="59">
        <v>2015</v>
      </c>
      <c r="I311" s="59">
        <v>2027</v>
      </c>
      <c r="J311" s="59" t="s">
        <v>17</v>
      </c>
      <c r="K311" s="59" t="s">
        <v>655</v>
      </c>
      <c r="L311" s="59"/>
      <c r="M311" s="59">
        <v>285</v>
      </c>
      <c r="N311" s="59"/>
      <c r="X311" s="28" t="str">
        <f>INDEX(Regions!$B$4:$B319,MATCH(GCAM!B311,Regions!$A$4:$A$19,0))</f>
        <v>USA</v>
      </c>
      <c r="AA311" t="str">
        <f>INDEX(PolicyMapping!$B:$B,MATCH($D311,PolicyMapping!$A:$A,0))</f>
        <v>efficiency standard</v>
      </c>
      <c r="AB311" t="str">
        <f>INDEX(PolicyMapping!$C:$C,MATCH($D311,PolicyMapping!$A:$A,0))</f>
        <v>transport</v>
      </c>
    </row>
    <row r="312" spans="1:28" x14ac:dyDescent="0.3">
      <c r="A312" s="59" t="s">
        <v>713</v>
      </c>
      <c r="B312" s="60" t="s">
        <v>527</v>
      </c>
      <c r="C312" s="59"/>
      <c r="D312" s="59" t="s">
        <v>547</v>
      </c>
      <c r="E312" s="59">
        <v>-35</v>
      </c>
      <c r="F312" s="90"/>
      <c r="G312" s="59" t="s">
        <v>10</v>
      </c>
      <c r="H312" s="59">
        <v>2015</v>
      </c>
      <c r="I312" s="59">
        <v>2027</v>
      </c>
      <c r="J312" s="59" t="s">
        <v>17</v>
      </c>
      <c r="K312" s="59" t="s">
        <v>656</v>
      </c>
      <c r="L312" s="59"/>
      <c r="M312" s="59">
        <v>286</v>
      </c>
      <c r="N312" s="59"/>
      <c r="X312" s="28" t="str">
        <f>INDEX(Regions!$B$4:$B320,MATCH(GCAM!B312,Regions!$A$4:$A$19,0))</f>
        <v>USA</v>
      </c>
      <c r="AA312" t="str">
        <f>INDEX(PolicyMapping!$B:$B,MATCH($D312,PolicyMapping!$A:$A,0))</f>
        <v>efficiency standard</v>
      </c>
      <c r="AB312" t="str">
        <f>INDEX(PolicyMapping!$C:$C,MATCH($D312,PolicyMapping!$A:$A,0))</f>
        <v>transport</v>
      </c>
    </row>
    <row r="313" spans="1:28" x14ac:dyDescent="0.3">
      <c r="A313" s="59" t="s">
        <v>713</v>
      </c>
      <c r="B313" s="60" t="s">
        <v>527</v>
      </c>
      <c r="C313" s="59"/>
      <c r="D313" s="59" t="s">
        <v>165</v>
      </c>
      <c r="E313" s="59">
        <v>0.89</v>
      </c>
      <c r="F313" s="90"/>
      <c r="G313" s="59" t="s">
        <v>166</v>
      </c>
      <c r="H313" s="59">
        <v>2014</v>
      </c>
      <c r="I313" s="59">
        <v>2027</v>
      </c>
      <c r="J313" s="59" t="s">
        <v>17</v>
      </c>
      <c r="K313" s="59" t="s">
        <v>141</v>
      </c>
      <c r="L313" s="59"/>
      <c r="M313" s="59">
        <v>287</v>
      </c>
      <c r="N313" s="59"/>
      <c r="X313" s="28" t="str">
        <f>INDEX(Regions!$B$4:$B321,MATCH(GCAM!B313,Regions!$A$4:$A$19,0))</f>
        <v>USA</v>
      </c>
      <c r="AA313" t="str">
        <f>INDEX(PolicyMapping!$B:$B,MATCH($D313,PolicyMapping!$A:$A,0))</f>
        <v>efficiency standard</v>
      </c>
      <c r="AB313" t="str">
        <f>INDEX(PolicyMapping!$C:$C,MATCH($D313,PolicyMapping!$A:$A,0))</f>
        <v>transport</v>
      </c>
    </row>
    <row r="314" spans="1:28" x14ac:dyDescent="0.3">
      <c r="A314" s="55" t="s">
        <v>713</v>
      </c>
      <c r="B314" s="56" t="s">
        <v>527</v>
      </c>
      <c r="C314" s="55"/>
      <c r="D314" s="55" t="s">
        <v>550</v>
      </c>
      <c r="E314" s="55">
        <v>1.1100000000000001</v>
      </c>
      <c r="F314" s="90"/>
      <c r="G314" s="55" t="s">
        <v>139</v>
      </c>
      <c r="H314" s="55">
        <v>2017</v>
      </c>
      <c r="I314" s="55">
        <v>2021</v>
      </c>
      <c r="J314" s="55" t="s">
        <v>17</v>
      </c>
      <c r="K314" s="55" t="s">
        <v>657</v>
      </c>
      <c r="L314" s="55"/>
      <c r="M314" s="55">
        <v>288</v>
      </c>
      <c r="N314" s="55"/>
      <c r="X314" s="28" t="str">
        <f>INDEX(Regions!$B$4:$B322,MATCH(GCAM!B314,Regions!$A$4:$A$19,0))</f>
        <v>USA</v>
      </c>
      <c r="Y314" t="s">
        <v>66</v>
      </c>
      <c r="Z314" t="s">
        <v>66</v>
      </c>
      <c r="AA314" t="str">
        <f>INDEX(PolicyMapping!$B:$B,MATCH($D314,PolicyMapping!$A:$A,0))</f>
        <v>efficiency standard</v>
      </c>
      <c r="AB314" t="str">
        <f>INDEX(PolicyMapping!$C:$C,MATCH($D314,PolicyMapping!$A:$A,0))</f>
        <v>transport</v>
      </c>
    </row>
    <row r="315" spans="1:28" x14ac:dyDescent="0.3">
      <c r="A315" s="55" t="s">
        <v>713</v>
      </c>
      <c r="B315" s="56" t="s">
        <v>527</v>
      </c>
      <c r="C315" s="55"/>
      <c r="D315" s="55" t="s">
        <v>552</v>
      </c>
      <c r="E315" s="55">
        <v>1.1100000000000001</v>
      </c>
      <c r="F315" s="90"/>
      <c r="G315" s="55" t="s">
        <v>139</v>
      </c>
      <c r="H315" s="55">
        <v>2017</v>
      </c>
      <c r="I315" s="55">
        <v>2021</v>
      </c>
      <c r="J315" s="55" t="s">
        <v>17</v>
      </c>
      <c r="K315" s="55" t="s">
        <v>657</v>
      </c>
      <c r="L315" s="55"/>
      <c r="M315" s="55">
        <v>289</v>
      </c>
      <c r="N315" s="55"/>
      <c r="X315" s="28" t="str">
        <f>INDEX(Regions!$B$4:$B323,MATCH(GCAM!B315,Regions!$A$4:$A$19,0))</f>
        <v>USA</v>
      </c>
      <c r="Y315" t="s">
        <v>66</v>
      </c>
      <c r="Z315" t="s">
        <v>66</v>
      </c>
      <c r="AA315" t="str">
        <f>INDEX(PolicyMapping!$B:$B,MATCH($D315,PolicyMapping!$A:$A,0))</f>
        <v>efficiency standard</v>
      </c>
      <c r="AB315" t="str">
        <f>INDEX(PolicyMapping!$C:$C,MATCH($D315,PolicyMapping!$A:$A,0))</f>
        <v>transport</v>
      </c>
    </row>
    <row r="316" spans="1:28" x14ac:dyDescent="0.3">
      <c r="A316" s="59" t="s">
        <v>713</v>
      </c>
      <c r="B316" s="60" t="s">
        <v>527</v>
      </c>
      <c r="C316" s="59"/>
      <c r="D316" s="59" t="s">
        <v>696</v>
      </c>
      <c r="E316" s="59" t="s">
        <v>554</v>
      </c>
      <c r="F316" s="90"/>
      <c r="G316" s="59" t="s">
        <v>555</v>
      </c>
      <c r="H316" s="59"/>
      <c r="I316" s="59">
        <v>2024</v>
      </c>
      <c r="J316" s="59"/>
      <c r="K316" s="59" t="s">
        <v>141</v>
      </c>
      <c r="L316" s="59"/>
      <c r="M316" s="59">
        <v>290</v>
      </c>
      <c r="N316" s="59"/>
      <c r="X316" s="28" t="str">
        <f>INDEX(Regions!$B$4:$B324,MATCH(GCAM!B316,Regions!$A$4:$A$19,0))</f>
        <v>USA</v>
      </c>
      <c r="AA316" t="str">
        <f>INDEX(PolicyMapping!$B:$B,MATCH($D316,PolicyMapping!$A:$A,0))</f>
        <v>economic</v>
      </c>
      <c r="AB316" t="str">
        <f>INDEX(PolicyMapping!$C:$C,MATCH($D316,PolicyMapping!$A:$A,0))</f>
        <v>system</v>
      </c>
    </row>
    <row r="317" spans="1:28" x14ac:dyDescent="0.3">
      <c r="A317" s="59" t="s">
        <v>713</v>
      </c>
      <c r="B317" s="60" t="s">
        <v>527</v>
      </c>
      <c r="C317" s="59"/>
      <c r="D317" s="59" t="s">
        <v>557</v>
      </c>
      <c r="E317" s="59">
        <v>-50</v>
      </c>
      <c r="F317" s="90"/>
      <c r="G317" s="59" t="s">
        <v>10</v>
      </c>
      <c r="H317" s="59">
        <v>2010</v>
      </c>
      <c r="I317" s="59">
        <v>2020</v>
      </c>
      <c r="J317" s="59" t="s">
        <v>304</v>
      </c>
      <c r="K317" s="59" t="s">
        <v>141</v>
      </c>
      <c r="L317" s="59"/>
      <c r="M317" s="59">
        <v>291</v>
      </c>
      <c r="N317" s="59"/>
      <c r="X317" s="28" t="str">
        <f>INDEX(Regions!$B$4:$B325,MATCH(GCAM!B317,Regions!$A$4:$A$19,0))</f>
        <v>USA</v>
      </c>
      <c r="AA317" t="str">
        <f>INDEX(PolicyMapping!$B:$B,MATCH($D317,PolicyMapping!$A:$A,0))</f>
        <v>cap on fossils</v>
      </c>
      <c r="AB317" t="str">
        <f>INDEX(PolicyMapping!$C:$C,MATCH($D317,PolicyMapping!$A:$A,0))</f>
        <v>system</v>
      </c>
    </row>
    <row r="318" spans="1:28" x14ac:dyDescent="0.3">
      <c r="A318" s="59" t="s">
        <v>713</v>
      </c>
      <c r="B318" s="60" t="s">
        <v>527</v>
      </c>
      <c r="C318" s="59"/>
      <c r="D318" s="59" t="s">
        <v>559</v>
      </c>
      <c r="E318" s="59">
        <v>-1.4</v>
      </c>
      <c r="F318" s="90"/>
      <c r="G318" s="59" t="s">
        <v>10</v>
      </c>
      <c r="H318" s="59">
        <v>2012</v>
      </c>
      <c r="I318" s="59" t="s">
        <v>113</v>
      </c>
      <c r="J318" s="59" t="s">
        <v>17</v>
      </c>
      <c r="K318" s="59" t="s">
        <v>890</v>
      </c>
      <c r="L318" s="59"/>
      <c r="M318" s="59">
        <v>292</v>
      </c>
      <c r="N318" s="59"/>
      <c r="X318" s="28" t="str">
        <f>INDEX(Regions!$B$4:$B326,MATCH(GCAM!B318,Regions!$A$4:$A$19,0))</f>
        <v>USA</v>
      </c>
      <c r="AA318" t="str">
        <f>INDEX(PolicyMapping!$B:$B,MATCH($D318,PolicyMapping!$A:$A,0))</f>
        <v>efficiency standard</v>
      </c>
      <c r="AB318" t="str">
        <f>INDEX(PolicyMapping!$C:$C,MATCH($D318,PolicyMapping!$A:$A,0))</f>
        <v>buildings</v>
      </c>
    </row>
    <row r="319" spans="1:28" x14ac:dyDescent="0.3">
      <c r="A319" s="59" t="s">
        <v>713</v>
      </c>
      <c r="B319" s="60" t="s">
        <v>527</v>
      </c>
      <c r="C319" s="59"/>
      <c r="D319" s="59" t="s">
        <v>562</v>
      </c>
      <c r="E319" s="59">
        <v>-1.9</v>
      </c>
      <c r="F319" s="90"/>
      <c r="G319" s="59" t="s">
        <v>10</v>
      </c>
      <c r="H319" s="59">
        <v>2012</v>
      </c>
      <c r="I319" s="59" t="s">
        <v>113</v>
      </c>
      <c r="J319" s="59" t="s">
        <v>17</v>
      </c>
      <c r="K319" s="59" t="s">
        <v>890</v>
      </c>
      <c r="L319" s="59"/>
      <c r="M319" s="59">
        <v>293</v>
      </c>
      <c r="N319" s="59"/>
      <c r="X319" s="28" t="str">
        <f>INDEX(Regions!$B$4:$B327,MATCH(GCAM!B319,Regions!$A$4:$A$19,0))</f>
        <v>USA</v>
      </c>
      <c r="AA319" t="str">
        <f>INDEX(PolicyMapping!$B:$B,MATCH($D319,PolicyMapping!$A:$A,0))</f>
        <v>efficiency standard</v>
      </c>
      <c r="AB319" t="str">
        <f>INDEX(PolicyMapping!$C:$C,MATCH($D319,PolicyMapping!$A:$A,0))</f>
        <v>buildings</v>
      </c>
    </row>
    <row r="320" spans="1:28" x14ac:dyDescent="0.3">
      <c r="A320" s="55" t="s">
        <v>713</v>
      </c>
      <c r="B320" s="56" t="s">
        <v>527</v>
      </c>
      <c r="C320" s="55"/>
      <c r="D320" s="55" t="s">
        <v>564</v>
      </c>
      <c r="E320" s="55">
        <v>-1.6</v>
      </c>
      <c r="F320" s="90"/>
      <c r="G320" s="55" t="s">
        <v>10</v>
      </c>
      <c r="H320" s="55">
        <v>2012</v>
      </c>
      <c r="I320" s="55" t="s">
        <v>113</v>
      </c>
      <c r="J320" s="55" t="s">
        <v>17</v>
      </c>
      <c r="K320" s="55" t="s">
        <v>880</v>
      </c>
      <c r="L320" s="55"/>
      <c r="M320" s="55">
        <v>294</v>
      </c>
      <c r="N320" s="55"/>
      <c r="X320" s="28" t="str">
        <f>INDEX(Regions!$B$4:$B328,MATCH(GCAM!B320,Regions!$A$4:$A$19,0))</f>
        <v>USA</v>
      </c>
      <c r="Y320" t="s">
        <v>66</v>
      </c>
      <c r="Z320" t="s">
        <v>66</v>
      </c>
      <c r="AA320" t="str">
        <f>INDEX(PolicyMapping!$B:$B,MATCH($D320,PolicyMapping!$A:$A,0))</f>
        <v>efficiency standard</v>
      </c>
      <c r="AB320" t="str">
        <f>INDEX(PolicyMapping!$C:$C,MATCH($D320,PolicyMapping!$A:$A,0))</f>
        <v>buildings</v>
      </c>
    </row>
    <row r="321" spans="1:29" x14ac:dyDescent="0.3">
      <c r="A321" s="59" t="s">
        <v>713</v>
      </c>
      <c r="B321" s="60" t="s">
        <v>527</v>
      </c>
      <c r="C321" s="59"/>
      <c r="D321" s="59" t="s">
        <v>114</v>
      </c>
      <c r="E321" s="59">
        <v>-40</v>
      </c>
      <c r="F321" s="90"/>
      <c r="G321" s="59" t="s">
        <v>81</v>
      </c>
      <c r="H321" s="59" t="s">
        <v>148</v>
      </c>
      <c r="I321" s="59">
        <v>2020</v>
      </c>
      <c r="J321" s="59" t="s">
        <v>17</v>
      </c>
      <c r="K321" s="59" t="s">
        <v>141</v>
      </c>
      <c r="L321" s="59"/>
      <c r="M321" s="59">
        <v>295</v>
      </c>
      <c r="N321" s="59"/>
      <c r="X321" s="28" t="str">
        <f>INDEX(Regions!$B$4:$B329,MATCH(GCAM!B321,Regions!$A$4:$A$19,0))</f>
        <v>USA</v>
      </c>
      <c r="AA321" t="str">
        <f>INDEX(PolicyMapping!$B:$B,MATCH($D321,PolicyMapping!$A:$A,0))</f>
        <v>cap on emissions</v>
      </c>
      <c r="AB321" t="str">
        <f>INDEX(PolicyMapping!$C:$C,MATCH($D321,PolicyMapping!$A:$A,0))</f>
        <v>land</v>
      </c>
    </row>
    <row r="322" spans="1:29" x14ac:dyDescent="0.3">
      <c r="A322" s="41" t="s">
        <v>713</v>
      </c>
      <c r="B322" s="54" t="s">
        <v>527</v>
      </c>
      <c r="C322" s="41"/>
      <c r="D322" s="41" t="s">
        <v>633</v>
      </c>
      <c r="E322" s="41">
        <v>155.34</v>
      </c>
      <c r="F322" s="90"/>
      <c r="G322" s="41" t="s">
        <v>286</v>
      </c>
      <c r="H322" s="41"/>
      <c r="I322" s="41">
        <v>2020</v>
      </c>
      <c r="J322" s="41" t="s">
        <v>17</v>
      </c>
      <c r="K322" s="41" t="s">
        <v>659</v>
      </c>
      <c r="L322" s="41"/>
      <c r="M322" s="41">
        <v>296</v>
      </c>
      <c r="N322" s="41" t="s">
        <v>883</v>
      </c>
      <c r="W322" t="s">
        <v>130</v>
      </c>
      <c r="X322" s="28" t="str">
        <f>INDEX(Regions!$B$4:$B330,MATCH(GCAM!B322,Regions!$A$4:$A$19,0))</f>
        <v>USA</v>
      </c>
      <c r="Y322" t="s">
        <v>66</v>
      </c>
      <c r="AA322" t="str">
        <f>INDEX(PolicyMapping!$B:$B,MATCH($D322,PolicyMapping!$A:$A,0))</f>
        <v>efficiency standard</v>
      </c>
      <c r="AB322" t="str">
        <f>INDEX(PolicyMapping!$C:$C,MATCH($D322,PolicyMapping!$A:$A,0))</f>
        <v>transport</v>
      </c>
    </row>
    <row r="323" spans="1:29" x14ac:dyDescent="0.3">
      <c r="A323" s="57" t="s">
        <v>713</v>
      </c>
      <c r="B323" s="58" t="s">
        <v>527</v>
      </c>
      <c r="C323" s="57"/>
      <c r="D323" s="57" t="s">
        <v>633</v>
      </c>
      <c r="E323" s="57">
        <v>131.72999999999999</v>
      </c>
      <c r="F323" s="94"/>
      <c r="G323" s="57" t="s">
        <v>286</v>
      </c>
      <c r="H323" s="57"/>
      <c r="I323" s="57">
        <v>2025</v>
      </c>
      <c r="J323" s="57" t="s">
        <v>17</v>
      </c>
      <c r="K323" s="57" t="s">
        <v>659</v>
      </c>
      <c r="L323" s="57"/>
      <c r="M323" s="57">
        <v>297</v>
      </c>
      <c r="N323" s="57" t="s">
        <v>883</v>
      </c>
      <c r="W323" t="s">
        <v>130</v>
      </c>
      <c r="X323" s="28" t="str">
        <f>INDEX(Regions!$B$4:$B331,MATCH(GCAM!B323,Regions!$A$4:$A$19,0))</f>
        <v>USA</v>
      </c>
      <c r="Y323" t="s">
        <v>66</v>
      </c>
      <c r="AA323" t="str">
        <f>INDEX(PolicyMapping!$B:$B,MATCH($D323,PolicyMapping!$A:$A,0))</f>
        <v>efficiency standard</v>
      </c>
      <c r="AB323" t="str">
        <f>INDEX(PolicyMapping!$C:$C,MATCH($D323,PolicyMapping!$A:$A,0))</f>
        <v>transport</v>
      </c>
      <c r="AC323" t="s">
        <v>66</v>
      </c>
    </row>
    <row r="324" spans="1:29" x14ac:dyDescent="0.3">
      <c r="A324" s="41" t="s">
        <v>713</v>
      </c>
      <c r="B324" s="54" t="s">
        <v>527</v>
      </c>
      <c r="C324" s="41"/>
      <c r="D324" s="41" t="s">
        <v>633</v>
      </c>
      <c r="E324" s="41">
        <v>131.72999999999999</v>
      </c>
      <c r="F324" s="90"/>
      <c r="G324" s="41" t="s">
        <v>286</v>
      </c>
      <c r="H324" s="41"/>
      <c r="I324" s="41">
        <v>2030</v>
      </c>
      <c r="J324" s="41" t="s">
        <v>17</v>
      </c>
      <c r="K324" s="41" t="s">
        <v>659</v>
      </c>
      <c r="L324" s="41"/>
      <c r="M324" s="41">
        <v>298</v>
      </c>
      <c r="N324" s="41" t="s">
        <v>883</v>
      </c>
      <c r="W324" t="s">
        <v>130</v>
      </c>
      <c r="X324" s="28" t="str">
        <f>INDEX(Regions!$B$4:$B332,MATCH(GCAM!B324,Regions!$A$4:$A$19,0))</f>
        <v>USA</v>
      </c>
      <c r="Y324" t="s">
        <v>66</v>
      </c>
      <c r="AA324" t="str">
        <f>INDEX(PolicyMapping!$B:$B,MATCH($D324,PolicyMapping!$A:$A,0))</f>
        <v>efficiency standard</v>
      </c>
      <c r="AB324" t="str">
        <f>INDEX(PolicyMapping!$C:$C,MATCH($D324,PolicyMapping!$A:$A,0))</f>
        <v>transport</v>
      </c>
    </row>
    <row r="325" spans="1:29" x14ac:dyDescent="0.3">
      <c r="A325" s="41" t="s">
        <v>713</v>
      </c>
      <c r="B325" s="54" t="s">
        <v>527</v>
      </c>
      <c r="C325" s="41"/>
      <c r="D325" s="41" t="s">
        <v>660</v>
      </c>
      <c r="E325" s="41">
        <v>220.59</v>
      </c>
      <c r="F325" s="90"/>
      <c r="G325" s="41" t="s">
        <v>286</v>
      </c>
      <c r="H325" s="41"/>
      <c r="I325" s="41">
        <v>2020</v>
      </c>
      <c r="J325" s="41" t="s">
        <v>17</v>
      </c>
      <c r="K325" s="41" t="s">
        <v>661</v>
      </c>
      <c r="L325" s="41"/>
      <c r="M325" s="41">
        <v>299</v>
      </c>
      <c r="N325" s="41" t="s">
        <v>883</v>
      </c>
      <c r="W325" t="s">
        <v>130</v>
      </c>
      <c r="X325" s="28" t="str">
        <f>INDEX(Regions!$B$4:$B333,MATCH(GCAM!B325,Regions!$A$4:$A$19,0))</f>
        <v>USA</v>
      </c>
      <c r="Y325" t="s">
        <v>66</v>
      </c>
      <c r="AA325" t="str">
        <f>INDEX(PolicyMapping!$B:$B,MATCH($D325,PolicyMapping!$A:$A,0))</f>
        <v>efficiency standard</v>
      </c>
      <c r="AB325" t="str">
        <f>INDEX(PolicyMapping!$C:$C,MATCH($D325,PolicyMapping!$A:$A,0))</f>
        <v>transport</v>
      </c>
    </row>
    <row r="326" spans="1:29" x14ac:dyDescent="0.3">
      <c r="A326" s="57" t="s">
        <v>713</v>
      </c>
      <c r="B326" s="58" t="s">
        <v>527</v>
      </c>
      <c r="C326" s="57"/>
      <c r="D326" s="57" t="s">
        <v>660</v>
      </c>
      <c r="E326" s="57">
        <v>178.33</v>
      </c>
      <c r="F326" s="94">
        <v>187</v>
      </c>
      <c r="G326" s="57" t="s">
        <v>286</v>
      </c>
      <c r="H326" s="57"/>
      <c r="I326" s="57">
        <v>2025</v>
      </c>
      <c r="J326" s="57" t="s">
        <v>17</v>
      </c>
      <c r="K326" s="57" t="s">
        <v>661</v>
      </c>
      <c r="L326" s="57"/>
      <c r="M326" s="57">
        <v>300</v>
      </c>
      <c r="N326" s="57" t="s">
        <v>883</v>
      </c>
      <c r="W326" t="s">
        <v>130</v>
      </c>
      <c r="X326" s="28" t="str">
        <f>INDEX(Regions!$B$4:$B334,MATCH(GCAM!B326,Regions!$A$4:$A$19,0))</f>
        <v>USA</v>
      </c>
      <c r="Y326" t="s">
        <v>66</v>
      </c>
      <c r="AA326" t="str">
        <f>INDEX(PolicyMapping!$B:$B,MATCH($D326,PolicyMapping!$A:$A,0))</f>
        <v>efficiency standard</v>
      </c>
      <c r="AB326" t="str">
        <f>INDEX(PolicyMapping!$C:$C,MATCH($D326,PolicyMapping!$A:$A,0))</f>
        <v>transport</v>
      </c>
      <c r="AC326" t="s">
        <v>66</v>
      </c>
    </row>
    <row r="327" spans="1:29" x14ac:dyDescent="0.3">
      <c r="A327" s="41" t="s">
        <v>713</v>
      </c>
      <c r="B327" s="54" t="s">
        <v>527</v>
      </c>
      <c r="C327" s="41"/>
      <c r="D327" s="41" t="s">
        <v>660</v>
      </c>
      <c r="E327" s="41">
        <v>178.33</v>
      </c>
      <c r="F327" s="90"/>
      <c r="G327" s="41" t="s">
        <v>286</v>
      </c>
      <c r="H327" s="41"/>
      <c r="I327" s="41">
        <v>2030</v>
      </c>
      <c r="J327" s="41" t="s">
        <v>17</v>
      </c>
      <c r="K327" s="41" t="s">
        <v>661</v>
      </c>
      <c r="L327" s="41"/>
      <c r="M327" s="41">
        <v>301</v>
      </c>
      <c r="N327" s="41" t="s">
        <v>883</v>
      </c>
      <c r="W327" t="s">
        <v>130</v>
      </c>
      <c r="X327" s="28" t="str">
        <f>INDEX(Regions!$B$4:$B335,MATCH(GCAM!B327,Regions!$A$4:$A$19,0))</f>
        <v>USA</v>
      </c>
      <c r="Y327" t="s">
        <v>66</v>
      </c>
      <c r="AA327" t="str">
        <f>INDEX(PolicyMapping!$B:$B,MATCH($D327,PolicyMapping!$A:$A,0))</f>
        <v>efficiency standard</v>
      </c>
      <c r="AB327" t="str">
        <f>INDEX(PolicyMapping!$C:$C,MATCH($D327,PolicyMapping!$A:$A,0))</f>
        <v>transport</v>
      </c>
    </row>
    <row r="328" spans="1:29" x14ac:dyDescent="0.3">
      <c r="A328" s="55" t="s">
        <v>713</v>
      </c>
      <c r="B328" s="56" t="s">
        <v>527</v>
      </c>
      <c r="C328" s="55"/>
      <c r="D328" s="55" t="s">
        <v>224</v>
      </c>
      <c r="E328" s="55">
        <v>582000</v>
      </c>
      <c r="F328" s="90"/>
      <c r="G328" s="55" t="s">
        <v>225</v>
      </c>
      <c r="H328" s="55"/>
      <c r="I328" s="55">
        <v>2020</v>
      </c>
      <c r="J328" s="55" t="s">
        <v>17</v>
      </c>
      <c r="K328" s="55" t="s">
        <v>662</v>
      </c>
      <c r="L328" s="55"/>
      <c r="M328" s="55">
        <v>302</v>
      </c>
      <c r="N328" s="55"/>
      <c r="W328" t="s">
        <v>130</v>
      </c>
      <c r="X328" s="28" t="str">
        <f>INDEX(Regions!$B$4:$B336,MATCH(GCAM!B328,Regions!$A$4:$A$19,0))</f>
        <v>USA</v>
      </c>
      <c r="Y328" t="s">
        <v>66</v>
      </c>
      <c r="Z328" t="s">
        <v>66</v>
      </c>
      <c r="AA328" t="str">
        <f>INDEX(PolicyMapping!$B:$B,MATCH($D328,PolicyMapping!$A:$A,0))</f>
        <v>clean energy</v>
      </c>
      <c r="AB328" t="str">
        <f>INDEX(PolicyMapping!$C:$C,MATCH($D328,PolicyMapping!$A:$A,0))</f>
        <v>transport</v>
      </c>
    </row>
    <row r="329" spans="1:29" x14ac:dyDescent="0.3">
      <c r="A329" s="55" t="s">
        <v>713</v>
      </c>
      <c r="B329" s="56" t="s">
        <v>527</v>
      </c>
      <c r="C329" s="55"/>
      <c r="D329" s="55" t="s">
        <v>224</v>
      </c>
      <c r="E329" s="55">
        <v>1334000</v>
      </c>
      <c r="F329" s="90"/>
      <c r="G329" s="55" t="s">
        <v>225</v>
      </c>
      <c r="H329" s="55"/>
      <c r="I329" s="55">
        <v>2025</v>
      </c>
      <c r="J329" s="55" t="s">
        <v>17</v>
      </c>
      <c r="K329" s="55" t="s">
        <v>662</v>
      </c>
      <c r="L329" s="55"/>
      <c r="M329" s="55">
        <v>303</v>
      </c>
      <c r="N329" s="55"/>
      <c r="W329" t="s">
        <v>130</v>
      </c>
      <c r="X329" s="28" t="str">
        <f>INDEX(Regions!$B$4:$B337,MATCH(GCAM!B329,Regions!$A$4:$A$19,0))</f>
        <v>USA</v>
      </c>
      <c r="Y329" t="s">
        <v>66</v>
      </c>
      <c r="Z329" t="s">
        <v>66</v>
      </c>
      <c r="AA329" t="str">
        <f>INDEX(PolicyMapping!$B:$B,MATCH($D329,PolicyMapping!$A:$A,0))</f>
        <v>clean energy</v>
      </c>
      <c r="AB329" t="str">
        <f>INDEX(PolicyMapping!$C:$C,MATCH($D329,PolicyMapping!$A:$A,0))</f>
        <v>transport</v>
      </c>
    </row>
    <row r="330" spans="1:29" x14ac:dyDescent="0.3">
      <c r="A330" s="55" t="s">
        <v>713</v>
      </c>
      <c r="B330" s="56" t="s">
        <v>527</v>
      </c>
      <c r="C330" s="55"/>
      <c r="D330" s="55" t="s">
        <v>224</v>
      </c>
      <c r="E330" s="55">
        <v>1754000</v>
      </c>
      <c r="F330" s="90"/>
      <c r="G330" s="55" t="s">
        <v>225</v>
      </c>
      <c r="H330" s="55"/>
      <c r="I330" s="55">
        <v>2030</v>
      </c>
      <c r="J330" s="55" t="s">
        <v>17</v>
      </c>
      <c r="K330" s="55" t="s">
        <v>662</v>
      </c>
      <c r="L330" s="55"/>
      <c r="M330" s="55">
        <v>304</v>
      </c>
      <c r="N330" s="55"/>
      <c r="W330" t="s">
        <v>130</v>
      </c>
      <c r="X330" s="28" t="str">
        <f>INDEX(Regions!$B$4:$B338,MATCH(GCAM!B330,Regions!$A$4:$A$19,0))</f>
        <v>USA</v>
      </c>
      <c r="Y330" t="s">
        <v>66</v>
      </c>
      <c r="Z330" t="s">
        <v>66</v>
      </c>
      <c r="AA330" t="str">
        <f>INDEX(PolicyMapping!$B:$B,MATCH($D330,PolicyMapping!$A:$A,0))</f>
        <v>clean energy</v>
      </c>
      <c r="AB330" t="str">
        <f>INDEX(PolicyMapping!$C:$C,MATCH($D330,PolicyMapping!$A:$A,0))</f>
        <v>transport</v>
      </c>
    </row>
    <row r="331" spans="1:29" x14ac:dyDescent="0.3">
      <c r="A331" s="41" t="s">
        <v>713</v>
      </c>
      <c r="B331" s="54" t="s">
        <v>527</v>
      </c>
      <c r="C331" s="41"/>
      <c r="D331" s="41" t="s">
        <v>386</v>
      </c>
      <c r="E331" s="41">
        <v>11.2</v>
      </c>
      <c r="F331" s="99">
        <v>20</v>
      </c>
      <c r="G331" s="41" t="s">
        <v>10</v>
      </c>
      <c r="H331" s="41"/>
      <c r="I331" s="41">
        <v>2020</v>
      </c>
      <c r="J331" s="41" t="s">
        <v>17</v>
      </c>
      <c r="K331" s="41" t="s">
        <v>809</v>
      </c>
      <c r="L331" s="41"/>
      <c r="M331" s="41">
        <v>305</v>
      </c>
      <c r="N331" s="41" t="s">
        <v>884</v>
      </c>
      <c r="W331" t="s">
        <v>130</v>
      </c>
      <c r="X331" s="28" t="str">
        <f>INDEX(Regions!$B$4:$B339,MATCH(GCAM!B331,Regions!$A$4:$A$19,0))</f>
        <v>USA</v>
      </c>
      <c r="Y331" t="s">
        <v>66</v>
      </c>
      <c r="AA331" t="str">
        <f>INDEX(PolicyMapping!$B:$B,MATCH($D331,PolicyMapping!$A:$A,0))</f>
        <v>clean energy</v>
      </c>
      <c r="AB331" t="str">
        <f>INDEX(PolicyMapping!$C:$C,MATCH($D331,PolicyMapping!$A:$A,0))</f>
        <v>system</v>
      </c>
    </row>
    <row r="332" spans="1:29" x14ac:dyDescent="0.3">
      <c r="A332" s="41" t="s">
        <v>713</v>
      </c>
      <c r="B332" s="54" t="s">
        <v>527</v>
      </c>
      <c r="C332" s="41"/>
      <c r="D332" s="41" t="s">
        <v>386</v>
      </c>
      <c r="E332" s="41">
        <v>15.1</v>
      </c>
      <c r="F332" s="99">
        <v>29.5</v>
      </c>
      <c r="G332" s="41" t="s">
        <v>10</v>
      </c>
      <c r="H332" s="41"/>
      <c r="I332" s="41">
        <v>2025</v>
      </c>
      <c r="J332" s="41" t="s">
        <v>17</v>
      </c>
      <c r="K332" s="41" t="s">
        <v>809</v>
      </c>
      <c r="L332" s="41"/>
      <c r="M332" s="41">
        <v>306</v>
      </c>
      <c r="N332" s="41" t="s">
        <v>884</v>
      </c>
      <c r="W332" t="s">
        <v>130</v>
      </c>
      <c r="X332" s="28" t="str">
        <f>INDEX(Regions!$B$4:$B340,MATCH(GCAM!B332,Regions!$A$4:$A$19,0))</f>
        <v>USA</v>
      </c>
      <c r="Y332" t="s">
        <v>66</v>
      </c>
      <c r="AA332" t="str">
        <f>INDEX(PolicyMapping!$B:$B,MATCH($D332,PolicyMapping!$A:$A,0))</f>
        <v>clean energy</v>
      </c>
      <c r="AB332" t="str">
        <f>INDEX(PolicyMapping!$C:$C,MATCH($D332,PolicyMapping!$A:$A,0))</f>
        <v>system</v>
      </c>
    </row>
    <row r="333" spans="1:29" x14ac:dyDescent="0.3">
      <c r="A333" s="41" t="s">
        <v>713</v>
      </c>
      <c r="B333" s="54" t="s">
        <v>527</v>
      </c>
      <c r="C333" s="41"/>
      <c r="D333" s="41" t="s">
        <v>386</v>
      </c>
      <c r="E333" s="41">
        <v>21</v>
      </c>
      <c r="F333" s="99">
        <v>34.5</v>
      </c>
      <c r="G333" s="41" t="s">
        <v>10</v>
      </c>
      <c r="H333" s="41"/>
      <c r="I333" s="41">
        <v>2030</v>
      </c>
      <c r="J333" s="41" t="s">
        <v>17</v>
      </c>
      <c r="K333" s="41" t="s">
        <v>809</v>
      </c>
      <c r="L333" s="41"/>
      <c r="M333" s="41">
        <v>307</v>
      </c>
      <c r="N333" s="41" t="s">
        <v>884</v>
      </c>
      <c r="W333" t="s">
        <v>130</v>
      </c>
      <c r="X333" s="28" t="str">
        <f>INDEX(Regions!$B$4:$B341,MATCH(GCAM!B333,Regions!$A$4:$A$19,0))</f>
        <v>USA</v>
      </c>
      <c r="Y333" t="s">
        <v>66</v>
      </c>
      <c r="AA333" t="str">
        <f>INDEX(PolicyMapping!$B:$B,MATCH($D333,PolicyMapping!$A:$A,0))</f>
        <v>clean energy</v>
      </c>
      <c r="AB333" t="str">
        <f>INDEX(PolicyMapping!$C:$C,MATCH($D333,PolicyMapping!$A:$A,0))</f>
        <v>system</v>
      </c>
    </row>
    <row r="334" spans="1:29" x14ac:dyDescent="0.3">
      <c r="A334" s="41" t="s">
        <v>713</v>
      </c>
      <c r="B334" s="54" t="s">
        <v>527</v>
      </c>
      <c r="C334" s="54"/>
      <c r="D334" s="41" t="s">
        <v>885</v>
      </c>
      <c r="E334" s="41">
        <v>15</v>
      </c>
      <c r="F334" s="90"/>
      <c r="G334" s="41" t="s">
        <v>343</v>
      </c>
      <c r="H334" s="54"/>
      <c r="I334" s="41">
        <v>2020</v>
      </c>
      <c r="J334" s="41" t="s">
        <v>17</v>
      </c>
      <c r="K334" s="41" t="s">
        <v>886</v>
      </c>
      <c r="L334" s="41"/>
      <c r="M334" s="54"/>
      <c r="N334" s="41" t="s">
        <v>887</v>
      </c>
      <c r="W334" t="s">
        <v>130</v>
      </c>
      <c r="X334" s="28" t="str">
        <f>INDEX(Regions!$B$4:$B342,MATCH(GCAM!B334,Regions!$A$4:$A$19,0))</f>
        <v>USA</v>
      </c>
      <c r="Y334" t="s">
        <v>66</v>
      </c>
      <c r="AA334" t="str">
        <f>INDEX(PolicyMapping!$B:$B,MATCH($D334,PolicyMapping!$A:$A,0))</f>
        <v>efficiency standard</v>
      </c>
      <c r="AB334" t="str">
        <f>INDEX(PolicyMapping!$C:$C,MATCH($D334,PolicyMapping!$A:$A,0))</f>
        <v>buildings</v>
      </c>
    </row>
    <row r="335" spans="1:29" x14ac:dyDescent="0.3">
      <c r="A335" s="41" t="s">
        <v>713</v>
      </c>
      <c r="B335" s="54" t="s">
        <v>527</v>
      </c>
      <c r="C335" s="54"/>
      <c r="D335" s="41" t="s">
        <v>885</v>
      </c>
      <c r="E335" s="41">
        <v>65</v>
      </c>
      <c r="F335" s="90"/>
      <c r="G335" s="41" t="s">
        <v>343</v>
      </c>
      <c r="H335" s="54"/>
      <c r="I335" s="41">
        <v>2025</v>
      </c>
      <c r="J335" s="41" t="s">
        <v>17</v>
      </c>
      <c r="K335" s="41" t="s">
        <v>886</v>
      </c>
      <c r="L335" s="41"/>
      <c r="M335" s="54"/>
      <c r="N335" s="41" t="s">
        <v>887</v>
      </c>
      <c r="W335" t="s">
        <v>130</v>
      </c>
      <c r="X335" s="28" t="str">
        <f>INDEX(Regions!$B$4:$B343,MATCH(GCAM!B335,Regions!$A$4:$A$19,0))</f>
        <v>USA</v>
      </c>
      <c r="Y335" t="s">
        <v>66</v>
      </c>
      <c r="AA335" t="str">
        <f>INDEX(PolicyMapping!$B:$B,MATCH($D335,PolicyMapping!$A:$A,0))</f>
        <v>efficiency standard</v>
      </c>
      <c r="AB335" t="str">
        <f>INDEX(PolicyMapping!$C:$C,MATCH($D335,PolicyMapping!$A:$A,0))</f>
        <v>buildings</v>
      </c>
    </row>
    <row r="336" spans="1:29" x14ac:dyDescent="0.3">
      <c r="A336" s="41" t="s">
        <v>713</v>
      </c>
      <c r="B336" s="54" t="s">
        <v>527</v>
      </c>
      <c r="C336" s="54"/>
      <c r="D336" s="41" t="s">
        <v>885</v>
      </c>
      <c r="E336" s="41">
        <v>225</v>
      </c>
      <c r="F336" s="90"/>
      <c r="G336" s="41" t="s">
        <v>343</v>
      </c>
      <c r="H336" s="54"/>
      <c r="I336" s="41">
        <v>2030</v>
      </c>
      <c r="J336" s="41" t="s">
        <v>17</v>
      </c>
      <c r="K336" s="41" t="s">
        <v>886</v>
      </c>
      <c r="L336" s="41"/>
      <c r="M336" s="54"/>
      <c r="N336" s="41" t="s">
        <v>887</v>
      </c>
      <c r="W336" t="s">
        <v>130</v>
      </c>
      <c r="X336" s="28" t="str">
        <f>INDEX(Regions!$B$4:$B344,MATCH(GCAM!B336,Regions!$A$4:$A$19,0))</f>
        <v>USA</v>
      </c>
      <c r="Y336" t="s">
        <v>66</v>
      </c>
      <c r="AA336" t="str">
        <f>INDEX(PolicyMapping!$B:$B,MATCH($D336,PolicyMapping!$A:$A,0))</f>
        <v>efficiency standard</v>
      </c>
      <c r="AB336" t="str">
        <f>INDEX(PolicyMapping!$C:$C,MATCH($D336,PolicyMapping!$A:$A,0))</f>
        <v>buildings</v>
      </c>
    </row>
    <row r="337" spans="1:29" x14ac:dyDescent="0.3">
      <c r="A337" s="41" t="s">
        <v>713</v>
      </c>
      <c r="B337" s="54" t="s">
        <v>527</v>
      </c>
      <c r="C337" s="54"/>
      <c r="D337" s="41" t="s">
        <v>888</v>
      </c>
      <c r="E337" s="41">
        <v>85</v>
      </c>
      <c r="F337" s="90"/>
      <c r="G337" s="41" t="s">
        <v>343</v>
      </c>
      <c r="H337" s="54"/>
      <c r="I337" s="41">
        <v>2020</v>
      </c>
      <c r="J337" s="41" t="s">
        <v>17</v>
      </c>
      <c r="K337" s="41" t="s">
        <v>886</v>
      </c>
      <c r="L337" s="41"/>
      <c r="M337" s="54"/>
      <c r="N337" s="41" t="s">
        <v>887</v>
      </c>
      <c r="W337" t="s">
        <v>130</v>
      </c>
      <c r="X337" s="28" t="str">
        <f>INDEX(Regions!$B$4:$B345,MATCH(GCAM!B337,Regions!$A$4:$A$19,0))</f>
        <v>USA</v>
      </c>
      <c r="Y337" t="s">
        <v>66</v>
      </c>
      <c r="AA337" t="str">
        <f>INDEX(PolicyMapping!$B:$B,MATCH($D337,PolicyMapping!$A:$A,0))</f>
        <v>efficiency standard</v>
      </c>
      <c r="AB337" t="str">
        <f>INDEX(PolicyMapping!$C:$C,MATCH($D337,PolicyMapping!$A:$A,0))</f>
        <v>buildings</v>
      </c>
    </row>
    <row r="338" spans="1:29" x14ac:dyDescent="0.3">
      <c r="A338" s="41" t="s">
        <v>713</v>
      </c>
      <c r="B338" s="54" t="s">
        <v>527</v>
      </c>
      <c r="C338" s="54"/>
      <c r="D338" s="41" t="s">
        <v>888</v>
      </c>
      <c r="E338" s="41">
        <v>240</v>
      </c>
      <c r="F338" s="90"/>
      <c r="G338" s="41" t="s">
        <v>343</v>
      </c>
      <c r="H338" s="54"/>
      <c r="I338" s="41">
        <v>2025</v>
      </c>
      <c r="J338" s="41" t="s">
        <v>17</v>
      </c>
      <c r="K338" s="41" t="s">
        <v>886</v>
      </c>
      <c r="L338" s="41"/>
      <c r="M338" s="54"/>
      <c r="N338" s="41" t="s">
        <v>887</v>
      </c>
      <c r="W338" t="s">
        <v>130</v>
      </c>
      <c r="X338" s="28" t="str">
        <f>INDEX(Regions!$B$4:$B346,MATCH(GCAM!B338,Regions!$A$4:$A$19,0))</f>
        <v>USA</v>
      </c>
      <c r="Y338" t="s">
        <v>66</v>
      </c>
      <c r="AA338" t="str">
        <f>INDEX(PolicyMapping!$B:$B,MATCH($D338,PolicyMapping!$A:$A,0))</f>
        <v>efficiency standard</v>
      </c>
      <c r="AB338" t="str">
        <f>INDEX(PolicyMapping!$C:$C,MATCH($D338,PolicyMapping!$A:$A,0))</f>
        <v>buildings</v>
      </c>
    </row>
    <row r="339" spans="1:29" x14ac:dyDescent="0.3">
      <c r="A339" s="57" t="s">
        <v>713</v>
      </c>
      <c r="B339" s="58" t="s">
        <v>527</v>
      </c>
      <c r="C339" s="58"/>
      <c r="D339" s="57" t="s">
        <v>888</v>
      </c>
      <c r="E339" s="57">
        <v>465</v>
      </c>
      <c r="F339" s="94"/>
      <c r="G339" s="57" t="s">
        <v>343</v>
      </c>
      <c r="H339" s="58"/>
      <c r="I339" s="57">
        <v>2030</v>
      </c>
      <c r="J339" s="57" t="s">
        <v>17</v>
      </c>
      <c r="K339" s="57" t="s">
        <v>886</v>
      </c>
      <c r="L339" s="57"/>
      <c r="M339" s="80">
        <v>341</v>
      </c>
      <c r="N339" s="57" t="s">
        <v>887</v>
      </c>
      <c r="W339" t="s">
        <v>130</v>
      </c>
      <c r="X339" s="28" t="str">
        <f>INDEX(Regions!$B$4:$B347,MATCH(GCAM!B339,Regions!$A$4:$A$19,0))</f>
        <v>USA</v>
      </c>
      <c r="Y339" t="s">
        <v>66</v>
      </c>
      <c r="AA339" t="str">
        <f>INDEX(PolicyMapping!$B:$B,MATCH($D339,PolicyMapping!$A:$A,0))</f>
        <v>efficiency standard</v>
      </c>
      <c r="AB339" t="str">
        <f>INDEX(PolicyMapping!$C:$C,MATCH($D339,PolicyMapping!$A:$A,0))</f>
        <v>buildings</v>
      </c>
      <c r="AC339" t="s">
        <v>66</v>
      </c>
    </row>
  </sheetData>
  <autoFilter ref="W3:AC339" xr:uid="{D01552F5-42F5-4696-8F03-970267B5443D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1BFFD-7C8F-4EFC-92A9-71FBD9CB8441}">
  <sheetPr>
    <tabColor rgb="FF92D050"/>
  </sheetPr>
  <dimension ref="A3:N344"/>
  <sheetViews>
    <sheetView zoomScale="90" zoomScaleNormal="90" workbookViewId="0">
      <pane xSplit="1" ySplit="3" topLeftCell="B4" activePane="bottomRight" state="frozen"/>
      <selection pane="topRight" activeCell="E1" sqref="E1"/>
      <selection pane="bottomLeft" activeCell="A4" sqref="A4"/>
      <selection pane="bottomRight" activeCell="D13" sqref="D13"/>
    </sheetView>
  </sheetViews>
  <sheetFormatPr defaultColWidth="9.109375" defaultRowHeight="14.4" x14ac:dyDescent="0.3"/>
  <cols>
    <col min="1" max="1" width="9.109375" style="70"/>
    <col min="2" max="2" width="25.88671875" style="70" bestFit="1" customWidth="1"/>
    <col min="3" max="3" width="9.109375" style="70"/>
    <col min="4" max="4" width="67.44140625" style="70" customWidth="1"/>
    <col min="5" max="5" width="13.33203125" style="70" bestFit="1" customWidth="1"/>
    <col min="6" max="6" width="9.109375" style="70"/>
    <col min="7" max="8" width="9.33203125" style="70" bestFit="1" customWidth="1"/>
    <col min="9" max="10" width="9.109375" style="70"/>
    <col min="11" max="11" width="11.109375" style="10" bestFit="1" customWidth="1"/>
    <col min="12" max="12" width="33.5546875" style="70" customWidth="1"/>
    <col min="13" max="13" width="12.33203125" style="70" bestFit="1" customWidth="1"/>
    <col min="14" max="14" width="9.109375" style="70"/>
  </cols>
  <sheetData>
    <row r="3" spans="1:14" x14ac:dyDescent="0.3">
      <c r="A3" s="71" t="s">
        <v>46</v>
      </c>
      <c r="B3" s="71" t="s">
        <v>47</v>
      </c>
      <c r="C3" s="71" t="s">
        <v>8</v>
      </c>
      <c r="D3" s="71" t="s">
        <v>1</v>
      </c>
      <c r="E3" s="71" t="s">
        <v>2</v>
      </c>
      <c r="F3" s="71"/>
      <c r="G3" s="71" t="s">
        <v>4</v>
      </c>
      <c r="H3" s="71" t="s">
        <v>5</v>
      </c>
      <c r="I3" s="71" t="s">
        <v>6</v>
      </c>
      <c r="J3" s="71" t="s">
        <v>61</v>
      </c>
      <c r="K3" s="14" t="s">
        <v>684</v>
      </c>
      <c r="L3" s="71" t="s">
        <v>59</v>
      </c>
      <c r="M3" s="71" t="s">
        <v>678</v>
      </c>
      <c r="N3" s="71" t="s">
        <v>669</v>
      </c>
    </row>
    <row r="4" spans="1:14" x14ac:dyDescent="0.3">
      <c r="A4" s="70" t="s">
        <v>679</v>
      </c>
      <c r="B4" s="70" t="s">
        <v>63</v>
      </c>
      <c r="D4" s="70" t="s">
        <v>65</v>
      </c>
      <c r="E4" s="70">
        <v>12</v>
      </c>
      <c r="G4" s="70">
        <v>2016</v>
      </c>
      <c r="I4" s="70" t="s">
        <v>17</v>
      </c>
      <c r="K4" s="10">
        <v>1</v>
      </c>
      <c r="L4" s="70" t="str">
        <f>INDEX(Regions!$B$4:$B$19,MATCH(B4,Regions!$A$4:$A$19))</f>
        <v>Latin America excl. Brazil</v>
      </c>
      <c r="M4" s="70" t="str">
        <f>INDEX(PolicyMapping!$B:$B,MATCH(CombinedDatabase!$D4,PolicyMapping!$A:$A,0))</f>
        <v>clean energy</v>
      </c>
      <c r="N4" s="70" t="str">
        <f>INDEX(PolicyMapping!$C:$C,MATCH(CombinedDatabase!$D4,PolicyMapping!$A:$A,0))</f>
        <v>transport</v>
      </c>
    </row>
    <row r="5" spans="1:14" x14ac:dyDescent="0.3">
      <c r="A5" s="70" t="s">
        <v>679</v>
      </c>
      <c r="B5" s="70" t="s">
        <v>63</v>
      </c>
      <c r="D5" s="70" t="s">
        <v>71</v>
      </c>
      <c r="E5" s="70">
        <v>200</v>
      </c>
      <c r="F5" s="70" t="s">
        <v>72</v>
      </c>
      <c r="G5" s="70">
        <v>2013</v>
      </c>
      <c r="H5" s="70">
        <v>2016</v>
      </c>
      <c r="I5" s="70" t="s">
        <v>17</v>
      </c>
      <c r="K5" s="10">
        <v>2</v>
      </c>
      <c r="L5" s="70" t="str">
        <f>INDEX(Regions!$B$4:$B$19,MATCH(B5,Regions!$A$4:$A$19))</f>
        <v>Latin America excl. Brazil</v>
      </c>
      <c r="M5" s="70" t="str">
        <f>INDEX(PolicyMapping!$B:$B,MATCH(CombinedDatabase!$D5,PolicyMapping!$A:$A,0))</f>
        <v>clean energy</v>
      </c>
      <c r="N5" s="70" t="str">
        <f>INDEX(PolicyMapping!$C:$C,MATCH(CombinedDatabase!$D5,PolicyMapping!$A:$A,0))</f>
        <v>power</v>
      </c>
    </row>
    <row r="6" spans="1:14" x14ac:dyDescent="0.3">
      <c r="A6" s="70" t="s">
        <v>679</v>
      </c>
      <c r="B6" s="70" t="s">
        <v>63</v>
      </c>
      <c r="D6" s="70" t="s">
        <v>74</v>
      </c>
      <c r="E6" s="70">
        <v>200</v>
      </c>
      <c r="F6" s="70" t="s">
        <v>72</v>
      </c>
      <c r="G6" s="70">
        <v>2013</v>
      </c>
      <c r="H6" s="70">
        <v>2016</v>
      </c>
      <c r="I6" s="70" t="s">
        <v>17</v>
      </c>
      <c r="K6" s="10">
        <v>3</v>
      </c>
      <c r="L6" s="70" t="str">
        <f>INDEX(Regions!$B$4:$B$19,MATCH(B6,Regions!$A$4:$A$19))</f>
        <v>Latin America excl. Brazil</v>
      </c>
      <c r="M6" s="70" t="str">
        <f>INDEX(PolicyMapping!$B:$B,MATCH(CombinedDatabase!$D6,PolicyMapping!$A:$A,0))</f>
        <v>clean energy</v>
      </c>
      <c r="N6" s="70" t="str">
        <f>INDEX(PolicyMapping!$C:$C,MATCH(CombinedDatabase!$D6,PolicyMapping!$A:$A,0))</f>
        <v>power</v>
      </c>
    </row>
    <row r="7" spans="1:14" x14ac:dyDescent="0.3">
      <c r="A7" s="70" t="s">
        <v>679</v>
      </c>
      <c r="B7" s="70" t="s">
        <v>63</v>
      </c>
      <c r="D7" s="70" t="s">
        <v>76</v>
      </c>
      <c r="E7" s="70">
        <v>4700000</v>
      </c>
      <c r="F7" s="70" t="s">
        <v>77</v>
      </c>
      <c r="G7" s="70">
        <v>2007</v>
      </c>
      <c r="H7" s="70">
        <v>2030</v>
      </c>
      <c r="I7" s="70" t="s">
        <v>17</v>
      </c>
      <c r="K7" s="10">
        <v>4</v>
      </c>
      <c r="L7" s="70" t="str">
        <f>INDEX(Regions!$B$4:$B$19,MATCH(B7,Regions!$A$4:$A$19))</f>
        <v>Latin America excl. Brazil</v>
      </c>
      <c r="M7" s="70" t="str">
        <f>INDEX(PolicyMapping!$B:$B,MATCH(CombinedDatabase!$D7,PolicyMapping!$A:$A,0))</f>
        <v>land use</v>
      </c>
      <c r="N7" s="70" t="str">
        <f>INDEX(PolicyMapping!$C:$C,MATCH(CombinedDatabase!$D7,PolicyMapping!$A:$A,0))</f>
        <v>land</v>
      </c>
    </row>
    <row r="8" spans="1:14" x14ac:dyDescent="0.3">
      <c r="A8" s="70" t="s">
        <v>679</v>
      </c>
      <c r="B8" s="70" t="s">
        <v>63</v>
      </c>
      <c r="D8" s="70" t="s">
        <v>80</v>
      </c>
      <c r="E8" s="70">
        <v>1.3</v>
      </c>
      <c r="F8" s="70" t="s">
        <v>81</v>
      </c>
      <c r="G8" s="70">
        <v>2007</v>
      </c>
      <c r="H8" s="70">
        <v>2030</v>
      </c>
      <c r="I8" s="70" t="s">
        <v>14</v>
      </c>
      <c r="K8" s="10">
        <v>5</v>
      </c>
      <c r="L8" s="70" t="str">
        <f>INDEX(Regions!$B$4:$B$19,MATCH(B8,Regions!$A$4:$A$19))</f>
        <v>Latin America excl. Brazil</v>
      </c>
      <c r="M8" s="70" t="str">
        <f>INDEX(PolicyMapping!$B:$B,MATCH(CombinedDatabase!$D8,PolicyMapping!$A:$A,0))</f>
        <v>cap on emissions</v>
      </c>
      <c r="N8" s="70" t="str">
        <f>INDEX(PolicyMapping!$C:$C,MATCH(CombinedDatabase!$D8,PolicyMapping!$A:$A,0))</f>
        <v>land</v>
      </c>
    </row>
    <row r="9" spans="1:14" x14ac:dyDescent="0.3">
      <c r="A9" s="70" t="s">
        <v>679</v>
      </c>
      <c r="B9" s="70" t="s">
        <v>63</v>
      </c>
      <c r="D9" s="70" t="s">
        <v>21</v>
      </c>
      <c r="E9" s="70">
        <v>20</v>
      </c>
      <c r="F9" s="70" t="s">
        <v>10</v>
      </c>
      <c r="H9" s="70">
        <v>2025</v>
      </c>
      <c r="I9" s="70" t="s">
        <v>17</v>
      </c>
      <c r="K9" s="10">
        <v>6</v>
      </c>
      <c r="L9" s="70" t="str">
        <f>INDEX(Regions!$B$4:$B$19,MATCH(B9,Regions!$A$4:$A$19))</f>
        <v>Latin America excl. Brazil</v>
      </c>
      <c r="M9" s="70" t="str">
        <f>INDEX(PolicyMapping!$B:$B,MATCH(CombinedDatabase!$D9,PolicyMapping!$A:$A,0))</f>
        <v>clean energy</v>
      </c>
      <c r="N9" s="70" t="str">
        <f>INDEX(PolicyMapping!$C:$C,MATCH(CombinedDatabase!$D9,PolicyMapping!$A:$A,0))</f>
        <v>power</v>
      </c>
    </row>
    <row r="10" spans="1:14" x14ac:dyDescent="0.3">
      <c r="A10" s="70" t="s">
        <v>679</v>
      </c>
      <c r="B10" s="70" t="s">
        <v>63</v>
      </c>
      <c r="D10" s="70" t="s">
        <v>21</v>
      </c>
      <c r="E10" s="70">
        <v>18</v>
      </c>
      <c r="F10" s="70" t="s">
        <v>10</v>
      </c>
      <c r="H10" s="70">
        <v>2023</v>
      </c>
      <c r="I10" s="70" t="s">
        <v>17</v>
      </c>
      <c r="K10" s="10">
        <v>7</v>
      </c>
      <c r="L10" s="70" t="str">
        <f>INDEX(Regions!$B$4:$B$19,MATCH(B10,Regions!$A$4:$A$19))</f>
        <v>Latin America excl. Brazil</v>
      </c>
      <c r="M10" s="70" t="str">
        <f>INDEX(PolicyMapping!$B:$B,MATCH(CombinedDatabase!$D10,PolicyMapping!$A:$A,0))</f>
        <v>clean energy</v>
      </c>
      <c r="N10" s="70" t="str">
        <f>INDEX(PolicyMapping!$C:$C,MATCH(CombinedDatabase!$D10,PolicyMapping!$A:$A,0))</f>
        <v>power</v>
      </c>
    </row>
    <row r="11" spans="1:14" x14ac:dyDescent="0.3">
      <c r="A11" s="70" t="s">
        <v>679</v>
      </c>
      <c r="B11" s="70" t="s">
        <v>63</v>
      </c>
      <c r="D11" s="70" t="s">
        <v>21</v>
      </c>
      <c r="E11" s="70">
        <v>16</v>
      </c>
      <c r="F11" s="70" t="s">
        <v>10</v>
      </c>
      <c r="H11" s="70">
        <v>2021</v>
      </c>
      <c r="I11" s="70" t="s">
        <v>17</v>
      </c>
      <c r="K11" s="10">
        <v>8</v>
      </c>
      <c r="L11" s="70" t="str">
        <f>INDEX(Regions!$B$4:$B$19,MATCH(B11,Regions!$A$4:$A$19))</f>
        <v>Latin America excl. Brazil</v>
      </c>
      <c r="M11" s="70" t="str">
        <f>INDEX(PolicyMapping!$B:$B,MATCH(CombinedDatabase!$D11,PolicyMapping!$A:$A,0))</f>
        <v>clean energy</v>
      </c>
      <c r="N11" s="70" t="str">
        <f>INDEX(PolicyMapping!$C:$C,MATCH(CombinedDatabase!$D11,PolicyMapping!$A:$A,0))</f>
        <v>power</v>
      </c>
    </row>
    <row r="12" spans="1:14" x14ac:dyDescent="0.3">
      <c r="A12" s="70" t="s">
        <v>679</v>
      </c>
      <c r="B12" s="70" t="s">
        <v>63</v>
      </c>
      <c r="D12" s="70" t="s">
        <v>21</v>
      </c>
      <c r="E12" s="70">
        <v>12</v>
      </c>
      <c r="F12" s="70" t="s">
        <v>10</v>
      </c>
      <c r="H12" s="70">
        <v>2019</v>
      </c>
      <c r="I12" s="70" t="s">
        <v>17</v>
      </c>
      <c r="K12" s="10">
        <v>9</v>
      </c>
      <c r="L12" s="70" t="str">
        <f>INDEX(Regions!$B$4:$B$19,MATCH(B12,Regions!$A$4:$A$19))</f>
        <v>Latin America excl. Brazil</v>
      </c>
      <c r="M12" s="70" t="str">
        <f>INDEX(PolicyMapping!$B:$B,MATCH(CombinedDatabase!$D12,PolicyMapping!$A:$A,0))</f>
        <v>clean energy</v>
      </c>
      <c r="N12" s="70" t="str">
        <f>INDEX(PolicyMapping!$C:$C,MATCH(CombinedDatabase!$D12,PolicyMapping!$A:$A,0))</f>
        <v>power</v>
      </c>
    </row>
    <row r="13" spans="1:14" x14ac:dyDescent="0.3">
      <c r="A13" s="70" t="s">
        <v>679</v>
      </c>
      <c r="B13" s="70" t="s">
        <v>63</v>
      </c>
      <c r="D13" s="70" t="s">
        <v>21</v>
      </c>
      <c r="E13" s="70">
        <v>8</v>
      </c>
      <c r="F13" s="70" t="s">
        <v>10</v>
      </c>
      <c r="H13" s="70">
        <v>2017</v>
      </c>
      <c r="I13" s="70" t="s">
        <v>17</v>
      </c>
      <c r="K13" s="10">
        <v>10</v>
      </c>
      <c r="L13" s="70" t="str">
        <f>INDEX(Regions!$B$4:$B$19,MATCH(B13,Regions!$A$4:$A$19))</f>
        <v>Latin America excl. Brazil</v>
      </c>
      <c r="M13" s="70" t="str">
        <f>INDEX(PolicyMapping!$B:$B,MATCH(CombinedDatabase!$D13,PolicyMapping!$A:$A,0))</f>
        <v>clean energy</v>
      </c>
      <c r="N13" s="70" t="str">
        <f>INDEX(PolicyMapping!$C:$C,MATCH(CombinedDatabase!$D13,PolicyMapping!$A:$A,0))</f>
        <v>power</v>
      </c>
    </row>
    <row r="14" spans="1:14" x14ac:dyDescent="0.3">
      <c r="A14" s="70" t="s">
        <v>679</v>
      </c>
      <c r="B14" s="70" t="s">
        <v>63</v>
      </c>
      <c r="D14" s="70" t="s">
        <v>89</v>
      </c>
      <c r="E14" s="70">
        <v>10</v>
      </c>
      <c r="F14" s="70" t="s">
        <v>90</v>
      </c>
      <c r="I14" s="70" t="s">
        <v>91</v>
      </c>
      <c r="K14" s="10">
        <v>11</v>
      </c>
      <c r="L14" s="70" t="str">
        <f>INDEX(Regions!$B$4:$B$19,MATCH(B14,Regions!$A$4:$A$19))</f>
        <v>Latin America excl. Brazil</v>
      </c>
      <c r="M14" s="70" t="str">
        <f>INDEX(PolicyMapping!$B:$B,MATCH(CombinedDatabase!$D14,PolicyMapping!$A:$A,0))</f>
        <v>economic</v>
      </c>
      <c r="N14" s="70" t="str">
        <f>INDEX(PolicyMapping!$C:$C,MATCH(CombinedDatabase!$D14,PolicyMapping!$A:$A,0))</f>
        <v>system</v>
      </c>
    </row>
    <row r="15" spans="1:14" x14ac:dyDescent="0.3">
      <c r="A15" s="70" t="s">
        <v>679</v>
      </c>
      <c r="B15" s="70" t="s">
        <v>92</v>
      </c>
      <c r="D15" s="70" t="s">
        <v>93</v>
      </c>
      <c r="E15" s="70">
        <v>0.4</v>
      </c>
      <c r="F15" s="70" t="s">
        <v>94</v>
      </c>
      <c r="G15" s="70">
        <v>2015</v>
      </c>
      <c r="H15" s="70">
        <v>2030</v>
      </c>
      <c r="I15" s="70" t="s">
        <v>17</v>
      </c>
      <c r="K15" s="10">
        <v>12</v>
      </c>
      <c r="L15" s="70" t="str">
        <f>INDEX(Regions!$B$4:$B$19,MATCH(B15,Regions!$A$4:$A$19))</f>
        <v>Rest of the World</v>
      </c>
      <c r="M15" s="70" t="str">
        <f>INDEX(PolicyMapping!$B:$B,MATCH(CombinedDatabase!$D15,PolicyMapping!$A:$A,0))</f>
        <v>efficiency standard</v>
      </c>
      <c r="N15" s="70" t="str">
        <f>INDEX(PolicyMapping!$C:$C,MATCH(CombinedDatabase!$D15,PolicyMapping!$A:$A,0))</f>
        <v>system</v>
      </c>
    </row>
    <row r="16" spans="1:14" x14ac:dyDescent="0.3">
      <c r="A16" s="70" t="s">
        <v>679</v>
      </c>
      <c r="B16" s="70" t="s">
        <v>92</v>
      </c>
      <c r="D16" s="70" t="s">
        <v>96</v>
      </c>
      <c r="E16" s="70">
        <v>33000</v>
      </c>
      <c r="F16" s="70" t="s">
        <v>97</v>
      </c>
      <c r="H16" s="70">
        <v>2020</v>
      </c>
      <c r="I16" s="70" t="s">
        <v>17</v>
      </c>
      <c r="K16" s="10">
        <v>13</v>
      </c>
      <c r="L16" s="70" t="str">
        <f>INDEX(Regions!$B$4:$B$19,MATCH(B16,Regions!$A$4:$A$19))</f>
        <v>Rest of the World</v>
      </c>
      <c r="M16" s="70" t="str">
        <f>INDEX(PolicyMapping!$B:$B,MATCH(CombinedDatabase!$D16,PolicyMapping!$A:$A,0))</f>
        <v>clean energy</v>
      </c>
      <c r="N16" s="70" t="str">
        <f>INDEX(PolicyMapping!$C:$C,MATCH(CombinedDatabase!$D16,PolicyMapping!$A:$A,0))</f>
        <v>power</v>
      </c>
    </row>
    <row r="17" spans="1:14" x14ac:dyDescent="0.3">
      <c r="A17" s="70" t="s">
        <v>679</v>
      </c>
      <c r="B17" s="70" t="s">
        <v>92</v>
      </c>
      <c r="D17" s="70" t="s">
        <v>21</v>
      </c>
      <c r="E17" s="70">
        <v>23.5</v>
      </c>
      <c r="F17" s="70" t="s">
        <v>10</v>
      </c>
      <c r="H17" s="70">
        <v>2020</v>
      </c>
      <c r="I17" s="70" t="s">
        <v>14</v>
      </c>
      <c r="K17" s="10">
        <v>14</v>
      </c>
      <c r="L17" s="70" t="str">
        <f>INDEX(Regions!$B$4:$B$19,MATCH(B17,Regions!$A$4:$A$19))</f>
        <v>Rest of the World</v>
      </c>
      <c r="M17" s="70" t="str">
        <f>INDEX(PolicyMapping!$B:$B,MATCH(CombinedDatabase!$D17,PolicyMapping!$A:$A,0))</f>
        <v>clean energy</v>
      </c>
      <c r="N17" s="70" t="str">
        <f>INDEX(PolicyMapping!$C:$C,MATCH(CombinedDatabase!$D17,PolicyMapping!$A:$A,0))</f>
        <v>power</v>
      </c>
    </row>
    <row r="18" spans="1:14" x14ac:dyDescent="0.3">
      <c r="A18" s="70" t="s">
        <v>679</v>
      </c>
      <c r="B18" s="70" t="s">
        <v>92</v>
      </c>
      <c r="D18" s="70" t="s">
        <v>21</v>
      </c>
      <c r="E18" s="70">
        <v>25</v>
      </c>
      <c r="F18" s="70" t="s">
        <v>10</v>
      </c>
      <c r="H18" s="70">
        <v>2020</v>
      </c>
      <c r="I18" s="70" t="s">
        <v>17</v>
      </c>
      <c r="K18" s="10">
        <v>15</v>
      </c>
      <c r="L18" s="70" t="str">
        <f>INDEX(Regions!$B$4:$B$19,MATCH(B18,Regions!$A$4:$A$19))</f>
        <v>Rest of the World</v>
      </c>
      <c r="M18" s="70" t="str">
        <f>INDEX(PolicyMapping!$B:$B,MATCH(CombinedDatabase!$D18,PolicyMapping!$A:$A,0))</f>
        <v>clean energy</v>
      </c>
      <c r="N18" s="70" t="str">
        <f>INDEX(PolicyMapping!$C:$C,MATCH(CombinedDatabase!$D18,PolicyMapping!$A:$A,0))</f>
        <v>power</v>
      </c>
    </row>
    <row r="19" spans="1:14" x14ac:dyDescent="0.3">
      <c r="A19" s="70" t="s">
        <v>679</v>
      </c>
      <c r="B19" s="70" t="s">
        <v>92</v>
      </c>
      <c r="D19" s="70" t="s">
        <v>21</v>
      </c>
      <c r="E19" s="70">
        <v>50</v>
      </c>
      <c r="F19" s="70" t="s">
        <v>10</v>
      </c>
      <c r="H19" s="70">
        <v>2030</v>
      </c>
      <c r="I19" s="70" t="s">
        <v>17</v>
      </c>
      <c r="K19" s="10">
        <v>16</v>
      </c>
      <c r="L19" s="70" t="str">
        <f>INDEX(Regions!$B$4:$B$19,MATCH(B19,Regions!$A$4:$A$19))</f>
        <v>Rest of the World</v>
      </c>
      <c r="M19" s="70" t="str">
        <f>INDEX(PolicyMapping!$B:$B,MATCH(CombinedDatabase!$D19,PolicyMapping!$A:$A,0))</f>
        <v>clean energy</v>
      </c>
      <c r="N19" s="70" t="str">
        <f>INDEX(PolicyMapping!$C:$C,MATCH(CombinedDatabase!$D19,PolicyMapping!$A:$A,0))</f>
        <v>power</v>
      </c>
    </row>
    <row r="20" spans="1:14" x14ac:dyDescent="0.3">
      <c r="A20" s="70" t="s">
        <v>679</v>
      </c>
      <c r="B20" s="70" t="s">
        <v>92</v>
      </c>
      <c r="D20" s="70" t="s">
        <v>102</v>
      </c>
      <c r="E20" s="70">
        <v>0.4</v>
      </c>
      <c r="F20" s="70" t="s">
        <v>103</v>
      </c>
      <c r="G20" s="70">
        <v>2016</v>
      </c>
      <c r="I20" s="70" t="s">
        <v>104</v>
      </c>
      <c r="K20" s="10">
        <v>17</v>
      </c>
      <c r="L20" s="70" t="str">
        <f>INDEX(Regions!$B$4:$B$19,MATCH(B20,Regions!$A$4:$A$19))</f>
        <v>Rest of the World</v>
      </c>
      <c r="M20" s="70" t="str">
        <f>INDEX(PolicyMapping!$B:$B,MATCH(CombinedDatabase!$D20,PolicyMapping!$A:$A,0))</f>
        <v>economic</v>
      </c>
      <c r="N20" s="70" t="str">
        <f>INDEX(PolicyMapping!$C:$C,MATCH(CombinedDatabase!$D20,PolicyMapping!$A:$A,0))</f>
        <v>transport</v>
      </c>
    </row>
    <row r="21" spans="1:14" x14ac:dyDescent="0.3">
      <c r="A21" s="70" t="s">
        <v>679</v>
      </c>
      <c r="B21" s="70" t="s">
        <v>92</v>
      </c>
      <c r="D21" s="70" t="s">
        <v>107</v>
      </c>
      <c r="E21" s="70">
        <v>1.2999999999999999E-2</v>
      </c>
      <c r="F21" s="70" t="s">
        <v>103</v>
      </c>
      <c r="G21" s="70">
        <v>2016</v>
      </c>
      <c r="I21" s="70" t="s">
        <v>104</v>
      </c>
      <c r="K21" s="10">
        <v>18</v>
      </c>
      <c r="L21" s="70" t="str">
        <f>INDEX(Regions!$B$4:$B$19,MATCH(B21,Regions!$A$4:$A$19))</f>
        <v>Rest of the World</v>
      </c>
      <c r="M21" s="70" t="str">
        <f>INDEX(PolicyMapping!$B:$B,MATCH(CombinedDatabase!$D21,PolicyMapping!$A:$A,0))</f>
        <v>economic</v>
      </c>
      <c r="N21" s="70" t="str">
        <f>INDEX(PolicyMapping!$C:$C,MATCH(CombinedDatabase!$D21,PolicyMapping!$A:$A,0))</f>
        <v>transport</v>
      </c>
    </row>
    <row r="22" spans="1:14" x14ac:dyDescent="0.3">
      <c r="A22" s="70" t="s">
        <v>679</v>
      </c>
      <c r="B22" s="70" t="s">
        <v>92</v>
      </c>
      <c r="D22" s="70" t="s">
        <v>108</v>
      </c>
      <c r="E22" s="70">
        <v>-55</v>
      </c>
      <c r="F22" s="70" t="s">
        <v>10</v>
      </c>
      <c r="G22" s="70">
        <v>2010</v>
      </c>
      <c r="H22" s="70">
        <v>2030</v>
      </c>
      <c r="I22" s="70" t="s">
        <v>17</v>
      </c>
      <c r="K22" s="10">
        <v>19</v>
      </c>
      <c r="L22" s="70" t="str">
        <f>INDEX(Regions!$B$4:$B$19,MATCH(B22,Regions!$A$4:$A$19))</f>
        <v>Rest of the World</v>
      </c>
      <c r="M22" s="70" t="str">
        <f>INDEX(PolicyMapping!$B:$B,MATCH(CombinedDatabase!$D22,PolicyMapping!$A:$A,0))</f>
        <v>cap on emissions</v>
      </c>
      <c r="N22" s="70" t="str">
        <f>INDEX(PolicyMapping!$C:$C,MATCH(CombinedDatabase!$D22,PolicyMapping!$A:$A,0))</f>
        <v>system</v>
      </c>
    </row>
    <row r="23" spans="1:14" x14ac:dyDescent="0.3">
      <c r="A23" s="70" t="s">
        <v>679</v>
      </c>
      <c r="B23" s="70" t="s">
        <v>92</v>
      </c>
      <c r="D23" s="70" t="s">
        <v>110</v>
      </c>
      <c r="E23" s="70">
        <v>20000</v>
      </c>
      <c r="F23" s="70" t="s">
        <v>77</v>
      </c>
      <c r="H23" s="70">
        <v>2020</v>
      </c>
      <c r="I23" s="70" t="s">
        <v>17</v>
      </c>
      <c r="K23" s="10">
        <v>20</v>
      </c>
      <c r="L23" s="70" t="str">
        <f>INDEX(Regions!$B$4:$B$19,MATCH(B23,Regions!$A$4:$A$19))</f>
        <v>Rest of the World</v>
      </c>
      <c r="M23" s="70" t="str">
        <f>INDEX(PolicyMapping!$B:$B,MATCH(CombinedDatabase!$D23,PolicyMapping!$A:$A,0))</f>
        <v>land use</v>
      </c>
      <c r="N23" s="70" t="str">
        <f>INDEX(PolicyMapping!$C:$C,MATCH(CombinedDatabase!$D23,PolicyMapping!$A:$A,0))</f>
        <v>land</v>
      </c>
    </row>
    <row r="24" spans="1:14" x14ac:dyDescent="0.3">
      <c r="A24" s="70" t="s">
        <v>679</v>
      </c>
      <c r="B24" s="70" t="s">
        <v>92</v>
      </c>
      <c r="D24" s="70" t="s">
        <v>111</v>
      </c>
      <c r="E24" s="70">
        <v>-4.2</v>
      </c>
      <c r="F24" s="70" t="s">
        <v>112</v>
      </c>
      <c r="G24" s="70">
        <v>2010</v>
      </c>
      <c r="H24" s="70">
        <v>2020</v>
      </c>
      <c r="I24" s="70" t="s">
        <v>17</v>
      </c>
      <c r="K24" s="10">
        <v>21</v>
      </c>
      <c r="L24" s="70" t="str">
        <f>INDEX(Regions!$B$4:$B$19,MATCH(B24,Regions!$A$4:$A$19))</f>
        <v>Rest of the World</v>
      </c>
      <c r="M24" s="70" t="str">
        <f>INDEX(PolicyMapping!$B:$B,MATCH(CombinedDatabase!$D24,PolicyMapping!$A:$A,0))</f>
        <v>cap on emissions</v>
      </c>
      <c r="N24" s="70" t="str">
        <f>INDEX(PolicyMapping!$C:$C,MATCH(CombinedDatabase!$D24,PolicyMapping!$A:$A,0))</f>
        <v>land</v>
      </c>
    </row>
    <row r="25" spans="1:14" x14ac:dyDescent="0.3">
      <c r="A25" s="70" t="s">
        <v>679</v>
      </c>
      <c r="B25" s="70" t="s">
        <v>92</v>
      </c>
      <c r="D25" s="70" t="s">
        <v>114</v>
      </c>
      <c r="E25" s="70">
        <v>-1.9</v>
      </c>
      <c r="F25" s="70" t="s">
        <v>112</v>
      </c>
      <c r="G25" s="70">
        <v>2010</v>
      </c>
      <c r="H25" s="70">
        <v>2020</v>
      </c>
      <c r="I25" s="70" t="s">
        <v>17</v>
      </c>
      <c r="K25" s="10">
        <v>22</v>
      </c>
      <c r="L25" s="70" t="str">
        <f>INDEX(Regions!$B$4:$B$19,MATCH(B25,Regions!$A$4:$A$19))</f>
        <v>Rest of the World</v>
      </c>
      <c r="M25" s="70" t="str">
        <f>INDEX(PolicyMapping!$B:$B,MATCH(CombinedDatabase!$D25,PolicyMapping!$A:$A,0))</f>
        <v>cap on emissions</v>
      </c>
      <c r="N25" s="70" t="str">
        <f>INDEX(PolicyMapping!$C:$C,MATCH(CombinedDatabase!$D25,PolicyMapping!$A:$A,0))</f>
        <v>land</v>
      </c>
    </row>
    <row r="26" spans="1:14" x14ac:dyDescent="0.3">
      <c r="A26" s="70" t="s">
        <v>679</v>
      </c>
      <c r="B26" s="70" t="s">
        <v>92</v>
      </c>
      <c r="D26" s="70" t="s">
        <v>21</v>
      </c>
      <c r="E26" s="70">
        <v>35</v>
      </c>
      <c r="F26" s="70" t="s">
        <v>10</v>
      </c>
      <c r="H26" s="70">
        <v>2025</v>
      </c>
      <c r="I26" s="70" t="s">
        <v>17</v>
      </c>
      <c r="K26" s="10">
        <v>23</v>
      </c>
      <c r="L26" s="70" t="str">
        <f>INDEX(Regions!$B$4:$B$19,MATCH(B26,Regions!$A$4:$A$19))</f>
        <v>Rest of the World</v>
      </c>
      <c r="M26" s="70" t="str">
        <f>INDEX(PolicyMapping!$B:$B,MATCH(CombinedDatabase!$D26,PolicyMapping!$A:$A,0))</f>
        <v>clean energy</v>
      </c>
      <c r="N26" s="70" t="str">
        <f>INDEX(PolicyMapping!$C:$C,MATCH(CombinedDatabase!$D26,PolicyMapping!$A:$A,0))</f>
        <v>power</v>
      </c>
    </row>
    <row r="27" spans="1:14" x14ac:dyDescent="0.3">
      <c r="A27" s="70" t="s">
        <v>679</v>
      </c>
      <c r="B27" s="70" t="s">
        <v>116</v>
      </c>
      <c r="D27" s="70" t="s">
        <v>117</v>
      </c>
      <c r="E27" s="70">
        <v>45</v>
      </c>
      <c r="F27" s="70" t="s">
        <v>10</v>
      </c>
      <c r="H27" s="70">
        <v>2030</v>
      </c>
      <c r="I27" s="70" t="s">
        <v>22</v>
      </c>
      <c r="K27" s="10">
        <v>24</v>
      </c>
      <c r="L27" s="70" t="str">
        <f>INDEX(Regions!$B$4:$B$19,MATCH(B27,Regions!$A$4:$A$19))</f>
        <v>Brazil</v>
      </c>
      <c r="M27" s="70" t="str">
        <f>INDEX(PolicyMapping!$B:$B,MATCH(CombinedDatabase!$D27,PolicyMapping!$A:$A,0))</f>
        <v>clean energy</v>
      </c>
      <c r="N27" s="70" t="str">
        <f>INDEX(PolicyMapping!$C:$C,MATCH(CombinedDatabase!$D27,PolicyMapping!$A:$A,0))</f>
        <v>system</v>
      </c>
    </row>
    <row r="28" spans="1:14" x14ac:dyDescent="0.3">
      <c r="A28" s="70" t="s">
        <v>679</v>
      </c>
      <c r="B28" s="70" t="s">
        <v>116</v>
      </c>
      <c r="D28" s="70" t="s">
        <v>119</v>
      </c>
      <c r="E28" s="70">
        <v>27</v>
      </c>
      <c r="F28" s="70" t="s">
        <v>10</v>
      </c>
      <c r="G28" s="70">
        <v>2015</v>
      </c>
      <c r="I28" s="70" t="s">
        <v>17</v>
      </c>
      <c r="K28" s="10">
        <v>25</v>
      </c>
      <c r="L28" s="70" t="str">
        <f>INDEX(Regions!$B$4:$B$19,MATCH(B28,Regions!$A$4:$A$19))</f>
        <v>Brazil</v>
      </c>
      <c r="M28" s="70" t="str">
        <f>INDEX(PolicyMapping!$B:$B,MATCH(CombinedDatabase!$D28,PolicyMapping!$A:$A,0))</f>
        <v>clean energy</v>
      </c>
      <c r="N28" s="70" t="str">
        <f>INDEX(PolicyMapping!$C:$C,MATCH(CombinedDatabase!$D28,PolicyMapping!$A:$A,0))</f>
        <v>transport</v>
      </c>
    </row>
    <row r="29" spans="1:14" x14ac:dyDescent="0.3">
      <c r="A29" s="70" t="s">
        <v>679</v>
      </c>
      <c r="B29" s="70" t="s">
        <v>116</v>
      </c>
      <c r="D29" s="70" t="s">
        <v>122</v>
      </c>
      <c r="E29" s="70">
        <v>7</v>
      </c>
      <c r="F29" s="70" t="s">
        <v>10</v>
      </c>
      <c r="G29" s="70">
        <v>2015</v>
      </c>
      <c r="I29" s="70" t="s">
        <v>17</v>
      </c>
      <c r="K29" s="10">
        <v>26</v>
      </c>
      <c r="L29" s="70" t="str">
        <f>INDEX(Regions!$B$4:$B$19,MATCH(B29,Regions!$A$4:$A$19))</f>
        <v>Brazil</v>
      </c>
      <c r="M29" s="70" t="str">
        <f>INDEX(PolicyMapping!$B:$B,MATCH(CombinedDatabase!$D29,PolicyMapping!$A:$A,0))</f>
        <v>clean energy</v>
      </c>
      <c r="N29" s="70" t="str">
        <f>INDEX(PolicyMapping!$C:$C,MATCH(CombinedDatabase!$D29,PolicyMapping!$A:$A,0))</f>
        <v>transport</v>
      </c>
    </row>
    <row r="30" spans="1:14" x14ac:dyDescent="0.3">
      <c r="A30" s="70" t="s">
        <v>679</v>
      </c>
      <c r="B30" s="70" t="s">
        <v>116</v>
      </c>
      <c r="D30" s="70" t="s">
        <v>28</v>
      </c>
      <c r="E30" s="70">
        <v>45</v>
      </c>
      <c r="F30" s="70" t="s">
        <v>10</v>
      </c>
      <c r="H30" s="70">
        <v>2024</v>
      </c>
      <c r="I30" s="70" t="s">
        <v>17</v>
      </c>
      <c r="K30" s="10">
        <v>27</v>
      </c>
      <c r="L30" s="70" t="str">
        <f>INDEX(Regions!$B$4:$B$19,MATCH(B30,Regions!$A$4:$A$19))</f>
        <v>Brazil</v>
      </c>
      <c r="M30" s="70" t="str">
        <f>INDEX(PolicyMapping!$B:$B,MATCH(CombinedDatabase!$D30,PolicyMapping!$A:$A,0))</f>
        <v>clean energy</v>
      </c>
      <c r="N30" s="70" t="str">
        <f>INDEX(PolicyMapping!$C:$C,MATCH(CombinedDatabase!$D30,PolicyMapping!$A:$A,0))</f>
        <v>system</v>
      </c>
    </row>
    <row r="31" spans="1:14" x14ac:dyDescent="0.3">
      <c r="A31" s="70" t="s">
        <v>679</v>
      </c>
      <c r="B31" s="70" t="s">
        <v>116</v>
      </c>
      <c r="D31" s="70" t="s">
        <v>29</v>
      </c>
      <c r="E31" s="70">
        <v>16</v>
      </c>
      <c r="F31" s="70" t="s">
        <v>10</v>
      </c>
      <c r="H31" s="70">
        <v>2024</v>
      </c>
      <c r="I31" s="70" t="s">
        <v>17</v>
      </c>
      <c r="K31" s="10">
        <v>28</v>
      </c>
      <c r="L31" s="70" t="str">
        <f>INDEX(Regions!$B$4:$B$19,MATCH(B31,Regions!$A$4:$A$19))</f>
        <v>Brazil</v>
      </c>
      <c r="M31" s="70" t="str">
        <f>INDEX(PolicyMapping!$B:$B,MATCH(CombinedDatabase!$D31,PolicyMapping!$A:$A,0))</f>
        <v>clean energy</v>
      </c>
      <c r="N31" s="70" t="str">
        <f>INDEX(PolicyMapping!$C:$C,MATCH(CombinedDatabase!$D31,PolicyMapping!$A:$A,0))</f>
        <v>power</v>
      </c>
    </row>
    <row r="32" spans="1:14" x14ac:dyDescent="0.3">
      <c r="A32" s="70" t="s">
        <v>679</v>
      </c>
      <c r="B32" s="70" t="s">
        <v>116</v>
      </c>
      <c r="D32" s="70" t="s">
        <v>30</v>
      </c>
      <c r="E32" s="70">
        <v>13</v>
      </c>
      <c r="F32" s="70" t="s">
        <v>24</v>
      </c>
      <c r="H32" s="70">
        <v>2025</v>
      </c>
      <c r="I32" s="70" t="s">
        <v>17</v>
      </c>
      <c r="K32" s="10">
        <v>29</v>
      </c>
      <c r="L32" s="70" t="str">
        <f>INDEX(Regions!$B$4:$B$19,MATCH(B32,Regions!$A$4:$A$19))</f>
        <v>Brazil</v>
      </c>
      <c r="M32" s="70" t="str">
        <f>INDEX(PolicyMapping!$B:$B,MATCH(CombinedDatabase!$D32,PolicyMapping!$A:$A,0))</f>
        <v>clean energy</v>
      </c>
      <c r="N32" s="70" t="str">
        <f>INDEX(PolicyMapping!$C:$C,MATCH(CombinedDatabase!$D32,PolicyMapping!$A:$A,0))</f>
        <v>power</v>
      </c>
    </row>
    <row r="33" spans="1:14" x14ac:dyDescent="0.3">
      <c r="A33" s="70" t="s">
        <v>679</v>
      </c>
      <c r="B33" s="70" t="s">
        <v>116</v>
      </c>
      <c r="D33" s="70" t="s">
        <v>26</v>
      </c>
      <c r="E33" s="70">
        <v>0</v>
      </c>
      <c r="F33" s="70" t="s">
        <v>24</v>
      </c>
      <c r="H33" s="70">
        <v>2025</v>
      </c>
      <c r="I33" s="70" t="s">
        <v>17</v>
      </c>
      <c r="K33" s="10">
        <v>30</v>
      </c>
      <c r="L33" s="70" t="str">
        <f>INDEX(Regions!$B$4:$B$19,MATCH(B33,Regions!$A$4:$A$19))</f>
        <v>Brazil</v>
      </c>
      <c r="M33" s="70" t="str">
        <f>INDEX(PolicyMapping!$B:$B,MATCH(CombinedDatabase!$D33,PolicyMapping!$A:$A,0))</f>
        <v>clean energy</v>
      </c>
      <c r="N33" s="70" t="str">
        <f>INDEX(PolicyMapping!$C:$C,MATCH(CombinedDatabase!$D33,PolicyMapping!$A:$A,0))</f>
        <v>power</v>
      </c>
    </row>
    <row r="34" spans="1:14" x14ac:dyDescent="0.3">
      <c r="A34" s="70" t="s">
        <v>679</v>
      </c>
      <c r="B34" s="70" t="s">
        <v>116</v>
      </c>
      <c r="D34" s="70" t="s">
        <v>26</v>
      </c>
      <c r="E34" s="70">
        <v>3.5</v>
      </c>
      <c r="F34" s="70" t="s">
        <v>24</v>
      </c>
      <c r="H34" s="70">
        <v>2025</v>
      </c>
      <c r="I34" s="70" t="s">
        <v>17</v>
      </c>
      <c r="J34" s="70" t="s">
        <v>130</v>
      </c>
      <c r="K34" s="10">
        <v>31</v>
      </c>
      <c r="L34" s="70" t="str">
        <f>INDEX(Regions!$B$4:$B$19,MATCH(B34,Regions!$A$4:$A$19))</f>
        <v>Brazil</v>
      </c>
      <c r="M34" s="70" t="str">
        <f>INDEX(PolicyMapping!$B:$B,MATCH(CombinedDatabase!$D34,PolicyMapping!$A:$A,0))</f>
        <v>clean energy</v>
      </c>
      <c r="N34" s="70" t="str">
        <f>INDEX(PolicyMapping!$C:$C,MATCH(CombinedDatabase!$D34,PolicyMapping!$A:$A,0))</f>
        <v>power</v>
      </c>
    </row>
    <row r="35" spans="1:14" x14ac:dyDescent="0.3">
      <c r="A35" s="70" t="s">
        <v>679</v>
      </c>
      <c r="B35" s="70" t="s">
        <v>116</v>
      </c>
      <c r="D35" s="70" t="s">
        <v>25</v>
      </c>
      <c r="E35" s="70">
        <v>16.5</v>
      </c>
      <c r="F35" s="70" t="s">
        <v>24</v>
      </c>
      <c r="H35" s="70">
        <v>2025</v>
      </c>
      <c r="I35" s="70" t="s">
        <v>17</v>
      </c>
      <c r="K35" s="10">
        <v>32</v>
      </c>
      <c r="L35" s="70" t="str">
        <f>INDEX(Regions!$B$4:$B$19,MATCH(B35,Regions!$A$4:$A$19))</f>
        <v>Brazil</v>
      </c>
      <c r="M35" s="70" t="str">
        <f>INDEX(PolicyMapping!$B:$B,MATCH(CombinedDatabase!$D35,PolicyMapping!$A:$A,0))</f>
        <v>clean energy</v>
      </c>
      <c r="N35" s="70" t="str">
        <f>INDEX(PolicyMapping!$C:$C,MATCH(CombinedDatabase!$D35,PolicyMapping!$A:$A,0))</f>
        <v>power</v>
      </c>
    </row>
    <row r="36" spans="1:14" x14ac:dyDescent="0.3">
      <c r="A36" s="70" t="s">
        <v>679</v>
      </c>
      <c r="B36" s="70" t="s">
        <v>116</v>
      </c>
      <c r="D36" s="70" t="s">
        <v>25</v>
      </c>
      <c r="E36" s="70">
        <v>27.1</v>
      </c>
      <c r="F36" s="70" t="s">
        <v>24</v>
      </c>
      <c r="H36" s="70">
        <v>2025</v>
      </c>
      <c r="I36" s="70" t="s">
        <v>17</v>
      </c>
      <c r="J36" s="70" t="s">
        <v>130</v>
      </c>
      <c r="K36" s="10">
        <v>33</v>
      </c>
      <c r="L36" s="70" t="str">
        <f>INDEX(Regions!$B$4:$B$19,MATCH(B36,Regions!$A$4:$A$19))</f>
        <v>Brazil</v>
      </c>
      <c r="M36" s="70" t="str">
        <f>INDEX(PolicyMapping!$B:$B,MATCH(CombinedDatabase!$D36,PolicyMapping!$A:$A,0))</f>
        <v>clean energy</v>
      </c>
      <c r="N36" s="70" t="str">
        <f>INDEX(PolicyMapping!$C:$C,MATCH(CombinedDatabase!$D36,PolicyMapping!$A:$A,0))</f>
        <v>power</v>
      </c>
    </row>
    <row r="37" spans="1:14" x14ac:dyDescent="0.3">
      <c r="A37" s="70" t="s">
        <v>679</v>
      </c>
      <c r="B37" s="70" t="s">
        <v>116</v>
      </c>
      <c r="D37" s="70" t="s">
        <v>133</v>
      </c>
      <c r="E37" s="70">
        <v>12000000</v>
      </c>
      <c r="F37" s="70" t="s">
        <v>77</v>
      </c>
      <c r="H37" s="70">
        <v>2030</v>
      </c>
      <c r="I37" s="70" t="s">
        <v>17</v>
      </c>
      <c r="K37" s="10">
        <v>34</v>
      </c>
      <c r="L37" s="70" t="str">
        <f>INDEX(Regions!$B$4:$B$19,MATCH(B37,Regions!$A$4:$A$19))</f>
        <v>Brazil</v>
      </c>
      <c r="M37" s="70" t="str">
        <f>INDEX(PolicyMapping!$B:$B,MATCH(CombinedDatabase!$D37,PolicyMapping!$A:$A,0))</f>
        <v>land use</v>
      </c>
      <c r="N37" s="70" t="str">
        <f>INDEX(PolicyMapping!$C:$C,MATCH(CombinedDatabase!$D37,PolicyMapping!$A:$A,0))</f>
        <v>land</v>
      </c>
    </row>
    <row r="38" spans="1:14" x14ac:dyDescent="0.3">
      <c r="A38" s="70" t="s">
        <v>679</v>
      </c>
      <c r="B38" s="70" t="s">
        <v>116</v>
      </c>
      <c r="D38" s="70" t="s">
        <v>134</v>
      </c>
      <c r="E38" s="70">
        <v>-0.5</v>
      </c>
      <c r="F38" s="70" t="s">
        <v>10</v>
      </c>
      <c r="G38" s="70">
        <v>2010</v>
      </c>
      <c r="H38" s="70">
        <v>2020</v>
      </c>
      <c r="I38" s="70" t="s">
        <v>17</v>
      </c>
      <c r="K38" s="10">
        <v>35</v>
      </c>
      <c r="L38" s="70" t="str">
        <f>INDEX(Regions!$B$4:$B$19,MATCH(B38,Regions!$A$4:$A$19))</f>
        <v>Brazil</v>
      </c>
      <c r="M38" s="70" t="str">
        <f>INDEX(PolicyMapping!$B:$B,MATCH(CombinedDatabase!$D38,PolicyMapping!$A:$A,0))</f>
        <v>cap on emissions</v>
      </c>
      <c r="N38" s="70" t="str">
        <f>INDEX(PolicyMapping!$C:$C,MATCH(CombinedDatabase!$D38,PolicyMapping!$A:$A,0))</f>
        <v>land</v>
      </c>
    </row>
    <row r="39" spans="1:14" x14ac:dyDescent="0.3">
      <c r="A39" s="70" t="s">
        <v>679</v>
      </c>
      <c r="B39" s="70" t="s">
        <v>116</v>
      </c>
      <c r="D39" s="70" t="s">
        <v>135</v>
      </c>
      <c r="G39" s="70">
        <v>2014</v>
      </c>
      <c r="I39" s="70" t="s">
        <v>104</v>
      </c>
      <c r="K39" s="10">
        <v>36</v>
      </c>
      <c r="L39" s="70" t="str">
        <f>INDEX(Regions!$B$4:$B$19,MATCH(B39,Regions!$A$4:$A$19))</f>
        <v>Brazil</v>
      </c>
      <c r="M39" s="70" t="str">
        <f>INDEX(PolicyMapping!$B:$B,MATCH(CombinedDatabase!$D39,PolicyMapping!$A:$A,0))</f>
        <v>efficiency standard</v>
      </c>
      <c r="N39" s="70" t="str">
        <f>INDEX(PolicyMapping!$C:$C,MATCH(CombinedDatabase!$D39,PolicyMapping!$A:$A,0))</f>
        <v>buildings</v>
      </c>
    </row>
    <row r="40" spans="1:14" x14ac:dyDescent="0.3">
      <c r="A40" s="70" t="s">
        <v>679</v>
      </c>
      <c r="B40" s="70" t="s">
        <v>116</v>
      </c>
      <c r="D40" s="70" t="s">
        <v>138</v>
      </c>
      <c r="E40" s="70">
        <v>1.82</v>
      </c>
      <c r="F40" s="70" t="s">
        <v>139</v>
      </c>
      <c r="H40" s="70">
        <v>2017</v>
      </c>
      <c r="I40" s="70" t="s">
        <v>17</v>
      </c>
      <c r="K40" s="10">
        <v>37</v>
      </c>
      <c r="L40" s="70" t="str">
        <f>INDEX(Regions!$B$4:$B$19,MATCH(B40,Regions!$A$4:$A$19))</f>
        <v>Brazil</v>
      </c>
      <c r="M40" s="70" t="str">
        <f>INDEX(PolicyMapping!$B:$B,MATCH(CombinedDatabase!$D40,PolicyMapping!$A:$A,0))</f>
        <v>efficiency standard</v>
      </c>
      <c r="N40" s="70" t="str">
        <f>INDEX(PolicyMapping!$C:$C,MATCH(CombinedDatabase!$D40,PolicyMapping!$A:$A,0))</f>
        <v>transport</v>
      </c>
    </row>
    <row r="41" spans="1:14" x14ac:dyDescent="0.3">
      <c r="A41" s="70" t="s">
        <v>679</v>
      </c>
      <c r="B41" s="70" t="s">
        <v>116</v>
      </c>
      <c r="D41" s="70" t="s">
        <v>134</v>
      </c>
      <c r="E41" s="70">
        <v>250</v>
      </c>
      <c r="F41" s="70" t="s">
        <v>81</v>
      </c>
      <c r="H41" s="70">
        <v>2020</v>
      </c>
      <c r="I41" s="70" t="s">
        <v>14</v>
      </c>
      <c r="K41" s="10">
        <v>38</v>
      </c>
      <c r="L41" s="70" t="str">
        <f>INDEX(Regions!$B$4:$B$19,MATCH(B41,Regions!$A$4:$A$19))</f>
        <v>Brazil</v>
      </c>
      <c r="M41" s="70" t="str">
        <f>INDEX(PolicyMapping!$B:$B,MATCH(CombinedDatabase!$D41,PolicyMapping!$A:$A,0))</f>
        <v>cap on emissions</v>
      </c>
      <c r="N41" s="70" t="str">
        <f>INDEX(PolicyMapping!$C:$C,MATCH(CombinedDatabase!$D41,PolicyMapping!$A:$A,0))</f>
        <v>land</v>
      </c>
    </row>
    <row r="42" spans="1:14" x14ac:dyDescent="0.3">
      <c r="A42" s="70" t="s">
        <v>679</v>
      </c>
      <c r="B42" s="70" t="s">
        <v>116</v>
      </c>
      <c r="D42" s="70" t="s">
        <v>142</v>
      </c>
      <c r="E42" s="70">
        <v>5.6</v>
      </c>
      <c r="F42" s="70" t="s">
        <v>24</v>
      </c>
      <c r="H42" s="70">
        <v>2025</v>
      </c>
      <c r="I42" s="70" t="s">
        <v>17</v>
      </c>
      <c r="K42" s="10">
        <v>39</v>
      </c>
      <c r="L42" s="70" t="str">
        <f>INDEX(Regions!$B$4:$B$19,MATCH(B42,Regions!$A$4:$A$19))</f>
        <v>Brazil</v>
      </c>
      <c r="M42" s="70" t="str">
        <f>INDEX(PolicyMapping!$B:$B,MATCH(CombinedDatabase!$D42,PolicyMapping!$A:$A,0))</f>
        <v>clean energy</v>
      </c>
      <c r="N42" s="70" t="str">
        <f>INDEX(PolicyMapping!$C:$C,MATCH(CombinedDatabase!$D42,PolicyMapping!$A:$A,0))</f>
        <v>power</v>
      </c>
    </row>
    <row r="43" spans="1:14" x14ac:dyDescent="0.3">
      <c r="A43" s="70" t="s">
        <v>679</v>
      </c>
      <c r="B43" s="70" t="s">
        <v>116</v>
      </c>
      <c r="D43" s="70" t="s">
        <v>142</v>
      </c>
      <c r="E43" s="70">
        <v>7</v>
      </c>
      <c r="F43" s="70" t="s">
        <v>24</v>
      </c>
      <c r="H43" s="70">
        <v>2025</v>
      </c>
      <c r="I43" s="70" t="s">
        <v>17</v>
      </c>
      <c r="J43" s="70" t="s">
        <v>130</v>
      </c>
      <c r="K43" s="10">
        <v>40</v>
      </c>
      <c r="L43" s="70" t="str">
        <f>INDEX(Regions!$B$4:$B$19,MATCH(B43,Regions!$A$4:$A$19))</f>
        <v>Brazil</v>
      </c>
      <c r="M43" s="70" t="str">
        <f>INDEX(PolicyMapping!$B:$B,MATCH(CombinedDatabase!$D43,PolicyMapping!$A:$A,0))</f>
        <v>clean energy</v>
      </c>
      <c r="N43" s="70" t="str">
        <f>INDEX(PolicyMapping!$C:$C,MATCH(CombinedDatabase!$D43,PolicyMapping!$A:$A,0))</f>
        <v>power</v>
      </c>
    </row>
    <row r="44" spans="1:14" x14ac:dyDescent="0.3">
      <c r="A44" s="70" t="s">
        <v>679</v>
      </c>
      <c r="B44" s="70" t="s">
        <v>116</v>
      </c>
      <c r="D44" s="70" t="s">
        <v>145</v>
      </c>
      <c r="E44" s="70">
        <v>-7</v>
      </c>
      <c r="F44" s="70" t="s">
        <v>10</v>
      </c>
      <c r="G44" s="70">
        <v>2017</v>
      </c>
      <c r="H44" s="70">
        <v>2028</v>
      </c>
      <c r="I44" s="70" t="s">
        <v>17</v>
      </c>
      <c r="K44" s="10">
        <v>41</v>
      </c>
      <c r="L44" s="70" t="str">
        <f>INDEX(Regions!$B$4:$B$19,MATCH(B44,Regions!$A$4:$A$19))</f>
        <v>Brazil</v>
      </c>
      <c r="M44" s="70" t="str">
        <f>INDEX(PolicyMapping!$B:$B,MATCH(CombinedDatabase!$D44,PolicyMapping!$A:$A,0))</f>
        <v>cap on emissions</v>
      </c>
      <c r="N44" s="70" t="str">
        <f>INDEX(PolicyMapping!$C:$C,MATCH(CombinedDatabase!$D44,PolicyMapping!$A:$A,0))</f>
        <v>transport</v>
      </c>
    </row>
    <row r="45" spans="1:14" x14ac:dyDescent="0.3">
      <c r="A45" s="70" t="s">
        <v>679</v>
      </c>
      <c r="B45" s="70" t="s">
        <v>116</v>
      </c>
      <c r="D45" s="70" t="s">
        <v>146</v>
      </c>
      <c r="E45" s="70">
        <v>98</v>
      </c>
      <c r="F45" s="70" t="s">
        <v>10</v>
      </c>
      <c r="H45" s="70">
        <v>2018</v>
      </c>
      <c r="I45" s="70" t="s">
        <v>17</v>
      </c>
      <c r="K45" s="10">
        <v>42</v>
      </c>
      <c r="L45" s="70" t="str">
        <f>INDEX(Regions!$B$4:$B$19,MATCH(B45,Regions!$A$4:$A$19))</f>
        <v>Brazil</v>
      </c>
      <c r="M45" s="70" t="str">
        <f>INDEX(PolicyMapping!$B:$B,MATCH(CombinedDatabase!$D45,PolicyMapping!$A:$A,0))</f>
        <v>energy access</v>
      </c>
      <c r="N45" s="70" t="str">
        <f>INDEX(PolicyMapping!$C:$C,MATCH(CombinedDatabase!$D45,PolicyMapping!$A:$A,0))</f>
        <v>system</v>
      </c>
    </row>
    <row r="46" spans="1:14" x14ac:dyDescent="0.3">
      <c r="A46" s="70" t="s">
        <v>679</v>
      </c>
      <c r="B46" s="70" t="s">
        <v>116</v>
      </c>
      <c r="D46" s="70" t="s">
        <v>147</v>
      </c>
      <c r="E46" s="70">
        <v>-149.5</v>
      </c>
      <c r="F46" s="70" t="s">
        <v>112</v>
      </c>
      <c r="G46" s="70" t="s">
        <v>148</v>
      </c>
      <c r="H46" s="70">
        <v>2020</v>
      </c>
      <c r="I46" s="70" t="s">
        <v>17</v>
      </c>
      <c r="K46" s="10">
        <v>43</v>
      </c>
      <c r="L46" s="70" t="str">
        <f>INDEX(Regions!$B$4:$B$19,MATCH(B46,Regions!$A$4:$A$19))</f>
        <v>Brazil</v>
      </c>
      <c r="M46" s="70" t="str">
        <f>INDEX(PolicyMapping!$B:$B,MATCH(CombinedDatabase!$D46,PolicyMapping!$A:$A,0))</f>
        <v>cap on emissions</v>
      </c>
      <c r="N46" s="70" t="str">
        <f>INDEX(PolicyMapping!$C:$C,MATCH(CombinedDatabase!$D46,PolicyMapping!$A:$A,0))</f>
        <v>land</v>
      </c>
    </row>
    <row r="47" spans="1:14" x14ac:dyDescent="0.3">
      <c r="A47" s="70" t="s">
        <v>679</v>
      </c>
      <c r="B47" s="70" t="s">
        <v>116</v>
      </c>
      <c r="D47" s="70" t="s">
        <v>122</v>
      </c>
      <c r="E47" s="70">
        <v>10</v>
      </c>
      <c r="F47" s="70" t="s">
        <v>10</v>
      </c>
      <c r="G47" s="70">
        <v>2019</v>
      </c>
      <c r="I47" s="70" t="s">
        <v>17</v>
      </c>
      <c r="K47" s="10">
        <v>44</v>
      </c>
      <c r="L47" s="70" t="str">
        <f>INDEX(Regions!$B$4:$B$19,MATCH(B47,Regions!$A$4:$A$19))</f>
        <v>Brazil</v>
      </c>
      <c r="M47" s="70" t="str">
        <f>INDEX(PolicyMapping!$B:$B,MATCH(CombinedDatabase!$D47,PolicyMapping!$A:$A,0))</f>
        <v>clean energy</v>
      </c>
      <c r="N47" s="70" t="str">
        <f>INDEX(PolicyMapping!$C:$C,MATCH(CombinedDatabase!$D47,PolicyMapping!$A:$A,0))</f>
        <v>transport</v>
      </c>
    </row>
    <row r="48" spans="1:14" x14ac:dyDescent="0.3">
      <c r="A48" s="70" t="s">
        <v>679</v>
      </c>
      <c r="B48" s="70" t="s">
        <v>116</v>
      </c>
      <c r="D48" s="70" t="s">
        <v>31</v>
      </c>
      <c r="E48" s="70">
        <v>88.5</v>
      </c>
      <c r="F48" s="70" t="s">
        <v>24</v>
      </c>
      <c r="H48" s="70">
        <v>2025</v>
      </c>
      <c r="I48" s="70" t="s">
        <v>17</v>
      </c>
      <c r="K48" s="10">
        <v>45</v>
      </c>
      <c r="L48" s="70" t="str">
        <f>INDEX(Regions!$B$4:$B$19,MATCH(B48,Regions!$A$4:$A$19))</f>
        <v>Brazil</v>
      </c>
      <c r="M48" s="70" t="str">
        <f>INDEX(PolicyMapping!$B:$B,MATCH(CombinedDatabase!$D48,PolicyMapping!$A:$A,0))</f>
        <v>clean energy</v>
      </c>
      <c r="N48" s="70" t="str">
        <f>INDEX(PolicyMapping!$C:$C,MATCH(CombinedDatabase!$D48,PolicyMapping!$A:$A,0))</f>
        <v>power</v>
      </c>
    </row>
    <row r="49" spans="1:14" x14ac:dyDescent="0.3">
      <c r="A49" s="70" t="s">
        <v>679</v>
      </c>
      <c r="B49" s="70" t="s">
        <v>116</v>
      </c>
      <c r="D49" s="70" t="s">
        <v>31</v>
      </c>
      <c r="E49" s="70">
        <v>116.7</v>
      </c>
      <c r="F49" s="70" t="s">
        <v>24</v>
      </c>
      <c r="H49" s="70">
        <v>2025</v>
      </c>
      <c r="I49" s="70" t="s">
        <v>17</v>
      </c>
      <c r="J49" s="70" t="s">
        <v>130</v>
      </c>
      <c r="K49" s="10">
        <v>46</v>
      </c>
      <c r="L49" s="70" t="str">
        <f>INDEX(Regions!$B$4:$B$19,MATCH(B49,Regions!$A$4:$A$19))</f>
        <v>Brazil</v>
      </c>
      <c r="M49" s="70" t="str">
        <f>INDEX(PolicyMapping!$B:$B,MATCH(CombinedDatabase!$D49,PolicyMapping!$A:$A,0))</f>
        <v>clean energy</v>
      </c>
      <c r="N49" s="70" t="str">
        <f>INDEX(PolicyMapping!$C:$C,MATCH(CombinedDatabase!$D49,PolicyMapping!$A:$A,0))</f>
        <v>power</v>
      </c>
    </row>
    <row r="50" spans="1:14" x14ac:dyDescent="0.3">
      <c r="A50" s="70" t="s">
        <v>679</v>
      </c>
      <c r="B50" s="70" t="s">
        <v>152</v>
      </c>
      <c r="D50" s="70" t="s">
        <v>153</v>
      </c>
      <c r="E50" s="70">
        <v>0</v>
      </c>
      <c r="F50" s="70" t="s">
        <v>24</v>
      </c>
      <c r="H50" s="70">
        <v>2029</v>
      </c>
      <c r="I50" s="70" t="s">
        <v>22</v>
      </c>
      <c r="K50" s="10">
        <v>47</v>
      </c>
      <c r="L50" s="70" t="str">
        <f>INDEX(Regions!$B$4:$B$19,MATCH(B50,Regions!$A$4:$A$19))</f>
        <v>Canada</v>
      </c>
      <c r="M50" s="70" t="str">
        <f>INDEX(PolicyMapping!$B:$B,MATCH(CombinedDatabase!$D50,PolicyMapping!$A:$A,0))</f>
        <v>cap on fossils</v>
      </c>
      <c r="N50" s="70" t="str">
        <f>INDEX(PolicyMapping!$C:$C,MATCH(CombinedDatabase!$D50,PolicyMapping!$A:$A,0))</f>
        <v>power</v>
      </c>
    </row>
    <row r="51" spans="1:14" x14ac:dyDescent="0.3">
      <c r="A51" s="70" t="s">
        <v>679</v>
      </c>
      <c r="B51" s="70" t="s">
        <v>152</v>
      </c>
      <c r="D51" s="70" t="s">
        <v>156</v>
      </c>
      <c r="E51" s="70">
        <v>-30</v>
      </c>
      <c r="F51" s="70" t="s">
        <v>157</v>
      </c>
      <c r="G51" s="70" t="s">
        <v>158</v>
      </c>
      <c r="H51" s="70">
        <v>2030</v>
      </c>
      <c r="I51" s="70" t="s">
        <v>22</v>
      </c>
      <c r="K51" s="10">
        <v>48</v>
      </c>
      <c r="L51" s="70" t="str">
        <f>INDEX(Regions!$B$4:$B$19,MATCH(B51,Regions!$A$4:$A$19))</f>
        <v>Canada</v>
      </c>
      <c r="M51" s="70" t="str">
        <f>INDEX(PolicyMapping!$B:$B,MATCH(CombinedDatabase!$D51,PolicyMapping!$A:$A,0))</f>
        <v>cap on emissions</v>
      </c>
      <c r="N51" s="70" t="str">
        <f>INDEX(PolicyMapping!$C:$C,MATCH(CombinedDatabase!$D51,PolicyMapping!$A:$A,0))</f>
        <v>system</v>
      </c>
    </row>
    <row r="52" spans="1:14" x14ac:dyDescent="0.3">
      <c r="A52" s="70" t="s">
        <v>679</v>
      </c>
      <c r="B52" s="70" t="s">
        <v>152</v>
      </c>
      <c r="D52" s="70" t="s">
        <v>89</v>
      </c>
      <c r="E52" s="70">
        <v>50</v>
      </c>
      <c r="F52" s="70" t="s">
        <v>160</v>
      </c>
      <c r="H52" s="70">
        <v>2022</v>
      </c>
      <c r="I52" s="70" t="s">
        <v>22</v>
      </c>
      <c r="K52" s="10">
        <v>49</v>
      </c>
      <c r="L52" s="70" t="str">
        <f>INDEX(Regions!$B$4:$B$19,MATCH(B52,Regions!$A$4:$A$19))</f>
        <v>Canada</v>
      </c>
      <c r="M52" s="70" t="str">
        <f>INDEX(PolicyMapping!$B:$B,MATCH(CombinedDatabase!$D52,PolicyMapping!$A:$A,0))</f>
        <v>economic</v>
      </c>
      <c r="N52" s="70" t="str">
        <f>INDEX(PolicyMapping!$C:$C,MATCH(CombinedDatabase!$D52,PolicyMapping!$A:$A,0))</f>
        <v>system</v>
      </c>
    </row>
    <row r="53" spans="1:14" x14ac:dyDescent="0.3">
      <c r="A53" s="70" t="s">
        <v>679</v>
      </c>
      <c r="B53" s="70" t="s">
        <v>152</v>
      </c>
      <c r="D53" s="70" t="s">
        <v>156</v>
      </c>
      <c r="E53" s="70">
        <v>-12.7</v>
      </c>
      <c r="F53" s="70" t="s">
        <v>157</v>
      </c>
      <c r="G53" s="70" t="s">
        <v>158</v>
      </c>
      <c r="H53" s="70">
        <v>2030</v>
      </c>
      <c r="I53" s="70" t="s">
        <v>22</v>
      </c>
      <c r="K53" s="10">
        <v>50</v>
      </c>
      <c r="L53" s="70" t="str">
        <f>INDEX(Regions!$B$4:$B$19,MATCH(B53,Regions!$A$4:$A$19))</f>
        <v>Canada</v>
      </c>
      <c r="M53" s="70" t="str">
        <f>INDEX(PolicyMapping!$B:$B,MATCH(CombinedDatabase!$D53,PolicyMapping!$A:$A,0))</f>
        <v>cap on emissions</v>
      </c>
      <c r="N53" s="70" t="str">
        <f>INDEX(PolicyMapping!$C:$C,MATCH(CombinedDatabase!$D53,PolicyMapping!$A:$A,0))</f>
        <v>system</v>
      </c>
    </row>
    <row r="54" spans="1:14" x14ac:dyDescent="0.3">
      <c r="A54" s="70" t="s">
        <v>679</v>
      </c>
      <c r="B54" s="70" t="s">
        <v>152</v>
      </c>
      <c r="D54" s="70" t="s">
        <v>65</v>
      </c>
      <c r="E54" s="70">
        <v>3.7</v>
      </c>
      <c r="F54" s="70" t="s">
        <v>10</v>
      </c>
      <c r="G54" s="70">
        <v>2011</v>
      </c>
      <c r="H54" s="70">
        <v>2020</v>
      </c>
      <c r="I54" s="70" t="s">
        <v>17</v>
      </c>
      <c r="K54" s="10">
        <v>51</v>
      </c>
      <c r="L54" s="70" t="str">
        <f>INDEX(Regions!$B$4:$B$19,MATCH(B54,Regions!$A$4:$A$19))</f>
        <v>Canada</v>
      </c>
      <c r="M54" s="70" t="str">
        <f>INDEX(PolicyMapping!$B:$B,MATCH(CombinedDatabase!$D54,PolicyMapping!$A:$A,0))</f>
        <v>clean energy</v>
      </c>
      <c r="N54" s="70" t="str">
        <f>INDEX(PolicyMapping!$C:$C,MATCH(CombinedDatabase!$D54,PolicyMapping!$A:$A,0))</f>
        <v>transport</v>
      </c>
    </row>
    <row r="55" spans="1:14" x14ac:dyDescent="0.3">
      <c r="A55" s="70" t="s">
        <v>679</v>
      </c>
      <c r="B55" s="70" t="s">
        <v>152</v>
      </c>
      <c r="D55" s="70" t="s">
        <v>165</v>
      </c>
      <c r="E55" s="70">
        <v>1.38</v>
      </c>
      <c r="F55" s="70" t="s">
        <v>166</v>
      </c>
      <c r="H55" s="70">
        <v>2027</v>
      </c>
      <c r="I55" s="70" t="s">
        <v>17</v>
      </c>
      <c r="K55" s="10">
        <v>52</v>
      </c>
      <c r="L55" s="70" t="str">
        <f>INDEX(Regions!$B$4:$B$19,MATCH(B55,Regions!$A$4:$A$19))</f>
        <v>Canada</v>
      </c>
      <c r="M55" s="70" t="str">
        <f>INDEX(PolicyMapping!$B:$B,MATCH(CombinedDatabase!$D55,PolicyMapping!$A:$A,0))</f>
        <v>efficiency standard</v>
      </c>
      <c r="N55" s="70" t="str">
        <f>INDEX(PolicyMapping!$C:$C,MATCH(CombinedDatabase!$D55,PolicyMapping!$A:$A,0))</f>
        <v>transport</v>
      </c>
    </row>
    <row r="56" spans="1:14" x14ac:dyDescent="0.3">
      <c r="A56" s="70" t="s">
        <v>679</v>
      </c>
      <c r="B56" s="70" t="s">
        <v>152</v>
      </c>
      <c r="D56" s="70" t="s">
        <v>169</v>
      </c>
      <c r="E56" s="70">
        <v>-6.5</v>
      </c>
      <c r="F56" s="70" t="s">
        <v>112</v>
      </c>
      <c r="G56" s="70" t="s">
        <v>148</v>
      </c>
      <c r="H56" s="70">
        <v>2020</v>
      </c>
      <c r="I56" s="70" t="s">
        <v>17</v>
      </c>
      <c r="K56" s="10">
        <v>53</v>
      </c>
      <c r="L56" s="70" t="str">
        <f>INDEX(Regions!$B$4:$B$19,MATCH(B56,Regions!$A$4:$A$19))</f>
        <v>Canada</v>
      </c>
      <c r="M56" s="70" t="str">
        <f>INDEX(PolicyMapping!$B:$B,MATCH(CombinedDatabase!$D56,PolicyMapping!$A:$A,0))</f>
        <v>cap on emissions</v>
      </c>
      <c r="N56" s="70" t="str">
        <f>INDEX(PolicyMapping!$C:$C,MATCH(CombinedDatabase!$D56,PolicyMapping!$A:$A,0))</f>
        <v>buildings</v>
      </c>
    </row>
    <row r="57" spans="1:14" x14ac:dyDescent="0.3">
      <c r="A57" s="70" t="s">
        <v>679</v>
      </c>
      <c r="B57" s="70" t="s">
        <v>152</v>
      </c>
      <c r="D57" s="70" t="s">
        <v>171</v>
      </c>
      <c r="E57" s="70">
        <v>-64</v>
      </c>
      <c r="F57" s="70" t="s">
        <v>10</v>
      </c>
      <c r="G57" s="70">
        <v>2010</v>
      </c>
      <c r="H57" s="70">
        <v>2030</v>
      </c>
      <c r="I57" s="70" t="s">
        <v>14</v>
      </c>
      <c r="K57" s="10">
        <v>54</v>
      </c>
      <c r="L57" s="70" t="str">
        <f>INDEX(Regions!$B$4:$B$19,MATCH(B57,Regions!$A$4:$A$19))</f>
        <v>Canada</v>
      </c>
      <c r="M57" s="70" t="str">
        <f>INDEX(PolicyMapping!$B:$B,MATCH(CombinedDatabase!$D57,PolicyMapping!$A:$A,0))</f>
        <v>efficiency standard</v>
      </c>
      <c r="N57" s="70" t="str">
        <f>INDEX(PolicyMapping!$C:$C,MATCH(CombinedDatabase!$D57,PolicyMapping!$A:$A,0))</f>
        <v>power</v>
      </c>
    </row>
    <row r="58" spans="1:14" x14ac:dyDescent="0.3">
      <c r="A58" s="70" t="s">
        <v>679</v>
      </c>
      <c r="B58" s="70" t="s">
        <v>152</v>
      </c>
      <c r="D58" s="70" t="s">
        <v>169</v>
      </c>
      <c r="E58" s="70">
        <v>-4.5</v>
      </c>
      <c r="F58" s="70" t="s">
        <v>10</v>
      </c>
      <c r="G58" s="70" t="s">
        <v>148</v>
      </c>
      <c r="H58" s="70">
        <v>2020</v>
      </c>
      <c r="I58" s="70" t="s">
        <v>14</v>
      </c>
      <c r="K58" s="10">
        <v>55</v>
      </c>
      <c r="L58" s="70" t="str">
        <f>INDEX(Regions!$B$4:$B$19,MATCH(B58,Regions!$A$4:$A$19))</f>
        <v>Canada</v>
      </c>
      <c r="M58" s="70" t="str">
        <f>INDEX(PolicyMapping!$B:$B,MATCH(CombinedDatabase!$D58,PolicyMapping!$A:$A,0))</f>
        <v>cap on emissions</v>
      </c>
      <c r="N58" s="70" t="str">
        <f>INDEX(PolicyMapping!$C:$C,MATCH(CombinedDatabase!$D58,PolicyMapping!$A:$A,0))</f>
        <v>buildings</v>
      </c>
    </row>
    <row r="59" spans="1:14" x14ac:dyDescent="0.3">
      <c r="A59" s="70" t="s">
        <v>679</v>
      </c>
      <c r="B59" s="70" t="s">
        <v>152</v>
      </c>
      <c r="D59" s="70" t="s">
        <v>119</v>
      </c>
      <c r="E59" s="70">
        <v>5</v>
      </c>
      <c r="F59" s="70" t="s">
        <v>10</v>
      </c>
      <c r="G59" s="70">
        <v>2011</v>
      </c>
      <c r="H59" s="70">
        <v>2020</v>
      </c>
      <c r="I59" s="70" t="s">
        <v>17</v>
      </c>
      <c r="K59" s="10">
        <v>56</v>
      </c>
      <c r="L59" s="70" t="str">
        <f>INDEX(Regions!$B$4:$B$19,MATCH(B59,Regions!$A$4:$A$19))</f>
        <v>Canada</v>
      </c>
      <c r="M59" s="70" t="str">
        <f>INDEX(PolicyMapping!$B:$B,MATCH(CombinedDatabase!$D59,PolicyMapping!$A:$A,0))</f>
        <v>clean energy</v>
      </c>
      <c r="N59" s="70" t="str">
        <f>INDEX(PolicyMapping!$C:$C,MATCH(CombinedDatabase!$D59,PolicyMapping!$A:$A,0))</f>
        <v>transport</v>
      </c>
    </row>
    <row r="60" spans="1:14" x14ac:dyDescent="0.3">
      <c r="A60" s="70" t="s">
        <v>679</v>
      </c>
      <c r="B60" s="70" t="s">
        <v>152</v>
      </c>
      <c r="D60" s="70" t="s">
        <v>122</v>
      </c>
      <c r="E60" s="70">
        <v>2</v>
      </c>
      <c r="F60" s="70" t="s">
        <v>10</v>
      </c>
      <c r="G60" s="70">
        <v>2011</v>
      </c>
      <c r="H60" s="70">
        <v>2020</v>
      </c>
      <c r="I60" s="70" t="s">
        <v>17</v>
      </c>
      <c r="K60" s="10">
        <v>57</v>
      </c>
      <c r="L60" s="70" t="str">
        <f>INDEX(Regions!$B$4:$B$19,MATCH(B60,Regions!$A$4:$A$19))</f>
        <v>Canada</v>
      </c>
      <c r="M60" s="70" t="str">
        <f>INDEX(PolicyMapping!$B:$B,MATCH(CombinedDatabase!$D60,PolicyMapping!$A:$A,0))</f>
        <v>clean energy</v>
      </c>
      <c r="N60" s="70" t="str">
        <f>INDEX(PolicyMapping!$C:$C,MATCH(CombinedDatabase!$D60,PolicyMapping!$A:$A,0))</f>
        <v>transport</v>
      </c>
    </row>
    <row r="61" spans="1:14" x14ac:dyDescent="0.3">
      <c r="A61" s="70" t="s">
        <v>679</v>
      </c>
      <c r="B61" s="70" t="s">
        <v>152</v>
      </c>
      <c r="D61" s="70" t="s">
        <v>176</v>
      </c>
      <c r="E61" s="70">
        <v>0.91</v>
      </c>
      <c r="F61" s="70" t="s">
        <v>139</v>
      </c>
      <c r="H61" s="70">
        <v>2025</v>
      </c>
      <c r="I61" s="70" t="s">
        <v>17</v>
      </c>
      <c r="K61" s="10">
        <v>58</v>
      </c>
      <c r="L61" s="70" t="str">
        <f>INDEX(Regions!$B$4:$B$19,MATCH(B61,Regions!$A$4:$A$19))</f>
        <v>Canada</v>
      </c>
      <c r="M61" s="70" t="str">
        <f>INDEX(PolicyMapping!$B:$B,MATCH(CombinedDatabase!$D61,PolicyMapping!$A:$A,0))</f>
        <v>efficiency standard</v>
      </c>
      <c r="N61" s="70" t="str">
        <f>INDEX(PolicyMapping!$C:$C,MATCH(CombinedDatabase!$D61,PolicyMapping!$A:$A,0))</f>
        <v>transport</v>
      </c>
    </row>
    <row r="62" spans="1:14" x14ac:dyDescent="0.3">
      <c r="A62" s="70" t="s">
        <v>679</v>
      </c>
      <c r="B62" s="70" t="s">
        <v>152</v>
      </c>
      <c r="D62" s="70" t="s">
        <v>178</v>
      </c>
      <c r="E62" s="70">
        <v>-40</v>
      </c>
      <c r="F62" s="70" t="s">
        <v>10</v>
      </c>
      <c r="G62" s="70">
        <v>2012</v>
      </c>
      <c r="H62" s="70">
        <v>2025</v>
      </c>
      <c r="I62" s="70" t="s">
        <v>17</v>
      </c>
      <c r="K62" s="10">
        <v>59</v>
      </c>
      <c r="L62" s="70" t="str">
        <f>INDEX(Regions!$B$4:$B$19,MATCH(B62,Regions!$A$4:$A$19))</f>
        <v>Canada</v>
      </c>
      <c r="M62" s="70" t="str">
        <f>INDEX(PolicyMapping!$B:$B,MATCH(CombinedDatabase!$D62,PolicyMapping!$A:$A,0))</f>
        <v>cap on emissions</v>
      </c>
      <c r="N62" s="70" t="str">
        <f>INDEX(PolicyMapping!$C:$C,MATCH(CombinedDatabase!$D62,PolicyMapping!$A:$A,0))</f>
        <v>supply</v>
      </c>
    </row>
    <row r="63" spans="1:14" x14ac:dyDescent="0.3">
      <c r="A63" s="70" t="s">
        <v>679</v>
      </c>
      <c r="B63" s="70" t="s">
        <v>152</v>
      </c>
      <c r="D63" s="70" t="s">
        <v>206</v>
      </c>
      <c r="E63" s="70">
        <v>0.92</v>
      </c>
      <c r="F63" s="70" t="s">
        <v>166</v>
      </c>
      <c r="H63" s="70">
        <v>2027</v>
      </c>
      <c r="I63" s="70" t="s">
        <v>17</v>
      </c>
      <c r="K63" s="10">
        <v>60</v>
      </c>
      <c r="L63" s="70" t="str">
        <f>INDEX(Regions!$B$4:$B$19,MATCH(B63,Regions!$A$4:$A$19))</f>
        <v>Canada</v>
      </c>
      <c r="M63" s="70" t="str">
        <f>INDEX(PolicyMapping!$B:$B,MATCH(CombinedDatabase!$D63,PolicyMapping!$A:$A,0))</f>
        <v>efficiency standard</v>
      </c>
      <c r="N63" s="70" t="str">
        <f>INDEX(PolicyMapping!$C:$C,MATCH(CombinedDatabase!$D63,PolicyMapping!$A:$A,0))</f>
        <v>transport</v>
      </c>
    </row>
    <row r="64" spans="1:14" x14ac:dyDescent="0.3">
      <c r="A64" s="70" t="s">
        <v>679</v>
      </c>
      <c r="B64" s="70" t="s">
        <v>152</v>
      </c>
      <c r="D64" s="70" t="s">
        <v>182</v>
      </c>
      <c r="E64" s="70">
        <v>420</v>
      </c>
      <c r="F64" s="70" t="s">
        <v>183</v>
      </c>
      <c r="G64" s="70">
        <v>2015</v>
      </c>
      <c r="H64" s="70">
        <v>2030</v>
      </c>
      <c r="I64" s="70" t="s">
        <v>17</v>
      </c>
      <c r="K64" s="10">
        <v>61</v>
      </c>
      <c r="L64" s="70" t="str">
        <f>INDEX(Regions!$B$4:$B$19,MATCH(B64,Regions!$A$4:$A$19))</f>
        <v>Canada</v>
      </c>
      <c r="M64" s="70" t="str">
        <f>INDEX(PolicyMapping!$B:$B,MATCH(CombinedDatabase!$D64,PolicyMapping!$A:$A,0))</f>
        <v>efficiency standard</v>
      </c>
      <c r="N64" s="70" t="str">
        <f>INDEX(PolicyMapping!$C:$C,MATCH(CombinedDatabase!$D64,PolicyMapping!$A:$A,0))</f>
        <v>power</v>
      </c>
    </row>
    <row r="65" spans="1:14" x14ac:dyDescent="0.3">
      <c r="A65" s="70" t="s">
        <v>679</v>
      </c>
      <c r="B65" s="70" t="s">
        <v>152</v>
      </c>
      <c r="D65" s="70" t="s">
        <v>156</v>
      </c>
      <c r="E65" s="70">
        <v>-10.4</v>
      </c>
      <c r="F65" s="70" t="s">
        <v>157</v>
      </c>
      <c r="G65" s="70" t="s">
        <v>185</v>
      </c>
      <c r="H65" s="70">
        <v>2030</v>
      </c>
      <c r="I65" s="70" t="s">
        <v>17</v>
      </c>
      <c r="K65" s="10">
        <v>62</v>
      </c>
      <c r="L65" s="70" t="str">
        <f>INDEX(Regions!$B$4:$B$19,MATCH(B65,Regions!$A$4:$A$19))</f>
        <v>Canada</v>
      </c>
      <c r="M65" s="70" t="str">
        <f>INDEX(PolicyMapping!$B:$B,MATCH(CombinedDatabase!$D65,PolicyMapping!$A:$A,0))</f>
        <v>cap on emissions</v>
      </c>
      <c r="N65" s="70" t="str">
        <f>INDEX(PolicyMapping!$C:$C,MATCH(CombinedDatabase!$D65,PolicyMapping!$A:$A,0))</f>
        <v>system</v>
      </c>
    </row>
    <row r="66" spans="1:14" x14ac:dyDescent="0.3">
      <c r="A66" s="70" t="s">
        <v>679</v>
      </c>
      <c r="B66" s="70" t="s">
        <v>152</v>
      </c>
      <c r="D66" s="70" t="s">
        <v>188</v>
      </c>
      <c r="E66" s="70">
        <v>2.9</v>
      </c>
      <c r="F66" s="70" t="s">
        <v>157</v>
      </c>
      <c r="H66" s="70">
        <v>2036</v>
      </c>
      <c r="I66" s="70" t="s">
        <v>17</v>
      </c>
      <c r="K66" s="10">
        <v>63</v>
      </c>
      <c r="L66" s="70" t="str">
        <f>INDEX(Regions!$B$4:$B$19,MATCH(B66,Regions!$A$4:$A$19))</f>
        <v>Canada</v>
      </c>
      <c r="M66" s="70" t="str">
        <f>INDEX(PolicyMapping!$B:$B,MATCH(CombinedDatabase!$D66,PolicyMapping!$A:$A,0))</f>
        <v>cap on emissions</v>
      </c>
      <c r="N66" s="70" t="str">
        <f>INDEX(PolicyMapping!$C:$C,MATCH(CombinedDatabase!$D66,PolicyMapping!$A:$A,0))</f>
        <v>system</v>
      </c>
    </row>
    <row r="67" spans="1:14" x14ac:dyDescent="0.3">
      <c r="A67" s="70" t="s">
        <v>679</v>
      </c>
      <c r="B67" s="70" t="s">
        <v>152</v>
      </c>
      <c r="D67" s="70" t="s">
        <v>188</v>
      </c>
      <c r="E67" s="70">
        <v>-85</v>
      </c>
      <c r="F67" s="70" t="s">
        <v>10</v>
      </c>
      <c r="G67" s="70">
        <v>2036</v>
      </c>
      <c r="H67" s="70">
        <v>2036</v>
      </c>
      <c r="I67" s="70" t="s">
        <v>14</v>
      </c>
      <c r="K67" s="10">
        <v>64</v>
      </c>
      <c r="L67" s="70" t="str">
        <f>INDEX(Regions!$B$4:$B$19,MATCH(B67,Regions!$A$4:$A$19))</f>
        <v>Canada</v>
      </c>
      <c r="M67" s="70" t="str">
        <f>INDEX(PolicyMapping!$B:$B,MATCH(CombinedDatabase!$D67,PolicyMapping!$A:$A,0))</f>
        <v>cap on emissions</v>
      </c>
      <c r="N67" s="70" t="str">
        <f>INDEX(PolicyMapping!$C:$C,MATCH(CombinedDatabase!$D67,PolicyMapping!$A:$A,0))</f>
        <v>system</v>
      </c>
    </row>
    <row r="68" spans="1:14" x14ac:dyDescent="0.3">
      <c r="A68" s="70" t="s">
        <v>713</v>
      </c>
      <c r="B68" s="70" t="s">
        <v>152</v>
      </c>
      <c r="D68" s="70" t="s">
        <v>89</v>
      </c>
      <c r="E68" s="70">
        <v>50</v>
      </c>
      <c r="F68" s="70" t="s">
        <v>160</v>
      </c>
      <c r="H68" s="70">
        <v>2022</v>
      </c>
      <c r="I68" s="70" t="s">
        <v>22</v>
      </c>
      <c r="J68" s="70" t="s">
        <v>130</v>
      </c>
      <c r="K68" s="10">
        <f>GCAM!K$2+1</f>
        <v>319</v>
      </c>
      <c r="L68" s="70" t="str">
        <f>INDEX(Regions!$B$4:$B$19,MATCH(B68,Regions!$A$4:$A$19))</f>
        <v>Canada</v>
      </c>
      <c r="M68" s="70" t="str">
        <f>INDEX(PolicyMapping!$B:$B,MATCH(CombinedDatabase!$D68,PolicyMapping!$A:$A,0))</f>
        <v>economic</v>
      </c>
      <c r="N68" s="70" t="str">
        <f>INDEX(PolicyMapping!$C:$C,MATCH(CombinedDatabase!$D68,PolicyMapping!$A:$A,0))</f>
        <v>system</v>
      </c>
    </row>
    <row r="69" spans="1:14" x14ac:dyDescent="0.3">
      <c r="A69" s="70" t="s">
        <v>679</v>
      </c>
      <c r="B69" s="70" t="s">
        <v>191</v>
      </c>
      <c r="D69" s="70" t="s">
        <v>192</v>
      </c>
      <c r="E69" s="70">
        <v>20</v>
      </c>
      <c r="F69" s="70" t="s">
        <v>10</v>
      </c>
      <c r="H69" s="70">
        <v>2030</v>
      </c>
      <c r="I69" s="70" t="s">
        <v>22</v>
      </c>
      <c r="K69" s="10">
        <v>65</v>
      </c>
      <c r="L69" s="70" t="str">
        <f>INDEX(Regions!$B$4:$B$19,MATCH(B69,Regions!$A$4:$A$19))</f>
        <v>China</v>
      </c>
      <c r="M69" s="70" t="str">
        <f>INDEX(PolicyMapping!$B:$B,MATCH(CombinedDatabase!$D69,PolicyMapping!$A:$A,0))</f>
        <v>clean energy</v>
      </c>
      <c r="N69" s="70" t="str">
        <f>INDEX(PolicyMapping!$C:$C,MATCH(CombinedDatabase!$D69,PolicyMapping!$A:$A,0))</f>
        <v>system</v>
      </c>
    </row>
    <row r="70" spans="1:14" x14ac:dyDescent="0.3">
      <c r="A70" s="70" t="s">
        <v>679</v>
      </c>
      <c r="B70" s="70" t="s">
        <v>191</v>
      </c>
      <c r="D70" s="70" t="s">
        <v>193</v>
      </c>
      <c r="E70" s="70">
        <v>0.15</v>
      </c>
      <c r="H70" s="70">
        <v>2030</v>
      </c>
      <c r="I70" s="70" t="s">
        <v>22</v>
      </c>
      <c r="K70" s="10">
        <v>66</v>
      </c>
      <c r="L70" s="70" t="str">
        <f>INDEX(Regions!$B$4:$B$19,MATCH(B70,Regions!$A$4:$A$19))</f>
        <v>China</v>
      </c>
      <c r="M70" s="70" t="str">
        <f>INDEX(PolicyMapping!$B:$B,MATCH(CombinedDatabase!$D70,PolicyMapping!$A:$A,0))</f>
        <v>cap on fossils</v>
      </c>
      <c r="N70" s="70" t="str">
        <f>INDEX(PolicyMapping!$C:$C,MATCH(CombinedDatabase!$D70,PolicyMapping!$A:$A,0))</f>
        <v>system</v>
      </c>
    </row>
    <row r="71" spans="1:14" x14ac:dyDescent="0.3">
      <c r="A71" s="70" t="s">
        <v>679</v>
      </c>
      <c r="B71" s="70" t="s">
        <v>191</v>
      </c>
      <c r="D71" s="70" t="s">
        <v>194</v>
      </c>
      <c r="E71" s="70">
        <v>-15</v>
      </c>
      <c r="F71" s="70" t="s">
        <v>10</v>
      </c>
      <c r="G71" s="70">
        <v>2015</v>
      </c>
      <c r="H71" s="70">
        <v>2020</v>
      </c>
      <c r="I71" s="70" t="s">
        <v>17</v>
      </c>
      <c r="K71" s="10">
        <v>67</v>
      </c>
      <c r="L71" s="70" t="str">
        <f>INDEX(Regions!$B$4:$B$19,MATCH(B71,Regions!$A$4:$A$19))</f>
        <v>China</v>
      </c>
      <c r="M71" s="70" t="str">
        <f>INDEX(PolicyMapping!$B:$B,MATCH(CombinedDatabase!$D71,PolicyMapping!$A:$A,0))</f>
        <v>efficiency standard</v>
      </c>
      <c r="N71" s="70" t="str">
        <f>INDEX(PolicyMapping!$C:$C,MATCH(CombinedDatabase!$D71,PolicyMapping!$A:$A,0))</f>
        <v>system</v>
      </c>
    </row>
    <row r="72" spans="1:14" x14ac:dyDescent="0.3">
      <c r="A72" s="70" t="s">
        <v>679</v>
      </c>
      <c r="B72" s="70" t="s">
        <v>191</v>
      </c>
      <c r="D72" s="70" t="s">
        <v>196</v>
      </c>
      <c r="E72" s="70">
        <v>165</v>
      </c>
      <c r="F72" s="70" t="s">
        <v>197</v>
      </c>
      <c r="H72" s="70">
        <v>2020</v>
      </c>
      <c r="I72" s="70" t="s">
        <v>17</v>
      </c>
      <c r="K72" s="10">
        <v>68</v>
      </c>
      <c r="L72" s="70" t="str">
        <f>INDEX(Regions!$B$4:$B$19,MATCH(B72,Regions!$A$4:$A$19))</f>
        <v>China</v>
      </c>
      <c r="M72" s="70" t="str">
        <f>INDEX(PolicyMapping!$B:$B,MATCH(CombinedDatabase!$D72,PolicyMapping!$A:$A,0))</f>
        <v>cap on fossils</v>
      </c>
      <c r="N72" s="70" t="str">
        <f>INDEX(PolicyMapping!$C:$C,MATCH(CombinedDatabase!$D72,PolicyMapping!$A:$A,0))</f>
        <v>system</v>
      </c>
    </row>
    <row r="73" spans="1:14" x14ac:dyDescent="0.3">
      <c r="A73" s="70" t="s">
        <v>679</v>
      </c>
      <c r="B73" s="70" t="s">
        <v>191</v>
      </c>
      <c r="D73" s="70" t="s">
        <v>199</v>
      </c>
      <c r="E73" s="70">
        <v>-18</v>
      </c>
      <c r="F73" s="70" t="s">
        <v>10</v>
      </c>
      <c r="G73" s="70">
        <v>2015</v>
      </c>
      <c r="H73" s="70">
        <v>2020</v>
      </c>
      <c r="I73" s="70" t="s">
        <v>17</v>
      </c>
      <c r="K73" s="10">
        <v>69</v>
      </c>
      <c r="L73" s="70" t="str">
        <f>INDEX(Regions!$B$4:$B$19,MATCH(B73,Regions!$A$4:$A$19))</f>
        <v>China</v>
      </c>
      <c r="M73" s="70" t="str">
        <f>INDEX(PolicyMapping!$B:$B,MATCH(CombinedDatabase!$D73,PolicyMapping!$A:$A,0))</f>
        <v>cap on emissions</v>
      </c>
      <c r="N73" s="70" t="str">
        <f>INDEX(PolicyMapping!$C:$C,MATCH(CombinedDatabase!$D73,PolicyMapping!$A:$A,0))</f>
        <v>system</v>
      </c>
    </row>
    <row r="74" spans="1:14" x14ac:dyDescent="0.3">
      <c r="A74" s="70" t="s">
        <v>679</v>
      </c>
      <c r="B74" s="70" t="s">
        <v>191</v>
      </c>
      <c r="D74" s="70" t="s">
        <v>202</v>
      </c>
      <c r="F74" s="70" t="s">
        <v>166</v>
      </c>
      <c r="G74" s="70">
        <v>2015</v>
      </c>
      <c r="I74" s="70" t="s">
        <v>17</v>
      </c>
      <c r="K74" s="10">
        <v>70</v>
      </c>
      <c r="L74" s="70" t="str">
        <f>INDEX(Regions!$B$4:$B$19,MATCH(B74,Regions!$A$4:$A$19))</f>
        <v>China</v>
      </c>
      <c r="M74" s="70" t="str">
        <f>INDEX(PolicyMapping!$B:$B,MATCH(CombinedDatabase!$D74,PolicyMapping!$A:$A,0))</f>
        <v>efficiency standard</v>
      </c>
      <c r="N74" s="70" t="str">
        <f>INDEX(PolicyMapping!$C:$C,MATCH(CombinedDatabase!$D74,PolicyMapping!$A:$A,0))</f>
        <v>transport</v>
      </c>
    </row>
    <row r="75" spans="1:14" x14ac:dyDescent="0.3">
      <c r="A75" s="70" t="s">
        <v>679</v>
      </c>
      <c r="B75" s="70" t="s">
        <v>191</v>
      </c>
      <c r="D75" s="70" t="s">
        <v>206</v>
      </c>
      <c r="E75" s="70">
        <v>1.2</v>
      </c>
      <c r="F75" s="70" t="s">
        <v>166</v>
      </c>
      <c r="H75" s="70">
        <v>2021</v>
      </c>
      <c r="I75" s="70" t="s">
        <v>17</v>
      </c>
      <c r="K75" s="10">
        <v>71</v>
      </c>
      <c r="L75" s="70" t="str">
        <f>INDEX(Regions!$B$4:$B$19,MATCH(B75,Regions!$A$4:$A$19))</f>
        <v>China</v>
      </c>
      <c r="M75" s="70" t="str">
        <f>INDEX(PolicyMapping!$B:$B,MATCH(CombinedDatabase!$D75,PolicyMapping!$A:$A,0))</f>
        <v>efficiency standard</v>
      </c>
      <c r="N75" s="70" t="str">
        <f>INDEX(PolicyMapping!$C:$C,MATCH(CombinedDatabase!$D75,PolicyMapping!$A:$A,0))</f>
        <v>transport</v>
      </c>
    </row>
    <row r="76" spans="1:14" x14ac:dyDescent="0.3">
      <c r="A76" s="70" t="s">
        <v>679</v>
      </c>
      <c r="B76" s="70" t="s">
        <v>191</v>
      </c>
      <c r="D76" s="70" t="s">
        <v>208</v>
      </c>
      <c r="E76" s="70">
        <v>-15</v>
      </c>
      <c r="F76" s="70" t="s">
        <v>10</v>
      </c>
      <c r="G76" s="70">
        <v>2015</v>
      </c>
      <c r="H76" s="70">
        <v>2021</v>
      </c>
      <c r="I76" s="70" t="s">
        <v>17</v>
      </c>
      <c r="K76" s="10">
        <v>72</v>
      </c>
      <c r="L76" s="70" t="str">
        <f>INDEX(Regions!$B$4:$B$19,MATCH(B76,Regions!$A$4:$A$19))</f>
        <v>China</v>
      </c>
      <c r="M76" s="70" t="str">
        <f>INDEX(PolicyMapping!$B:$B,MATCH(CombinedDatabase!$D76,PolicyMapping!$A:$A,0))</f>
        <v>efficiency standard</v>
      </c>
      <c r="N76" s="70" t="str">
        <f>INDEX(PolicyMapping!$C:$C,MATCH(CombinedDatabase!$D76,PolicyMapping!$A:$A,0))</f>
        <v>transport</v>
      </c>
    </row>
    <row r="77" spans="1:14" x14ac:dyDescent="0.3">
      <c r="A77" s="70" t="s">
        <v>679</v>
      </c>
      <c r="B77" s="70" t="s">
        <v>191</v>
      </c>
      <c r="D77" s="70" t="s">
        <v>210</v>
      </c>
      <c r="F77" s="70" t="s">
        <v>139</v>
      </c>
      <c r="G77" s="70">
        <v>2015</v>
      </c>
      <c r="I77" s="70" t="s">
        <v>17</v>
      </c>
      <c r="K77" s="10">
        <v>73</v>
      </c>
      <c r="L77" s="70" t="str">
        <f>INDEX(Regions!$B$4:$B$19,MATCH(B77,Regions!$A$4:$A$19))</f>
        <v>China</v>
      </c>
      <c r="M77" s="70" t="str">
        <f>INDEX(PolicyMapping!$B:$B,MATCH(CombinedDatabase!$D77,PolicyMapping!$A:$A,0))</f>
        <v>efficiency standard</v>
      </c>
      <c r="N77" s="70" t="str">
        <f>INDEX(PolicyMapping!$C:$C,MATCH(CombinedDatabase!$D77,PolicyMapping!$A:$A,0))</f>
        <v>transport</v>
      </c>
    </row>
    <row r="78" spans="1:14" x14ac:dyDescent="0.3">
      <c r="A78" s="70" t="s">
        <v>679</v>
      </c>
      <c r="B78" s="70" t="s">
        <v>191</v>
      </c>
      <c r="D78" s="70" t="s">
        <v>210</v>
      </c>
      <c r="F78" s="70" t="s">
        <v>139</v>
      </c>
      <c r="H78" s="70">
        <v>2020</v>
      </c>
      <c r="I78" s="70" t="s">
        <v>17</v>
      </c>
      <c r="K78" s="10">
        <v>74</v>
      </c>
      <c r="L78" s="70" t="str">
        <f>INDEX(Regions!$B$4:$B$19,MATCH(B78,Regions!$A$4:$A$19))</f>
        <v>China</v>
      </c>
      <c r="M78" s="70" t="str">
        <f>INDEX(PolicyMapping!$B:$B,MATCH(CombinedDatabase!$D78,PolicyMapping!$A:$A,0))</f>
        <v>efficiency standard</v>
      </c>
      <c r="N78" s="70" t="str">
        <f>INDEX(PolicyMapping!$C:$C,MATCH(CombinedDatabase!$D78,PolicyMapping!$A:$A,0))</f>
        <v>transport</v>
      </c>
    </row>
    <row r="79" spans="1:14" x14ac:dyDescent="0.3">
      <c r="A79" s="70" t="s">
        <v>679</v>
      </c>
      <c r="B79" s="70" t="s">
        <v>191</v>
      </c>
      <c r="D79" s="70" t="s">
        <v>210</v>
      </c>
      <c r="E79" s="70">
        <v>0.92</v>
      </c>
      <c r="F79" s="70" t="s">
        <v>139</v>
      </c>
      <c r="G79" s="70">
        <v>2015</v>
      </c>
      <c r="H79" s="70">
        <v>2025</v>
      </c>
      <c r="I79" s="70" t="s">
        <v>17</v>
      </c>
      <c r="K79" s="10">
        <v>75</v>
      </c>
      <c r="L79" s="70" t="str">
        <f>INDEX(Regions!$B$4:$B$19,MATCH(B79,Regions!$A$4:$A$19))</f>
        <v>China</v>
      </c>
      <c r="M79" s="70" t="str">
        <f>INDEX(PolicyMapping!$B:$B,MATCH(CombinedDatabase!$D79,PolicyMapping!$A:$A,0))</f>
        <v>efficiency standard</v>
      </c>
      <c r="N79" s="70" t="str">
        <f>INDEX(PolicyMapping!$C:$C,MATCH(CombinedDatabase!$D79,PolicyMapping!$A:$A,0))</f>
        <v>transport</v>
      </c>
    </row>
    <row r="80" spans="1:14" x14ac:dyDescent="0.3">
      <c r="A80" s="70" t="s">
        <v>679</v>
      </c>
      <c r="B80" s="70" t="s">
        <v>191</v>
      </c>
      <c r="D80" s="70" t="s">
        <v>216</v>
      </c>
      <c r="E80" s="70">
        <v>4.0999999999999996</v>
      </c>
      <c r="F80" s="70" t="s">
        <v>217</v>
      </c>
      <c r="H80" s="70">
        <v>2020</v>
      </c>
      <c r="I80" s="70" t="s">
        <v>14</v>
      </c>
      <c r="K80" s="10">
        <v>76</v>
      </c>
      <c r="L80" s="70" t="str">
        <f>INDEX(Regions!$B$4:$B$19,MATCH(B80,Regions!$A$4:$A$19))</f>
        <v>China</v>
      </c>
      <c r="M80" s="70" t="str">
        <f>INDEX(PolicyMapping!$B:$B,MATCH(CombinedDatabase!$D80,PolicyMapping!$A:$A,0))</f>
        <v>cap on fossils</v>
      </c>
      <c r="N80" s="70" t="str">
        <f>INDEX(PolicyMapping!$C:$C,MATCH(CombinedDatabase!$D80,PolicyMapping!$A:$A,0))</f>
        <v>system</v>
      </c>
    </row>
    <row r="81" spans="1:14" x14ac:dyDescent="0.3">
      <c r="A81" s="70" t="s">
        <v>679</v>
      </c>
      <c r="B81" s="70" t="s">
        <v>191</v>
      </c>
      <c r="D81" s="70" t="s">
        <v>65</v>
      </c>
      <c r="E81" s="70">
        <v>100000000</v>
      </c>
      <c r="F81" s="70" t="s">
        <v>219</v>
      </c>
      <c r="H81" s="70">
        <v>2020</v>
      </c>
      <c r="I81" s="70" t="s">
        <v>14</v>
      </c>
      <c r="K81" s="10">
        <v>77</v>
      </c>
      <c r="L81" s="70" t="str">
        <f>INDEX(Regions!$B$4:$B$19,MATCH(B81,Regions!$A$4:$A$19))</f>
        <v>China</v>
      </c>
      <c r="M81" s="70" t="str">
        <f>INDEX(PolicyMapping!$B:$B,MATCH(CombinedDatabase!$D81,PolicyMapping!$A:$A,0))</f>
        <v>clean energy</v>
      </c>
      <c r="N81" s="70" t="str">
        <f>INDEX(PolicyMapping!$C:$C,MATCH(CombinedDatabase!$D81,PolicyMapping!$A:$A,0))</f>
        <v>transport</v>
      </c>
    </row>
    <row r="82" spans="1:14" x14ac:dyDescent="0.3">
      <c r="A82" s="70" t="s">
        <v>679</v>
      </c>
      <c r="B82" s="70" t="s">
        <v>191</v>
      </c>
      <c r="D82" s="70" t="s">
        <v>221</v>
      </c>
      <c r="E82" s="70">
        <v>6</v>
      </c>
      <c r="F82" s="70" t="s">
        <v>10</v>
      </c>
      <c r="H82" s="70">
        <v>2020</v>
      </c>
      <c r="I82" s="70" t="s">
        <v>14</v>
      </c>
      <c r="K82" s="10">
        <v>78</v>
      </c>
      <c r="L82" s="70" t="str">
        <f>INDEX(Regions!$B$4:$B$19,MATCH(B82,Regions!$A$4:$A$19))</f>
        <v>China</v>
      </c>
      <c r="M82" s="70" t="str">
        <f>INDEX(PolicyMapping!$B:$B,MATCH(CombinedDatabase!$D82,PolicyMapping!$A:$A,0))</f>
        <v>clean energy</v>
      </c>
      <c r="N82" s="70" t="str">
        <f>INDEX(PolicyMapping!$C:$C,MATCH(CombinedDatabase!$D82,PolicyMapping!$A:$A,0))</f>
        <v>transport</v>
      </c>
    </row>
    <row r="83" spans="1:14" x14ac:dyDescent="0.3">
      <c r="A83" s="70" t="s">
        <v>679</v>
      </c>
      <c r="B83" s="70" t="s">
        <v>191</v>
      </c>
      <c r="D83" s="70" t="s">
        <v>221</v>
      </c>
      <c r="E83" s="70">
        <v>25</v>
      </c>
      <c r="F83" s="70" t="s">
        <v>10</v>
      </c>
      <c r="H83" s="70">
        <v>2025</v>
      </c>
      <c r="I83" s="70" t="s">
        <v>17</v>
      </c>
      <c r="K83" s="10">
        <v>79</v>
      </c>
      <c r="L83" s="70" t="str">
        <f>INDEX(Regions!$B$4:$B$19,MATCH(B83,Regions!$A$4:$A$19))</f>
        <v>China</v>
      </c>
      <c r="M83" s="70" t="str">
        <f>INDEX(PolicyMapping!$B:$B,MATCH(CombinedDatabase!$D83,PolicyMapping!$A:$A,0))</f>
        <v>clean energy</v>
      </c>
      <c r="N83" s="70" t="str">
        <f>INDEX(PolicyMapping!$C:$C,MATCH(CombinedDatabase!$D83,PolicyMapping!$A:$A,0))</f>
        <v>transport</v>
      </c>
    </row>
    <row r="84" spans="1:14" x14ac:dyDescent="0.3">
      <c r="A84" s="70" t="s">
        <v>679</v>
      </c>
      <c r="B84" s="70" t="s">
        <v>191</v>
      </c>
      <c r="D84" s="70" t="s">
        <v>224</v>
      </c>
      <c r="E84" s="70">
        <v>2000000</v>
      </c>
      <c r="F84" s="70" t="s">
        <v>225</v>
      </c>
      <c r="H84" s="70">
        <v>2020</v>
      </c>
      <c r="I84" s="70" t="s">
        <v>17</v>
      </c>
      <c r="K84" s="10">
        <v>80</v>
      </c>
      <c r="L84" s="70" t="str">
        <f>INDEX(Regions!$B$4:$B$19,MATCH(B84,Regions!$A$4:$A$19))</f>
        <v>China</v>
      </c>
      <c r="M84" s="70" t="str">
        <f>INDEX(PolicyMapping!$B:$B,MATCH(CombinedDatabase!$D84,PolicyMapping!$A:$A,0))</f>
        <v>clean energy</v>
      </c>
      <c r="N84" s="70" t="str">
        <f>INDEX(PolicyMapping!$C:$C,MATCH(CombinedDatabase!$D84,PolicyMapping!$A:$A,0))</f>
        <v>transport</v>
      </c>
    </row>
    <row r="85" spans="1:14" x14ac:dyDescent="0.3">
      <c r="A85" s="70" t="s">
        <v>679</v>
      </c>
      <c r="B85" s="70" t="s">
        <v>191</v>
      </c>
      <c r="D85" s="70" t="s">
        <v>227</v>
      </c>
      <c r="E85" s="70">
        <v>5000000</v>
      </c>
      <c r="F85" s="70" t="s">
        <v>228</v>
      </c>
      <c r="H85" s="70">
        <v>2020</v>
      </c>
      <c r="I85" s="70" t="s">
        <v>17</v>
      </c>
      <c r="K85" s="10">
        <v>81</v>
      </c>
      <c r="L85" s="70" t="str">
        <f>INDEX(Regions!$B$4:$B$19,MATCH(B85,Regions!$A$4:$A$19))</f>
        <v>China</v>
      </c>
      <c r="M85" s="70" t="str">
        <f>INDEX(PolicyMapping!$B:$B,MATCH(CombinedDatabase!$D85,PolicyMapping!$A:$A,0))</f>
        <v>clean energy</v>
      </c>
      <c r="N85" s="70" t="str">
        <f>INDEX(PolicyMapping!$C:$C,MATCH(CombinedDatabase!$D85,PolicyMapping!$A:$A,0))</f>
        <v>transport</v>
      </c>
    </row>
    <row r="86" spans="1:14" x14ac:dyDescent="0.3">
      <c r="A86" s="70" t="s">
        <v>679</v>
      </c>
      <c r="B86" s="70" t="s">
        <v>191</v>
      </c>
      <c r="D86" s="70" t="s">
        <v>229</v>
      </c>
      <c r="E86" s="70">
        <v>1.5</v>
      </c>
      <c r="F86" s="70" t="s">
        <v>10</v>
      </c>
      <c r="H86" s="70">
        <v>2020</v>
      </c>
      <c r="I86" s="70" t="s">
        <v>14</v>
      </c>
      <c r="K86" s="10">
        <v>82</v>
      </c>
      <c r="L86" s="70" t="str">
        <f>INDEX(Regions!$B$4:$B$19,MATCH(B86,Regions!$A$4:$A$19))</f>
        <v>China</v>
      </c>
      <c r="M86" s="70" t="str">
        <f>INDEX(PolicyMapping!$B:$B,MATCH(CombinedDatabase!$D86,PolicyMapping!$A:$A,0))</f>
        <v>clean energy</v>
      </c>
      <c r="N86" s="70" t="str">
        <f>INDEX(PolicyMapping!$C:$C,MATCH(CombinedDatabase!$D86,PolicyMapping!$A:$A,0))</f>
        <v>transport</v>
      </c>
    </row>
    <row r="87" spans="1:14" x14ac:dyDescent="0.3">
      <c r="A87" s="70" t="s">
        <v>679</v>
      </c>
      <c r="B87" s="70" t="s">
        <v>191</v>
      </c>
      <c r="D87" s="70" t="s">
        <v>231</v>
      </c>
      <c r="E87" s="70">
        <v>10</v>
      </c>
      <c r="F87" s="70" t="s">
        <v>10</v>
      </c>
      <c r="H87" s="70">
        <v>2020</v>
      </c>
      <c r="I87" s="70" t="s">
        <v>17</v>
      </c>
      <c r="K87" s="10">
        <v>83</v>
      </c>
      <c r="L87" s="70" t="str">
        <f>INDEX(Regions!$B$4:$B$19,MATCH(B87,Regions!$A$4:$A$19))</f>
        <v>China</v>
      </c>
      <c r="M87" s="70" t="str">
        <f>INDEX(PolicyMapping!$B:$B,MATCH(CombinedDatabase!$D87,PolicyMapping!$A:$A,0))</f>
        <v>cap on fossils</v>
      </c>
      <c r="N87" s="70" t="str">
        <f>INDEX(PolicyMapping!$C:$C,MATCH(CombinedDatabase!$D87,PolicyMapping!$A:$A,0))</f>
        <v>system</v>
      </c>
    </row>
    <row r="88" spans="1:14" x14ac:dyDescent="0.3">
      <c r="A88" s="70" t="s">
        <v>679</v>
      </c>
      <c r="B88" s="70" t="s">
        <v>191</v>
      </c>
      <c r="D88" s="70" t="s">
        <v>234</v>
      </c>
      <c r="E88" s="70">
        <v>84.5</v>
      </c>
      <c r="F88" s="70" t="s">
        <v>235</v>
      </c>
      <c r="H88" s="70">
        <v>2020</v>
      </c>
      <c r="I88" s="70" t="s">
        <v>17</v>
      </c>
      <c r="K88" s="10">
        <v>84</v>
      </c>
      <c r="L88" s="70" t="str">
        <f>INDEX(Regions!$B$4:$B$19,MATCH(B88,Regions!$A$4:$A$19))</f>
        <v>China</v>
      </c>
      <c r="M88" s="70" t="str">
        <f>INDEX(PolicyMapping!$B:$B,MATCH(CombinedDatabase!$D88,PolicyMapping!$A:$A,0))</f>
        <v>cap on fossils</v>
      </c>
      <c r="N88" s="70" t="str">
        <f>INDEX(PolicyMapping!$C:$C,MATCH(CombinedDatabase!$D88,PolicyMapping!$A:$A,0))</f>
        <v>system</v>
      </c>
    </row>
    <row r="89" spans="1:14" x14ac:dyDescent="0.3">
      <c r="A89" s="70" t="s">
        <v>679</v>
      </c>
      <c r="B89" s="70" t="s">
        <v>191</v>
      </c>
      <c r="D89" s="70" t="s">
        <v>25</v>
      </c>
      <c r="E89" s="70">
        <v>210</v>
      </c>
      <c r="F89" s="70" t="s">
        <v>24</v>
      </c>
      <c r="H89" s="70">
        <v>2020</v>
      </c>
      <c r="I89" s="70" t="s">
        <v>17</v>
      </c>
      <c r="K89" s="10">
        <v>85</v>
      </c>
      <c r="L89" s="70" t="str">
        <f>INDEX(Regions!$B$4:$B$19,MATCH(B89,Regions!$A$4:$A$19))</f>
        <v>China</v>
      </c>
      <c r="M89" s="70" t="str">
        <f>INDEX(PolicyMapping!$B:$B,MATCH(CombinedDatabase!$D89,PolicyMapping!$A:$A,0))</f>
        <v>clean energy</v>
      </c>
      <c r="N89" s="70" t="str">
        <f>INDEX(PolicyMapping!$C:$C,MATCH(CombinedDatabase!$D89,PolicyMapping!$A:$A,0))</f>
        <v>power</v>
      </c>
    </row>
    <row r="90" spans="1:14" x14ac:dyDescent="0.3">
      <c r="A90" s="70" t="s">
        <v>679</v>
      </c>
      <c r="B90" s="70" t="s">
        <v>191</v>
      </c>
      <c r="D90" s="70" t="s">
        <v>238</v>
      </c>
      <c r="E90" s="70">
        <v>105</v>
      </c>
      <c r="F90" s="70" t="s">
        <v>24</v>
      </c>
      <c r="H90" s="70">
        <v>2020</v>
      </c>
      <c r="I90" s="70" t="s">
        <v>17</v>
      </c>
      <c r="K90" s="10">
        <v>86</v>
      </c>
      <c r="L90" s="70" t="str">
        <f>INDEX(Regions!$B$4:$B$19,MATCH(B90,Regions!$A$4:$A$19))</f>
        <v>China</v>
      </c>
      <c r="M90" s="70" t="str">
        <f>INDEX(PolicyMapping!$B:$B,MATCH(CombinedDatabase!$D90,PolicyMapping!$A:$A,0))</f>
        <v>clean energy</v>
      </c>
      <c r="N90" s="70" t="str">
        <f>INDEX(PolicyMapping!$C:$C,MATCH(CombinedDatabase!$D90,PolicyMapping!$A:$A,0))</f>
        <v>power</v>
      </c>
    </row>
    <row r="91" spans="1:14" x14ac:dyDescent="0.3">
      <c r="A91" s="70" t="s">
        <v>679</v>
      </c>
      <c r="B91" s="70" t="s">
        <v>191</v>
      </c>
      <c r="D91" s="70" t="s">
        <v>240</v>
      </c>
      <c r="E91" s="70">
        <v>15</v>
      </c>
      <c r="F91" s="70" t="s">
        <v>24</v>
      </c>
      <c r="H91" s="70">
        <v>2020</v>
      </c>
      <c r="I91" s="70" t="s">
        <v>17</v>
      </c>
      <c r="K91" s="10">
        <v>87</v>
      </c>
      <c r="L91" s="70" t="str">
        <f>INDEX(Regions!$B$4:$B$19,MATCH(B91,Regions!$A$4:$A$19))</f>
        <v>China</v>
      </c>
      <c r="M91" s="70" t="str">
        <f>INDEX(PolicyMapping!$B:$B,MATCH(CombinedDatabase!$D91,PolicyMapping!$A:$A,0))</f>
        <v>clean energy</v>
      </c>
      <c r="N91" s="70" t="str">
        <f>INDEX(PolicyMapping!$C:$C,MATCH(CombinedDatabase!$D91,PolicyMapping!$A:$A,0))</f>
        <v>power</v>
      </c>
    </row>
    <row r="92" spans="1:14" x14ac:dyDescent="0.3">
      <c r="A92" s="70" t="s">
        <v>679</v>
      </c>
      <c r="B92" s="70" t="s">
        <v>191</v>
      </c>
      <c r="D92" s="70" t="s">
        <v>31</v>
      </c>
      <c r="E92" s="70">
        <v>340</v>
      </c>
      <c r="F92" s="70" t="s">
        <v>24</v>
      </c>
      <c r="H92" s="70">
        <v>2020</v>
      </c>
      <c r="I92" s="70" t="s">
        <v>17</v>
      </c>
      <c r="K92" s="10">
        <v>88</v>
      </c>
      <c r="L92" s="70" t="str">
        <f>INDEX(Regions!$B$4:$B$19,MATCH(B92,Regions!$A$4:$A$19))</f>
        <v>China</v>
      </c>
      <c r="M92" s="70" t="str">
        <f>INDEX(PolicyMapping!$B:$B,MATCH(CombinedDatabase!$D92,PolicyMapping!$A:$A,0))</f>
        <v>clean energy</v>
      </c>
      <c r="N92" s="70" t="str">
        <f>INDEX(PolicyMapping!$C:$C,MATCH(CombinedDatabase!$D92,PolicyMapping!$A:$A,0))</f>
        <v>power</v>
      </c>
    </row>
    <row r="93" spans="1:14" x14ac:dyDescent="0.3">
      <c r="A93" s="70" t="s">
        <v>679</v>
      </c>
      <c r="B93" s="70" t="s">
        <v>191</v>
      </c>
      <c r="D93" s="70" t="s">
        <v>243</v>
      </c>
      <c r="E93" s="70">
        <v>58</v>
      </c>
      <c r="F93" s="70" t="s">
        <v>24</v>
      </c>
      <c r="H93" s="70">
        <v>2020</v>
      </c>
      <c r="I93" s="70" t="s">
        <v>17</v>
      </c>
      <c r="K93" s="10">
        <v>89</v>
      </c>
      <c r="L93" s="70" t="str">
        <f>INDEX(Regions!$B$4:$B$19,MATCH(B93,Regions!$A$4:$A$19))</f>
        <v>China</v>
      </c>
      <c r="M93" s="70" t="str">
        <f>INDEX(PolicyMapping!$B:$B,MATCH(CombinedDatabase!$D93,PolicyMapping!$A:$A,0))</f>
        <v>clean energy</v>
      </c>
      <c r="N93" s="70" t="str">
        <f>INDEX(PolicyMapping!$C:$C,MATCH(CombinedDatabase!$D93,PolicyMapping!$A:$A,0))</f>
        <v>power</v>
      </c>
    </row>
    <row r="94" spans="1:14" x14ac:dyDescent="0.3">
      <c r="A94" s="70" t="s">
        <v>679</v>
      </c>
      <c r="B94" s="70" t="s">
        <v>191</v>
      </c>
      <c r="D94" s="70" t="s">
        <v>245</v>
      </c>
      <c r="E94" s="70">
        <v>5</v>
      </c>
      <c r="F94" s="70" t="s">
        <v>24</v>
      </c>
      <c r="H94" s="70">
        <v>2020</v>
      </c>
      <c r="I94" s="70" t="s">
        <v>17</v>
      </c>
      <c r="K94" s="10">
        <v>90</v>
      </c>
      <c r="L94" s="70" t="str">
        <f>INDEX(Regions!$B$4:$B$19,MATCH(B94,Regions!$A$4:$A$19))</f>
        <v>China</v>
      </c>
      <c r="M94" s="70" t="str">
        <f>INDEX(PolicyMapping!$B:$B,MATCH(CombinedDatabase!$D94,PolicyMapping!$A:$A,0))</f>
        <v>clean energy</v>
      </c>
      <c r="N94" s="70" t="str">
        <f>INDEX(PolicyMapping!$C:$C,MATCH(CombinedDatabase!$D94,PolicyMapping!$A:$A,0))</f>
        <v>power</v>
      </c>
    </row>
    <row r="95" spans="1:14" x14ac:dyDescent="0.3">
      <c r="A95" s="70" t="s">
        <v>679</v>
      </c>
      <c r="B95" s="70" t="s">
        <v>191</v>
      </c>
      <c r="D95" s="70" t="s">
        <v>13</v>
      </c>
      <c r="E95" s="70">
        <v>26.5</v>
      </c>
      <c r="F95" s="70" t="s">
        <v>10</v>
      </c>
      <c r="H95" s="70">
        <v>2020</v>
      </c>
      <c r="I95" s="70" t="s">
        <v>14</v>
      </c>
      <c r="K95" s="10">
        <v>91</v>
      </c>
      <c r="L95" s="70" t="str">
        <f>INDEX(Regions!$B$4:$B$19,MATCH(B95,Regions!$A$4:$A$19))</f>
        <v>China</v>
      </c>
      <c r="M95" s="70" t="str">
        <f>INDEX(PolicyMapping!$B:$B,MATCH(CombinedDatabase!$D95,PolicyMapping!$A:$A,0))</f>
        <v>clean energy</v>
      </c>
      <c r="N95" s="70" t="str">
        <f>INDEX(PolicyMapping!$C:$C,MATCH(CombinedDatabase!$D95,PolicyMapping!$A:$A,0))</f>
        <v>power</v>
      </c>
    </row>
    <row r="96" spans="1:14" x14ac:dyDescent="0.3">
      <c r="A96" s="70" t="s">
        <v>679</v>
      </c>
      <c r="B96" s="70" t="s">
        <v>191</v>
      </c>
      <c r="D96" s="70" t="s">
        <v>248</v>
      </c>
      <c r="E96" s="70">
        <v>40</v>
      </c>
      <c r="F96" s="70" t="s">
        <v>10</v>
      </c>
      <c r="H96" s="70">
        <v>2020</v>
      </c>
      <c r="I96" s="70" t="s">
        <v>17</v>
      </c>
      <c r="K96" s="10">
        <v>92</v>
      </c>
      <c r="L96" s="70" t="str">
        <f>INDEX(Regions!$B$4:$B$19,MATCH(B96,Regions!$A$4:$A$19))</f>
        <v>China</v>
      </c>
      <c r="M96" s="70" t="str">
        <f>INDEX(PolicyMapping!$B:$B,MATCH(CombinedDatabase!$D96,PolicyMapping!$A:$A,0))</f>
        <v>efficiency standard</v>
      </c>
      <c r="N96" s="70" t="str">
        <f>INDEX(PolicyMapping!$C:$C,MATCH(CombinedDatabase!$D96,PolicyMapping!$A:$A,0))</f>
        <v>power</v>
      </c>
    </row>
    <row r="97" spans="1:14" x14ac:dyDescent="0.3">
      <c r="A97" s="70" t="s">
        <v>679</v>
      </c>
      <c r="B97" s="70" t="s">
        <v>191</v>
      </c>
      <c r="D97" s="70" t="s">
        <v>248</v>
      </c>
      <c r="E97" s="70">
        <v>38</v>
      </c>
      <c r="F97" s="70" t="s">
        <v>10</v>
      </c>
      <c r="H97" s="70">
        <v>2020</v>
      </c>
      <c r="I97" s="70" t="s">
        <v>17</v>
      </c>
      <c r="K97" s="10">
        <v>93</v>
      </c>
      <c r="L97" s="70" t="str">
        <f>INDEX(Regions!$B$4:$B$19,MATCH(B97,Regions!$A$4:$A$19))</f>
        <v>China</v>
      </c>
      <c r="M97" s="70" t="str">
        <f>INDEX(PolicyMapping!$B:$B,MATCH(CombinedDatabase!$D97,PolicyMapping!$A:$A,0))</f>
        <v>efficiency standard</v>
      </c>
      <c r="N97" s="70" t="str">
        <f>INDEX(PolicyMapping!$C:$C,MATCH(CombinedDatabase!$D97,PolicyMapping!$A:$A,0))</f>
        <v>power</v>
      </c>
    </row>
    <row r="98" spans="1:14" x14ac:dyDescent="0.3">
      <c r="A98" s="70" t="s">
        <v>679</v>
      </c>
      <c r="B98" s="70" t="s">
        <v>191</v>
      </c>
      <c r="D98" s="70" t="s">
        <v>196</v>
      </c>
      <c r="E98" s="70">
        <v>5</v>
      </c>
      <c r="F98" s="70" t="s">
        <v>251</v>
      </c>
      <c r="H98" s="70">
        <v>2020</v>
      </c>
      <c r="I98" s="70" t="s">
        <v>14</v>
      </c>
      <c r="K98" s="10">
        <v>94</v>
      </c>
      <c r="L98" s="70" t="str">
        <f>INDEX(Regions!$B$4:$B$19,MATCH(B98,Regions!$A$4:$A$19))</f>
        <v>China</v>
      </c>
      <c r="M98" s="70" t="str">
        <f>INDEX(PolicyMapping!$B:$B,MATCH(CombinedDatabase!$D98,PolicyMapping!$A:$A,0))</f>
        <v>cap on fossils</v>
      </c>
      <c r="N98" s="70" t="str">
        <f>INDEX(PolicyMapping!$C:$C,MATCH(CombinedDatabase!$D98,PolicyMapping!$A:$A,0))</f>
        <v>system</v>
      </c>
    </row>
    <row r="99" spans="1:14" x14ac:dyDescent="0.3">
      <c r="A99" s="70" t="s">
        <v>679</v>
      </c>
      <c r="B99" s="70" t="s">
        <v>191</v>
      </c>
      <c r="D99" s="70" t="s">
        <v>192</v>
      </c>
      <c r="E99" s="70">
        <v>15</v>
      </c>
      <c r="F99" s="70" t="s">
        <v>10</v>
      </c>
      <c r="H99" s="70">
        <v>2020</v>
      </c>
      <c r="I99" s="70" t="s">
        <v>17</v>
      </c>
      <c r="K99" s="10">
        <v>95</v>
      </c>
      <c r="L99" s="70" t="str">
        <f>INDEX(Regions!$B$4:$B$19,MATCH(B99,Regions!$A$4:$A$19))</f>
        <v>China</v>
      </c>
      <c r="M99" s="70" t="str">
        <f>INDEX(PolicyMapping!$B:$B,MATCH(CombinedDatabase!$D99,PolicyMapping!$A:$A,0))</f>
        <v>clean energy</v>
      </c>
      <c r="N99" s="70" t="str">
        <f>INDEX(PolicyMapping!$C:$C,MATCH(CombinedDatabase!$D99,PolicyMapping!$A:$A,0))</f>
        <v>system</v>
      </c>
    </row>
    <row r="100" spans="1:14" x14ac:dyDescent="0.3">
      <c r="A100" s="70" t="s">
        <v>679</v>
      </c>
      <c r="B100" s="70" t="s">
        <v>191</v>
      </c>
      <c r="D100" s="70" t="s">
        <v>254</v>
      </c>
      <c r="E100" s="70">
        <v>-18</v>
      </c>
      <c r="F100" s="70" t="s">
        <v>10</v>
      </c>
      <c r="G100" s="70">
        <v>2015</v>
      </c>
      <c r="H100" s="70">
        <v>2020</v>
      </c>
      <c r="I100" s="70" t="s">
        <v>17</v>
      </c>
      <c r="K100" s="10">
        <v>96</v>
      </c>
      <c r="L100" s="70" t="str">
        <f>INDEX(Regions!$B$4:$B$19,MATCH(B100,Regions!$A$4:$A$19))</f>
        <v>China</v>
      </c>
      <c r="M100" s="70" t="str">
        <f>INDEX(PolicyMapping!$B:$B,MATCH(CombinedDatabase!$D100,PolicyMapping!$A:$A,0))</f>
        <v>efficiency standard</v>
      </c>
      <c r="N100" s="70" t="str">
        <f>INDEX(PolicyMapping!$C:$C,MATCH(CombinedDatabase!$D100,PolicyMapping!$A:$A,0))</f>
        <v>industry</v>
      </c>
    </row>
    <row r="101" spans="1:14" x14ac:dyDescent="0.3">
      <c r="A101" s="70" t="s">
        <v>679</v>
      </c>
      <c r="B101" s="70" t="s">
        <v>191</v>
      </c>
      <c r="D101" s="70" t="s">
        <v>65</v>
      </c>
      <c r="E101" s="70">
        <v>1.1000000000000001</v>
      </c>
      <c r="F101" s="70" t="s">
        <v>10</v>
      </c>
      <c r="H101" s="70">
        <v>2020</v>
      </c>
      <c r="I101" s="70" t="s">
        <v>17</v>
      </c>
      <c r="K101" s="10">
        <v>97</v>
      </c>
      <c r="L101" s="70" t="str">
        <f>INDEX(Regions!$B$4:$B$19,MATCH(B101,Regions!$A$4:$A$19))</f>
        <v>China</v>
      </c>
      <c r="M101" s="70" t="str">
        <f>INDEX(PolicyMapping!$B:$B,MATCH(CombinedDatabase!$D101,PolicyMapping!$A:$A,0))</f>
        <v>clean energy</v>
      </c>
      <c r="N101" s="70" t="str">
        <f>INDEX(PolicyMapping!$C:$C,MATCH(CombinedDatabase!$D101,PolicyMapping!$A:$A,0))</f>
        <v>transport</v>
      </c>
    </row>
    <row r="102" spans="1:14" x14ac:dyDescent="0.3">
      <c r="A102" s="70" t="s">
        <v>679</v>
      </c>
      <c r="B102" s="70" t="s">
        <v>191</v>
      </c>
      <c r="D102" s="70" t="s">
        <v>16</v>
      </c>
      <c r="E102" s="70">
        <v>-40</v>
      </c>
      <c r="F102" s="70" t="s">
        <v>10</v>
      </c>
      <c r="G102" s="70">
        <v>2015</v>
      </c>
      <c r="H102" s="70">
        <v>2025</v>
      </c>
      <c r="I102" s="70" t="s">
        <v>17</v>
      </c>
      <c r="K102" s="10">
        <v>98</v>
      </c>
      <c r="L102" s="70" t="str">
        <f>INDEX(Regions!$B$4:$B$19,MATCH(B102,Regions!$A$4:$A$19))</f>
        <v>China</v>
      </c>
      <c r="M102" s="70" t="str">
        <f>INDEX(PolicyMapping!$B:$B,MATCH(CombinedDatabase!$D102,PolicyMapping!$A:$A,0))</f>
        <v>cap on emissions</v>
      </c>
      <c r="N102" s="70" t="str">
        <f>INDEX(PolicyMapping!$C:$C,MATCH(CombinedDatabase!$D102,PolicyMapping!$A:$A,0))</f>
        <v>industry</v>
      </c>
    </row>
    <row r="103" spans="1:14" x14ac:dyDescent="0.3">
      <c r="A103" s="70" t="s">
        <v>679</v>
      </c>
      <c r="B103" s="70" t="s">
        <v>191</v>
      </c>
      <c r="D103" s="70" t="s">
        <v>16</v>
      </c>
      <c r="E103" s="70">
        <v>-22</v>
      </c>
      <c r="F103" s="70" t="s">
        <v>10</v>
      </c>
      <c r="G103" s="70">
        <v>2015</v>
      </c>
      <c r="H103" s="70">
        <v>2020</v>
      </c>
      <c r="I103" s="70" t="s">
        <v>17</v>
      </c>
      <c r="K103" s="10">
        <v>99</v>
      </c>
      <c r="L103" s="70" t="str">
        <f>INDEX(Regions!$B$4:$B$19,MATCH(B103,Regions!$A$4:$A$19))</f>
        <v>China</v>
      </c>
      <c r="M103" s="70" t="str">
        <f>INDEX(PolicyMapping!$B:$B,MATCH(CombinedDatabase!$D103,PolicyMapping!$A:$A,0))</f>
        <v>cap on emissions</v>
      </c>
      <c r="N103" s="70" t="str">
        <f>INDEX(PolicyMapping!$C:$C,MATCH(CombinedDatabase!$D103,PolicyMapping!$A:$A,0))</f>
        <v>industry</v>
      </c>
    </row>
    <row r="104" spans="1:14" x14ac:dyDescent="0.3">
      <c r="A104" s="70" t="s">
        <v>679</v>
      </c>
      <c r="B104" s="70" t="s">
        <v>191</v>
      </c>
      <c r="D104" s="70" t="s">
        <v>258</v>
      </c>
      <c r="E104" s="70">
        <v>23.04</v>
      </c>
      <c r="F104" s="70" t="s">
        <v>10</v>
      </c>
      <c r="H104" s="70">
        <v>2020</v>
      </c>
      <c r="I104" s="70" t="s">
        <v>17</v>
      </c>
      <c r="K104" s="10">
        <v>100</v>
      </c>
      <c r="L104" s="70" t="str">
        <f>INDEX(Regions!$B$4:$B$19,MATCH(B104,Regions!$A$4:$A$19))</f>
        <v>China</v>
      </c>
      <c r="M104" s="70" t="str">
        <f>INDEX(PolicyMapping!$B:$B,MATCH(CombinedDatabase!$D104,PolicyMapping!$A:$A,0))</f>
        <v>land use</v>
      </c>
      <c r="N104" s="70" t="str">
        <f>INDEX(PolicyMapping!$C:$C,MATCH(CombinedDatabase!$D104,PolicyMapping!$A:$A,0))</f>
        <v>land</v>
      </c>
    </row>
    <row r="105" spans="1:14" x14ac:dyDescent="0.3">
      <c r="A105" s="70" t="s">
        <v>679</v>
      </c>
      <c r="B105" s="70" t="s">
        <v>191</v>
      </c>
      <c r="D105" s="70" t="s">
        <v>258</v>
      </c>
      <c r="E105" s="70">
        <v>221000000</v>
      </c>
      <c r="F105" s="70" t="s">
        <v>77</v>
      </c>
      <c r="H105" s="70">
        <v>2020</v>
      </c>
      <c r="I105" s="70" t="s">
        <v>14</v>
      </c>
      <c r="K105" s="10">
        <v>101</v>
      </c>
      <c r="L105" s="70" t="str">
        <f>INDEX(Regions!$B$4:$B$19,MATCH(B105,Regions!$A$4:$A$19))</f>
        <v>China</v>
      </c>
      <c r="M105" s="70" t="str">
        <f>INDEX(PolicyMapping!$B:$B,MATCH(CombinedDatabase!$D105,PolicyMapping!$A:$A,0))</f>
        <v>land use</v>
      </c>
      <c r="N105" s="70" t="str">
        <f>INDEX(PolicyMapping!$C:$C,MATCH(CombinedDatabase!$D105,PolicyMapping!$A:$A,0))</f>
        <v>land</v>
      </c>
    </row>
    <row r="106" spans="1:14" x14ac:dyDescent="0.3">
      <c r="A106" s="70" t="s">
        <v>679</v>
      </c>
      <c r="B106" s="70" t="s">
        <v>191</v>
      </c>
      <c r="D106" s="70" t="s">
        <v>259</v>
      </c>
      <c r="E106" s="70">
        <v>16133000000</v>
      </c>
      <c r="F106" s="70" t="s">
        <v>260</v>
      </c>
      <c r="H106" s="70">
        <v>2020</v>
      </c>
      <c r="I106" s="70" t="s">
        <v>14</v>
      </c>
      <c r="K106" s="10">
        <v>102</v>
      </c>
      <c r="L106" s="70" t="str">
        <f>INDEX(Regions!$B$4:$B$19,MATCH(B106,Regions!$A$4:$A$19))</f>
        <v>China</v>
      </c>
      <c r="M106" s="70" t="str">
        <f>INDEX(PolicyMapping!$B:$B,MATCH(CombinedDatabase!$D106,PolicyMapping!$A:$A,0))</f>
        <v>land use</v>
      </c>
      <c r="N106" s="70" t="str">
        <f>INDEX(PolicyMapping!$C:$C,MATCH(CombinedDatabase!$D106,PolicyMapping!$A:$A,0))</f>
        <v>land</v>
      </c>
    </row>
    <row r="107" spans="1:14" x14ac:dyDescent="0.3">
      <c r="A107" s="70" t="s">
        <v>679</v>
      </c>
      <c r="B107" s="70" t="s">
        <v>191</v>
      </c>
      <c r="D107" s="70" t="s">
        <v>261</v>
      </c>
      <c r="E107" s="70" t="s">
        <v>262</v>
      </c>
      <c r="F107" s="70" t="s">
        <v>263</v>
      </c>
      <c r="G107" s="70">
        <v>2013</v>
      </c>
      <c r="I107" s="70" t="s">
        <v>104</v>
      </c>
      <c r="K107" s="10">
        <v>103</v>
      </c>
      <c r="L107" s="70" t="str">
        <f>INDEX(Regions!$B$4:$B$19,MATCH(B107,Regions!$A$4:$A$19))</f>
        <v>China</v>
      </c>
      <c r="M107" s="70" t="str">
        <f>INDEX(PolicyMapping!$B:$B,MATCH(CombinedDatabase!$D107,PolicyMapping!$A:$A,0))</f>
        <v>economic</v>
      </c>
      <c r="N107" s="70" t="str">
        <f>INDEX(PolicyMapping!$C:$C,MATCH(CombinedDatabase!$D107,PolicyMapping!$A:$A,0))</f>
        <v>power</v>
      </c>
    </row>
    <row r="108" spans="1:14" x14ac:dyDescent="0.3">
      <c r="A108" s="70" t="s">
        <v>679</v>
      </c>
      <c r="B108" s="70" t="s">
        <v>191</v>
      </c>
      <c r="D108" s="70" t="s">
        <v>264</v>
      </c>
      <c r="E108" s="70" t="s">
        <v>265</v>
      </c>
      <c r="F108" s="70" t="s">
        <v>263</v>
      </c>
      <c r="G108" s="70">
        <v>2016</v>
      </c>
      <c r="I108" s="70" t="s">
        <v>104</v>
      </c>
      <c r="K108" s="10">
        <v>104</v>
      </c>
      <c r="L108" s="70" t="str">
        <f>INDEX(Regions!$B$4:$B$19,MATCH(B108,Regions!$A$4:$A$19))</f>
        <v>China</v>
      </c>
      <c r="M108" s="70" t="str">
        <f>INDEX(PolicyMapping!$B:$B,MATCH(CombinedDatabase!$D108,PolicyMapping!$A:$A,0))</f>
        <v>economic</v>
      </c>
      <c r="N108" s="70" t="str">
        <f>INDEX(PolicyMapping!$C:$C,MATCH(CombinedDatabase!$D108,PolicyMapping!$A:$A,0))</f>
        <v>power</v>
      </c>
    </row>
    <row r="109" spans="1:14" x14ac:dyDescent="0.3">
      <c r="A109" s="70" t="s">
        <v>679</v>
      </c>
      <c r="B109" s="70" t="s">
        <v>191</v>
      </c>
      <c r="D109" s="70" t="s">
        <v>266</v>
      </c>
      <c r="E109" s="70" t="s">
        <v>267</v>
      </c>
      <c r="F109" s="70" t="s">
        <v>263</v>
      </c>
      <c r="G109" s="70">
        <v>2009</v>
      </c>
      <c r="I109" s="70" t="s">
        <v>104</v>
      </c>
      <c r="K109" s="10">
        <v>105</v>
      </c>
      <c r="L109" s="70" t="str">
        <f>INDEX(Regions!$B$4:$B$19,MATCH(B109,Regions!$A$4:$A$19))</f>
        <v>China</v>
      </c>
      <c r="M109" s="70" t="str">
        <f>INDEX(PolicyMapping!$B:$B,MATCH(CombinedDatabase!$D109,PolicyMapping!$A:$A,0))</f>
        <v>economic</v>
      </c>
      <c r="N109" s="70" t="str">
        <f>INDEX(PolicyMapping!$C:$C,MATCH(CombinedDatabase!$D109,PolicyMapping!$A:$A,0))</f>
        <v>power</v>
      </c>
    </row>
    <row r="110" spans="1:14" x14ac:dyDescent="0.3">
      <c r="A110" s="70" t="s">
        <v>679</v>
      </c>
      <c r="B110" s="70" t="s">
        <v>191</v>
      </c>
      <c r="D110" s="70" t="s">
        <v>268</v>
      </c>
      <c r="E110" s="70">
        <v>30</v>
      </c>
      <c r="F110" s="70" t="s">
        <v>10</v>
      </c>
      <c r="H110" s="70">
        <v>2020</v>
      </c>
      <c r="I110" s="70" t="s">
        <v>17</v>
      </c>
      <c r="K110" s="10">
        <v>106</v>
      </c>
      <c r="L110" s="70" t="str">
        <f>INDEX(Regions!$B$4:$B$19,MATCH(B110,Regions!$A$4:$A$19))</f>
        <v>China</v>
      </c>
      <c r="M110" s="70" t="str">
        <f>INDEX(PolicyMapping!$B:$B,MATCH(CombinedDatabase!$D110,PolicyMapping!$A:$A,0))</f>
        <v>efficiency standard</v>
      </c>
      <c r="N110" s="70" t="str">
        <f>INDEX(PolicyMapping!$C:$C,MATCH(CombinedDatabase!$D110,PolicyMapping!$A:$A,0))</f>
        <v>buildings</v>
      </c>
    </row>
    <row r="111" spans="1:14" x14ac:dyDescent="0.3">
      <c r="A111" s="70" t="s">
        <v>680</v>
      </c>
      <c r="B111" s="70" t="s">
        <v>12</v>
      </c>
      <c r="D111" s="70" t="s">
        <v>19</v>
      </c>
      <c r="E111" s="70">
        <v>35</v>
      </c>
      <c r="F111" s="70" t="s">
        <v>10</v>
      </c>
      <c r="H111" s="70">
        <v>2030</v>
      </c>
      <c r="I111" s="70" t="s">
        <v>17</v>
      </c>
      <c r="J111" s="70" t="s">
        <v>130</v>
      </c>
      <c r="K111" s="10">
        <f>K$329+1</f>
        <v>308</v>
      </c>
      <c r="L111" s="70" t="str">
        <f>INDEX(Regions!$B$4:$B$19,MATCH(B111,Regions!$A$4:$A$19))</f>
        <v>China</v>
      </c>
      <c r="M111" s="70" t="str">
        <f>INDEX(PolicyMapping!$B:$B,MATCH(CombinedDatabase!$D111,PolicyMapping!$A:$A,0))</f>
        <v>clean energy</v>
      </c>
      <c r="N111" s="70" t="str">
        <f>INDEX(PolicyMapping!$C:$C,MATCH(CombinedDatabase!$D111,PolicyMapping!$A:$A,0))</f>
        <v>system</v>
      </c>
    </row>
    <row r="112" spans="1:14" x14ac:dyDescent="0.3">
      <c r="A112" s="70" t="s">
        <v>713</v>
      </c>
      <c r="B112" s="70" t="s">
        <v>191</v>
      </c>
      <c r="D112" s="70" t="s">
        <v>258</v>
      </c>
      <c r="E112" s="70">
        <v>24.2</v>
      </c>
      <c r="F112" s="70" t="s">
        <v>10</v>
      </c>
      <c r="H112" s="70">
        <v>2030</v>
      </c>
      <c r="I112" s="70" t="s">
        <v>17</v>
      </c>
      <c r="J112" s="70" t="s">
        <v>130</v>
      </c>
      <c r="K112" s="10">
        <f>GCAM!K2+2</f>
        <v>320</v>
      </c>
      <c r="L112" s="70" t="str">
        <f>INDEX(Regions!$B$4:$B$19,MATCH(B112,Regions!$A$4:$A$19))</f>
        <v>China</v>
      </c>
      <c r="M112" s="70" t="str">
        <f>INDEX(PolicyMapping!$B:$B,MATCH(CombinedDatabase!$D112,PolicyMapping!$A:$A,0))</f>
        <v>land use</v>
      </c>
      <c r="N112" s="70" t="str">
        <f>INDEX(PolicyMapping!$C:$C,MATCH(CombinedDatabase!$D112,PolicyMapping!$A:$A,0))</f>
        <v>land</v>
      </c>
    </row>
    <row r="113" spans="1:14" x14ac:dyDescent="0.3">
      <c r="A113" s="70" t="s">
        <v>679</v>
      </c>
      <c r="B113" s="70" t="s">
        <v>271</v>
      </c>
      <c r="D113" s="70" t="s">
        <v>272</v>
      </c>
      <c r="E113" s="70">
        <v>-27</v>
      </c>
      <c r="F113" s="70" t="s">
        <v>10</v>
      </c>
      <c r="G113" s="70">
        <v>2005</v>
      </c>
      <c r="H113" s="70">
        <v>2030</v>
      </c>
      <c r="I113" s="70" t="s">
        <v>22</v>
      </c>
      <c r="K113" s="10">
        <v>107</v>
      </c>
      <c r="L113" s="70" t="str">
        <f>INDEX(Regions!$B$4:$B$19,MATCH(B113,Regions!$A$4:$A$19))</f>
        <v>Europe</v>
      </c>
      <c r="M113" s="70" t="str">
        <f>INDEX(PolicyMapping!$B:$B,MATCH(CombinedDatabase!$D113,PolicyMapping!$A:$A,0))</f>
        <v>efficiency standard</v>
      </c>
      <c r="N113" s="70" t="str">
        <f>INDEX(PolicyMapping!$C:$C,MATCH(CombinedDatabase!$D113,PolicyMapping!$A:$A,0))</f>
        <v>system</v>
      </c>
    </row>
    <row r="114" spans="1:14" x14ac:dyDescent="0.3">
      <c r="A114" s="70" t="s">
        <v>679</v>
      </c>
      <c r="B114" s="70" t="s">
        <v>271</v>
      </c>
      <c r="D114" s="70" t="s">
        <v>273</v>
      </c>
      <c r="E114" s="70">
        <v>-30</v>
      </c>
      <c r="F114" s="70" t="s">
        <v>10</v>
      </c>
      <c r="G114" s="70">
        <v>2005</v>
      </c>
      <c r="H114" s="70">
        <v>2030</v>
      </c>
      <c r="I114" s="70" t="s">
        <v>22</v>
      </c>
      <c r="K114" s="10">
        <v>108</v>
      </c>
      <c r="L114" s="70" t="str">
        <f>INDEX(Regions!$B$4:$B$19,MATCH(B114,Regions!$A$4:$A$19))</f>
        <v>Europe</v>
      </c>
      <c r="M114" s="70" t="str">
        <f>INDEX(PolicyMapping!$B:$B,MATCH(CombinedDatabase!$D114,PolicyMapping!$A:$A,0))</f>
        <v>cap on emissions</v>
      </c>
      <c r="N114" s="70" t="str">
        <f>INDEX(PolicyMapping!$C:$C,MATCH(CombinedDatabase!$D114,PolicyMapping!$A:$A,0))</f>
        <v>system</v>
      </c>
    </row>
    <row r="115" spans="1:14" x14ac:dyDescent="0.3">
      <c r="A115" s="70" t="s">
        <v>679</v>
      </c>
      <c r="B115" s="70" t="s">
        <v>271</v>
      </c>
      <c r="D115" s="70" t="s">
        <v>274</v>
      </c>
      <c r="E115" s="70">
        <v>27</v>
      </c>
      <c r="F115" s="70" t="s">
        <v>10</v>
      </c>
      <c r="H115" s="70">
        <v>2030</v>
      </c>
      <c r="I115" s="70" t="s">
        <v>22</v>
      </c>
      <c r="K115" s="10">
        <v>109</v>
      </c>
      <c r="L115" s="70" t="str">
        <f>INDEX(Regions!$B$4:$B$19,MATCH(B115,Regions!$A$4:$A$19))</f>
        <v>Europe</v>
      </c>
      <c r="M115" s="70" t="str">
        <f>INDEX(PolicyMapping!$B:$B,MATCH(CombinedDatabase!$D115,PolicyMapping!$A:$A,0))</f>
        <v>clean energy</v>
      </c>
      <c r="N115" s="70" t="str">
        <f>INDEX(PolicyMapping!$C:$C,MATCH(CombinedDatabase!$D115,PolicyMapping!$A:$A,0))</f>
        <v>system</v>
      </c>
    </row>
    <row r="116" spans="1:14" x14ac:dyDescent="0.3">
      <c r="A116" s="70" t="s">
        <v>679</v>
      </c>
      <c r="B116" s="70" t="s">
        <v>271</v>
      </c>
      <c r="D116" s="70" t="s">
        <v>176</v>
      </c>
      <c r="E116" s="70">
        <v>0.69</v>
      </c>
      <c r="F116" s="70" t="s">
        <v>139</v>
      </c>
      <c r="H116" s="70">
        <v>2030</v>
      </c>
      <c r="I116" s="70" t="s">
        <v>22</v>
      </c>
      <c r="K116" s="10">
        <v>110</v>
      </c>
      <c r="L116" s="70" t="str">
        <f>INDEX(Regions!$B$4:$B$19,MATCH(B116,Regions!$A$4:$A$19))</f>
        <v>Europe</v>
      </c>
      <c r="M116" s="70" t="str">
        <f>INDEX(PolicyMapping!$B:$B,MATCH(CombinedDatabase!$D116,PolicyMapping!$A:$A,0))</f>
        <v>efficiency standard</v>
      </c>
      <c r="N116" s="70" t="str">
        <f>INDEX(PolicyMapping!$C:$C,MATCH(CombinedDatabase!$D116,PolicyMapping!$A:$A,0))</f>
        <v>transport</v>
      </c>
    </row>
    <row r="117" spans="1:14" x14ac:dyDescent="0.3">
      <c r="A117" s="70" t="s">
        <v>679</v>
      </c>
      <c r="B117" s="70" t="s">
        <v>271</v>
      </c>
      <c r="D117" s="70" t="s">
        <v>176</v>
      </c>
      <c r="E117" s="70">
        <v>0.56999999999999995</v>
      </c>
      <c r="F117" s="70" t="s">
        <v>139</v>
      </c>
      <c r="H117" s="70">
        <v>2030</v>
      </c>
      <c r="I117" s="70" t="s">
        <v>22</v>
      </c>
      <c r="K117" s="10">
        <v>111</v>
      </c>
      <c r="L117" s="70" t="str">
        <f>INDEX(Regions!$B$4:$B$19,MATCH(B117,Regions!$A$4:$A$19))</f>
        <v>Europe</v>
      </c>
      <c r="M117" s="70" t="str">
        <f>INDEX(PolicyMapping!$B:$B,MATCH(CombinedDatabase!$D117,PolicyMapping!$A:$A,0))</f>
        <v>efficiency standard</v>
      </c>
      <c r="N117" s="70" t="str">
        <f>INDEX(PolicyMapping!$C:$C,MATCH(CombinedDatabase!$D117,PolicyMapping!$A:$A,0))</f>
        <v>transport</v>
      </c>
    </row>
    <row r="118" spans="1:14" x14ac:dyDescent="0.3">
      <c r="A118" s="70" t="s">
        <v>679</v>
      </c>
      <c r="B118" s="70" t="s">
        <v>271</v>
      </c>
      <c r="D118" s="70" t="s">
        <v>275</v>
      </c>
      <c r="E118" s="70">
        <v>10</v>
      </c>
      <c r="F118" s="70" t="s">
        <v>10</v>
      </c>
      <c r="H118" s="70">
        <v>2020</v>
      </c>
      <c r="I118" s="70" t="s">
        <v>17</v>
      </c>
      <c r="K118" s="10">
        <v>112</v>
      </c>
      <c r="L118" s="70" t="str">
        <f>INDEX(Regions!$B$4:$B$19,MATCH(B118,Regions!$A$4:$A$19))</f>
        <v>Europe</v>
      </c>
      <c r="M118" s="70" t="str">
        <f>INDEX(PolicyMapping!$B:$B,MATCH(CombinedDatabase!$D118,PolicyMapping!$A:$A,0))</f>
        <v>clean energy</v>
      </c>
      <c r="N118" s="70" t="str">
        <f>INDEX(PolicyMapping!$C:$C,MATCH(CombinedDatabase!$D118,PolicyMapping!$A:$A,0))</f>
        <v>transport</v>
      </c>
    </row>
    <row r="119" spans="1:14" x14ac:dyDescent="0.3">
      <c r="A119" s="70" t="s">
        <v>679</v>
      </c>
      <c r="B119" s="70" t="s">
        <v>271</v>
      </c>
      <c r="D119" s="70" t="s">
        <v>279</v>
      </c>
      <c r="E119" s="70">
        <v>14</v>
      </c>
      <c r="F119" s="70" t="s">
        <v>10</v>
      </c>
      <c r="H119" s="70">
        <v>2030</v>
      </c>
      <c r="I119" s="70" t="s">
        <v>17</v>
      </c>
      <c r="J119" s="70" t="s">
        <v>130</v>
      </c>
      <c r="K119" s="10">
        <v>113</v>
      </c>
      <c r="L119" s="70" t="str">
        <f>INDEX(Regions!$B$4:$B$19,MATCH(B119,Regions!$A$4:$A$19))</f>
        <v>Europe</v>
      </c>
      <c r="M119" s="70" t="str">
        <f>INDEX(PolicyMapping!$B:$B,MATCH(CombinedDatabase!$D119,PolicyMapping!$A:$A,0))</f>
        <v>clean energy</v>
      </c>
      <c r="N119" s="70" t="str">
        <f>INDEX(PolicyMapping!$C:$C,MATCH(CombinedDatabase!$D119,PolicyMapping!$A:$A,0))</f>
        <v>transport</v>
      </c>
    </row>
    <row r="120" spans="1:14" x14ac:dyDescent="0.3">
      <c r="A120" s="70" t="s">
        <v>679</v>
      </c>
      <c r="B120" s="70" t="s">
        <v>271</v>
      </c>
      <c r="D120" s="70" t="s">
        <v>280</v>
      </c>
      <c r="E120" s="70">
        <v>1</v>
      </c>
      <c r="F120" s="70" t="s">
        <v>10</v>
      </c>
      <c r="H120" s="70">
        <v>2025</v>
      </c>
      <c r="I120" s="70" t="s">
        <v>17</v>
      </c>
      <c r="J120" s="70" t="s">
        <v>130</v>
      </c>
      <c r="K120" s="10">
        <v>114</v>
      </c>
      <c r="L120" s="70" t="str">
        <f>INDEX(Regions!$B$4:$B$19,MATCH(B120,Regions!$A$4:$A$19))</f>
        <v>Europe</v>
      </c>
      <c r="M120" s="70" t="str">
        <f>INDEX(PolicyMapping!$B:$B,MATCH(CombinedDatabase!$D120,PolicyMapping!$A:$A,0))</f>
        <v>clean energy</v>
      </c>
      <c r="N120" s="70" t="str">
        <f>INDEX(PolicyMapping!$C:$C,MATCH(CombinedDatabase!$D120,PolicyMapping!$A:$A,0))</f>
        <v>transport</v>
      </c>
    </row>
    <row r="121" spans="1:14" x14ac:dyDescent="0.3">
      <c r="A121" s="70" t="s">
        <v>679</v>
      </c>
      <c r="B121" s="70" t="s">
        <v>271</v>
      </c>
      <c r="D121" s="70" t="s">
        <v>280</v>
      </c>
      <c r="E121" s="70">
        <v>3.5</v>
      </c>
      <c r="F121" s="70" t="s">
        <v>10</v>
      </c>
      <c r="H121" s="70">
        <v>2030</v>
      </c>
      <c r="I121" s="70" t="s">
        <v>17</v>
      </c>
      <c r="J121" s="70" t="s">
        <v>130</v>
      </c>
      <c r="K121" s="10">
        <v>115</v>
      </c>
      <c r="L121" s="70" t="str">
        <f>INDEX(Regions!$B$4:$B$19,MATCH(B121,Regions!$A$4:$A$19))</f>
        <v>Europe</v>
      </c>
      <c r="M121" s="70" t="str">
        <f>INDEX(PolicyMapping!$B:$B,MATCH(CombinedDatabase!$D121,PolicyMapping!$A:$A,0))</f>
        <v>clean energy</v>
      </c>
      <c r="N121" s="70" t="str">
        <f>INDEX(PolicyMapping!$C:$C,MATCH(CombinedDatabase!$D121,PolicyMapping!$A:$A,0))</f>
        <v>transport</v>
      </c>
    </row>
    <row r="122" spans="1:14" x14ac:dyDescent="0.3">
      <c r="A122" s="70" t="s">
        <v>679</v>
      </c>
      <c r="B122" s="70" t="s">
        <v>271</v>
      </c>
      <c r="D122" s="70" t="s">
        <v>283</v>
      </c>
      <c r="E122" s="70">
        <v>-43</v>
      </c>
      <c r="F122" s="70" t="s">
        <v>10</v>
      </c>
      <c r="G122" s="70">
        <v>2005</v>
      </c>
      <c r="H122" s="70">
        <v>2030</v>
      </c>
      <c r="I122" s="70" t="s">
        <v>17</v>
      </c>
      <c r="K122" s="10">
        <v>116</v>
      </c>
      <c r="L122" s="70" t="str">
        <f>INDEX(Regions!$B$4:$B$19,MATCH(B122,Regions!$A$4:$A$19))</f>
        <v>Europe</v>
      </c>
      <c r="M122" s="70" t="str">
        <f>INDEX(PolicyMapping!$B:$B,MATCH(CombinedDatabase!$D122,PolicyMapping!$A:$A,0))</f>
        <v>cap on emissions</v>
      </c>
      <c r="N122" s="70" t="str">
        <f>INDEX(PolicyMapping!$C:$C,MATCH(CombinedDatabase!$D122,PolicyMapping!$A:$A,0))</f>
        <v>system</v>
      </c>
    </row>
    <row r="123" spans="1:14" x14ac:dyDescent="0.3">
      <c r="A123" s="70" t="s">
        <v>679</v>
      </c>
      <c r="B123" s="70" t="s">
        <v>271</v>
      </c>
      <c r="D123" s="70" t="s">
        <v>176</v>
      </c>
      <c r="E123" s="70">
        <v>0.81</v>
      </c>
      <c r="F123" s="70" t="s">
        <v>139</v>
      </c>
      <c r="H123" s="70">
        <v>2021</v>
      </c>
      <c r="I123" s="70" t="s">
        <v>17</v>
      </c>
      <c r="K123" s="10">
        <v>117</v>
      </c>
      <c r="L123" s="70" t="str">
        <f>INDEX(Regions!$B$4:$B$19,MATCH(B123,Regions!$A$4:$A$19))</f>
        <v>Europe</v>
      </c>
      <c r="M123" s="70" t="str">
        <f>INDEX(PolicyMapping!$B:$B,MATCH(CombinedDatabase!$D123,PolicyMapping!$A:$A,0))</f>
        <v>efficiency standard</v>
      </c>
      <c r="N123" s="70" t="str">
        <f>INDEX(PolicyMapping!$C:$C,MATCH(CombinedDatabase!$D123,PolicyMapping!$A:$A,0))</f>
        <v>transport</v>
      </c>
    </row>
    <row r="124" spans="1:14" x14ac:dyDescent="0.3">
      <c r="A124" s="70" t="s">
        <v>679</v>
      </c>
      <c r="B124" s="70" t="s">
        <v>271</v>
      </c>
      <c r="D124" s="70" t="s">
        <v>176</v>
      </c>
      <c r="E124" s="70">
        <v>80.75</v>
      </c>
      <c r="F124" s="70" t="s">
        <v>286</v>
      </c>
      <c r="H124" s="70">
        <v>2025</v>
      </c>
      <c r="I124" s="70" t="s">
        <v>17</v>
      </c>
      <c r="J124" s="70" t="s">
        <v>130</v>
      </c>
      <c r="K124" s="10">
        <v>118</v>
      </c>
      <c r="L124" s="70" t="str">
        <f>INDEX(Regions!$B$4:$B$19,MATCH(B124,Regions!$A$4:$A$19))</f>
        <v>Europe</v>
      </c>
      <c r="M124" s="70" t="str">
        <f>INDEX(PolicyMapping!$B:$B,MATCH(CombinedDatabase!$D124,PolicyMapping!$A:$A,0))</f>
        <v>efficiency standard</v>
      </c>
      <c r="N124" s="70" t="str">
        <f>INDEX(PolicyMapping!$C:$C,MATCH(CombinedDatabase!$D124,PolicyMapping!$A:$A,0))</f>
        <v>transport</v>
      </c>
    </row>
    <row r="125" spans="1:14" x14ac:dyDescent="0.3">
      <c r="A125" s="70" t="s">
        <v>679</v>
      </c>
      <c r="B125" s="70" t="s">
        <v>271</v>
      </c>
      <c r="D125" s="70" t="s">
        <v>176</v>
      </c>
      <c r="E125" s="70">
        <v>61.75</v>
      </c>
      <c r="F125" s="70" t="s">
        <v>286</v>
      </c>
      <c r="H125" s="70">
        <v>2030</v>
      </c>
      <c r="I125" s="70" t="s">
        <v>17</v>
      </c>
      <c r="J125" s="70" t="s">
        <v>130</v>
      </c>
      <c r="K125" s="10">
        <v>119</v>
      </c>
      <c r="L125" s="70" t="str">
        <f>INDEX(Regions!$B$4:$B$19,MATCH(B125,Regions!$A$4:$A$19))</f>
        <v>Europe</v>
      </c>
      <c r="M125" s="70" t="str">
        <f>INDEX(PolicyMapping!$B:$B,MATCH(CombinedDatabase!$D125,PolicyMapping!$A:$A,0))</f>
        <v>efficiency standard</v>
      </c>
      <c r="N125" s="70" t="str">
        <f>INDEX(PolicyMapping!$C:$C,MATCH(CombinedDatabase!$D125,PolicyMapping!$A:$A,0))</f>
        <v>transport</v>
      </c>
    </row>
    <row r="126" spans="1:14" x14ac:dyDescent="0.3">
      <c r="A126" s="70" t="s">
        <v>679</v>
      </c>
      <c r="B126" s="70" t="s">
        <v>271</v>
      </c>
      <c r="D126" s="70" t="s">
        <v>289</v>
      </c>
      <c r="E126" s="70">
        <v>124.95</v>
      </c>
      <c r="F126" s="70" t="s">
        <v>286</v>
      </c>
      <c r="H126" s="70">
        <v>2025</v>
      </c>
      <c r="I126" s="70" t="s">
        <v>17</v>
      </c>
      <c r="J126" s="70" t="s">
        <v>130</v>
      </c>
      <c r="K126" s="10">
        <v>120</v>
      </c>
      <c r="L126" s="70" t="str">
        <f>INDEX(Regions!$B$4:$B$19,MATCH(B126,Regions!$A$4:$A$19))</f>
        <v>Europe</v>
      </c>
      <c r="M126" s="70" t="str">
        <f>INDEX(PolicyMapping!$B:$B,MATCH(CombinedDatabase!$D126,PolicyMapping!$A:$A,0))</f>
        <v>efficiency standard</v>
      </c>
      <c r="N126" s="70" t="str">
        <f>INDEX(PolicyMapping!$C:$C,MATCH(CombinedDatabase!$D126,PolicyMapping!$A:$A,0))</f>
        <v>transport</v>
      </c>
    </row>
    <row r="127" spans="1:14" x14ac:dyDescent="0.3">
      <c r="A127" s="70" t="s">
        <v>679</v>
      </c>
      <c r="B127" s="70" t="s">
        <v>271</v>
      </c>
      <c r="D127" s="70" t="s">
        <v>289</v>
      </c>
      <c r="E127" s="70">
        <v>102.9</v>
      </c>
      <c r="F127" s="70" t="s">
        <v>286</v>
      </c>
      <c r="H127" s="70">
        <v>2030</v>
      </c>
      <c r="I127" s="70" t="s">
        <v>17</v>
      </c>
      <c r="J127" s="70" t="s">
        <v>130</v>
      </c>
      <c r="K127" s="10">
        <v>121</v>
      </c>
      <c r="L127" s="70" t="str">
        <f>INDEX(Regions!$B$4:$B$19,MATCH(B127,Regions!$A$4:$A$19))</f>
        <v>Europe</v>
      </c>
      <c r="M127" s="70" t="str">
        <f>INDEX(PolicyMapping!$B:$B,MATCH(CombinedDatabase!$D127,PolicyMapping!$A:$A,0))</f>
        <v>efficiency standard</v>
      </c>
      <c r="N127" s="70" t="str">
        <f>INDEX(PolicyMapping!$C:$C,MATCH(CombinedDatabase!$D127,PolicyMapping!$A:$A,0))</f>
        <v>transport</v>
      </c>
    </row>
    <row r="128" spans="1:14" x14ac:dyDescent="0.3">
      <c r="A128" s="70" t="s">
        <v>679</v>
      </c>
      <c r="B128" s="70" t="s">
        <v>271</v>
      </c>
      <c r="D128" s="70" t="s">
        <v>292</v>
      </c>
      <c r="E128" s="70">
        <v>0.94</v>
      </c>
      <c r="F128" s="70" t="s">
        <v>166</v>
      </c>
      <c r="H128" s="70">
        <v>2021</v>
      </c>
      <c r="I128" s="70" t="s">
        <v>17</v>
      </c>
      <c r="K128" s="10">
        <v>122</v>
      </c>
      <c r="L128" s="70" t="str">
        <f>INDEX(Regions!$B$4:$B$19,MATCH(B128,Regions!$A$4:$A$19))</f>
        <v>Europe</v>
      </c>
      <c r="M128" s="70" t="str">
        <f>INDEX(PolicyMapping!$B:$B,MATCH(CombinedDatabase!$D128,PolicyMapping!$A:$A,0))</f>
        <v>efficiency standard</v>
      </c>
      <c r="N128" s="70" t="str">
        <f>INDEX(PolicyMapping!$C:$C,MATCH(CombinedDatabase!$D128,PolicyMapping!$A:$A,0))</f>
        <v>transport</v>
      </c>
    </row>
    <row r="129" spans="1:14" x14ac:dyDescent="0.3">
      <c r="A129" s="70" t="s">
        <v>679</v>
      </c>
      <c r="B129" s="70" t="s">
        <v>271</v>
      </c>
      <c r="D129" s="70" t="s">
        <v>293</v>
      </c>
      <c r="E129" s="70">
        <v>-14</v>
      </c>
      <c r="F129" s="70" t="s">
        <v>10</v>
      </c>
      <c r="G129" s="70">
        <v>2015</v>
      </c>
      <c r="H129" s="70">
        <v>2021</v>
      </c>
      <c r="I129" s="70" t="s">
        <v>17</v>
      </c>
      <c r="K129" s="10">
        <v>123</v>
      </c>
      <c r="L129" s="70" t="str">
        <f>INDEX(Regions!$B$4:$B$19,MATCH(B129,Regions!$A$4:$A$19))</f>
        <v>Europe</v>
      </c>
      <c r="M129" s="70" t="str">
        <f>INDEX(PolicyMapping!$B:$B,MATCH(CombinedDatabase!$D129,PolicyMapping!$A:$A,0))</f>
        <v>efficiency standard</v>
      </c>
      <c r="N129" s="70" t="str">
        <f>INDEX(PolicyMapping!$C:$C,MATCH(CombinedDatabase!$D129,PolicyMapping!$A:$A,0))</f>
        <v>transport</v>
      </c>
    </row>
    <row r="130" spans="1:14" x14ac:dyDescent="0.3">
      <c r="A130" s="70" t="s">
        <v>679</v>
      </c>
      <c r="B130" s="70" t="s">
        <v>271</v>
      </c>
      <c r="D130" s="70" t="s">
        <v>289</v>
      </c>
      <c r="E130" s="70">
        <v>1.28</v>
      </c>
      <c r="F130" s="70" t="s">
        <v>139</v>
      </c>
      <c r="H130" s="70">
        <v>2021</v>
      </c>
      <c r="I130" s="70" t="s">
        <v>17</v>
      </c>
      <c r="K130" s="10">
        <v>124</v>
      </c>
      <c r="L130" s="70" t="str">
        <f>INDEX(Regions!$B$4:$B$19,MATCH(B130,Regions!$A$4:$A$19))</f>
        <v>Europe</v>
      </c>
      <c r="M130" s="70" t="str">
        <f>INDEX(PolicyMapping!$B:$B,MATCH(CombinedDatabase!$D130,PolicyMapping!$A:$A,0))</f>
        <v>efficiency standard</v>
      </c>
      <c r="N130" s="70" t="str">
        <f>INDEX(PolicyMapping!$C:$C,MATCH(CombinedDatabase!$D130,PolicyMapping!$A:$A,0))</f>
        <v>transport</v>
      </c>
    </row>
    <row r="131" spans="1:14" x14ac:dyDescent="0.3">
      <c r="A131" s="70" t="s">
        <v>679</v>
      </c>
      <c r="B131" s="70" t="s">
        <v>271</v>
      </c>
      <c r="D131" s="70" t="s">
        <v>295</v>
      </c>
      <c r="E131" s="70">
        <v>-20</v>
      </c>
      <c r="F131" s="70" t="s">
        <v>10</v>
      </c>
      <c r="G131" s="70">
        <v>1990</v>
      </c>
      <c r="H131" s="70">
        <v>2020</v>
      </c>
      <c r="I131" s="70" t="s">
        <v>17</v>
      </c>
      <c r="K131" s="10">
        <v>125</v>
      </c>
      <c r="L131" s="70" t="str">
        <f>INDEX(Regions!$B$4:$B$19,MATCH(B131,Regions!$A$4:$A$19))</f>
        <v>Europe</v>
      </c>
      <c r="M131" s="70" t="str">
        <f>INDEX(PolicyMapping!$B:$B,MATCH(CombinedDatabase!$D131,PolicyMapping!$A:$A,0))</f>
        <v>cap on emissions</v>
      </c>
      <c r="N131" s="70" t="str">
        <f>INDEX(PolicyMapping!$C:$C,MATCH(CombinedDatabase!$D131,PolicyMapping!$A:$A,0))</f>
        <v>system</v>
      </c>
    </row>
    <row r="132" spans="1:14" x14ac:dyDescent="0.3">
      <c r="A132" s="70" t="s">
        <v>679</v>
      </c>
      <c r="B132" s="70" t="s">
        <v>271</v>
      </c>
      <c r="D132" s="70" t="s">
        <v>295</v>
      </c>
      <c r="E132" s="70">
        <v>-40</v>
      </c>
      <c r="F132" s="70" t="s">
        <v>10</v>
      </c>
      <c r="G132" s="70">
        <v>1990</v>
      </c>
      <c r="H132" s="70">
        <v>2030</v>
      </c>
      <c r="I132" s="70" t="s">
        <v>17</v>
      </c>
      <c r="J132" s="70" t="s">
        <v>130</v>
      </c>
      <c r="K132" s="10">
        <v>126</v>
      </c>
      <c r="L132" s="70" t="str">
        <f>INDEX(Regions!$B$4:$B$19,MATCH(B132,Regions!$A$4:$A$19))</f>
        <v>Europe</v>
      </c>
      <c r="M132" s="70" t="str">
        <f>INDEX(PolicyMapping!$B:$B,MATCH(CombinedDatabase!$D132,PolicyMapping!$A:$A,0))</f>
        <v>cap on emissions</v>
      </c>
      <c r="N132" s="70" t="str">
        <f>INDEX(PolicyMapping!$C:$C,MATCH(CombinedDatabase!$D132,PolicyMapping!$A:$A,0))</f>
        <v>system</v>
      </c>
    </row>
    <row r="133" spans="1:14" x14ac:dyDescent="0.3">
      <c r="A133" s="70" t="s">
        <v>679</v>
      </c>
      <c r="B133" s="70" t="s">
        <v>271</v>
      </c>
      <c r="D133" s="70" t="s">
        <v>297</v>
      </c>
      <c r="E133" s="70">
        <v>20</v>
      </c>
      <c r="F133" s="70" t="s">
        <v>10</v>
      </c>
      <c r="H133" s="70">
        <v>2020</v>
      </c>
      <c r="I133" s="70" t="s">
        <v>17</v>
      </c>
      <c r="K133" s="10">
        <v>127</v>
      </c>
      <c r="L133" s="70" t="str">
        <f>INDEX(Regions!$B$4:$B$19,MATCH(B133,Regions!$A$4:$A$19))</f>
        <v>Europe</v>
      </c>
      <c r="M133" s="70" t="str">
        <f>INDEX(PolicyMapping!$B:$B,MATCH(CombinedDatabase!$D133,PolicyMapping!$A:$A,0))</f>
        <v>clean energy</v>
      </c>
      <c r="N133" s="70" t="str">
        <f>INDEX(PolicyMapping!$C:$C,MATCH(CombinedDatabase!$D133,PolicyMapping!$A:$A,0))</f>
        <v>system</v>
      </c>
    </row>
    <row r="134" spans="1:14" x14ac:dyDescent="0.3">
      <c r="A134" s="70" t="s">
        <v>679</v>
      </c>
      <c r="B134" s="70" t="s">
        <v>271</v>
      </c>
      <c r="D134" s="70" t="s">
        <v>297</v>
      </c>
      <c r="E134" s="70">
        <v>30</v>
      </c>
      <c r="F134" s="70" t="s">
        <v>10</v>
      </c>
      <c r="H134" s="70">
        <v>2030</v>
      </c>
      <c r="I134" s="70" t="s">
        <v>17</v>
      </c>
      <c r="J134" s="70" t="s">
        <v>130</v>
      </c>
      <c r="K134" s="10">
        <v>128</v>
      </c>
      <c r="L134" s="70" t="str">
        <f>INDEX(Regions!$B$4:$B$19,MATCH(B134,Regions!$A$4:$A$19))</f>
        <v>Europe</v>
      </c>
      <c r="M134" s="70" t="str">
        <f>INDEX(PolicyMapping!$B:$B,MATCH(CombinedDatabase!$D134,PolicyMapping!$A:$A,0))</f>
        <v>clean energy</v>
      </c>
      <c r="N134" s="70" t="str">
        <f>INDEX(PolicyMapping!$C:$C,MATCH(CombinedDatabase!$D134,PolicyMapping!$A:$A,0))</f>
        <v>system</v>
      </c>
    </row>
    <row r="135" spans="1:14" x14ac:dyDescent="0.3">
      <c r="A135" s="70" t="s">
        <v>679</v>
      </c>
      <c r="B135" s="70" t="s">
        <v>271</v>
      </c>
      <c r="D135" s="70" t="s">
        <v>295</v>
      </c>
      <c r="E135" s="70">
        <v>-20</v>
      </c>
      <c r="F135" s="70" t="s">
        <v>10</v>
      </c>
      <c r="G135" s="70">
        <v>1990</v>
      </c>
      <c r="H135" s="70">
        <v>2020</v>
      </c>
      <c r="I135" s="70" t="s">
        <v>17</v>
      </c>
      <c r="K135" s="10">
        <v>129</v>
      </c>
      <c r="L135" s="70" t="str">
        <f>INDEX(Regions!$B$4:$B$19,MATCH(B135,Regions!$A$4:$A$19))</f>
        <v>Europe</v>
      </c>
      <c r="M135" s="70" t="str">
        <f>INDEX(PolicyMapping!$B:$B,MATCH(CombinedDatabase!$D135,PolicyMapping!$A:$A,0))</f>
        <v>cap on emissions</v>
      </c>
      <c r="N135" s="70" t="str">
        <f>INDEX(PolicyMapping!$C:$C,MATCH(CombinedDatabase!$D135,PolicyMapping!$A:$A,0))</f>
        <v>system</v>
      </c>
    </row>
    <row r="136" spans="1:14" x14ac:dyDescent="0.3">
      <c r="A136" s="70" t="s">
        <v>679</v>
      </c>
      <c r="B136" s="70" t="s">
        <v>271</v>
      </c>
      <c r="D136" s="70" t="s">
        <v>301</v>
      </c>
      <c r="E136" s="70">
        <v>1474</v>
      </c>
      <c r="F136" s="70" t="s">
        <v>302</v>
      </c>
      <c r="H136" s="70">
        <v>2020</v>
      </c>
      <c r="I136" s="70" t="s">
        <v>14</v>
      </c>
      <c r="K136" s="10">
        <v>130</v>
      </c>
      <c r="L136" s="70" t="str">
        <f>INDEX(Regions!$B$4:$B$19,MATCH(B136,Regions!$A$4:$A$19))</f>
        <v>Europe</v>
      </c>
      <c r="M136" s="70" t="str">
        <f>INDEX(PolicyMapping!$B:$B,MATCH(CombinedDatabase!$D136,PolicyMapping!$A:$A,0))</f>
        <v>efficiency standard</v>
      </c>
      <c r="N136" s="70" t="str">
        <f>INDEX(PolicyMapping!$C:$C,MATCH(CombinedDatabase!$D136,PolicyMapping!$A:$A,0))</f>
        <v>system</v>
      </c>
    </row>
    <row r="137" spans="1:14" x14ac:dyDescent="0.3">
      <c r="A137" s="70" t="s">
        <v>679</v>
      </c>
      <c r="B137" s="70" t="s">
        <v>271</v>
      </c>
      <c r="D137" s="70" t="s">
        <v>301</v>
      </c>
      <c r="E137" s="70">
        <v>57.3</v>
      </c>
      <c r="F137" s="70" t="s">
        <v>197</v>
      </c>
      <c r="H137" s="70">
        <v>2030</v>
      </c>
      <c r="I137" s="70" t="s">
        <v>14</v>
      </c>
      <c r="K137" s="10">
        <v>131</v>
      </c>
      <c r="L137" s="70" t="str">
        <f>INDEX(Regions!$B$4:$B$19,MATCH(B137,Regions!$A$4:$A$19))</f>
        <v>Europe</v>
      </c>
      <c r="M137" s="70" t="str">
        <f>INDEX(PolicyMapping!$B:$B,MATCH(CombinedDatabase!$D137,PolicyMapping!$A:$A,0))</f>
        <v>efficiency standard</v>
      </c>
      <c r="N137" s="70" t="str">
        <f>INDEX(PolicyMapping!$C:$C,MATCH(CombinedDatabase!$D137,PolicyMapping!$A:$A,0))</f>
        <v>system</v>
      </c>
    </row>
    <row r="138" spans="1:14" x14ac:dyDescent="0.3">
      <c r="A138" s="70" t="s">
        <v>679</v>
      </c>
      <c r="B138" s="70" t="s">
        <v>271</v>
      </c>
      <c r="D138" s="70" t="s">
        <v>306</v>
      </c>
      <c r="E138" s="70">
        <v>43.5</v>
      </c>
      <c r="F138" s="70" t="s">
        <v>197</v>
      </c>
      <c r="H138" s="70">
        <v>2030</v>
      </c>
      <c r="I138" s="70" t="s">
        <v>14</v>
      </c>
      <c r="K138" s="10">
        <v>132</v>
      </c>
      <c r="L138" s="70" t="str">
        <f>INDEX(Regions!$B$4:$B$19,MATCH(B138,Regions!$A$4:$A$19))</f>
        <v>Europe</v>
      </c>
      <c r="M138" s="70" t="str">
        <f>INDEX(PolicyMapping!$B:$B,MATCH(CombinedDatabase!$D138,PolicyMapping!$A:$A,0))</f>
        <v>efficiency standard</v>
      </c>
      <c r="N138" s="70" t="str">
        <f>INDEX(PolicyMapping!$C:$C,MATCH(CombinedDatabase!$D138,PolicyMapping!$A:$A,0))</f>
        <v>system</v>
      </c>
    </row>
    <row r="139" spans="1:14" x14ac:dyDescent="0.3">
      <c r="A139" s="70" t="s">
        <v>713</v>
      </c>
      <c r="B139" s="70" t="s">
        <v>271</v>
      </c>
      <c r="D139" s="70" t="s">
        <v>306</v>
      </c>
      <c r="E139" s="70">
        <v>50</v>
      </c>
      <c r="F139" s="70" t="s">
        <v>197</v>
      </c>
      <c r="H139" s="70">
        <v>2020</v>
      </c>
      <c r="I139" s="70" t="s">
        <v>17</v>
      </c>
      <c r="J139" s="70" t="s">
        <v>130</v>
      </c>
      <c r="K139" s="10">
        <f>GCAM!K2+3</f>
        <v>321</v>
      </c>
      <c r="L139" s="70" t="str">
        <f>INDEX(Regions!$B$4:$B$19,MATCH(B139,Regions!$A$4:$A$19))</f>
        <v>Europe</v>
      </c>
      <c r="M139" s="70" t="str">
        <f>INDEX(PolicyMapping!$B:$B,MATCH(CombinedDatabase!$D139,PolicyMapping!$A:$A,0))</f>
        <v>efficiency standard</v>
      </c>
      <c r="N139" s="70" t="str">
        <f>INDEX(PolicyMapping!$C:$C,MATCH(CombinedDatabase!$D139,PolicyMapping!$A:$A,0))</f>
        <v>system</v>
      </c>
    </row>
    <row r="140" spans="1:14" x14ac:dyDescent="0.3">
      <c r="A140" s="70" t="s">
        <v>679</v>
      </c>
      <c r="B140" s="70" t="s">
        <v>271</v>
      </c>
      <c r="D140" s="70" t="s">
        <v>308</v>
      </c>
      <c r="E140" s="70">
        <v>66</v>
      </c>
      <c r="F140" s="70" t="s">
        <v>10</v>
      </c>
      <c r="G140" s="70">
        <v>2014</v>
      </c>
      <c r="H140" s="70">
        <v>2030</v>
      </c>
      <c r="I140" s="70" t="s">
        <v>17</v>
      </c>
      <c r="K140" s="10">
        <v>133</v>
      </c>
      <c r="L140" s="70" t="str">
        <f>INDEX(Regions!$B$4:$B$19,MATCH(B140,Regions!$A$4:$A$19))</f>
        <v>Europe</v>
      </c>
      <c r="M140" s="70" t="str">
        <f>INDEX(PolicyMapping!$B:$B,MATCH(CombinedDatabase!$D140,PolicyMapping!$A:$A,0))</f>
        <v>cap on emissions</v>
      </c>
      <c r="N140" s="70" t="str">
        <f>INDEX(PolicyMapping!$C:$C,MATCH(CombinedDatabase!$D140,PolicyMapping!$A:$A,0))</f>
        <v>system</v>
      </c>
    </row>
    <row r="141" spans="1:14" x14ac:dyDescent="0.3">
      <c r="A141" s="70" t="s">
        <v>679</v>
      </c>
      <c r="B141" s="70" t="s">
        <v>271</v>
      </c>
      <c r="D141" s="70" t="s">
        <v>310</v>
      </c>
      <c r="E141" s="70">
        <v>-79</v>
      </c>
      <c r="F141" s="70" t="s">
        <v>10</v>
      </c>
      <c r="G141" s="70">
        <v>2015</v>
      </c>
      <c r="H141" s="70">
        <v>2030</v>
      </c>
      <c r="I141" s="70" t="s">
        <v>17</v>
      </c>
      <c r="K141" s="10">
        <v>134</v>
      </c>
      <c r="L141" s="70" t="str">
        <f>INDEX(Regions!$B$4:$B$19,MATCH(B141,Regions!$A$4:$A$19))</f>
        <v>Europe</v>
      </c>
      <c r="M141" s="70" t="str">
        <f>INDEX(PolicyMapping!$B:$B,MATCH(CombinedDatabase!$D141,PolicyMapping!$A:$A,0))</f>
        <v>cap on emissions</v>
      </c>
      <c r="N141" s="70" t="str">
        <f>INDEX(PolicyMapping!$C:$C,MATCH(CombinedDatabase!$D141,PolicyMapping!$A:$A,0))</f>
        <v>system</v>
      </c>
    </row>
    <row r="142" spans="1:14" x14ac:dyDescent="0.3">
      <c r="A142" s="70" t="s">
        <v>679</v>
      </c>
      <c r="B142" s="70" t="s">
        <v>271</v>
      </c>
      <c r="D142" s="70" t="s">
        <v>310</v>
      </c>
      <c r="E142" s="70">
        <v>-37</v>
      </c>
      <c r="F142" s="70" t="s">
        <v>10</v>
      </c>
      <c r="G142" s="70">
        <v>2015</v>
      </c>
      <c r="H142" s="70">
        <v>2020</v>
      </c>
      <c r="I142" s="70" t="s">
        <v>17</v>
      </c>
      <c r="K142" s="10">
        <v>135</v>
      </c>
      <c r="L142" s="70" t="str">
        <f>INDEX(Regions!$B$4:$B$19,MATCH(B142,Regions!$A$4:$A$19))</f>
        <v>Europe</v>
      </c>
      <c r="M142" s="70" t="str">
        <f>INDEX(PolicyMapping!$B:$B,MATCH(CombinedDatabase!$D142,PolicyMapping!$A:$A,0))</f>
        <v>cap on emissions</v>
      </c>
      <c r="N142" s="70" t="str">
        <f>INDEX(PolicyMapping!$C:$C,MATCH(CombinedDatabase!$D142,PolicyMapping!$A:$A,0))</f>
        <v>system</v>
      </c>
    </row>
    <row r="143" spans="1:14" x14ac:dyDescent="0.3">
      <c r="A143" s="70" t="s">
        <v>679</v>
      </c>
      <c r="B143" s="70" t="s">
        <v>271</v>
      </c>
      <c r="D143" s="70" t="s">
        <v>272</v>
      </c>
      <c r="E143" s="70">
        <v>-20</v>
      </c>
      <c r="F143" s="70" t="s">
        <v>10</v>
      </c>
      <c r="G143" s="70" t="s">
        <v>148</v>
      </c>
      <c r="H143" s="70">
        <v>2020</v>
      </c>
      <c r="I143" s="70" t="s">
        <v>17</v>
      </c>
      <c r="K143" s="10">
        <v>136</v>
      </c>
      <c r="L143" s="70" t="str">
        <f>INDEX(Regions!$B$4:$B$19,MATCH(B143,Regions!$A$4:$A$19))</f>
        <v>Europe</v>
      </c>
      <c r="M143" s="70" t="str">
        <f>INDEX(PolicyMapping!$B:$B,MATCH(CombinedDatabase!$D143,PolicyMapping!$A:$A,0))</f>
        <v>efficiency standard</v>
      </c>
      <c r="N143" s="70" t="str">
        <f>INDEX(PolicyMapping!$C:$C,MATCH(CombinedDatabase!$D143,PolicyMapping!$A:$A,0))</f>
        <v>system</v>
      </c>
    </row>
    <row r="144" spans="1:14" x14ac:dyDescent="0.3">
      <c r="A144" s="70" t="s">
        <v>679</v>
      </c>
      <c r="B144" s="70" t="s">
        <v>271</v>
      </c>
      <c r="D144" s="70" t="s">
        <v>272</v>
      </c>
      <c r="E144" s="70">
        <v>-32.5</v>
      </c>
      <c r="F144" s="70" t="s">
        <v>10</v>
      </c>
      <c r="G144" s="70" t="s">
        <v>148</v>
      </c>
      <c r="H144" s="70">
        <v>2030</v>
      </c>
      <c r="I144" s="70" t="s">
        <v>17</v>
      </c>
      <c r="J144" s="70" t="s">
        <v>130</v>
      </c>
      <c r="K144" s="10">
        <v>137</v>
      </c>
      <c r="L144" s="70" t="str">
        <f>INDEX(Regions!$B$4:$B$19,MATCH(B144,Regions!$A$4:$A$19))</f>
        <v>Europe</v>
      </c>
      <c r="M144" s="70" t="str">
        <f>INDEX(PolicyMapping!$B:$B,MATCH(CombinedDatabase!$D144,PolicyMapping!$A:$A,0))</f>
        <v>efficiency standard</v>
      </c>
      <c r="N144" s="70" t="str">
        <f>INDEX(PolicyMapping!$C:$C,MATCH(CombinedDatabase!$D144,PolicyMapping!$A:$A,0))</f>
        <v>system</v>
      </c>
    </row>
    <row r="145" spans="1:14" x14ac:dyDescent="0.3">
      <c r="A145" s="70" t="s">
        <v>679</v>
      </c>
      <c r="B145" s="70" t="s">
        <v>271</v>
      </c>
      <c r="D145" s="70" t="s">
        <v>313</v>
      </c>
      <c r="E145" s="70">
        <v>0</v>
      </c>
      <c r="F145" s="70" t="s">
        <v>112</v>
      </c>
      <c r="H145" s="70">
        <v>2030</v>
      </c>
      <c r="I145" s="70" t="s">
        <v>17</v>
      </c>
      <c r="K145" s="10">
        <v>138</v>
      </c>
      <c r="L145" s="70" t="str">
        <f>INDEX(Regions!$B$4:$B$19,MATCH(B145,Regions!$A$4:$A$19))</f>
        <v>Europe</v>
      </c>
      <c r="M145" s="70" t="str">
        <f>INDEX(PolicyMapping!$B:$B,MATCH(CombinedDatabase!$D145,PolicyMapping!$A:$A,0))</f>
        <v>cap on emissions</v>
      </c>
      <c r="N145" s="70" t="str">
        <f>INDEX(PolicyMapping!$C:$C,MATCH(CombinedDatabase!$D145,PolicyMapping!$A:$A,0))</f>
        <v>land</v>
      </c>
    </row>
    <row r="146" spans="1:14" x14ac:dyDescent="0.3">
      <c r="A146" s="70" t="s">
        <v>679</v>
      </c>
      <c r="B146" s="70" t="s">
        <v>271</v>
      </c>
      <c r="D146" s="70" t="s">
        <v>314</v>
      </c>
      <c r="E146" s="70">
        <v>0</v>
      </c>
      <c r="F146" s="70" t="s">
        <v>315</v>
      </c>
      <c r="H146" s="70">
        <v>2018</v>
      </c>
      <c r="I146" s="70" t="s">
        <v>17</v>
      </c>
      <c r="K146" s="10">
        <v>139</v>
      </c>
      <c r="L146" s="70" t="str">
        <f>INDEX(Regions!$B$4:$B$19,MATCH(B146,Regions!$A$4:$A$19))</f>
        <v>Europe</v>
      </c>
      <c r="M146" s="70" t="str">
        <f>INDEX(PolicyMapping!$B:$B,MATCH(CombinedDatabase!$D146,PolicyMapping!$A:$A,0))</f>
        <v>efficiency standard</v>
      </c>
      <c r="N146" s="70" t="str">
        <f>INDEX(PolicyMapping!$C:$C,MATCH(CombinedDatabase!$D146,PolicyMapping!$A:$A,0))</f>
        <v>buildings</v>
      </c>
    </row>
    <row r="147" spans="1:14" x14ac:dyDescent="0.3">
      <c r="A147" s="70" t="s">
        <v>679</v>
      </c>
      <c r="B147" s="70" t="s">
        <v>271</v>
      </c>
      <c r="D147" s="70" t="s">
        <v>317</v>
      </c>
      <c r="E147" s="70">
        <v>0</v>
      </c>
      <c r="F147" s="70" t="s">
        <v>315</v>
      </c>
      <c r="H147" s="70">
        <v>2020</v>
      </c>
      <c r="I147" s="70" t="s">
        <v>17</v>
      </c>
      <c r="K147" s="10">
        <v>140</v>
      </c>
      <c r="L147" s="70" t="str">
        <f>INDEX(Regions!$B$4:$B$19,MATCH(B147,Regions!$A$4:$A$19))</f>
        <v>Europe</v>
      </c>
      <c r="M147" s="70" t="str">
        <f>INDEX(PolicyMapping!$B:$B,MATCH(CombinedDatabase!$D147,PolicyMapping!$A:$A,0))</f>
        <v>efficiency standard</v>
      </c>
      <c r="N147" s="70" t="str">
        <f>INDEX(PolicyMapping!$C:$C,MATCH(CombinedDatabase!$D147,PolicyMapping!$A:$A,0))</f>
        <v>buildings</v>
      </c>
    </row>
    <row r="148" spans="1:14" x14ac:dyDescent="0.3">
      <c r="A148" s="70" t="s">
        <v>679</v>
      </c>
      <c r="B148" s="70" t="s">
        <v>271</v>
      </c>
      <c r="D148" s="70" t="s">
        <v>318</v>
      </c>
      <c r="E148" s="70">
        <v>-15</v>
      </c>
      <c r="F148" s="70" t="s">
        <v>10</v>
      </c>
      <c r="H148" s="70">
        <v>2025</v>
      </c>
      <c r="I148" s="70" t="s">
        <v>17</v>
      </c>
      <c r="K148" s="10">
        <v>141</v>
      </c>
      <c r="L148" s="70" t="str">
        <f>INDEX(Regions!$B$4:$B$19,MATCH(B148,Regions!$A$4:$A$19))</f>
        <v>Europe</v>
      </c>
      <c r="M148" s="70" t="str">
        <f>INDEX(PolicyMapping!$B:$B,MATCH(CombinedDatabase!$D148,PolicyMapping!$A:$A,0))</f>
        <v>cap on emissions</v>
      </c>
      <c r="N148" s="70" t="str">
        <f>INDEX(PolicyMapping!$C:$C,MATCH(CombinedDatabase!$D148,PolicyMapping!$A:$A,0))</f>
        <v>transport</v>
      </c>
    </row>
    <row r="149" spans="1:14" x14ac:dyDescent="0.3">
      <c r="A149" s="70" t="s">
        <v>679</v>
      </c>
      <c r="B149" s="70" t="s">
        <v>271</v>
      </c>
      <c r="D149" s="70" t="s">
        <v>318</v>
      </c>
      <c r="E149" s="70">
        <v>-37.5</v>
      </c>
      <c r="F149" s="70" t="s">
        <v>10</v>
      </c>
      <c r="H149" s="70">
        <v>2030</v>
      </c>
      <c r="I149" s="70" t="s">
        <v>17</v>
      </c>
      <c r="K149" s="10">
        <v>142</v>
      </c>
      <c r="L149" s="70" t="str">
        <f>INDEX(Regions!$B$4:$B$19,MATCH(B149,Regions!$A$4:$A$19))</f>
        <v>Europe</v>
      </c>
      <c r="M149" s="70" t="str">
        <f>INDEX(PolicyMapping!$B:$B,MATCH(CombinedDatabase!$D149,PolicyMapping!$A:$A,0))</f>
        <v>cap on emissions</v>
      </c>
      <c r="N149" s="70" t="str">
        <f>INDEX(PolicyMapping!$C:$C,MATCH(CombinedDatabase!$D149,PolicyMapping!$A:$A,0))</f>
        <v>transport</v>
      </c>
    </row>
    <row r="150" spans="1:14" x14ac:dyDescent="0.3">
      <c r="A150" s="70" t="s">
        <v>679</v>
      </c>
      <c r="B150" s="70" t="s">
        <v>271</v>
      </c>
      <c r="D150" s="70" t="s">
        <v>319</v>
      </c>
      <c r="E150" s="70">
        <v>-15</v>
      </c>
      <c r="F150" s="70" t="s">
        <v>10</v>
      </c>
      <c r="H150" s="70">
        <v>2025</v>
      </c>
      <c r="I150" s="70" t="s">
        <v>17</v>
      </c>
      <c r="K150" s="10">
        <v>143</v>
      </c>
      <c r="L150" s="70" t="str">
        <f>INDEX(Regions!$B$4:$B$19,MATCH(B150,Regions!$A$4:$A$19))</f>
        <v>Europe</v>
      </c>
      <c r="M150" s="70" t="str">
        <f>INDEX(PolicyMapping!$B:$B,MATCH(CombinedDatabase!$D150,PolicyMapping!$A:$A,0))</f>
        <v>cap on emissions</v>
      </c>
      <c r="N150" s="70" t="str">
        <f>INDEX(PolicyMapping!$C:$C,MATCH(CombinedDatabase!$D150,PolicyMapping!$A:$A,0))</f>
        <v>transport</v>
      </c>
    </row>
    <row r="151" spans="1:14" x14ac:dyDescent="0.3">
      <c r="A151" s="70" t="s">
        <v>679</v>
      </c>
      <c r="B151" s="70" t="s">
        <v>271</v>
      </c>
      <c r="D151" s="70" t="s">
        <v>319</v>
      </c>
      <c r="E151" s="70">
        <v>-31</v>
      </c>
      <c r="F151" s="70" t="s">
        <v>10</v>
      </c>
      <c r="H151" s="70">
        <v>2030</v>
      </c>
      <c r="I151" s="70" t="s">
        <v>17</v>
      </c>
      <c r="K151" s="10">
        <v>144</v>
      </c>
      <c r="L151" s="70" t="str">
        <f>INDEX(Regions!$B$4:$B$19,MATCH(B151,Regions!$A$4:$A$19))</f>
        <v>Europe</v>
      </c>
      <c r="M151" s="70" t="str">
        <f>INDEX(PolicyMapping!$B:$B,MATCH(CombinedDatabase!$D151,PolicyMapping!$A:$A,0))</f>
        <v>cap on emissions</v>
      </c>
      <c r="N151" s="70" t="str">
        <f>INDEX(PolicyMapping!$C:$C,MATCH(CombinedDatabase!$D151,PolicyMapping!$A:$A,0))</f>
        <v>transport</v>
      </c>
    </row>
    <row r="152" spans="1:14" x14ac:dyDescent="0.3">
      <c r="A152" s="70" t="s">
        <v>713</v>
      </c>
      <c r="B152" s="70" t="s">
        <v>271</v>
      </c>
      <c r="D152" s="70" t="s">
        <v>790</v>
      </c>
      <c r="E152" s="70">
        <v>6</v>
      </c>
      <c r="F152" s="70" t="s">
        <v>10</v>
      </c>
      <c r="H152" s="70">
        <v>2020</v>
      </c>
      <c r="I152" s="70" t="s">
        <v>17</v>
      </c>
      <c r="J152" s="70" t="s">
        <v>130</v>
      </c>
      <c r="K152" s="10">
        <f>GCAM!K2+4</f>
        <v>322</v>
      </c>
      <c r="L152" s="70" t="str">
        <f>INDEX(Regions!$B$4:$B$19,MATCH(B152,Regions!$A$4:$A$19))</f>
        <v>Europe</v>
      </c>
      <c r="M152" s="70" t="str">
        <f>INDEX(PolicyMapping!$B:$B,MATCH(CombinedDatabase!$D152,PolicyMapping!$A:$A,0))</f>
        <v>clean energy</v>
      </c>
      <c r="N152" s="70" t="str">
        <f>INDEX(PolicyMapping!$C:$C,MATCH(CombinedDatabase!$D152,PolicyMapping!$A:$A,0))</f>
        <v>transport</v>
      </c>
    </row>
    <row r="153" spans="1:14" x14ac:dyDescent="0.3">
      <c r="A153" s="70" t="s">
        <v>713</v>
      </c>
      <c r="B153" s="70" t="s">
        <v>271</v>
      </c>
      <c r="D153" s="70" t="s">
        <v>293</v>
      </c>
      <c r="E153" s="70">
        <v>-15</v>
      </c>
      <c r="F153" s="70" t="s">
        <v>10</v>
      </c>
      <c r="G153" s="70">
        <v>2015</v>
      </c>
      <c r="H153" s="70">
        <v>2025</v>
      </c>
      <c r="I153" s="70" t="s">
        <v>17</v>
      </c>
      <c r="J153" s="70" t="s">
        <v>130</v>
      </c>
      <c r="K153" s="10">
        <f t="shared" ref="K153:K158" si="0">K152+1</f>
        <v>323</v>
      </c>
      <c r="L153" s="70" t="str">
        <f>INDEX(Regions!$B$4:$B$19,MATCH(B153,Regions!$A$4:$A$19))</f>
        <v>Europe</v>
      </c>
      <c r="M153" s="70" t="str">
        <f>INDEX(PolicyMapping!$B:$B,MATCH(CombinedDatabase!$D153,PolicyMapping!$A:$A,0))</f>
        <v>efficiency standard</v>
      </c>
      <c r="N153" s="70" t="str">
        <f>INDEX(PolicyMapping!$C:$C,MATCH(CombinedDatabase!$D153,PolicyMapping!$A:$A,0))</f>
        <v>transport</v>
      </c>
    </row>
    <row r="154" spans="1:14" x14ac:dyDescent="0.3">
      <c r="A154" s="70" t="s">
        <v>713</v>
      </c>
      <c r="B154" s="70" t="s">
        <v>271</v>
      </c>
      <c r="D154" s="70" t="s">
        <v>293</v>
      </c>
      <c r="E154" s="70">
        <v>-30</v>
      </c>
      <c r="F154" s="70" t="s">
        <v>10</v>
      </c>
      <c r="G154" s="70">
        <v>2015</v>
      </c>
      <c r="H154" s="70">
        <v>2030</v>
      </c>
      <c r="I154" s="70" t="s">
        <v>17</v>
      </c>
      <c r="J154" s="70" t="s">
        <v>130</v>
      </c>
      <c r="K154" s="10">
        <f t="shared" si="0"/>
        <v>324</v>
      </c>
      <c r="L154" s="70" t="str">
        <f>INDEX(Regions!$B$4:$B$19,MATCH(B154,Regions!$A$4:$A$19))</f>
        <v>Europe</v>
      </c>
      <c r="M154" s="70" t="str">
        <f>INDEX(PolicyMapping!$B:$B,MATCH(CombinedDatabase!$D154,PolicyMapping!$A:$A,0))</f>
        <v>efficiency standard</v>
      </c>
      <c r="N154" s="70" t="str">
        <f>INDEX(PolicyMapping!$C:$C,MATCH(CombinedDatabase!$D154,PolicyMapping!$A:$A,0))</f>
        <v>transport</v>
      </c>
    </row>
    <row r="155" spans="1:14" x14ac:dyDescent="0.3">
      <c r="A155" s="70" t="s">
        <v>713</v>
      </c>
      <c r="B155" s="70" t="s">
        <v>271</v>
      </c>
      <c r="D155" s="70" t="s">
        <v>301</v>
      </c>
      <c r="E155" s="70">
        <v>63.7</v>
      </c>
      <c r="F155" s="70" t="s">
        <v>197</v>
      </c>
      <c r="H155" s="70">
        <v>2020</v>
      </c>
      <c r="I155" s="70" t="s">
        <v>17</v>
      </c>
      <c r="J155" s="70" t="s">
        <v>130</v>
      </c>
      <c r="K155" s="10">
        <f t="shared" si="0"/>
        <v>325</v>
      </c>
      <c r="L155" s="70" t="str">
        <f>INDEX(Regions!$B$4:$B$19,MATCH(B155,Regions!$A$4:$A$19))</f>
        <v>Europe</v>
      </c>
      <c r="M155" s="70" t="str">
        <f>INDEX(PolicyMapping!$B:$B,MATCH(CombinedDatabase!$D155,PolicyMapping!$A:$A,0))</f>
        <v>efficiency standard</v>
      </c>
      <c r="N155" s="70" t="str">
        <f>INDEX(PolicyMapping!$C:$C,MATCH(CombinedDatabase!$D155,PolicyMapping!$A:$A,0))</f>
        <v>system</v>
      </c>
    </row>
    <row r="156" spans="1:14" x14ac:dyDescent="0.3">
      <c r="A156" s="70" t="s">
        <v>713</v>
      </c>
      <c r="B156" s="70" t="s">
        <v>271</v>
      </c>
      <c r="D156" s="70" t="s">
        <v>306</v>
      </c>
      <c r="E156" s="70">
        <v>50</v>
      </c>
      <c r="F156" s="70" t="s">
        <v>197</v>
      </c>
      <c r="H156" s="70">
        <v>2020</v>
      </c>
      <c r="I156" s="70" t="s">
        <v>17</v>
      </c>
      <c r="J156" s="70" t="s">
        <v>130</v>
      </c>
      <c r="K156" s="10">
        <f t="shared" si="0"/>
        <v>326</v>
      </c>
      <c r="L156" s="70" t="str">
        <f>INDEX(Regions!$B$4:$B$19,MATCH(B156,Regions!$A$4:$A$19))</f>
        <v>Europe</v>
      </c>
      <c r="M156" s="70" t="str">
        <f>INDEX(PolicyMapping!$B:$B,MATCH(CombinedDatabase!$D156,PolicyMapping!$A:$A,0))</f>
        <v>efficiency standard</v>
      </c>
      <c r="N156" s="70" t="str">
        <f>INDEX(PolicyMapping!$C:$C,MATCH(CombinedDatabase!$D156,PolicyMapping!$A:$A,0))</f>
        <v>system</v>
      </c>
    </row>
    <row r="157" spans="1:14" x14ac:dyDescent="0.3">
      <c r="A157" s="70" t="s">
        <v>713</v>
      </c>
      <c r="B157" s="70" t="s">
        <v>271</v>
      </c>
      <c r="D157" s="70" t="s">
        <v>803</v>
      </c>
      <c r="E157" s="70">
        <v>0.6</v>
      </c>
      <c r="F157" s="70" t="s">
        <v>103</v>
      </c>
      <c r="H157" s="70">
        <v>2012</v>
      </c>
      <c r="I157" s="70" t="s">
        <v>17</v>
      </c>
      <c r="J157" s="70" t="s">
        <v>130</v>
      </c>
      <c r="K157" s="10">
        <f t="shared" si="0"/>
        <v>327</v>
      </c>
      <c r="L157" s="70" t="str">
        <f>INDEX(Regions!$B$4:$B$19,MATCH(B157,Regions!$A$4:$A$19))</f>
        <v>Europe</v>
      </c>
      <c r="M157" s="70" t="str">
        <f>INDEX(PolicyMapping!$B:$B,MATCH(CombinedDatabase!$D157,PolicyMapping!$A:$A,0))</f>
        <v>economic</v>
      </c>
      <c r="N157" s="70" t="str">
        <f>INDEX(PolicyMapping!$C:$C,MATCH(CombinedDatabase!$D157,PolicyMapping!$A:$A,0))</f>
        <v>system</v>
      </c>
    </row>
    <row r="158" spans="1:14" x14ac:dyDescent="0.3">
      <c r="A158" s="70" t="s">
        <v>713</v>
      </c>
      <c r="B158" s="70" t="s">
        <v>271</v>
      </c>
      <c r="D158" s="70" t="s">
        <v>806</v>
      </c>
      <c r="E158" s="70">
        <v>0.12</v>
      </c>
      <c r="F158" s="70" t="s">
        <v>103</v>
      </c>
      <c r="H158" s="70">
        <v>2012</v>
      </c>
      <c r="I158" s="70" t="s">
        <v>17</v>
      </c>
      <c r="J158" s="70" t="s">
        <v>130</v>
      </c>
      <c r="K158" s="10">
        <f t="shared" si="0"/>
        <v>328</v>
      </c>
      <c r="L158" s="70" t="str">
        <f>INDEX(Regions!$B$4:$B$19,MATCH(B158,Regions!$A$4:$A$19))</f>
        <v>Europe</v>
      </c>
      <c r="M158" s="70" t="str">
        <f>INDEX(PolicyMapping!$B:$B,MATCH(CombinedDatabase!$D158,PolicyMapping!$A:$A,0))</f>
        <v>economic</v>
      </c>
      <c r="N158" s="70" t="str">
        <f>INDEX(PolicyMapping!$C:$C,MATCH(CombinedDatabase!$D158,PolicyMapping!$A:$A,0))</f>
        <v>system</v>
      </c>
    </row>
    <row r="159" spans="1:14" x14ac:dyDescent="0.3">
      <c r="A159" s="70" t="s">
        <v>679</v>
      </c>
      <c r="B159" s="70" t="s">
        <v>320</v>
      </c>
      <c r="D159" s="70" t="s">
        <v>695</v>
      </c>
      <c r="E159" s="70">
        <v>24</v>
      </c>
      <c r="F159" s="70" t="s">
        <v>10</v>
      </c>
      <c r="H159" s="70">
        <v>2027</v>
      </c>
      <c r="I159" s="70" t="s">
        <v>22</v>
      </c>
      <c r="K159" s="10">
        <v>145</v>
      </c>
      <c r="L159" s="70" t="str">
        <f>INDEX(Regions!$B$4:$B$19,MATCH(B159,Regions!$A$4:$A$19))</f>
        <v>India</v>
      </c>
      <c r="M159" s="70" t="str">
        <f>INDEX(PolicyMapping!$B:$B,MATCH(CombinedDatabase!$D159,PolicyMapping!$A:$A,0))</f>
        <v>clean energy</v>
      </c>
      <c r="N159" s="70" t="str">
        <f>INDEX(PolicyMapping!$C:$C,MATCH(CombinedDatabase!$D159,PolicyMapping!$A:$A,0))</f>
        <v>power</v>
      </c>
    </row>
    <row r="160" spans="1:14" x14ac:dyDescent="0.3">
      <c r="A160" s="70" t="s">
        <v>679</v>
      </c>
      <c r="B160" s="70" t="s">
        <v>320</v>
      </c>
      <c r="D160" s="70" t="s">
        <v>322</v>
      </c>
      <c r="E160" s="70">
        <v>40</v>
      </c>
      <c r="F160" s="70" t="s">
        <v>24</v>
      </c>
      <c r="G160" s="70">
        <v>2015</v>
      </c>
      <c r="H160" s="70">
        <v>2022</v>
      </c>
      <c r="I160" s="70" t="s">
        <v>22</v>
      </c>
      <c r="K160" s="10">
        <v>146</v>
      </c>
      <c r="L160" s="70" t="str">
        <f>INDEX(Regions!$B$4:$B$19,MATCH(B160,Regions!$A$4:$A$19))</f>
        <v>India</v>
      </c>
      <c r="M160" s="70" t="str">
        <f>INDEX(PolicyMapping!$B:$B,MATCH(CombinedDatabase!$D160,PolicyMapping!$A:$A,0))</f>
        <v>clean energy</v>
      </c>
      <c r="N160" s="70" t="str">
        <f>INDEX(PolicyMapping!$C:$C,MATCH(CombinedDatabase!$D160,PolicyMapping!$A:$A,0))</f>
        <v>power</v>
      </c>
    </row>
    <row r="161" spans="1:14" x14ac:dyDescent="0.3">
      <c r="A161" s="70" t="s">
        <v>679</v>
      </c>
      <c r="B161" s="70" t="s">
        <v>320</v>
      </c>
      <c r="D161" s="70" t="s">
        <v>323</v>
      </c>
      <c r="E161" s="70">
        <v>20</v>
      </c>
      <c r="F161" s="70" t="s">
        <v>10</v>
      </c>
      <c r="H161" s="70">
        <v>2017</v>
      </c>
      <c r="I161" s="70" t="s">
        <v>22</v>
      </c>
      <c r="K161" s="10">
        <v>147</v>
      </c>
      <c r="L161" s="70" t="str">
        <f>INDEX(Regions!$B$4:$B$19,MATCH(B161,Regions!$A$4:$A$19))</f>
        <v>India</v>
      </c>
      <c r="M161" s="70" t="str">
        <f>INDEX(PolicyMapping!$B:$B,MATCH(CombinedDatabase!$D161,PolicyMapping!$A:$A,0))</f>
        <v>clean energy</v>
      </c>
      <c r="N161" s="70" t="str">
        <f>INDEX(PolicyMapping!$C:$C,MATCH(CombinedDatabase!$D161,PolicyMapping!$A:$A,0))</f>
        <v>transport</v>
      </c>
    </row>
    <row r="162" spans="1:14" x14ac:dyDescent="0.3">
      <c r="A162" s="70" t="s">
        <v>679</v>
      </c>
      <c r="B162" s="70" t="s">
        <v>320</v>
      </c>
      <c r="D162" s="70" t="s">
        <v>65</v>
      </c>
      <c r="E162" s="70">
        <v>4.2</v>
      </c>
      <c r="F162" s="70" t="s">
        <v>10</v>
      </c>
      <c r="H162" s="70">
        <v>2017</v>
      </c>
      <c r="I162" s="70" t="s">
        <v>17</v>
      </c>
      <c r="K162" s="10">
        <v>148</v>
      </c>
      <c r="L162" s="70" t="str">
        <f>INDEX(Regions!$B$4:$B$19,MATCH(B162,Regions!$A$4:$A$19))</f>
        <v>India</v>
      </c>
      <c r="M162" s="70" t="str">
        <f>INDEX(PolicyMapping!$B:$B,MATCH(CombinedDatabase!$D162,PolicyMapping!$A:$A,0))</f>
        <v>clean energy</v>
      </c>
      <c r="N162" s="70" t="str">
        <f>INDEX(PolicyMapping!$C:$C,MATCH(CombinedDatabase!$D162,PolicyMapping!$A:$A,0))</f>
        <v>transport</v>
      </c>
    </row>
    <row r="163" spans="1:14" x14ac:dyDescent="0.3">
      <c r="A163" s="70" t="s">
        <v>679</v>
      </c>
      <c r="B163" s="70" t="s">
        <v>320</v>
      </c>
      <c r="D163" s="70" t="s">
        <v>122</v>
      </c>
      <c r="E163" s="70">
        <v>5</v>
      </c>
      <c r="F163" s="70" t="s">
        <v>10</v>
      </c>
      <c r="H163" s="70">
        <v>2017</v>
      </c>
      <c r="I163" s="70" t="s">
        <v>17</v>
      </c>
      <c r="K163" s="10">
        <v>149</v>
      </c>
      <c r="L163" s="70" t="str">
        <f>INDEX(Regions!$B$4:$B$19,MATCH(B163,Regions!$A$4:$A$19))</f>
        <v>India</v>
      </c>
      <c r="M163" s="70" t="str">
        <f>INDEX(PolicyMapping!$B:$B,MATCH(CombinedDatabase!$D163,PolicyMapping!$A:$A,0))</f>
        <v>clean energy</v>
      </c>
      <c r="N163" s="70" t="str">
        <f>INDEX(PolicyMapping!$C:$C,MATCH(CombinedDatabase!$D163,PolicyMapping!$A:$A,0))</f>
        <v>transport</v>
      </c>
    </row>
    <row r="164" spans="1:14" x14ac:dyDescent="0.3">
      <c r="A164" s="70" t="s">
        <v>679</v>
      </c>
      <c r="B164" s="70" t="s">
        <v>320</v>
      </c>
      <c r="D164" s="70" t="s">
        <v>119</v>
      </c>
      <c r="E164" s="70">
        <v>2</v>
      </c>
      <c r="F164" s="70" t="s">
        <v>10</v>
      </c>
      <c r="H164" s="70">
        <v>2017</v>
      </c>
      <c r="I164" s="70" t="s">
        <v>17</v>
      </c>
      <c r="K164" s="10">
        <v>150</v>
      </c>
      <c r="L164" s="70" t="str">
        <f>INDEX(Regions!$B$4:$B$19,MATCH(B164,Regions!$A$4:$A$19))</f>
        <v>India</v>
      </c>
      <c r="M164" s="70" t="str">
        <f>INDEX(PolicyMapping!$B:$B,MATCH(CombinedDatabase!$D164,PolicyMapping!$A:$A,0))</f>
        <v>clean energy</v>
      </c>
      <c r="N164" s="70" t="str">
        <f>INDEX(PolicyMapping!$C:$C,MATCH(CombinedDatabase!$D164,PolicyMapping!$A:$A,0))</f>
        <v>transport</v>
      </c>
    </row>
    <row r="165" spans="1:14" x14ac:dyDescent="0.3">
      <c r="A165" s="70" t="s">
        <v>679</v>
      </c>
      <c r="B165" s="70" t="s">
        <v>320</v>
      </c>
      <c r="D165" s="70" t="s">
        <v>210</v>
      </c>
      <c r="E165" s="70">
        <v>0.9</v>
      </c>
      <c r="F165" s="70" t="s">
        <v>139</v>
      </c>
      <c r="H165" s="70">
        <v>2022</v>
      </c>
      <c r="I165" s="70" t="s">
        <v>17</v>
      </c>
      <c r="K165" s="10">
        <v>151</v>
      </c>
      <c r="L165" s="70" t="str">
        <f>INDEX(Regions!$B$4:$B$19,MATCH(B165,Regions!$A$4:$A$19))</f>
        <v>India</v>
      </c>
      <c r="M165" s="70" t="str">
        <f>INDEX(PolicyMapping!$B:$B,MATCH(CombinedDatabase!$D165,PolicyMapping!$A:$A,0))</f>
        <v>efficiency standard</v>
      </c>
      <c r="N165" s="70" t="str">
        <f>INDEX(PolicyMapping!$C:$C,MATCH(CombinedDatabase!$D165,PolicyMapping!$A:$A,0))</f>
        <v>transport</v>
      </c>
    </row>
    <row r="166" spans="1:14" x14ac:dyDescent="0.3">
      <c r="A166" s="70" t="s">
        <v>679</v>
      </c>
      <c r="B166" s="70" t="s">
        <v>320</v>
      </c>
      <c r="D166" s="70" t="s">
        <v>210</v>
      </c>
      <c r="E166" s="70">
        <v>1.3</v>
      </c>
      <c r="F166" s="70" t="s">
        <v>139</v>
      </c>
      <c r="G166" s="70">
        <v>2017</v>
      </c>
      <c r="I166" s="70" t="s">
        <v>17</v>
      </c>
      <c r="K166" s="10">
        <v>152</v>
      </c>
      <c r="L166" s="70" t="str">
        <f>INDEX(Regions!$B$4:$B$19,MATCH(B166,Regions!$A$4:$A$19))</f>
        <v>India</v>
      </c>
      <c r="M166" s="70" t="str">
        <f>INDEX(PolicyMapping!$B:$B,MATCH(CombinedDatabase!$D166,PolicyMapping!$A:$A,0))</f>
        <v>efficiency standard</v>
      </c>
      <c r="N166" s="70" t="str">
        <f>INDEX(PolicyMapping!$C:$C,MATCH(CombinedDatabase!$D166,PolicyMapping!$A:$A,0))</f>
        <v>transport</v>
      </c>
    </row>
    <row r="167" spans="1:14" x14ac:dyDescent="0.3">
      <c r="A167" s="70" t="s">
        <v>679</v>
      </c>
      <c r="B167" s="70" t="s">
        <v>320</v>
      </c>
      <c r="D167" s="70" t="s">
        <v>210</v>
      </c>
      <c r="E167" s="70">
        <v>130</v>
      </c>
      <c r="F167" s="70" t="s">
        <v>286</v>
      </c>
      <c r="G167" s="70">
        <v>2017</v>
      </c>
      <c r="I167" s="70" t="s">
        <v>14</v>
      </c>
      <c r="K167" s="10">
        <v>153</v>
      </c>
      <c r="L167" s="70" t="str">
        <f>INDEX(Regions!$B$4:$B$19,MATCH(B167,Regions!$A$4:$A$19))</f>
        <v>India</v>
      </c>
      <c r="M167" s="70" t="str">
        <f>INDEX(PolicyMapping!$B:$B,MATCH(CombinedDatabase!$D167,PolicyMapping!$A:$A,0))</f>
        <v>efficiency standard</v>
      </c>
      <c r="N167" s="70" t="str">
        <f>INDEX(PolicyMapping!$C:$C,MATCH(CombinedDatabase!$D167,PolicyMapping!$A:$A,0))</f>
        <v>transport</v>
      </c>
    </row>
    <row r="168" spans="1:14" x14ac:dyDescent="0.3">
      <c r="A168" s="70" t="s">
        <v>679</v>
      </c>
      <c r="B168" s="70" t="s">
        <v>320</v>
      </c>
      <c r="D168" s="70" t="s">
        <v>332</v>
      </c>
      <c r="E168" s="70">
        <v>15</v>
      </c>
      <c r="F168" s="70" t="s">
        <v>10</v>
      </c>
      <c r="H168" s="70">
        <v>2020</v>
      </c>
      <c r="I168" s="70" t="s">
        <v>17</v>
      </c>
      <c r="K168" s="10">
        <v>154</v>
      </c>
      <c r="L168" s="70" t="str">
        <f>INDEX(Regions!$B$4:$B$19,MATCH(B168,Regions!$A$4:$A$19))</f>
        <v>India</v>
      </c>
      <c r="M168" s="70" t="str">
        <f>INDEX(PolicyMapping!$B:$B,MATCH(CombinedDatabase!$D168,PolicyMapping!$A:$A,0))</f>
        <v>clean energy</v>
      </c>
      <c r="N168" s="70" t="str">
        <f>INDEX(PolicyMapping!$C:$C,MATCH(CombinedDatabase!$D168,PolicyMapping!$A:$A,0))</f>
        <v>transport</v>
      </c>
    </row>
    <row r="169" spans="1:14" x14ac:dyDescent="0.3">
      <c r="A169" s="70" t="s">
        <v>679</v>
      </c>
      <c r="B169" s="70" t="s">
        <v>320</v>
      </c>
      <c r="D169" s="70" t="s">
        <v>335</v>
      </c>
      <c r="E169" s="70">
        <v>-16.61</v>
      </c>
      <c r="F169" s="70" t="s">
        <v>112</v>
      </c>
      <c r="G169" s="70" t="s">
        <v>148</v>
      </c>
      <c r="H169" s="70">
        <v>2019</v>
      </c>
      <c r="I169" s="70" t="s">
        <v>14</v>
      </c>
      <c r="K169" s="10">
        <v>155</v>
      </c>
      <c r="L169" s="70" t="str">
        <f>INDEX(Regions!$B$4:$B$19,MATCH(B169,Regions!$A$4:$A$19))</f>
        <v>India</v>
      </c>
      <c r="M169" s="70" t="str">
        <f>INDEX(PolicyMapping!$B:$B,MATCH(CombinedDatabase!$D169,PolicyMapping!$A:$A,0))</f>
        <v>efficiency standard</v>
      </c>
      <c r="N169" s="70" t="str">
        <f>INDEX(PolicyMapping!$C:$C,MATCH(CombinedDatabase!$D169,PolicyMapping!$A:$A,0))</f>
        <v>industry</v>
      </c>
    </row>
    <row r="170" spans="1:14" x14ac:dyDescent="0.3">
      <c r="A170" s="70" t="s">
        <v>679</v>
      </c>
      <c r="B170" s="70" t="s">
        <v>320</v>
      </c>
      <c r="D170" s="70" t="s">
        <v>338</v>
      </c>
      <c r="E170" s="70">
        <v>820</v>
      </c>
      <c r="F170" s="70" t="s">
        <v>183</v>
      </c>
      <c r="G170" s="70">
        <v>2016</v>
      </c>
      <c r="I170" s="70" t="s">
        <v>17</v>
      </c>
      <c r="K170" s="10">
        <v>156</v>
      </c>
      <c r="L170" s="70" t="str">
        <f>INDEX(Regions!$B$4:$B$19,MATCH(B170,Regions!$A$4:$A$19))</f>
        <v>India</v>
      </c>
      <c r="M170" s="70" t="str">
        <f>INDEX(PolicyMapping!$B:$B,MATCH(CombinedDatabase!$D170,PolicyMapping!$A:$A,0))</f>
        <v>efficiency standard</v>
      </c>
      <c r="N170" s="70" t="str">
        <f>INDEX(PolicyMapping!$C:$C,MATCH(CombinedDatabase!$D170,PolicyMapping!$A:$A,0))</f>
        <v>power</v>
      </c>
    </row>
    <row r="171" spans="1:14" x14ac:dyDescent="0.3">
      <c r="A171" s="70" t="s">
        <v>679</v>
      </c>
      <c r="B171" s="70" t="s">
        <v>320</v>
      </c>
      <c r="D171" s="70" t="s">
        <v>335</v>
      </c>
      <c r="E171" s="70">
        <v>-12.54</v>
      </c>
      <c r="F171" s="70" t="s">
        <v>112</v>
      </c>
      <c r="G171" s="70" t="s">
        <v>148</v>
      </c>
      <c r="H171" s="70">
        <v>2015</v>
      </c>
      <c r="I171" s="70" t="s">
        <v>14</v>
      </c>
      <c r="K171" s="10">
        <v>157</v>
      </c>
      <c r="L171" s="70" t="str">
        <f>INDEX(Regions!$B$4:$B$19,MATCH(B171,Regions!$A$4:$A$19))</f>
        <v>India</v>
      </c>
      <c r="M171" s="70" t="str">
        <f>INDEX(PolicyMapping!$B:$B,MATCH(CombinedDatabase!$D171,PolicyMapping!$A:$A,0))</f>
        <v>efficiency standard</v>
      </c>
      <c r="N171" s="70" t="str">
        <f>INDEX(PolicyMapping!$C:$C,MATCH(CombinedDatabase!$D171,PolicyMapping!$A:$A,0))</f>
        <v>industry</v>
      </c>
    </row>
    <row r="172" spans="1:14" x14ac:dyDescent="0.3">
      <c r="A172" s="70" t="s">
        <v>679</v>
      </c>
      <c r="B172" s="70" t="s">
        <v>320</v>
      </c>
      <c r="D172" s="70" t="s">
        <v>210</v>
      </c>
      <c r="E172" s="70">
        <v>113</v>
      </c>
      <c r="F172" s="70" t="s">
        <v>286</v>
      </c>
      <c r="H172" s="70">
        <v>2022</v>
      </c>
      <c r="I172" s="70" t="s">
        <v>14</v>
      </c>
      <c r="K172" s="10">
        <v>158</v>
      </c>
      <c r="L172" s="70" t="str">
        <f>INDEX(Regions!$B$4:$B$19,MATCH(B172,Regions!$A$4:$A$19))</f>
        <v>India</v>
      </c>
      <c r="M172" s="70" t="str">
        <f>INDEX(PolicyMapping!$B:$B,MATCH(CombinedDatabase!$D172,PolicyMapping!$A:$A,0))</f>
        <v>efficiency standard</v>
      </c>
      <c r="N172" s="70" t="str">
        <f>INDEX(PolicyMapping!$C:$C,MATCH(CombinedDatabase!$D172,PolicyMapping!$A:$A,0))</f>
        <v>transport</v>
      </c>
    </row>
    <row r="173" spans="1:14" x14ac:dyDescent="0.3">
      <c r="A173" s="70" t="s">
        <v>679</v>
      </c>
      <c r="B173" s="70" t="s">
        <v>320</v>
      </c>
      <c r="D173" s="70" t="s">
        <v>335</v>
      </c>
      <c r="E173" s="70">
        <v>-185</v>
      </c>
      <c r="F173" s="70" t="s">
        <v>343</v>
      </c>
      <c r="G173" s="70" t="s">
        <v>148</v>
      </c>
      <c r="H173" s="70">
        <v>2019</v>
      </c>
      <c r="I173" s="70" t="s">
        <v>17</v>
      </c>
      <c r="K173" s="10">
        <v>159</v>
      </c>
      <c r="L173" s="70" t="str">
        <f>INDEX(Regions!$B$4:$B$19,MATCH(B173,Regions!$A$4:$A$19))</f>
        <v>India</v>
      </c>
      <c r="M173" s="70" t="str">
        <f>INDEX(PolicyMapping!$B:$B,MATCH(CombinedDatabase!$D173,PolicyMapping!$A:$A,0))</f>
        <v>efficiency standard</v>
      </c>
      <c r="N173" s="70" t="str">
        <f>INDEX(PolicyMapping!$C:$C,MATCH(CombinedDatabase!$D173,PolicyMapping!$A:$A,0))</f>
        <v>industry</v>
      </c>
    </row>
    <row r="174" spans="1:14" x14ac:dyDescent="0.3">
      <c r="A174" s="70" t="s">
        <v>679</v>
      </c>
      <c r="B174" s="70" t="s">
        <v>320</v>
      </c>
      <c r="D174" s="70" t="s">
        <v>335</v>
      </c>
      <c r="E174" s="70">
        <v>-140</v>
      </c>
      <c r="F174" s="70" t="s">
        <v>343</v>
      </c>
      <c r="G174" s="70" t="s">
        <v>148</v>
      </c>
      <c r="H174" s="70">
        <v>2015</v>
      </c>
      <c r="I174" s="70" t="s">
        <v>17</v>
      </c>
      <c r="K174" s="10">
        <v>160</v>
      </c>
      <c r="L174" s="70" t="str">
        <f>INDEX(Regions!$B$4:$B$19,MATCH(B174,Regions!$A$4:$A$19))</f>
        <v>India</v>
      </c>
      <c r="M174" s="70" t="str">
        <f>INDEX(PolicyMapping!$B:$B,MATCH(CombinedDatabase!$D174,PolicyMapping!$A:$A,0))</f>
        <v>efficiency standard</v>
      </c>
      <c r="N174" s="70" t="str">
        <f>INDEX(PolicyMapping!$C:$C,MATCH(CombinedDatabase!$D174,PolicyMapping!$A:$A,0))</f>
        <v>industry</v>
      </c>
    </row>
    <row r="175" spans="1:14" x14ac:dyDescent="0.3">
      <c r="A175" s="70" t="s">
        <v>679</v>
      </c>
      <c r="B175" s="70" t="s">
        <v>320</v>
      </c>
      <c r="D175" s="70" t="s">
        <v>693</v>
      </c>
      <c r="E175" s="70">
        <v>15</v>
      </c>
      <c r="F175" s="70" t="s">
        <v>10</v>
      </c>
      <c r="H175" s="70">
        <v>2020</v>
      </c>
      <c r="I175" s="70" t="s">
        <v>14</v>
      </c>
      <c r="K175" s="10">
        <v>161</v>
      </c>
      <c r="L175" s="70" t="str">
        <f>INDEX(Regions!$B$4:$B$19,MATCH(B175,Regions!$A$4:$A$19))</f>
        <v>India</v>
      </c>
      <c r="M175" s="70" t="str">
        <f>INDEX(PolicyMapping!$B:$B,MATCH(CombinedDatabase!$D175,PolicyMapping!$A:$A,0))</f>
        <v>clean energy</v>
      </c>
      <c r="N175" s="70" t="str">
        <f>INDEX(PolicyMapping!$C:$C,MATCH(CombinedDatabase!$D175,PolicyMapping!$A:$A,0))</f>
        <v>power</v>
      </c>
    </row>
    <row r="176" spans="1:14" x14ac:dyDescent="0.3">
      <c r="A176" s="70" t="s">
        <v>679</v>
      </c>
      <c r="B176" s="70" t="s">
        <v>320</v>
      </c>
      <c r="D176" s="70" t="s">
        <v>694</v>
      </c>
      <c r="E176" s="70">
        <v>20</v>
      </c>
      <c r="F176" s="70" t="s">
        <v>10</v>
      </c>
      <c r="H176" s="70">
        <v>2022</v>
      </c>
      <c r="I176" s="70" t="s">
        <v>14</v>
      </c>
      <c r="K176" s="10">
        <v>162</v>
      </c>
      <c r="L176" s="70" t="str">
        <f>INDEX(Regions!$B$4:$B$19,MATCH(B176,Regions!$A$4:$A$19))</f>
        <v>India</v>
      </c>
      <c r="M176" s="70" t="str">
        <f>INDEX(PolicyMapping!$B:$B,MATCH(CombinedDatabase!$D176,PolicyMapping!$A:$A,0))</f>
        <v>clean energy</v>
      </c>
      <c r="N176" s="70" t="str">
        <f>INDEX(PolicyMapping!$C:$C,MATCH(CombinedDatabase!$D176,PolicyMapping!$A:$A,0))</f>
        <v>power</v>
      </c>
    </row>
    <row r="177" spans="1:14" x14ac:dyDescent="0.3">
      <c r="A177" s="70" t="s">
        <v>679</v>
      </c>
      <c r="B177" s="70" t="s">
        <v>320</v>
      </c>
      <c r="D177" s="70" t="s">
        <v>142</v>
      </c>
      <c r="E177" s="70">
        <v>6.5</v>
      </c>
      <c r="F177" s="70" t="s">
        <v>24</v>
      </c>
      <c r="H177" s="70">
        <v>2022</v>
      </c>
      <c r="I177" s="70" t="s">
        <v>17</v>
      </c>
      <c r="K177" s="10">
        <v>163</v>
      </c>
      <c r="L177" s="70" t="str">
        <f>INDEX(Regions!$B$4:$B$19,MATCH(B177,Regions!$A$4:$A$19))</f>
        <v>India</v>
      </c>
      <c r="M177" s="70" t="str">
        <f>INDEX(PolicyMapping!$B:$B,MATCH(CombinedDatabase!$D177,PolicyMapping!$A:$A,0))</f>
        <v>clean energy</v>
      </c>
      <c r="N177" s="70" t="str">
        <f>INDEX(PolicyMapping!$C:$C,MATCH(CombinedDatabase!$D177,PolicyMapping!$A:$A,0))</f>
        <v>power</v>
      </c>
    </row>
    <row r="178" spans="1:14" x14ac:dyDescent="0.3">
      <c r="A178" s="70" t="s">
        <v>679</v>
      </c>
      <c r="B178" s="70" t="s">
        <v>320</v>
      </c>
      <c r="D178" s="70" t="s">
        <v>23</v>
      </c>
      <c r="E178" s="70">
        <v>10</v>
      </c>
      <c r="F178" s="70" t="s">
        <v>24</v>
      </c>
      <c r="H178" s="70">
        <v>2022</v>
      </c>
      <c r="I178" s="70" t="s">
        <v>17</v>
      </c>
      <c r="K178" s="10">
        <v>164</v>
      </c>
      <c r="L178" s="70" t="str">
        <f>INDEX(Regions!$B$4:$B$19,MATCH(B178,Regions!$A$4:$A$19))</f>
        <v>India</v>
      </c>
      <c r="M178" s="70" t="str">
        <f>INDEX(PolicyMapping!$B:$B,MATCH(CombinedDatabase!$D178,PolicyMapping!$A:$A,0))</f>
        <v>clean energy</v>
      </c>
      <c r="N178" s="70" t="str">
        <f>INDEX(PolicyMapping!$C:$C,MATCH(CombinedDatabase!$D178,PolicyMapping!$A:$A,0))</f>
        <v>power</v>
      </c>
    </row>
    <row r="179" spans="1:14" x14ac:dyDescent="0.3">
      <c r="A179" s="70" t="s">
        <v>679</v>
      </c>
      <c r="B179" s="70" t="s">
        <v>320</v>
      </c>
      <c r="D179" s="70" t="s">
        <v>351</v>
      </c>
      <c r="E179" s="70">
        <v>5</v>
      </c>
      <c r="F179" s="70" t="s">
        <v>24</v>
      </c>
      <c r="H179" s="70">
        <v>2022</v>
      </c>
      <c r="I179" s="70" t="s">
        <v>17</v>
      </c>
      <c r="K179" s="10">
        <v>165</v>
      </c>
      <c r="L179" s="70" t="str">
        <f>INDEX(Regions!$B$4:$B$19,MATCH(B179,Regions!$A$4:$A$19))</f>
        <v>India</v>
      </c>
      <c r="M179" s="70" t="str">
        <f>INDEX(PolicyMapping!$B:$B,MATCH(CombinedDatabase!$D179,PolicyMapping!$A:$A,0))</f>
        <v>clean energy</v>
      </c>
      <c r="N179" s="70" t="str">
        <f>INDEX(PolicyMapping!$C:$C,MATCH(CombinedDatabase!$D179,PolicyMapping!$A:$A,0))</f>
        <v>power</v>
      </c>
    </row>
    <row r="180" spans="1:14" x14ac:dyDescent="0.3">
      <c r="A180" s="70" t="s">
        <v>679</v>
      </c>
      <c r="B180" s="70" t="s">
        <v>320</v>
      </c>
      <c r="D180" s="70" t="s">
        <v>25</v>
      </c>
      <c r="E180" s="70">
        <v>38.5</v>
      </c>
      <c r="F180" s="70" t="s">
        <v>24</v>
      </c>
      <c r="H180" s="70">
        <v>2022</v>
      </c>
      <c r="I180" s="70" t="s">
        <v>17</v>
      </c>
      <c r="K180" s="10">
        <v>166</v>
      </c>
      <c r="L180" s="70" t="str">
        <f>INDEX(Regions!$B$4:$B$19,MATCH(B180,Regions!$A$4:$A$19))</f>
        <v>India</v>
      </c>
      <c r="M180" s="70" t="str">
        <f>INDEX(PolicyMapping!$B:$B,MATCH(CombinedDatabase!$D180,PolicyMapping!$A:$A,0))</f>
        <v>clean energy</v>
      </c>
      <c r="N180" s="70" t="str">
        <f>INDEX(PolicyMapping!$C:$C,MATCH(CombinedDatabase!$D180,PolicyMapping!$A:$A,0))</f>
        <v>power</v>
      </c>
    </row>
    <row r="181" spans="1:14" x14ac:dyDescent="0.3">
      <c r="A181" s="70" t="s">
        <v>679</v>
      </c>
      <c r="B181" s="70" t="s">
        <v>320</v>
      </c>
      <c r="D181" s="70" t="s">
        <v>353</v>
      </c>
      <c r="E181" s="70">
        <v>60</v>
      </c>
      <c r="F181" s="70" t="s">
        <v>24</v>
      </c>
      <c r="H181" s="70">
        <v>2022</v>
      </c>
      <c r="I181" s="70" t="s">
        <v>17</v>
      </c>
      <c r="K181" s="10">
        <v>167</v>
      </c>
      <c r="L181" s="70" t="str">
        <f>INDEX(Regions!$B$4:$B$19,MATCH(B181,Regions!$A$4:$A$19))</f>
        <v>India</v>
      </c>
      <c r="M181" s="70" t="str">
        <f>INDEX(PolicyMapping!$B:$B,MATCH(CombinedDatabase!$D181,PolicyMapping!$A:$A,0))</f>
        <v>clean energy</v>
      </c>
      <c r="N181" s="70" t="str">
        <f>INDEX(PolicyMapping!$C:$C,MATCH(CombinedDatabase!$D181,PolicyMapping!$A:$A,0))</f>
        <v>power</v>
      </c>
    </row>
    <row r="182" spans="1:14" x14ac:dyDescent="0.3">
      <c r="A182" s="70" t="s">
        <v>679</v>
      </c>
      <c r="B182" s="70" t="s">
        <v>320</v>
      </c>
      <c r="D182" s="70" t="s">
        <v>26</v>
      </c>
      <c r="E182" s="70">
        <v>20</v>
      </c>
      <c r="F182" s="70" t="s">
        <v>24</v>
      </c>
      <c r="H182" s="70">
        <v>2022</v>
      </c>
      <c r="I182" s="70" t="s">
        <v>17</v>
      </c>
      <c r="K182" s="10">
        <v>168</v>
      </c>
      <c r="L182" s="70" t="str">
        <f>INDEX(Regions!$B$4:$B$19,MATCH(B182,Regions!$A$4:$A$19))</f>
        <v>India</v>
      </c>
      <c r="M182" s="70" t="str">
        <f>INDEX(PolicyMapping!$B:$B,MATCH(CombinedDatabase!$D182,PolicyMapping!$A:$A,0))</f>
        <v>clean energy</v>
      </c>
      <c r="N182" s="70" t="str">
        <f>INDEX(PolicyMapping!$C:$C,MATCH(CombinedDatabase!$D182,PolicyMapping!$A:$A,0))</f>
        <v>power</v>
      </c>
    </row>
    <row r="183" spans="1:14" x14ac:dyDescent="0.3">
      <c r="A183" s="70" t="s">
        <v>679</v>
      </c>
      <c r="B183" s="70" t="s">
        <v>320</v>
      </c>
      <c r="D183" s="70" t="s">
        <v>355</v>
      </c>
      <c r="E183" s="70">
        <v>100</v>
      </c>
      <c r="F183" s="70" t="s">
        <v>24</v>
      </c>
      <c r="H183" s="70">
        <v>2022</v>
      </c>
      <c r="I183" s="70" t="s">
        <v>17</v>
      </c>
      <c r="K183" s="10">
        <v>169</v>
      </c>
      <c r="L183" s="70" t="str">
        <f>INDEX(Regions!$B$4:$B$19,MATCH(B183,Regions!$A$4:$A$19))</f>
        <v>India</v>
      </c>
      <c r="M183" s="70" t="str">
        <f>INDEX(PolicyMapping!$B:$B,MATCH(CombinedDatabase!$D183,PolicyMapping!$A:$A,0))</f>
        <v>clean energy</v>
      </c>
      <c r="N183" s="70" t="str">
        <f>INDEX(PolicyMapping!$C:$C,MATCH(CombinedDatabase!$D183,PolicyMapping!$A:$A,0))</f>
        <v>power</v>
      </c>
    </row>
    <row r="184" spans="1:14" x14ac:dyDescent="0.3">
      <c r="A184" s="70" t="s">
        <v>679</v>
      </c>
      <c r="B184" s="70" t="s">
        <v>320</v>
      </c>
      <c r="D184" s="70" t="s">
        <v>357</v>
      </c>
      <c r="E184" s="70">
        <v>-13</v>
      </c>
      <c r="F184" s="70" t="s">
        <v>112</v>
      </c>
      <c r="G184" s="70">
        <v>2005</v>
      </c>
      <c r="H184" s="70">
        <v>2030</v>
      </c>
      <c r="I184" s="70" t="s">
        <v>14</v>
      </c>
      <c r="K184" s="10">
        <v>170</v>
      </c>
      <c r="M184" s="70" t="str">
        <f>INDEX(PolicyMapping!$B:$B,MATCH(CombinedDatabase!$D184,PolicyMapping!$A:$A,0))</f>
        <v>cap on emissions</v>
      </c>
      <c r="N184" s="70" t="str">
        <f>INDEX(PolicyMapping!$C:$C,MATCH(CombinedDatabase!$D184,PolicyMapping!$A:$A,0))</f>
        <v>land</v>
      </c>
    </row>
    <row r="185" spans="1:14" x14ac:dyDescent="0.3">
      <c r="A185" s="70" t="s">
        <v>679</v>
      </c>
      <c r="B185" s="70" t="s">
        <v>320</v>
      </c>
      <c r="D185" s="70" t="s">
        <v>358</v>
      </c>
      <c r="E185" s="70">
        <v>5000000</v>
      </c>
      <c r="F185" s="70" t="s">
        <v>77</v>
      </c>
      <c r="G185" s="70">
        <v>2005</v>
      </c>
      <c r="H185" s="70">
        <v>2030</v>
      </c>
      <c r="I185" s="70" t="s">
        <v>17</v>
      </c>
      <c r="K185" s="10">
        <v>171</v>
      </c>
      <c r="L185" s="70" t="str">
        <f>INDEX(Regions!$B$4:$B$19,MATCH(B185,Regions!$A$4:$A$19))</f>
        <v>India</v>
      </c>
      <c r="M185" s="70" t="str">
        <f>INDEX(PolicyMapping!$B:$B,MATCH(CombinedDatabase!$D185,PolicyMapping!$A:$A,0))</f>
        <v>land use</v>
      </c>
      <c r="N185" s="70" t="str">
        <f>INDEX(PolicyMapping!$C:$C,MATCH(CombinedDatabase!$D185,PolicyMapping!$A:$A,0))</f>
        <v>land</v>
      </c>
    </row>
    <row r="186" spans="1:14" x14ac:dyDescent="0.3">
      <c r="A186" s="70" t="s">
        <v>679</v>
      </c>
      <c r="B186" s="70" t="s">
        <v>320</v>
      </c>
      <c r="C186" s="70" t="s">
        <v>362</v>
      </c>
      <c r="D186" s="70" t="s">
        <v>359</v>
      </c>
      <c r="E186" s="70" t="s">
        <v>360</v>
      </c>
      <c r="F186" s="70" t="s">
        <v>10</v>
      </c>
      <c r="H186" s="70">
        <v>2037</v>
      </c>
      <c r="I186" s="70" t="s">
        <v>22</v>
      </c>
      <c r="J186" s="70" t="s">
        <v>130</v>
      </c>
      <c r="K186" s="10">
        <v>172</v>
      </c>
      <c r="L186" s="70" t="str">
        <f>INDEX(Regions!$B$4:$B$19,MATCH(B186,Regions!$A$4:$A$19))</f>
        <v>India</v>
      </c>
      <c r="M186" s="70" t="str">
        <f>INDEX(PolicyMapping!$B:$B,MATCH(CombinedDatabase!$D186,PolicyMapping!$A:$A,0))</f>
        <v>efficiency standard</v>
      </c>
      <c r="N186" s="70" t="str">
        <f>INDEX(PolicyMapping!$C:$C,MATCH(CombinedDatabase!$D186,PolicyMapping!$A:$A,0))</f>
        <v>buildings</v>
      </c>
    </row>
    <row r="187" spans="1:14" x14ac:dyDescent="0.3">
      <c r="A187" s="70" t="s">
        <v>679</v>
      </c>
      <c r="B187" s="70" t="s">
        <v>320</v>
      </c>
      <c r="C187" s="70" t="s">
        <v>365</v>
      </c>
      <c r="D187" s="70" t="s">
        <v>363</v>
      </c>
      <c r="E187" s="70">
        <v>25</v>
      </c>
      <c r="F187" s="70" t="s">
        <v>24</v>
      </c>
      <c r="H187" s="70">
        <v>2022</v>
      </c>
      <c r="I187" s="70" t="s">
        <v>364</v>
      </c>
      <c r="J187" s="70" t="s">
        <v>130</v>
      </c>
      <c r="K187" s="10">
        <v>173</v>
      </c>
      <c r="L187" s="70" t="str">
        <f>INDEX(Regions!$B$4:$B$19,MATCH(B187,Regions!$A$4:$A$19))</f>
        <v>India</v>
      </c>
      <c r="M187" s="70" t="str">
        <f>INDEX(PolicyMapping!$B:$B,MATCH(CombinedDatabase!$D187,PolicyMapping!$A:$A,0))</f>
        <v>clean energy</v>
      </c>
      <c r="N187" s="70" t="str">
        <f>INDEX(PolicyMapping!$C:$C,MATCH(CombinedDatabase!$D187,PolicyMapping!$A:$A,0))</f>
        <v>power</v>
      </c>
    </row>
    <row r="188" spans="1:14" x14ac:dyDescent="0.3">
      <c r="A188" s="70" t="s">
        <v>679</v>
      </c>
      <c r="B188" s="70" t="s">
        <v>320</v>
      </c>
      <c r="D188" s="70" t="s">
        <v>366</v>
      </c>
      <c r="E188" s="70">
        <v>7</v>
      </c>
      <c r="F188" s="70" t="s">
        <v>367</v>
      </c>
      <c r="H188" s="70">
        <v>2018</v>
      </c>
      <c r="I188" s="70" t="s">
        <v>17</v>
      </c>
      <c r="J188" s="70" t="s">
        <v>130</v>
      </c>
      <c r="K188" s="10">
        <v>174</v>
      </c>
      <c r="L188" s="70" t="str">
        <f>INDEX(Regions!$B$4:$B$19,MATCH(B188,Regions!$A$4:$A$19))</f>
        <v>India</v>
      </c>
      <c r="M188" s="70" t="str">
        <f>INDEX(PolicyMapping!$B:$B,MATCH(CombinedDatabase!$D188,PolicyMapping!$A:$A,0))</f>
        <v>efficiency standard</v>
      </c>
      <c r="N188" s="70" t="str">
        <f>INDEX(PolicyMapping!$C:$C,MATCH(CombinedDatabase!$D188,PolicyMapping!$A:$A,0))</f>
        <v>transport</v>
      </c>
    </row>
    <row r="189" spans="1:14" x14ac:dyDescent="0.3">
      <c r="A189" s="70" t="s">
        <v>679</v>
      </c>
      <c r="B189" s="70" t="s">
        <v>320</v>
      </c>
      <c r="D189" s="70" t="s">
        <v>368</v>
      </c>
      <c r="E189" s="70">
        <v>9</v>
      </c>
      <c r="F189" s="70" t="s">
        <v>367</v>
      </c>
      <c r="H189" s="70">
        <v>2018</v>
      </c>
      <c r="I189" s="70" t="s">
        <v>17</v>
      </c>
      <c r="J189" s="70" t="s">
        <v>130</v>
      </c>
      <c r="K189" s="10">
        <v>175</v>
      </c>
      <c r="L189" s="70" t="str">
        <f>INDEX(Regions!$B$4:$B$19,MATCH(B189,Regions!$A$4:$A$19))</f>
        <v>India</v>
      </c>
      <c r="M189" s="70" t="str">
        <f>INDEX(PolicyMapping!$B:$B,MATCH(CombinedDatabase!$D189,PolicyMapping!$A:$A,0))</f>
        <v>efficiency standard</v>
      </c>
      <c r="N189" s="70" t="str">
        <f>INDEX(PolicyMapping!$C:$C,MATCH(CombinedDatabase!$D189,PolicyMapping!$A:$A,0))</f>
        <v>transport</v>
      </c>
    </row>
    <row r="190" spans="1:14" x14ac:dyDescent="0.3">
      <c r="A190" s="70" t="s">
        <v>679</v>
      </c>
      <c r="B190" s="70" t="s">
        <v>320</v>
      </c>
      <c r="D190" s="70" t="s">
        <v>369</v>
      </c>
      <c r="E190" s="70">
        <v>12</v>
      </c>
      <c r="F190" s="70" t="s">
        <v>367</v>
      </c>
      <c r="H190" s="70">
        <v>2018</v>
      </c>
      <c r="I190" s="70" t="s">
        <v>17</v>
      </c>
      <c r="J190" s="70" t="s">
        <v>130</v>
      </c>
      <c r="K190" s="10">
        <v>176</v>
      </c>
      <c r="L190" s="70" t="str">
        <f>INDEX(Regions!$B$4:$B$19,MATCH(B190,Regions!$A$4:$A$19))</f>
        <v>India</v>
      </c>
      <c r="M190" s="70" t="str">
        <f>INDEX(PolicyMapping!$B:$B,MATCH(CombinedDatabase!$D190,PolicyMapping!$A:$A,0))</f>
        <v>efficiency standard</v>
      </c>
      <c r="N190" s="70" t="str">
        <f>INDEX(PolicyMapping!$C:$C,MATCH(CombinedDatabase!$D190,PolicyMapping!$A:$A,0))</f>
        <v>transport</v>
      </c>
    </row>
    <row r="191" spans="1:14" x14ac:dyDescent="0.3">
      <c r="A191" s="70" t="s">
        <v>713</v>
      </c>
      <c r="B191" s="70" t="s">
        <v>320</v>
      </c>
      <c r="D191" s="70" t="s">
        <v>819</v>
      </c>
      <c r="H191" s="70">
        <v>2018</v>
      </c>
      <c r="I191" s="70" t="s">
        <v>364</v>
      </c>
      <c r="J191" s="70" t="s">
        <v>130</v>
      </c>
      <c r="K191" s="10">
        <f>K158+1</f>
        <v>329</v>
      </c>
      <c r="L191" s="70" t="str">
        <f>INDEX(Regions!$B$4:$B$19,MATCH(B191,Regions!$A$4:$A$19))</f>
        <v>India</v>
      </c>
      <c r="M191" s="70" t="str">
        <f>INDEX(PolicyMapping!$B:$B,MATCH(CombinedDatabase!$D191,PolicyMapping!$A:$A,0))</f>
        <v>efficiency standard</v>
      </c>
      <c r="N191" s="70" t="str">
        <f>INDEX(PolicyMapping!$C:$C,MATCH(CombinedDatabase!$D191,PolicyMapping!$A:$A,0))</f>
        <v>transport</v>
      </c>
    </row>
    <row r="192" spans="1:14" x14ac:dyDescent="0.3">
      <c r="A192" s="70" t="s">
        <v>713</v>
      </c>
      <c r="B192" s="70" t="s">
        <v>320</v>
      </c>
      <c r="D192" s="70" t="s">
        <v>819</v>
      </c>
      <c r="H192" s="70">
        <v>2023</v>
      </c>
      <c r="I192" s="70" t="s">
        <v>364</v>
      </c>
      <c r="J192" s="70" t="s">
        <v>130</v>
      </c>
      <c r="K192" s="10">
        <f>K191+1</f>
        <v>330</v>
      </c>
      <c r="L192" s="70" t="str">
        <f>INDEX(Regions!$B$4:$B$19,MATCH(B192,Regions!$A$4:$A$19))</f>
        <v>India</v>
      </c>
      <c r="M192" s="70" t="str">
        <f>INDEX(PolicyMapping!$B:$B,MATCH(CombinedDatabase!$D192,PolicyMapping!$A:$A,0))</f>
        <v>efficiency standard</v>
      </c>
      <c r="N192" s="70" t="str">
        <f>INDEX(PolicyMapping!$C:$C,MATCH(CombinedDatabase!$D192,PolicyMapping!$A:$A,0))</f>
        <v>transport</v>
      </c>
    </row>
    <row r="193" spans="1:14" x14ac:dyDescent="0.3">
      <c r="A193" s="70" t="s">
        <v>713</v>
      </c>
      <c r="B193" s="70" t="s">
        <v>320</v>
      </c>
      <c r="D193" s="70" t="s">
        <v>822</v>
      </c>
      <c r="E193" s="70">
        <v>19</v>
      </c>
      <c r="F193" s="70" t="s">
        <v>367</v>
      </c>
      <c r="H193" s="70">
        <v>2018</v>
      </c>
      <c r="I193" s="70" t="s">
        <v>364</v>
      </c>
      <c r="J193" s="70" t="s">
        <v>130</v>
      </c>
      <c r="K193" s="10">
        <f>K192+1</f>
        <v>331</v>
      </c>
      <c r="L193" s="70" t="str">
        <f>INDEX(Regions!$B$4:$B$19,MATCH(B193,Regions!$A$4:$A$19))</f>
        <v>India</v>
      </c>
      <c r="M193" s="70" t="str">
        <f>INDEX(PolicyMapping!$B:$B,MATCH(CombinedDatabase!$D193,PolicyMapping!$A:$A,0))</f>
        <v>efficiency standard</v>
      </c>
      <c r="N193" s="70" t="str">
        <f>INDEX(PolicyMapping!$C:$C,MATCH(CombinedDatabase!$D193,PolicyMapping!$A:$A,0))</f>
        <v>transport</v>
      </c>
    </row>
    <row r="194" spans="1:14" x14ac:dyDescent="0.3">
      <c r="A194" s="70" t="s">
        <v>713</v>
      </c>
      <c r="B194" s="70" t="s">
        <v>320</v>
      </c>
      <c r="D194" s="70" t="s">
        <v>822</v>
      </c>
      <c r="E194" s="70">
        <v>17.5</v>
      </c>
      <c r="F194" s="70" t="s">
        <v>367</v>
      </c>
      <c r="H194" s="70">
        <v>2023</v>
      </c>
      <c r="I194" s="70" t="s">
        <v>364</v>
      </c>
      <c r="J194" s="70" t="s">
        <v>130</v>
      </c>
      <c r="K194" s="10">
        <f>K193+1</f>
        <v>332</v>
      </c>
      <c r="L194" s="70" t="str">
        <f>INDEX(Regions!$B$4:$B$19,MATCH(B194,Regions!$A$4:$A$19))</f>
        <v>India</v>
      </c>
      <c r="M194" s="70" t="str">
        <f>INDEX(PolicyMapping!$B:$B,MATCH(CombinedDatabase!$D194,PolicyMapping!$A:$A,0))</f>
        <v>efficiency standard</v>
      </c>
      <c r="N194" s="70" t="str">
        <f>INDEX(PolicyMapping!$C:$C,MATCH(CombinedDatabase!$D194,PolicyMapping!$A:$A,0))</f>
        <v>transport</v>
      </c>
    </row>
    <row r="195" spans="1:14" x14ac:dyDescent="0.3">
      <c r="A195" s="70" t="s">
        <v>679</v>
      </c>
      <c r="B195" s="70" t="s">
        <v>370</v>
      </c>
      <c r="D195" s="70" t="s">
        <v>122</v>
      </c>
      <c r="E195" s="70">
        <v>25</v>
      </c>
      <c r="F195" s="70" t="s">
        <v>10</v>
      </c>
      <c r="H195" s="70">
        <v>2025</v>
      </c>
      <c r="I195" s="70" t="s">
        <v>17</v>
      </c>
      <c r="K195" s="10">
        <v>177</v>
      </c>
      <c r="L195" s="70" t="str">
        <f>INDEX(Regions!$B$4:$B$19,MATCH(B195,Regions!$A$4:$A$19))</f>
        <v>Asia excl India and China</v>
      </c>
      <c r="M195" s="70" t="str">
        <f>INDEX(PolicyMapping!$B:$B,MATCH(CombinedDatabase!$D195,PolicyMapping!$A:$A,0))</f>
        <v>clean energy</v>
      </c>
      <c r="N195" s="70" t="str">
        <f>INDEX(PolicyMapping!$C:$C,MATCH(CombinedDatabase!$D195,PolicyMapping!$A:$A,0))</f>
        <v>transport</v>
      </c>
    </row>
    <row r="196" spans="1:14" x14ac:dyDescent="0.3">
      <c r="A196" s="70" t="s">
        <v>679</v>
      </c>
      <c r="B196" s="70" t="s">
        <v>370</v>
      </c>
      <c r="D196" s="70" t="s">
        <v>373</v>
      </c>
      <c r="E196" s="70">
        <v>23</v>
      </c>
      <c r="F196" s="70" t="s">
        <v>10</v>
      </c>
      <c r="H196" s="70">
        <v>2025</v>
      </c>
      <c r="I196" s="70" t="s">
        <v>22</v>
      </c>
      <c r="K196" s="10">
        <v>178</v>
      </c>
      <c r="L196" s="70" t="str">
        <f>INDEX(Regions!$B$4:$B$19,MATCH(B196,Regions!$A$4:$A$19))</f>
        <v>Asia excl India and China</v>
      </c>
      <c r="M196" s="70" t="str">
        <f>INDEX(PolicyMapping!$B:$B,MATCH(CombinedDatabase!$D196,PolicyMapping!$A:$A,0))</f>
        <v>clean energy</v>
      </c>
      <c r="N196" s="70" t="str">
        <f>INDEX(PolicyMapping!$C:$C,MATCH(CombinedDatabase!$D196,PolicyMapping!$A:$A,0))</f>
        <v>system</v>
      </c>
    </row>
    <row r="197" spans="1:14" x14ac:dyDescent="0.3">
      <c r="A197" s="70" t="s">
        <v>679</v>
      </c>
      <c r="B197" s="70" t="s">
        <v>370</v>
      </c>
      <c r="D197" s="70" t="s">
        <v>119</v>
      </c>
      <c r="E197" s="70">
        <v>20</v>
      </c>
      <c r="F197" s="70" t="s">
        <v>10</v>
      </c>
      <c r="H197" s="70">
        <v>2025</v>
      </c>
      <c r="I197" s="70" t="s">
        <v>17</v>
      </c>
      <c r="K197" s="10">
        <v>179</v>
      </c>
      <c r="L197" s="70" t="str">
        <f>INDEX(Regions!$B$4:$B$19,MATCH(B197,Regions!$A$4:$A$19))</f>
        <v>Asia excl India and China</v>
      </c>
      <c r="M197" s="70" t="str">
        <f>INDEX(PolicyMapping!$B:$B,MATCH(CombinedDatabase!$D197,PolicyMapping!$A:$A,0))</f>
        <v>clean energy</v>
      </c>
      <c r="N197" s="70" t="str">
        <f>INDEX(PolicyMapping!$C:$C,MATCH(CombinedDatabase!$D197,PolicyMapping!$A:$A,0))</f>
        <v>transport</v>
      </c>
    </row>
    <row r="198" spans="1:14" x14ac:dyDescent="0.3">
      <c r="A198" s="70" t="s">
        <v>679</v>
      </c>
      <c r="B198" s="70" t="s">
        <v>370</v>
      </c>
      <c r="D198" s="70" t="s">
        <v>65</v>
      </c>
      <c r="E198" s="70">
        <v>22.5</v>
      </c>
      <c r="F198" s="70" t="s">
        <v>10</v>
      </c>
      <c r="H198" s="70">
        <v>2025</v>
      </c>
      <c r="I198" s="70" t="s">
        <v>17</v>
      </c>
      <c r="K198" s="10">
        <v>180</v>
      </c>
      <c r="L198" s="70" t="str">
        <f>INDEX(Regions!$B$4:$B$19,MATCH(B198,Regions!$A$4:$A$19))</f>
        <v>Asia excl India and China</v>
      </c>
      <c r="M198" s="70" t="str">
        <f>INDEX(PolicyMapping!$B:$B,MATCH(CombinedDatabase!$D198,PolicyMapping!$A:$A,0))</f>
        <v>clean energy</v>
      </c>
      <c r="N198" s="70" t="str">
        <f>INDEX(PolicyMapping!$C:$C,MATCH(CombinedDatabase!$D198,PolicyMapping!$A:$A,0))</f>
        <v>transport</v>
      </c>
    </row>
    <row r="199" spans="1:14" x14ac:dyDescent="0.3">
      <c r="A199" s="70" t="s">
        <v>679</v>
      </c>
      <c r="B199" s="70" t="s">
        <v>370</v>
      </c>
      <c r="D199" s="70" t="s">
        <v>376</v>
      </c>
      <c r="E199" s="70">
        <v>0.2</v>
      </c>
      <c r="F199" s="70" t="s">
        <v>24</v>
      </c>
      <c r="H199" s="70">
        <v>2019</v>
      </c>
      <c r="I199" s="70" t="s">
        <v>17</v>
      </c>
      <c r="K199" s="10">
        <v>181</v>
      </c>
      <c r="L199" s="70" t="str">
        <f>INDEX(Regions!$B$4:$B$19,MATCH(B199,Regions!$A$4:$A$19))</f>
        <v>Asia excl India and China</v>
      </c>
      <c r="M199" s="70" t="str">
        <f>INDEX(PolicyMapping!$B:$B,MATCH(CombinedDatabase!$D199,PolicyMapping!$A:$A,0))</f>
        <v>clean energy</v>
      </c>
      <c r="N199" s="70" t="str">
        <f>INDEX(PolicyMapping!$C:$C,MATCH(CombinedDatabase!$D199,PolicyMapping!$A:$A,0))</f>
        <v>power</v>
      </c>
    </row>
    <row r="200" spans="1:14" x14ac:dyDescent="0.3">
      <c r="A200" s="70" t="s">
        <v>679</v>
      </c>
      <c r="B200" s="70" t="s">
        <v>370</v>
      </c>
      <c r="D200" s="70" t="s">
        <v>379</v>
      </c>
      <c r="E200" s="70">
        <v>0.7</v>
      </c>
      <c r="F200" s="70" t="s">
        <v>24</v>
      </c>
      <c r="H200" s="70">
        <v>2019</v>
      </c>
      <c r="I200" s="70" t="s">
        <v>17</v>
      </c>
      <c r="K200" s="10">
        <v>182</v>
      </c>
      <c r="L200" s="70" t="str">
        <f>INDEX(Regions!$B$4:$B$19,MATCH(B200,Regions!$A$4:$A$19))</f>
        <v>Asia excl India and China</v>
      </c>
      <c r="M200" s="70" t="str">
        <f>INDEX(PolicyMapping!$B:$B,MATCH(CombinedDatabase!$D200,PolicyMapping!$A:$A,0))</f>
        <v>clean energy</v>
      </c>
      <c r="N200" s="70" t="str">
        <f>INDEX(PolicyMapping!$C:$C,MATCH(CombinedDatabase!$D200,PolicyMapping!$A:$A,0))</f>
        <v>power</v>
      </c>
    </row>
    <row r="201" spans="1:14" x14ac:dyDescent="0.3">
      <c r="A201" s="70" t="s">
        <v>679</v>
      </c>
      <c r="B201" s="70" t="s">
        <v>370</v>
      </c>
      <c r="D201" s="70" t="s">
        <v>382</v>
      </c>
      <c r="E201" s="70">
        <v>2</v>
      </c>
      <c r="F201" s="70" t="s">
        <v>24</v>
      </c>
      <c r="H201" s="70">
        <v>2019</v>
      </c>
      <c r="I201" s="70" t="s">
        <v>17</v>
      </c>
      <c r="K201" s="10">
        <v>183</v>
      </c>
      <c r="L201" s="70" t="str">
        <f>INDEX(Regions!$B$4:$B$19,MATCH(B201,Regions!$A$4:$A$19))</f>
        <v>Asia excl India and China</v>
      </c>
      <c r="M201" s="70" t="str">
        <f>INDEX(PolicyMapping!$B:$B,MATCH(CombinedDatabase!$D201,PolicyMapping!$A:$A,0))</f>
        <v>clean energy</v>
      </c>
      <c r="N201" s="70" t="str">
        <f>INDEX(PolicyMapping!$C:$C,MATCH(CombinedDatabase!$D201,PolicyMapping!$A:$A,0))</f>
        <v>power</v>
      </c>
    </row>
    <row r="202" spans="1:14" x14ac:dyDescent="0.3">
      <c r="A202" s="70" t="s">
        <v>679</v>
      </c>
      <c r="B202" s="70" t="s">
        <v>370</v>
      </c>
      <c r="D202" s="70" t="s">
        <v>385</v>
      </c>
      <c r="E202" s="70">
        <v>99.7</v>
      </c>
      <c r="F202" s="70" t="s">
        <v>10</v>
      </c>
      <c r="H202" s="70">
        <v>2025</v>
      </c>
      <c r="I202" s="70" t="s">
        <v>17</v>
      </c>
      <c r="K202" s="10">
        <v>184</v>
      </c>
      <c r="L202" s="70" t="str">
        <f>INDEX(Regions!$B$4:$B$19,MATCH(B202,Regions!$A$4:$A$19))</f>
        <v>Asia excl India and China</v>
      </c>
      <c r="M202" s="70" t="str">
        <f>INDEX(PolicyMapping!$B:$B,MATCH(CombinedDatabase!$D202,PolicyMapping!$A:$A,0))</f>
        <v>clean energy</v>
      </c>
      <c r="N202" s="70" t="str">
        <f>INDEX(PolicyMapping!$C:$C,MATCH(CombinedDatabase!$D202,PolicyMapping!$A:$A,0))</f>
        <v>system</v>
      </c>
    </row>
    <row r="203" spans="1:14" x14ac:dyDescent="0.3">
      <c r="A203" s="70" t="s">
        <v>679</v>
      </c>
      <c r="B203" s="70" t="s">
        <v>370</v>
      </c>
      <c r="D203" s="70" t="s">
        <v>386</v>
      </c>
      <c r="E203" s="70">
        <v>23</v>
      </c>
      <c r="F203" s="70" t="s">
        <v>10</v>
      </c>
      <c r="H203" s="70">
        <v>2025</v>
      </c>
      <c r="I203" s="70" t="s">
        <v>17</v>
      </c>
      <c r="K203" s="10">
        <v>185</v>
      </c>
      <c r="L203" s="70" t="str">
        <f>INDEX(Regions!$B$4:$B$19,MATCH(B203,Regions!$A$4:$A$19))</f>
        <v>Asia excl India and China</v>
      </c>
      <c r="M203" s="70" t="str">
        <f>INDEX(PolicyMapping!$B:$B,MATCH(CombinedDatabase!$D203,PolicyMapping!$A:$A,0))</f>
        <v>clean energy</v>
      </c>
      <c r="N203" s="70" t="str">
        <f>INDEX(PolicyMapping!$C:$C,MATCH(CombinedDatabase!$D203,PolicyMapping!$A:$A,0))</f>
        <v>system</v>
      </c>
    </row>
    <row r="204" spans="1:14" x14ac:dyDescent="0.3">
      <c r="A204" s="70" t="s">
        <v>679</v>
      </c>
      <c r="B204" s="70" t="s">
        <v>370</v>
      </c>
      <c r="D204" s="70" t="s">
        <v>388</v>
      </c>
      <c r="E204" s="70">
        <v>0</v>
      </c>
      <c r="F204" s="70" t="s">
        <v>10</v>
      </c>
      <c r="H204" s="70">
        <v>2025</v>
      </c>
      <c r="I204" s="70" t="s">
        <v>17</v>
      </c>
      <c r="K204" s="10">
        <v>186</v>
      </c>
      <c r="L204" s="70" t="str">
        <f>INDEX(Regions!$B$4:$B$19,MATCH(B204,Regions!$A$4:$A$19))</f>
        <v>Asia excl India and China</v>
      </c>
      <c r="M204" s="70" t="str">
        <f>INDEX(PolicyMapping!$B:$B,MATCH(CombinedDatabase!$D204,PolicyMapping!$A:$A,0))</f>
        <v>cap on fossils</v>
      </c>
      <c r="N204" s="70" t="str">
        <f>INDEX(PolicyMapping!$C:$C,MATCH(CombinedDatabase!$D204,PolicyMapping!$A:$A,0))</f>
        <v>system</v>
      </c>
    </row>
    <row r="205" spans="1:14" x14ac:dyDescent="0.3">
      <c r="A205" s="70" t="s">
        <v>679</v>
      </c>
      <c r="B205" s="70" t="s">
        <v>370</v>
      </c>
      <c r="D205" s="70" t="s">
        <v>390</v>
      </c>
      <c r="E205" s="70" t="s">
        <v>391</v>
      </c>
      <c r="F205" s="70" t="s">
        <v>392</v>
      </c>
      <c r="G205" s="70">
        <v>2015</v>
      </c>
      <c r="H205" s="70">
        <v>2025</v>
      </c>
      <c r="I205" s="70" t="s">
        <v>17</v>
      </c>
      <c r="K205" s="10">
        <v>187</v>
      </c>
      <c r="L205" s="70" t="str">
        <f>INDEX(Regions!$B$4:$B$19,MATCH(B205,Regions!$A$4:$A$19))</f>
        <v>Asia excl India and China</v>
      </c>
      <c r="M205" s="70" t="str">
        <f>INDEX(PolicyMapping!$B:$B,MATCH(CombinedDatabase!$D205,PolicyMapping!$A:$A,0))</f>
        <v>land use</v>
      </c>
      <c r="N205" s="70" t="str">
        <f>INDEX(PolicyMapping!$C:$C,MATCH(CombinedDatabase!$D205,PolicyMapping!$A:$A,0))</f>
        <v>land</v>
      </c>
    </row>
    <row r="206" spans="1:14" x14ac:dyDescent="0.3">
      <c r="A206" s="70" t="s">
        <v>679</v>
      </c>
      <c r="B206" s="70" t="s">
        <v>393</v>
      </c>
      <c r="D206" s="70" t="s">
        <v>394</v>
      </c>
      <c r="E206" s="70">
        <v>-10</v>
      </c>
      <c r="F206" s="70" t="s">
        <v>10</v>
      </c>
      <c r="G206" s="70">
        <v>2010</v>
      </c>
      <c r="H206" s="70">
        <v>2030</v>
      </c>
      <c r="I206" s="70" t="s">
        <v>395</v>
      </c>
      <c r="K206" s="10">
        <v>188</v>
      </c>
      <c r="L206" s="70" t="str">
        <f>INDEX(Regions!$B$4:$B$19,MATCH(B206,Regions!$A$4:$A$19))</f>
        <v>Asia excl India and China</v>
      </c>
      <c r="M206" s="70" t="str">
        <f>INDEX(PolicyMapping!$B:$B,MATCH(CombinedDatabase!$D206,PolicyMapping!$A:$A,0))</f>
        <v>efficiency standard</v>
      </c>
      <c r="N206" s="70" t="str">
        <f>INDEX(PolicyMapping!$C:$C,MATCH(CombinedDatabase!$D206,PolicyMapping!$A:$A,0))</f>
        <v>system</v>
      </c>
    </row>
    <row r="207" spans="1:14" x14ac:dyDescent="0.3">
      <c r="A207" s="70" t="s">
        <v>679</v>
      </c>
      <c r="B207" s="70" t="s">
        <v>393</v>
      </c>
      <c r="D207" s="70" t="s">
        <v>398</v>
      </c>
      <c r="E207" s="70">
        <v>17.5</v>
      </c>
      <c r="F207" s="70" t="s">
        <v>399</v>
      </c>
      <c r="I207" s="70" t="s">
        <v>104</v>
      </c>
      <c r="K207" s="10">
        <v>189</v>
      </c>
      <c r="L207" s="70" t="str">
        <f>INDEX(Regions!$B$4:$B$19,MATCH(B207,Regions!$A$4:$A$19))</f>
        <v>Asia excl India and China</v>
      </c>
      <c r="M207" s="70" t="str">
        <f>INDEX(PolicyMapping!$B:$B,MATCH(CombinedDatabase!$D207,PolicyMapping!$A:$A,0))</f>
        <v>economic</v>
      </c>
      <c r="N207" s="70" t="str">
        <f>INDEX(PolicyMapping!$C:$C,MATCH(CombinedDatabase!$D207,PolicyMapping!$A:$A,0))</f>
        <v>industry</v>
      </c>
    </row>
    <row r="208" spans="1:14" x14ac:dyDescent="0.3">
      <c r="A208" s="70" t="s">
        <v>679</v>
      </c>
      <c r="B208" s="70" t="s">
        <v>393</v>
      </c>
      <c r="D208" s="70" t="s">
        <v>402</v>
      </c>
      <c r="E208" s="70">
        <v>53.8</v>
      </c>
      <c r="F208" s="70" t="s">
        <v>403</v>
      </c>
      <c r="I208" s="70" t="s">
        <v>104</v>
      </c>
      <c r="K208" s="10">
        <v>190</v>
      </c>
      <c r="L208" s="70" t="str">
        <f>INDEX(Regions!$B$4:$B$19,MATCH(B208,Regions!$A$4:$A$19))</f>
        <v>Asia excl India and China</v>
      </c>
      <c r="M208" s="70" t="str">
        <f>INDEX(PolicyMapping!$B:$B,MATCH(CombinedDatabase!$D208,PolicyMapping!$A:$A,0))</f>
        <v>economic</v>
      </c>
      <c r="N208" s="70" t="str">
        <f>INDEX(PolicyMapping!$C:$C,MATCH(CombinedDatabase!$D208,PolicyMapping!$A:$A,0))</f>
        <v>system</v>
      </c>
    </row>
    <row r="209" spans="1:14" x14ac:dyDescent="0.3">
      <c r="A209" s="70" t="s">
        <v>679</v>
      </c>
      <c r="B209" s="70" t="s">
        <v>393</v>
      </c>
      <c r="D209" s="70" t="s">
        <v>405</v>
      </c>
      <c r="E209" s="70" t="s">
        <v>406</v>
      </c>
      <c r="F209" s="70" t="s">
        <v>407</v>
      </c>
      <c r="I209" s="70" t="s">
        <v>104</v>
      </c>
      <c r="K209" s="10">
        <v>191</v>
      </c>
      <c r="L209" s="70" t="str">
        <f>INDEX(Regions!$B$4:$B$19,MATCH(B209,Regions!$A$4:$A$19))</f>
        <v>Asia excl India and China</v>
      </c>
      <c r="M209" s="70" t="str">
        <f>INDEX(PolicyMapping!$B:$B,MATCH(CombinedDatabase!$D209,PolicyMapping!$A:$A,0))</f>
        <v>economic</v>
      </c>
      <c r="N209" s="70" t="str">
        <f>INDEX(PolicyMapping!$C:$C,MATCH(CombinedDatabase!$D209,PolicyMapping!$A:$A,0))</f>
        <v>system</v>
      </c>
    </row>
    <row r="210" spans="1:14" x14ac:dyDescent="0.3">
      <c r="A210" s="70" t="s">
        <v>679</v>
      </c>
      <c r="B210" s="70" t="s">
        <v>393</v>
      </c>
      <c r="D210" s="70" t="s">
        <v>210</v>
      </c>
      <c r="E210" s="70">
        <v>1.07</v>
      </c>
      <c r="F210" s="70" t="s">
        <v>139</v>
      </c>
      <c r="H210" s="70">
        <v>2020</v>
      </c>
      <c r="I210" s="70" t="s">
        <v>17</v>
      </c>
      <c r="K210" s="10">
        <v>192</v>
      </c>
      <c r="L210" s="70" t="str">
        <f>INDEX(Regions!$B$4:$B$19,MATCH(B210,Regions!$A$4:$A$19))</f>
        <v>Asia excl India and China</v>
      </c>
      <c r="M210" s="70" t="str">
        <f>INDEX(PolicyMapping!$B:$B,MATCH(CombinedDatabase!$D210,PolicyMapping!$A:$A,0))</f>
        <v>efficiency standard</v>
      </c>
      <c r="N210" s="70" t="str">
        <f>INDEX(PolicyMapping!$C:$C,MATCH(CombinedDatabase!$D210,PolicyMapping!$A:$A,0))</f>
        <v>transport</v>
      </c>
    </row>
    <row r="211" spans="1:14" x14ac:dyDescent="0.3">
      <c r="A211" s="70" t="s">
        <v>679</v>
      </c>
      <c r="B211" s="70" t="s">
        <v>393</v>
      </c>
      <c r="D211" s="70" t="s">
        <v>272</v>
      </c>
      <c r="E211" s="70">
        <v>-1397</v>
      </c>
      <c r="F211" s="70" t="s">
        <v>343</v>
      </c>
      <c r="G211" s="70">
        <v>2010</v>
      </c>
      <c r="H211" s="70">
        <v>2030</v>
      </c>
      <c r="I211" s="70" t="s">
        <v>14</v>
      </c>
      <c r="K211" s="10">
        <v>193</v>
      </c>
      <c r="L211" s="70" t="str">
        <f>INDEX(Regions!$B$4:$B$19,MATCH(B211,Regions!$A$4:$A$19))</f>
        <v>Asia excl India and China</v>
      </c>
      <c r="M211" s="70" t="str">
        <f>INDEX(PolicyMapping!$B:$B,MATCH(CombinedDatabase!$D211,PolicyMapping!$A:$A,0))</f>
        <v>efficiency standard</v>
      </c>
      <c r="N211" s="70" t="str">
        <f>INDEX(PolicyMapping!$C:$C,MATCH(CombinedDatabase!$D211,PolicyMapping!$A:$A,0))</f>
        <v>system</v>
      </c>
    </row>
    <row r="212" spans="1:14" x14ac:dyDescent="0.3">
      <c r="A212" s="70" t="s">
        <v>679</v>
      </c>
      <c r="B212" s="70" t="s">
        <v>393</v>
      </c>
      <c r="D212" s="70" t="s">
        <v>412</v>
      </c>
      <c r="E212" s="70">
        <v>15000000</v>
      </c>
      <c r="F212" s="70" t="s">
        <v>413</v>
      </c>
      <c r="G212" s="70">
        <v>2016</v>
      </c>
      <c r="I212" s="70" t="s">
        <v>104</v>
      </c>
      <c r="K212" s="10">
        <v>194</v>
      </c>
      <c r="L212" s="70" t="str">
        <f>INDEX(Regions!$B$4:$B$19,MATCH(B212,Regions!$A$4:$A$19))</f>
        <v>Asia excl India and China</v>
      </c>
      <c r="M212" s="70" t="str">
        <f>INDEX(PolicyMapping!$B:$B,MATCH(CombinedDatabase!$D212,PolicyMapping!$A:$A,0))</f>
        <v>economic</v>
      </c>
      <c r="N212" s="70" t="str">
        <f>INDEX(PolicyMapping!$C:$C,MATCH(CombinedDatabase!$D212,PolicyMapping!$A:$A,0))</f>
        <v>transport</v>
      </c>
    </row>
    <row r="213" spans="1:14" x14ac:dyDescent="0.3">
      <c r="A213" s="70" t="s">
        <v>679</v>
      </c>
      <c r="B213" s="70" t="s">
        <v>393</v>
      </c>
      <c r="D213" s="70" t="s">
        <v>415</v>
      </c>
      <c r="E213" s="70">
        <v>1053</v>
      </c>
      <c r="F213" s="70" t="s">
        <v>416</v>
      </c>
      <c r="G213" s="70">
        <v>2015</v>
      </c>
      <c r="I213" s="70" t="s">
        <v>17</v>
      </c>
      <c r="K213" s="10">
        <v>195</v>
      </c>
      <c r="L213" s="70" t="str">
        <f>INDEX(Regions!$B$4:$B$19,MATCH(B213,Regions!$A$4:$A$19))</f>
        <v>Asia excl India and China</v>
      </c>
      <c r="M213" s="70" t="str">
        <f>INDEX(PolicyMapping!$B:$B,MATCH(CombinedDatabase!$D213,PolicyMapping!$A:$A,0))</f>
        <v>efficiency standard</v>
      </c>
      <c r="N213" s="70" t="str">
        <f>INDEX(PolicyMapping!$C:$C,MATCH(CombinedDatabase!$D213,PolicyMapping!$A:$A,0))</f>
        <v>buildings</v>
      </c>
    </row>
    <row r="214" spans="1:14" x14ac:dyDescent="0.3">
      <c r="A214" s="70" t="s">
        <v>679</v>
      </c>
      <c r="B214" s="70" t="s">
        <v>393</v>
      </c>
      <c r="D214" s="70" t="s">
        <v>13</v>
      </c>
      <c r="E214" s="70">
        <v>23</v>
      </c>
      <c r="F214" s="70" t="s">
        <v>10</v>
      </c>
      <c r="H214" s="70">
        <v>2030</v>
      </c>
      <c r="I214" s="70" t="s">
        <v>17</v>
      </c>
      <c r="K214" s="10">
        <v>196</v>
      </c>
      <c r="L214" s="70" t="str">
        <f>INDEX(Regions!$B$4:$B$19,MATCH(B214,Regions!$A$4:$A$19))</f>
        <v>Asia excl India and China</v>
      </c>
      <c r="M214" s="70" t="str">
        <f>INDEX(PolicyMapping!$B:$B,MATCH(CombinedDatabase!$D214,PolicyMapping!$A:$A,0))</f>
        <v>clean energy</v>
      </c>
      <c r="N214" s="70" t="str">
        <f>INDEX(PolicyMapping!$C:$C,MATCH(CombinedDatabase!$D214,PolicyMapping!$A:$A,0))</f>
        <v>power</v>
      </c>
    </row>
    <row r="215" spans="1:14" x14ac:dyDescent="0.3">
      <c r="A215" s="70" t="s">
        <v>679</v>
      </c>
      <c r="B215" s="70" t="s">
        <v>393</v>
      </c>
      <c r="D215" s="70" t="s">
        <v>420</v>
      </c>
      <c r="E215" s="70">
        <v>26</v>
      </c>
      <c r="F215" s="70" t="s">
        <v>403</v>
      </c>
      <c r="I215" s="70" t="s">
        <v>104</v>
      </c>
      <c r="K215" s="10">
        <v>197</v>
      </c>
      <c r="L215" s="70" t="str">
        <f>INDEX(Regions!$B$4:$B$19,MATCH(B215,Regions!$A$4:$A$19))</f>
        <v>Asia excl India and China</v>
      </c>
      <c r="M215" s="70" t="str">
        <f>INDEX(PolicyMapping!$B:$B,MATCH(CombinedDatabase!$D215,PolicyMapping!$A:$A,0))</f>
        <v>economic</v>
      </c>
      <c r="N215" s="70" t="str">
        <f>INDEX(PolicyMapping!$C:$C,MATCH(CombinedDatabase!$D215,PolicyMapping!$A:$A,0))</f>
        <v>transport</v>
      </c>
    </row>
    <row r="216" spans="1:14" x14ac:dyDescent="0.3">
      <c r="A216" s="70" t="s">
        <v>679</v>
      </c>
      <c r="B216" s="70" t="s">
        <v>393</v>
      </c>
      <c r="D216" s="70" t="s">
        <v>422</v>
      </c>
      <c r="E216" s="70">
        <v>32.1</v>
      </c>
      <c r="F216" s="70" t="s">
        <v>403</v>
      </c>
      <c r="I216" s="70" t="s">
        <v>104</v>
      </c>
      <c r="K216" s="10">
        <v>198</v>
      </c>
      <c r="L216" s="70" t="str">
        <f>INDEX(Regions!$B$4:$B$19,MATCH(B216,Regions!$A$4:$A$19))</f>
        <v>Asia excl India and China</v>
      </c>
      <c r="M216" s="70" t="str">
        <f>INDEX(PolicyMapping!$B:$B,MATCH(CombinedDatabase!$D216,PolicyMapping!$A:$A,0))</f>
        <v>economic</v>
      </c>
      <c r="N216" s="70" t="str">
        <f>INDEX(PolicyMapping!$C:$C,MATCH(CombinedDatabase!$D216,PolicyMapping!$A:$A,0))</f>
        <v>transport</v>
      </c>
    </row>
    <row r="217" spans="1:14" x14ac:dyDescent="0.3">
      <c r="A217" s="70" t="s">
        <v>679</v>
      </c>
      <c r="B217" s="70" t="s">
        <v>393</v>
      </c>
      <c r="D217" s="70" t="s">
        <v>423</v>
      </c>
      <c r="E217" s="70">
        <v>-1</v>
      </c>
      <c r="F217" s="70" t="s">
        <v>424</v>
      </c>
      <c r="G217" s="70">
        <v>2014</v>
      </c>
      <c r="I217" s="70" t="s">
        <v>104</v>
      </c>
      <c r="K217" s="10">
        <v>199</v>
      </c>
      <c r="L217" s="70" t="str">
        <f>INDEX(Regions!$B$4:$B$19,MATCH(B217,Regions!$A$4:$A$19))</f>
        <v>Asia excl India and China</v>
      </c>
      <c r="M217" s="70" t="str">
        <f>INDEX(PolicyMapping!$B:$B,MATCH(CombinedDatabase!$D217,PolicyMapping!$A:$A,0))</f>
        <v>efficiency standard</v>
      </c>
      <c r="N217" s="70" t="str">
        <f>INDEX(PolicyMapping!$C:$C,MATCH(CombinedDatabase!$D217,PolicyMapping!$A:$A,0))</f>
        <v>industry</v>
      </c>
    </row>
    <row r="218" spans="1:14" x14ac:dyDescent="0.3">
      <c r="A218" s="70" t="s">
        <v>679</v>
      </c>
      <c r="B218" s="70" t="s">
        <v>393</v>
      </c>
      <c r="D218" s="70" t="s">
        <v>426</v>
      </c>
      <c r="E218" s="70">
        <v>-3.5</v>
      </c>
      <c r="F218" s="70" t="s">
        <v>10</v>
      </c>
      <c r="G218" s="70">
        <v>1990</v>
      </c>
      <c r="H218" s="70">
        <v>2020</v>
      </c>
      <c r="I218" s="70" t="s">
        <v>17</v>
      </c>
      <c r="K218" s="10">
        <v>200</v>
      </c>
      <c r="L218" s="70" t="str">
        <f>INDEX(Regions!$B$4:$B$19,MATCH(B218,Regions!$A$4:$A$19))</f>
        <v>Asia excl India and China</v>
      </c>
      <c r="M218" s="70" t="str">
        <f>INDEX(PolicyMapping!$B:$B,MATCH(CombinedDatabase!$D218,PolicyMapping!$A:$A,0))</f>
        <v>land use</v>
      </c>
      <c r="N218" s="70" t="str">
        <f>INDEX(PolicyMapping!$C:$C,MATCH(CombinedDatabase!$D218,PolicyMapping!$A:$A,0))</f>
        <v>land</v>
      </c>
    </row>
    <row r="219" spans="1:14" x14ac:dyDescent="0.3">
      <c r="A219" s="70" t="s">
        <v>679</v>
      </c>
      <c r="B219" s="70" t="s">
        <v>393</v>
      </c>
      <c r="D219" s="70" t="s">
        <v>427</v>
      </c>
      <c r="E219" s="70" t="s">
        <v>428</v>
      </c>
      <c r="F219" s="70" t="s">
        <v>429</v>
      </c>
      <c r="I219" s="70" t="s">
        <v>104</v>
      </c>
      <c r="K219" s="10">
        <v>201</v>
      </c>
      <c r="L219" s="70" t="str">
        <f>INDEX(Regions!$B$4:$B$19,MATCH(B219,Regions!$A$4:$A$19))</f>
        <v>Asia excl India and China</v>
      </c>
      <c r="M219" s="70" t="str">
        <f>INDEX(PolicyMapping!$B:$B,MATCH(CombinedDatabase!$D219,PolicyMapping!$A:$A,0))</f>
        <v>economic</v>
      </c>
      <c r="N219" s="70" t="str">
        <f>INDEX(PolicyMapping!$C:$C,MATCH(CombinedDatabase!$D219,PolicyMapping!$A:$A,0))</f>
        <v>system</v>
      </c>
    </row>
    <row r="220" spans="1:14" x14ac:dyDescent="0.3">
      <c r="A220" s="70" t="s">
        <v>679</v>
      </c>
      <c r="B220" s="70" t="s">
        <v>393</v>
      </c>
      <c r="D220" s="70" t="s">
        <v>426</v>
      </c>
      <c r="E220" s="70">
        <v>-44</v>
      </c>
      <c r="F220" s="70" t="s">
        <v>81</v>
      </c>
      <c r="G220" s="70">
        <v>1990</v>
      </c>
      <c r="H220" s="70">
        <v>2020</v>
      </c>
      <c r="I220" s="70" t="s">
        <v>14</v>
      </c>
      <c r="K220" s="10">
        <v>202</v>
      </c>
      <c r="L220" s="70" t="str">
        <f>INDEX(Regions!$B$4:$B$19,MATCH(B220,Regions!$A$4:$A$19))</f>
        <v>Asia excl India and China</v>
      </c>
      <c r="M220" s="70" t="str">
        <f>INDEX(PolicyMapping!$B:$B,MATCH(CombinedDatabase!$D220,PolicyMapping!$A:$A,0))</f>
        <v>land use</v>
      </c>
      <c r="N220" s="70" t="str">
        <f>INDEX(PolicyMapping!$C:$C,MATCH(CombinedDatabase!$D220,PolicyMapping!$A:$A,0))</f>
        <v>land</v>
      </c>
    </row>
    <row r="221" spans="1:14" x14ac:dyDescent="0.3">
      <c r="A221" s="70" t="s">
        <v>679</v>
      </c>
      <c r="B221" s="70" t="s">
        <v>393</v>
      </c>
      <c r="D221" s="70" t="s">
        <v>108</v>
      </c>
      <c r="E221" s="70">
        <v>-12.65</v>
      </c>
      <c r="F221" s="70" t="s">
        <v>81</v>
      </c>
      <c r="G221" s="70" t="s">
        <v>430</v>
      </c>
      <c r="H221" s="70">
        <v>2020</v>
      </c>
      <c r="I221" s="70" t="s">
        <v>17</v>
      </c>
      <c r="K221" s="10">
        <v>203</v>
      </c>
      <c r="L221" s="70" t="str">
        <f>INDEX(Regions!$B$4:$B$19,MATCH(B221,Regions!$A$4:$A$19))</f>
        <v>Asia excl India and China</v>
      </c>
      <c r="M221" s="70" t="str">
        <f>INDEX(PolicyMapping!$B:$B,MATCH(CombinedDatabase!$D221,PolicyMapping!$A:$A,0))</f>
        <v>cap on emissions</v>
      </c>
      <c r="N221" s="70" t="str">
        <f>INDEX(PolicyMapping!$C:$C,MATCH(CombinedDatabase!$D221,PolicyMapping!$A:$A,0))</f>
        <v>system</v>
      </c>
    </row>
    <row r="222" spans="1:14" x14ac:dyDescent="0.3">
      <c r="A222" s="70" t="s">
        <v>679</v>
      </c>
      <c r="B222" s="70" t="s">
        <v>432</v>
      </c>
      <c r="D222" s="70" t="s">
        <v>433</v>
      </c>
      <c r="E222" s="70">
        <v>-92</v>
      </c>
      <c r="F222" s="70" t="s">
        <v>112</v>
      </c>
      <c r="G222" s="70" t="s">
        <v>148</v>
      </c>
      <c r="H222" s="70">
        <v>2030</v>
      </c>
      <c r="I222" s="70" t="s">
        <v>17</v>
      </c>
      <c r="K222" s="10">
        <v>204</v>
      </c>
      <c r="L222" s="70" t="str">
        <f>INDEX(Regions!$B$4:$B$19,MATCH(B222,Regions!$A$4:$A$19))</f>
        <v>Latin America excl. Brazil</v>
      </c>
      <c r="M222" s="70" t="str">
        <f>INDEX(PolicyMapping!$B:$B,MATCH(CombinedDatabase!$D222,PolicyMapping!$A:$A,0))</f>
        <v>cap on emissions</v>
      </c>
      <c r="N222" s="70" t="str">
        <f>INDEX(PolicyMapping!$C:$C,MATCH(CombinedDatabase!$D222,PolicyMapping!$A:$A,0))</f>
        <v>supply</v>
      </c>
    </row>
    <row r="223" spans="1:14" x14ac:dyDescent="0.3">
      <c r="A223" s="70" t="s">
        <v>679</v>
      </c>
      <c r="B223" s="70" t="s">
        <v>432</v>
      </c>
      <c r="D223" s="70" t="s">
        <v>433</v>
      </c>
      <c r="E223" s="70">
        <v>-73</v>
      </c>
      <c r="F223" s="70" t="s">
        <v>112</v>
      </c>
      <c r="G223" s="70" t="s">
        <v>148</v>
      </c>
      <c r="H223" s="70">
        <v>2020</v>
      </c>
      <c r="I223" s="70" t="s">
        <v>17</v>
      </c>
      <c r="K223" s="10">
        <v>205</v>
      </c>
      <c r="L223" s="70" t="str">
        <f>INDEX(Regions!$B$4:$B$19,MATCH(B223,Regions!$A$4:$A$19))</f>
        <v>Latin America excl. Brazil</v>
      </c>
      <c r="M223" s="70" t="str">
        <f>INDEX(PolicyMapping!$B:$B,MATCH(CombinedDatabase!$D223,PolicyMapping!$A:$A,0))</f>
        <v>cap on emissions</v>
      </c>
      <c r="N223" s="70" t="str">
        <f>INDEX(PolicyMapping!$C:$C,MATCH(CombinedDatabase!$D223,PolicyMapping!$A:$A,0))</f>
        <v>supply</v>
      </c>
    </row>
    <row r="224" spans="1:14" x14ac:dyDescent="0.3">
      <c r="A224" s="70" t="s">
        <v>679</v>
      </c>
      <c r="B224" s="70" t="s">
        <v>432</v>
      </c>
      <c r="D224" s="70" t="s">
        <v>435</v>
      </c>
      <c r="E224" s="70">
        <v>7.1</v>
      </c>
      <c r="F224" s="70" t="s">
        <v>436</v>
      </c>
      <c r="H224" s="70">
        <v>2018</v>
      </c>
      <c r="I224" s="70" t="s">
        <v>17</v>
      </c>
      <c r="K224" s="10">
        <v>206</v>
      </c>
      <c r="L224" s="70" t="str">
        <f>INDEX(Regions!$B$4:$B$19,MATCH(B224,Regions!$A$4:$A$19))</f>
        <v>Latin America excl. Brazil</v>
      </c>
      <c r="M224" s="70" t="str">
        <f>INDEX(PolicyMapping!$B:$B,MATCH(CombinedDatabase!$D224,PolicyMapping!$A:$A,0))</f>
        <v>efficiency standard</v>
      </c>
      <c r="N224" s="70" t="str">
        <f>INDEX(PolicyMapping!$C:$C,MATCH(CombinedDatabase!$D224,PolicyMapping!$A:$A,0))</f>
        <v>system</v>
      </c>
    </row>
    <row r="225" spans="1:14" x14ac:dyDescent="0.3">
      <c r="A225" s="70" t="s">
        <v>679</v>
      </c>
      <c r="B225" s="70" t="s">
        <v>432</v>
      </c>
      <c r="D225" s="70" t="s">
        <v>21</v>
      </c>
      <c r="E225" s="70">
        <v>35</v>
      </c>
      <c r="F225" s="70" t="s">
        <v>10</v>
      </c>
      <c r="H225" s="70">
        <v>2024</v>
      </c>
      <c r="I225" s="70" t="s">
        <v>17</v>
      </c>
      <c r="K225" s="10">
        <v>207</v>
      </c>
      <c r="L225" s="70" t="str">
        <f>INDEX(Regions!$B$4:$B$19,MATCH(B225,Regions!$A$4:$A$19))</f>
        <v>Latin America excl. Brazil</v>
      </c>
      <c r="M225" s="70" t="str">
        <f>INDEX(PolicyMapping!$B:$B,MATCH(CombinedDatabase!$D225,PolicyMapping!$A:$A,0))</f>
        <v>clean energy</v>
      </c>
      <c r="N225" s="70" t="str">
        <f>INDEX(PolicyMapping!$C:$C,MATCH(CombinedDatabase!$D225,PolicyMapping!$A:$A,0))</f>
        <v>power</v>
      </c>
    </row>
    <row r="226" spans="1:14" x14ac:dyDescent="0.3">
      <c r="A226" s="70" t="s">
        <v>679</v>
      </c>
      <c r="B226" s="70" t="s">
        <v>432</v>
      </c>
      <c r="D226" s="70" t="s">
        <v>21</v>
      </c>
      <c r="E226" s="70">
        <v>30</v>
      </c>
      <c r="F226" s="70" t="s">
        <v>10</v>
      </c>
      <c r="H226" s="70">
        <v>2021</v>
      </c>
      <c r="I226" s="70" t="s">
        <v>17</v>
      </c>
      <c r="K226" s="10">
        <v>208</v>
      </c>
      <c r="L226" s="70" t="str">
        <f>INDEX(Regions!$B$4:$B$19,MATCH(B226,Regions!$A$4:$A$19))</f>
        <v>Latin America excl. Brazil</v>
      </c>
      <c r="M226" s="70" t="str">
        <f>INDEX(PolicyMapping!$B:$B,MATCH(CombinedDatabase!$D226,PolicyMapping!$A:$A,0))</f>
        <v>clean energy</v>
      </c>
      <c r="N226" s="70" t="str">
        <f>INDEX(PolicyMapping!$C:$C,MATCH(CombinedDatabase!$D226,PolicyMapping!$A:$A,0))</f>
        <v>power</v>
      </c>
    </row>
    <row r="227" spans="1:14" x14ac:dyDescent="0.3">
      <c r="A227" s="70" t="s">
        <v>679</v>
      </c>
      <c r="B227" s="70" t="s">
        <v>432</v>
      </c>
      <c r="D227" s="70" t="s">
        <v>21</v>
      </c>
      <c r="E227" s="70">
        <v>25</v>
      </c>
      <c r="F227" s="70" t="s">
        <v>10</v>
      </c>
      <c r="H227" s="70">
        <v>2018</v>
      </c>
      <c r="I227" s="70" t="s">
        <v>17</v>
      </c>
      <c r="K227" s="10">
        <v>209</v>
      </c>
      <c r="L227" s="70" t="str">
        <f>INDEX(Regions!$B$4:$B$19,MATCH(B227,Regions!$A$4:$A$19))</f>
        <v>Latin America excl. Brazil</v>
      </c>
      <c r="M227" s="70" t="str">
        <f>INDEX(PolicyMapping!$B:$B,MATCH(CombinedDatabase!$D227,PolicyMapping!$A:$A,0))</f>
        <v>clean energy</v>
      </c>
      <c r="N227" s="70" t="str">
        <f>INDEX(PolicyMapping!$C:$C,MATCH(CombinedDatabase!$D227,PolicyMapping!$A:$A,0))</f>
        <v>power</v>
      </c>
    </row>
    <row r="228" spans="1:14" x14ac:dyDescent="0.3">
      <c r="A228" s="70" t="s">
        <v>679</v>
      </c>
      <c r="B228" s="70" t="s">
        <v>432</v>
      </c>
      <c r="D228" s="70" t="s">
        <v>210</v>
      </c>
      <c r="E228" s="70" t="s">
        <v>443</v>
      </c>
      <c r="F228" s="70" t="s">
        <v>139</v>
      </c>
      <c r="G228" s="70">
        <v>2016</v>
      </c>
      <c r="H228" s="70">
        <v>2025</v>
      </c>
      <c r="I228" s="70" t="s">
        <v>17</v>
      </c>
      <c r="K228" s="10">
        <v>210</v>
      </c>
      <c r="L228" s="70" t="str">
        <f>INDEX(Regions!$B$4:$B$19,MATCH(B228,Regions!$A$4:$A$19))</f>
        <v>Latin America excl. Brazil</v>
      </c>
      <c r="M228" s="70" t="str">
        <f>INDEX(PolicyMapping!$B:$B,MATCH(CombinedDatabase!$D228,PolicyMapping!$A:$A,0))</f>
        <v>efficiency standard</v>
      </c>
      <c r="N228" s="70" t="str">
        <f>INDEX(PolicyMapping!$C:$C,MATCH(CombinedDatabase!$D228,PolicyMapping!$A:$A,0))</f>
        <v>transport</v>
      </c>
    </row>
    <row r="229" spans="1:14" x14ac:dyDescent="0.3">
      <c r="A229" s="70" t="s">
        <v>679</v>
      </c>
      <c r="B229" s="70" t="s">
        <v>432</v>
      </c>
      <c r="D229" s="70" t="s">
        <v>445</v>
      </c>
      <c r="E229" s="70">
        <v>30</v>
      </c>
      <c r="F229" s="70" t="s">
        <v>10</v>
      </c>
      <c r="G229" s="70">
        <v>2012</v>
      </c>
      <c r="H229" s="70">
        <v>2018</v>
      </c>
      <c r="I229" s="70" t="s">
        <v>104</v>
      </c>
      <c r="K229" s="10">
        <v>211</v>
      </c>
      <c r="L229" s="70" t="str">
        <f>INDEX(Regions!$B$4:$B$19,MATCH(B229,Regions!$A$4:$A$19))</f>
        <v>Latin America excl. Brazil</v>
      </c>
      <c r="M229" s="70" t="str">
        <f>INDEX(PolicyMapping!$B:$B,MATCH(CombinedDatabase!$D229,PolicyMapping!$A:$A,0))</f>
        <v>land use</v>
      </c>
      <c r="N229" s="70" t="str">
        <f>INDEX(PolicyMapping!$C:$C,MATCH(CombinedDatabase!$D229,PolicyMapping!$A:$A,0))</f>
        <v>land</v>
      </c>
    </row>
    <row r="230" spans="1:14" x14ac:dyDescent="0.3">
      <c r="A230" s="70" t="s">
        <v>679</v>
      </c>
      <c r="B230" s="70" t="s">
        <v>432</v>
      </c>
      <c r="D230" s="70" t="s">
        <v>446</v>
      </c>
      <c r="E230" s="70">
        <v>-8.75</v>
      </c>
      <c r="F230" s="70" t="s">
        <v>112</v>
      </c>
      <c r="G230" s="70" t="s">
        <v>148</v>
      </c>
      <c r="H230" s="70">
        <v>2018</v>
      </c>
      <c r="I230" s="70" t="s">
        <v>17</v>
      </c>
      <c r="K230" s="10">
        <v>212</v>
      </c>
      <c r="L230" s="70" t="str">
        <f>INDEX(Regions!$B$4:$B$19,MATCH(B230,Regions!$A$4:$A$19))</f>
        <v>Latin America excl. Brazil</v>
      </c>
      <c r="M230" s="70" t="str">
        <f>INDEX(PolicyMapping!$B:$B,MATCH(CombinedDatabase!$D230,PolicyMapping!$A:$A,0))</f>
        <v>cap on emissions</v>
      </c>
      <c r="N230" s="70" t="str">
        <f>INDEX(PolicyMapping!$C:$C,MATCH(CombinedDatabase!$D230,PolicyMapping!$A:$A,0))</f>
        <v>land</v>
      </c>
    </row>
    <row r="231" spans="1:14" x14ac:dyDescent="0.3">
      <c r="A231" s="70" t="s">
        <v>679</v>
      </c>
      <c r="B231" s="70" t="s">
        <v>432</v>
      </c>
      <c r="D231" s="70" t="s">
        <v>447</v>
      </c>
      <c r="E231" s="70">
        <v>3.5</v>
      </c>
      <c r="F231" s="70" t="s">
        <v>448</v>
      </c>
      <c r="G231" s="70">
        <v>2014</v>
      </c>
      <c r="I231" s="70" t="s">
        <v>104</v>
      </c>
      <c r="K231" s="10">
        <v>213</v>
      </c>
      <c r="L231" s="70" t="str">
        <f>INDEX(Regions!$B$4:$B$19,MATCH(B231,Regions!$A$4:$A$19))</f>
        <v>Latin America excl. Brazil</v>
      </c>
      <c r="M231" s="70" t="str">
        <f>INDEX(PolicyMapping!$B:$B,MATCH(CombinedDatabase!$D231,PolicyMapping!$A:$A,0))</f>
        <v>economic</v>
      </c>
      <c r="N231" s="70" t="str">
        <f>INDEX(PolicyMapping!$C:$C,MATCH(CombinedDatabase!$D231,PolicyMapping!$A:$A,0))</f>
        <v>supply</v>
      </c>
    </row>
    <row r="232" spans="1:14" x14ac:dyDescent="0.3">
      <c r="A232" s="70" t="s">
        <v>679</v>
      </c>
      <c r="B232" s="70" t="s">
        <v>450</v>
      </c>
      <c r="D232" s="70" t="s">
        <v>122</v>
      </c>
      <c r="E232" s="70">
        <v>3</v>
      </c>
      <c r="F232" s="70" t="s">
        <v>10</v>
      </c>
      <c r="H232" s="70">
        <v>2018</v>
      </c>
      <c r="I232" s="70" t="s">
        <v>17</v>
      </c>
      <c r="K232" s="10">
        <v>214</v>
      </c>
      <c r="L232" s="70" t="str">
        <f>INDEX(Regions!$B$4:$B$19,MATCH(B232,Regions!$A$4:$A$19))</f>
        <v>Asia excl India and China</v>
      </c>
      <c r="M232" s="70" t="str">
        <f>INDEX(PolicyMapping!$B:$B,MATCH(CombinedDatabase!$D232,PolicyMapping!$A:$A,0))</f>
        <v>clean energy</v>
      </c>
      <c r="N232" s="70" t="str">
        <f>INDEX(PolicyMapping!$C:$C,MATCH(CombinedDatabase!$D232,PolicyMapping!$A:$A,0))</f>
        <v>transport</v>
      </c>
    </row>
    <row r="233" spans="1:14" x14ac:dyDescent="0.3">
      <c r="A233" s="70" t="s">
        <v>679</v>
      </c>
      <c r="B233" s="70" t="s">
        <v>450</v>
      </c>
      <c r="D233" s="70" t="s">
        <v>65</v>
      </c>
      <c r="E233" s="70">
        <v>1.3</v>
      </c>
      <c r="F233" s="70" t="s">
        <v>10</v>
      </c>
      <c r="H233" s="70">
        <v>2018</v>
      </c>
      <c r="I233" s="70" t="s">
        <v>17</v>
      </c>
      <c r="K233" s="10">
        <v>215</v>
      </c>
      <c r="L233" s="70" t="str">
        <f>INDEX(Regions!$B$4:$B$19,MATCH(B233,Regions!$A$4:$A$19))</f>
        <v>Asia excl India and China</v>
      </c>
      <c r="M233" s="70" t="str">
        <f>INDEX(PolicyMapping!$B:$B,MATCH(CombinedDatabase!$D233,PolicyMapping!$A:$A,0))</f>
        <v>clean energy</v>
      </c>
      <c r="N233" s="70" t="str">
        <f>INDEX(PolicyMapping!$C:$C,MATCH(CombinedDatabase!$D233,PolicyMapping!$A:$A,0))</f>
        <v>transport</v>
      </c>
    </row>
    <row r="234" spans="1:14" x14ac:dyDescent="0.3">
      <c r="A234" s="70" t="s">
        <v>679</v>
      </c>
      <c r="B234" s="70" t="s">
        <v>450</v>
      </c>
      <c r="D234" s="70" t="s">
        <v>633</v>
      </c>
      <c r="E234" s="70">
        <v>0.9</v>
      </c>
      <c r="F234" s="70" t="s">
        <v>139</v>
      </c>
      <c r="H234" s="70">
        <v>2020</v>
      </c>
      <c r="I234" s="70" t="s">
        <v>17</v>
      </c>
      <c r="K234" s="10">
        <v>216</v>
      </c>
      <c r="L234" s="70" t="str">
        <f>INDEX(Regions!$B$4:$B$19,MATCH(B234,Regions!$A$4:$A$19))</f>
        <v>Asia excl India and China</v>
      </c>
      <c r="M234" s="70" t="str">
        <f>INDEX(PolicyMapping!$B:$B,MATCH(CombinedDatabase!$D234,PolicyMapping!$A:$A,0))</f>
        <v>efficiency standard</v>
      </c>
      <c r="N234" s="70" t="str">
        <f>INDEX(PolicyMapping!$C:$C,MATCH(CombinedDatabase!$D234,PolicyMapping!$A:$A,0))</f>
        <v>transport</v>
      </c>
    </row>
    <row r="235" spans="1:14" x14ac:dyDescent="0.3">
      <c r="A235" s="70" t="s">
        <v>679</v>
      </c>
      <c r="B235" s="70" t="s">
        <v>450</v>
      </c>
      <c r="D235" s="70" t="s">
        <v>240</v>
      </c>
      <c r="E235" s="70">
        <v>0.2</v>
      </c>
      <c r="F235" s="70" t="s">
        <v>24</v>
      </c>
      <c r="H235" s="70">
        <v>2029</v>
      </c>
      <c r="I235" s="70" t="s">
        <v>17</v>
      </c>
      <c r="K235" s="10">
        <v>217</v>
      </c>
      <c r="L235" s="70" t="str">
        <f>INDEX(Regions!$B$4:$B$19,MATCH(B235,Regions!$A$4:$A$19))</f>
        <v>Asia excl India and China</v>
      </c>
      <c r="M235" s="70" t="str">
        <f>INDEX(PolicyMapping!$B:$B,MATCH(CombinedDatabase!$D235,PolicyMapping!$A:$A,0))</f>
        <v>clean energy</v>
      </c>
      <c r="N235" s="70" t="str">
        <f>INDEX(PolicyMapping!$C:$C,MATCH(CombinedDatabase!$D235,PolicyMapping!$A:$A,0))</f>
        <v>power</v>
      </c>
    </row>
    <row r="236" spans="1:14" x14ac:dyDescent="0.3">
      <c r="A236" s="70" t="s">
        <v>679</v>
      </c>
      <c r="B236" s="70" t="s">
        <v>450</v>
      </c>
      <c r="D236" s="70" t="s">
        <v>26</v>
      </c>
      <c r="E236" s="70">
        <v>16.600000000000001</v>
      </c>
      <c r="F236" s="70" t="s">
        <v>24</v>
      </c>
      <c r="H236" s="70">
        <v>2029</v>
      </c>
      <c r="I236" s="70" t="s">
        <v>17</v>
      </c>
      <c r="K236" s="10">
        <v>218</v>
      </c>
      <c r="L236" s="70" t="str">
        <f>INDEX(Regions!$B$4:$B$19,MATCH(B236,Regions!$A$4:$A$19))</f>
        <v>Asia excl India and China</v>
      </c>
      <c r="M236" s="70" t="str">
        <f>INDEX(PolicyMapping!$B:$B,MATCH(CombinedDatabase!$D236,PolicyMapping!$A:$A,0))</f>
        <v>clean energy</v>
      </c>
      <c r="N236" s="70" t="str">
        <f>INDEX(PolicyMapping!$C:$C,MATCH(CombinedDatabase!$D236,PolicyMapping!$A:$A,0))</f>
        <v>power</v>
      </c>
    </row>
    <row r="237" spans="1:14" x14ac:dyDescent="0.3">
      <c r="A237" s="70" t="s">
        <v>679</v>
      </c>
      <c r="B237" s="70" t="s">
        <v>450</v>
      </c>
      <c r="D237" s="70" t="s">
        <v>458</v>
      </c>
      <c r="E237" s="70">
        <v>1</v>
      </c>
      <c r="F237" s="70" t="s">
        <v>24</v>
      </c>
      <c r="H237" s="70">
        <v>2029</v>
      </c>
      <c r="I237" s="70" t="s">
        <v>17</v>
      </c>
      <c r="K237" s="10">
        <v>219</v>
      </c>
      <c r="L237" s="70" t="str">
        <f>INDEX(Regions!$B$4:$B$19,MATCH(B237,Regions!$A$4:$A$19))</f>
        <v>Asia excl India and China</v>
      </c>
      <c r="M237" s="70" t="str">
        <f>INDEX(PolicyMapping!$B:$B,MATCH(CombinedDatabase!$D237,PolicyMapping!$A:$A,0))</f>
        <v>clean energy</v>
      </c>
      <c r="N237" s="70" t="str">
        <f>INDEX(PolicyMapping!$C:$C,MATCH(CombinedDatabase!$D237,PolicyMapping!$A:$A,0))</f>
        <v>power</v>
      </c>
    </row>
    <row r="238" spans="1:14" x14ac:dyDescent="0.3">
      <c r="A238" s="70" t="s">
        <v>679</v>
      </c>
      <c r="B238" s="70" t="s">
        <v>450</v>
      </c>
      <c r="D238" s="70" t="s">
        <v>460</v>
      </c>
      <c r="E238" s="70">
        <v>0.8</v>
      </c>
      <c r="F238" s="70" t="s">
        <v>24</v>
      </c>
      <c r="H238" s="70">
        <v>2029</v>
      </c>
      <c r="I238" s="70" t="s">
        <v>17</v>
      </c>
      <c r="K238" s="10">
        <v>220</v>
      </c>
      <c r="L238" s="70" t="str">
        <f>INDEX(Regions!$B$4:$B$19,MATCH(B238,Regions!$A$4:$A$19))</f>
        <v>Asia excl India and China</v>
      </c>
      <c r="M238" s="70" t="str">
        <f>INDEX(PolicyMapping!$B:$B,MATCH(CombinedDatabase!$D238,PolicyMapping!$A:$A,0))</f>
        <v>clean energy</v>
      </c>
      <c r="N238" s="70" t="str">
        <f>INDEX(PolicyMapping!$C:$C,MATCH(CombinedDatabase!$D238,PolicyMapping!$A:$A,0))</f>
        <v>power</v>
      </c>
    </row>
    <row r="239" spans="1:14" x14ac:dyDescent="0.3">
      <c r="A239" s="70" t="s">
        <v>679</v>
      </c>
      <c r="B239" s="70" t="s">
        <v>450</v>
      </c>
      <c r="D239" s="70" t="s">
        <v>31</v>
      </c>
      <c r="E239" s="70">
        <v>1.8</v>
      </c>
      <c r="F239" s="70" t="s">
        <v>24</v>
      </c>
      <c r="H239" s="70">
        <v>2029</v>
      </c>
      <c r="I239" s="70" t="s">
        <v>17</v>
      </c>
      <c r="K239" s="10">
        <v>221</v>
      </c>
      <c r="L239" s="70" t="str">
        <f>INDEX(Regions!$B$4:$B$19,MATCH(B239,Regions!$A$4:$A$19))</f>
        <v>Asia excl India and China</v>
      </c>
      <c r="M239" s="70" t="str">
        <f>INDEX(PolicyMapping!$B:$B,MATCH(CombinedDatabase!$D239,PolicyMapping!$A:$A,0))</f>
        <v>clean energy</v>
      </c>
      <c r="N239" s="70" t="str">
        <f>INDEX(PolicyMapping!$C:$C,MATCH(CombinedDatabase!$D239,PolicyMapping!$A:$A,0))</f>
        <v>power</v>
      </c>
    </row>
    <row r="240" spans="1:14" x14ac:dyDescent="0.3">
      <c r="A240" s="70" t="s">
        <v>679</v>
      </c>
      <c r="B240" s="70" t="s">
        <v>450</v>
      </c>
      <c r="D240" s="70" t="s">
        <v>21</v>
      </c>
      <c r="E240" s="70">
        <v>9.6999999999999993</v>
      </c>
      <c r="F240" s="70" t="s">
        <v>10</v>
      </c>
      <c r="H240" s="70">
        <v>2020</v>
      </c>
      <c r="I240" s="70" t="s">
        <v>17</v>
      </c>
      <c r="K240" s="10">
        <v>222</v>
      </c>
      <c r="L240" s="70" t="str">
        <f>INDEX(Regions!$B$4:$B$19,MATCH(B240,Regions!$A$4:$A$19))</f>
        <v>Asia excl India and China</v>
      </c>
      <c r="M240" s="70" t="str">
        <f>INDEX(PolicyMapping!$B:$B,MATCH(CombinedDatabase!$D240,PolicyMapping!$A:$A,0))</f>
        <v>clean energy</v>
      </c>
      <c r="N240" s="70" t="str">
        <f>INDEX(PolicyMapping!$C:$C,MATCH(CombinedDatabase!$D240,PolicyMapping!$A:$A,0))</f>
        <v>power</v>
      </c>
    </row>
    <row r="241" spans="1:14" x14ac:dyDescent="0.3">
      <c r="A241" s="70" t="s">
        <v>679</v>
      </c>
      <c r="B241" s="70" t="s">
        <v>450</v>
      </c>
      <c r="D241" s="70" t="s">
        <v>169</v>
      </c>
      <c r="E241" s="70">
        <v>-45</v>
      </c>
      <c r="F241" s="70" t="s">
        <v>81</v>
      </c>
      <c r="G241" s="70" t="s">
        <v>148</v>
      </c>
      <c r="H241" s="70">
        <v>2030</v>
      </c>
      <c r="I241" s="70" t="s">
        <v>14</v>
      </c>
      <c r="K241" s="10">
        <v>223</v>
      </c>
      <c r="L241" s="70" t="str">
        <f>INDEX(Regions!$B$4:$B$19,MATCH(B241,Regions!$A$4:$A$19))</f>
        <v>Asia excl India and China</v>
      </c>
      <c r="M241" s="70" t="str">
        <f>INDEX(PolicyMapping!$B:$B,MATCH(CombinedDatabase!$D241,PolicyMapping!$A:$A,0))</f>
        <v>cap on emissions</v>
      </c>
      <c r="N241" s="70" t="str">
        <f>INDEX(PolicyMapping!$C:$C,MATCH(CombinedDatabase!$D241,PolicyMapping!$A:$A,0))</f>
        <v>buildings</v>
      </c>
    </row>
    <row r="242" spans="1:14" x14ac:dyDescent="0.3">
      <c r="A242" s="70" t="s">
        <v>679</v>
      </c>
      <c r="B242" s="70" t="s">
        <v>450</v>
      </c>
      <c r="D242" s="70" t="s">
        <v>633</v>
      </c>
      <c r="E242" s="70">
        <v>97</v>
      </c>
      <c r="F242" s="70" t="s">
        <v>286</v>
      </c>
      <c r="H242" s="70">
        <v>2020</v>
      </c>
      <c r="I242" s="70" t="s">
        <v>14</v>
      </c>
      <c r="K242" s="10">
        <v>224</v>
      </c>
      <c r="L242" s="70" t="str">
        <f>INDEX(Regions!$B$4:$B$19,MATCH(B242,Regions!$A$4:$A$19))</f>
        <v>Asia excl India and China</v>
      </c>
      <c r="M242" s="70" t="str">
        <f>INDEX(PolicyMapping!$B:$B,MATCH(CombinedDatabase!$D242,PolicyMapping!$A:$A,0))</f>
        <v>efficiency standard</v>
      </c>
      <c r="N242" s="70" t="str">
        <f>INDEX(PolicyMapping!$C:$C,MATCH(CombinedDatabase!$D242,PolicyMapping!$A:$A,0))</f>
        <v>transport</v>
      </c>
    </row>
    <row r="243" spans="1:14" x14ac:dyDescent="0.3">
      <c r="A243" s="70" t="s">
        <v>679</v>
      </c>
      <c r="B243" s="70" t="s">
        <v>450</v>
      </c>
      <c r="D243" s="70" t="s">
        <v>169</v>
      </c>
      <c r="E243" s="70">
        <v>-26.9</v>
      </c>
      <c r="F243" s="70" t="s">
        <v>10</v>
      </c>
      <c r="G243" s="70" t="s">
        <v>148</v>
      </c>
      <c r="H243" s="70">
        <v>2030</v>
      </c>
      <c r="I243" s="70" t="s">
        <v>17</v>
      </c>
      <c r="K243" s="10">
        <v>225</v>
      </c>
      <c r="L243" s="70" t="str">
        <f>INDEX(Regions!$B$4:$B$19,MATCH(B243,Regions!$A$4:$A$19))</f>
        <v>Asia excl India and China</v>
      </c>
      <c r="M243" s="70" t="str">
        <f>INDEX(PolicyMapping!$B:$B,MATCH(CombinedDatabase!$D243,PolicyMapping!$A:$A,0))</f>
        <v>cap on emissions</v>
      </c>
      <c r="N243" s="70" t="str">
        <f>INDEX(PolicyMapping!$C:$C,MATCH(CombinedDatabase!$D243,PolicyMapping!$A:$A,0))</f>
        <v>buildings</v>
      </c>
    </row>
    <row r="244" spans="1:14" x14ac:dyDescent="0.3">
      <c r="A244" s="70" t="s">
        <v>679</v>
      </c>
      <c r="B244" s="70" t="s">
        <v>450</v>
      </c>
      <c r="D244" s="70" t="s">
        <v>386</v>
      </c>
      <c r="E244" s="70">
        <v>20</v>
      </c>
      <c r="F244" s="70" t="s">
        <v>10</v>
      </c>
      <c r="H244" s="70">
        <v>2030</v>
      </c>
      <c r="I244" s="70" t="s">
        <v>14</v>
      </c>
      <c r="K244" s="10">
        <v>226</v>
      </c>
      <c r="L244" s="70" t="str">
        <f>INDEX(Regions!$B$4:$B$19,MATCH(B244,Regions!$A$4:$A$19))</f>
        <v>Asia excl India and China</v>
      </c>
      <c r="M244" s="70" t="str">
        <f>INDEX(PolicyMapping!$B:$B,MATCH(CombinedDatabase!$D244,PolicyMapping!$A:$A,0))</f>
        <v>clean energy</v>
      </c>
      <c r="N244" s="70" t="str">
        <f>INDEX(PolicyMapping!$C:$C,MATCH(CombinedDatabase!$D244,PolicyMapping!$A:$A,0))</f>
        <v>system</v>
      </c>
    </row>
    <row r="245" spans="1:14" x14ac:dyDescent="0.3">
      <c r="A245" s="70" t="s">
        <v>679</v>
      </c>
      <c r="B245" s="70" t="s">
        <v>450</v>
      </c>
      <c r="D245" s="70" t="s">
        <v>468</v>
      </c>
      <c r="E245" s="70">
        <v>-37</v>
      </c>
      <c r="F245" s="70" t="s">
        <v>10</v>
      </c>
      <c r="G245" s="70" t="s">
        <v>430</v>
      </c>
      <c r="H245" s="70">
        <v>2030</v>
      </c>
      <c r="I245" s="70" t="s">
        <v>22</v>
      </c>
      <c r="K245" s="10">
        <v>227</v>
      </c>
      <c r="L245" s="70" t="str">
        <f>INDEX(Regions!$B$4:$B$19,MATCH(B245,Regions!$A$4:$A$19))</f>
        <v>Asia excl India and China</v>
      </c>
      <c r="M245" s="70" t="str">
        <f>INDEX(PolicyMapping!$B:$B,MATCH(CombinedDatabase!$D245,PolicyMapping!$A:$A,0))</f>
        <v>cap on emissions</v>
      </c>
      <c r="N245" s="70" t="str">
        <f>INDEX(PolicyMapping!$C:$C,MATCH(CombinedDatabase!$D245,PolicyMapping!$A:$A,0))</f>
        <v>system</v>
      </c>
    </row>
    <row r="246" spans="1:14" x14ac:dyDescent="0.3">
      <c r="A246" s="70" t="s">
        <v>679</v>
      </c>
      <c r="B246" s="70" t="s">
        <v>450</v>
      </c>
      <c r="D246" s="70" t="s">
        <v>469</v>
      </c>
      <c r="E246" s="70">
        <v>58.5</v>
      </c>
      <c r="F246" s="70" t="s">
        <v>24</v>
      </c>
      <c r="H246" s="70">
        <v>2030</v>
      </c>
      <c r="I246" s="70" t="s">
        <v>22</v>
      </c>
      <c r="K246" s="10">
        <v>228</v>
      </c>
      <c r="L246" s="70" t="str">
        <f>INDEX(Regions!$B$4:$B$19,MATCH(B246,Regions!$A$4:$A$19))</f>
        <v>Asia excl India and China</v>
      </c>
      <c r="M246" s="70" t="str">
        <f>INDEX(PolicyMapping!$B:$B,MATCH(CombinedDatabase!$D246,PolicyMapping!$A:$A,0))</f>
        <v>clean energy</v>
      </c>
      <c r="N246" s="70" t="str">
        <f>INDEX(PolicyMapping!$C:$C,MATCH(CombinedDatabase!$D246,PolicyMapping!$A:$A,0))</f>
        <v>power</v>
      </c>
    </row>
    <row r="247" spans="1:14" x14ac:dyDescent="0.3">
      <c r="A247" s="70" t="s">
        <v>679</v>
      </c>
      <c r="B247" s="70" t="s">
        <v>450</v>
      </c>
      <c r="D247" s="70" t="s">
        <v>470</v>
      </c>
      <c r="E247" s="70">
        <v>0.2</v>
      </c>
      <c r="F247" s="70" t="s">
        <v>24</v>
      </c>
      <c r="H247" s="70">
        <v>2029</v>
      </c>
      <c r="I247" s="70" t="s">
        <v>17</v>
      </c>
      <c r="K247" s="10">
        <v>229</v>
      </c>
      <c r="L247" s="70" t="str">
        <f>INDEX(Regions!$B$4:$B$19,MATCH(B247,Regions!$A$4:$A$19))</f>
        <v>Asia excl India and China</v>
      </c>
      <c r="M247" s="70" t="str">
        <f>INDEX(PolicyMapping!$B:$B,MATCH(CombinedDatabase!$D247,PolicyMapping!$A:$A,0))</f>
        <v>clean energy</v>
      </c>
      <c r="N247" s="70" t="str">
        <f>INDEX(PolicyMapping!$C:$C,MATCH(CombinedDatabase!$D247,PolicyMapping!$A:$A,0))</f>
        <v>power</v>
      </c>
    </row>
    <row r="248" spans="1:14" x14ac:dyDescent="0.3">
      <c r="A248" s="70" t="s">
        <v>713</v>
      </c>
      <c r="B248" s="70" t="s">
        <v>450</v>
      </c>
      <c r="D248" s="70" t="s">
        <v>847</v>
      </c>
      <c r="E248" s="70">
        <v>668</v>
      </c>
      <c r="F248" s="70" t="s">
        <v>81</v>
      </c>
      <c r="H248" s="70">
        <v>2020</v>
      </c>
      <c r="I248" s="70" t="s">
        <v>17</v>
      </c>
      <c r="J248" s="70" t="s">
        <v>130</v>
      </c>
      <c r="K248" s="10">
        <f>K194+1</f>
        <v>333</v>
      </c>
      <c r="L248" s="70" t="str">
        <f>INDEX(Regions!$B$4:$B$19,MATCH(B248,Regions!$A$4:$A$19))</f>
        <v>Asia excl India and China</v>
      </c>
      <c r="M248" s="70" t="str">
        <f>INDEX(PolicyMapping!$B:$B,MATCH(CombinedDatabase!$D248,PolicyMapping!$A:$A,0))</f>
        <v>cap on emissions</v>
      </c>
      <c r="N248" s="70" t="str">
        <f>INDEX(PolicyMapping!$C:$C,MATCH(CombinedDatabase!$D248,PolicyMapping!$A:$A,0))</f>
        <v>system</v>
      </c>
    </row>
    <row r="249" spans="1:14" x14ac:dyDescent="0.3">
      <c r="A249" s="70" t="s">
        <v>679</v>
      </c>
      <c r="B249" s="70" t="s">
        <v>471</v>
      </c>
      <c r="D249" s="70" t="s">
        <v>35</v>
      </c>
      <c r="E249" s="70">
        <v>22.5</v>
      </c>
      <c r="F249" s="70" t="s">
        <v>10</v>
      </c>
      <c r="G249" s="70">
        <v>2013</v>
      </c>
      <c r="H249" s="70">
        <v>2030</v>
      </c>
      <c r="I249" s="70" t="s">
        <v>22</v>
      </c>
      <c r="K249" s="10">
        <v>230</v>
      </c>
      <c r="L249" s="70" t="str">
        <f>INDEX(Regions!$B$4:$B$19,MATCH(B249,Regions!$A$4:$A$19))</f>
        <v>Russia</v>
      </c>
      <c r="M249" s="70" t="str">
        <f>INDEX(PolicyMapping!$B:$B,MATCH(CombinedDatabase!$D249,PolicyMapping!$A:$A,0))</f>
        <v>cap on emissions</v>
      </c>
      <c r="N249" s="70" t="str">
        <f>INDEX(PolicyMapping!$C:$C,MATCH(CombinedDatabase!$D249,PolicyMapping!$A:$A,0))</f>
        <v>transport</v>
      </c>
    </row>
    <row r="250" spans="1:14" x14ac:dyDescent="0.3">
      <c r="A250" s="70" t="s">
        <v>679</v>
      </c>
      <c r="B250" s="70" t="s">
        <v>471</v>
      </c>
      <c r="D250" s="70" t="s">
        <v>472</v>
      </c>
      <c r="E250" s="70">
        <v>20</v>
      </c>
      <c r="F250" s="70" t="s">
        <v>10</v>
      </c>
      <c r="G250" s="70">
        <v>2014</v>
      </c>
      <c r="H250" s="70">
        <v>2030</v>
      </c>
      <c r="I250" s="70" t="s">
        <v>17</v>
      </c>
      <c r="K250" s="10">
        <v>231</v>
      </c>
      <c r="L250" s="70" t="str">
        <f>INDEX(Regions!$B$4:$B$19,MATCH(B250,Regions!$A$4:$A$19))</f>
        <v>Russia</v>
      </c>
      <c r="M250" s="70" t="str">
        <f>INDEX(PolicyMapping!$B:$B,MATCH(CombinedDatabase!$D250,PolicyMapping!$A:$A,0))</f>
        <v>efficiency standard</v>
      </c>
      <c r="N250" s="70" t="str">
        <f>INDEX(PolicyMapping!$C:$C,MATCH(CombinedDatabase!$D250,PolicyMapping!$A:$A,0))</f>
        <v>buildings</v>
      </c>
    </row>
    <row r="251" spans="1:14" x14ac:dyDescent="0.3">
      <c r="A251" s="70" t="s">
        <v>679</v>
      </c>
      <c r="B251" s="70" t="s">
        <v>471</v>
      </c>
      <c r="D251" s="70" t="s">
        <v>26</v>
      </c>
      <c r="E251" s="70">
        <v>1520</v>
      </c>
      <c r="F251" s="70" t="s">
        <v>72</v>
      </c>
      <c r="H251" s="70">
        <v>2020</v>
      </c>
      <c r="I251" s="70" t="s">
        <v>17</v>
      </c>
      <c r="K251" s="10">
        <v>232</v>
      </c>
      <c r="L251" s="70" t="str">
        <f>INDEX(Regions!$B$4:$B$19,MATCH(B251,Regions!$A$4:$A$19))</f>
        <v>Russia</v>
      </c>
      <c r="M251" s="70" t="str">
        <f>INDEX(PolicyMapping!$B:$B,MATCH(CombinedDatabase!$D251,PolicyMapping!$A:$A,0))</f>
        <v>clean energy</v>
      </c>
      <c r="N251" s="70" t="str">
        <f>INDEX(PolicyMapping!$C:$C,MATCH(CombinedDatabase!$D251,PolicyMapping!$A:$A,0))</f>
        <v>power</v>
      </c>
    </row>
    <row r="252" spans="1:14" x14ac:dyDescent="0.3">
      <c r="A252" s="70" t="s">
        <v>679</v>
      </c>
      <c r="B252" s="70" t="s">
        <v>471</v>
      </c>
      <c r="D252" s="70" t="s">
        <v>26</v>
      </c>
      <c r="E252" s="70">
        <v>2238</v>
      </c>
      <c r="F252" s="70" t="s">
        <v>72</v>
      </c>
      <c r="G252" s="70">
        <v>2014</v>
      </c>
      <c r="H252" s="70">
        <v>2024</v>
      </c>
      <c r="I252" s="70" t="s">
        <v>17</v>
      </c>
      <c r="J252" s="70" t="s">
        <v>477</v>
      </c>
      <c r="K252" s="10">
        <v>233</v>
      </c>
      <c r="L252" s="70" t="str">
        <f>INDEX(Regions!$B$4:$B$19,MATCH(B252,Regions!$A$4:$A$19))</f>
        <v>Russia</v>
      </c>
      <c r="M252" s="70" t="str">
        <f>INDEX(PolicyMapping!$B:$B,MATCH(CombinedDatabase!$D252,PolicyMapping!$A:$A,0))</f>
        <v>clean energy</v>
      </c>
      <c r="N252" s="70" t="str">
        <f>INDEX(PolicyMapping!$C:$C,MATCH(CombinedDatabase!$D252,PolicyMapping!$A:$A,0))</f>
        <v>power</v>
      </c>
    </row>
    <row r="253" spans="1:14" x14ac:dyDescent="0.3">
      <c r="A253" s="70" t="s">
        <v>679</v>
      </c>
      <c r="B253" s="70" t="s">
        <v>471</v>
      </c>
      <c r="D253" s="70" t="s">
        <v>25</v>
      </c>
      <c r="E253" s="70">
        <v>3600</v>
      </c>
      <c r="F253" s="70" t="s">
        <v>72</v>
      </c>
      <c r="H253" s="70">
        <v>2020</v>
      </c>
      <c r="I253" s="70" t="s">
        <v>17</v>
      </c>
      <c r="K253" s="10">
        <v>234</v>
      </c>
      <c r="L253" s="70" t="str">
        <f>INDEX(Regions!$B$4:$B$19,MATCH(B253,Regions!$A$4:$A$19))</f>
        <v>Russia</v>
      </c>
      <c r="M253" s="70" t="str">
        <f>INDEX(PolicyMapping!$B:$B,MATCH(CombinedDatabase!$D253,PolicyMapping!$A:$A,0))</f>
        <v>clean energy</v>
      </c>
      <c r="N253" s="70" t="str">
        <f>INDEX(PolicyMapping!$C:$C,MATCH(CombinedDatabase!$D253,PolicyMapping!$A:$A,0))</f>
        <v>power</v>
      </c>
    </row>
    <row r="254" spans="1:14" x14ac:dyDescent="0.3">
      <c r="A254" s="70" t="s">
        <v>679</v>
      </c>
      <c r="B254" s="70" t="s">
        <v>471</v>
      </c>
      <c r="D254" s="70" t="s">
        <v>25</v>
      </c>
      <c r="E254" s="70">
        <v>3416</v>
      </c>
      <c r="F254" s="70" t="s">
        <v>72</v>
      </c>
      <c r="G254" s="70">
        <v>2014</v>
      </c>
      <c r="H254" s="70">
        <v>2024</v>
      </c>
      <c r="I254" s="70" t="s">
        <v>17</v>
      </c>
      <c r="J254" s="70" t="s">
        <v>477</v>
      </c>
      <c r="K254" s="10">
        <v>235</v>
      </c>
      <c r="L254" s="70" t="str">
        <f>INDEX(Regions!$B$4:$B$19,MATCH(B254,Regions!$A$4:$A$19))</f>
        <v>Russia</v>
      </c>
      <c r="M254" s="70" t="str">
        <f>INDEX(PolicyMapping!$B:$B,MATCH(CombinedDatabase!$D254,PolicyMapping!$A:$A,0))</f>
        <v>clean energy</v>
      </c>
      <c r="N254" s="70" t="str">
        <f>INDEX(PolicyMapping!$C:$C,MATCH(CombinedDatabase!$D254,PolicyMapping!$A:$A,0))</f>
        <v>power</v>
      </c>
    </row>
    <row r="255" spans="1:14" x14ac:dyDescent="0.3">
      <c r="A255" s="70" t="s">
        <v>679</v>
      </c>
      <c r="B255" s="70" t="s">
        <v>471</v>
      </c>
      <c r="D255" s="70" t="s">
        <v>435</v>
      </c>
      <c r="E255" s="70">
        <v>-13.5</v>
      </c>
      <c r="F255" s="70" t="s">
        <v>10</v>
      </c>
      <c r="G255" s="70">
        <v>2007</v>
      </c>
      <c r="H255" s="70">
        <v>2020</v>
      </c>
      <c r="I255" s="70" t="s">
        <v>17</v>
      </c>
      <c r="K255" s="10">
        <v>236</v>
      </c>
      <c r="L255" s="70" t="str">
        <f>INDEX(Regions!$B$4:$B$19,MATCH(B255,Regions!$A$4:$A$19))</f>
        <v>Russia</v>
      </c>
      <c r="M255" s="70" t="str">
        <f>INDEX(PolicyMapping!$B:$B,MATCH(CombinedDatabase!$D255,PolicyMapping!$A:$A,0))</f>
        <v>efficiency standard</v>
      </c>
      <c r="N255" s="70" t="str">
        <f>INDEX(PolicyMapping!$C:$C,MATCH(CombinedDatabase!$D255,PolicyMapping!$A:$A,0))</f>
        <v>system</v>
      </c>
    </row>
    <row r="256" spans="1:14" x14ac:dyDescent="0.3">
      <c r="A256" s="70" t="s">
        <v>679</v>
      </c>
      <c r="B256" s="70" t="s">
        <v>471</v>
      </c>
      <c r="D256" s="70" t="s">
        <v>481</v>
      </c>
      <c r="E256" s="70">
        <v>-8</v>
      </c>
      <c r="F256" s="70" t="s">
        <v>10</v>
      </c>
      <c r="G256" s="70">
        <v>2018</v>
      </c>
      <c r="H256" s="70">
        <v>2024</v>
      </c>
      <c r="I256" s="70" t="s">
        <v>17</v>
      </c>
      <c r="J256" s="70" t="s">
        <v>477</v>
      </c>
      <c r="K256" s="10">
        <v>237</v>
      </c>
      <c r="L256" s="70" t="str">
        <f>INDEX(Regions!$B$4:$B$19,MATCH(B256,Regions!$A$4:$A$19))</f>
        <v>Russia</v>
      </c>
      <c r="M256" s="70" t="str">
        <f>INDEX(PolicyMapping!$B:$B,MATCH(CombinedDatabase!$D256,PolicyMapping!$A:$A,0))</f>
        <v>efficiency standard</v>
      </c>
      <c r="N256" s="70" t="str">
        <f>INDEX(PolicyMapping!$C:$C,MATCH(CombinedDatabase!$D256,PolicyMapping!$A:$A,0))</f>
        <v>system</v>
      </c>
    </row>
    <row r="257" spans="1:14" x14ac:dyDescent="0.3">
      <c r="A257" s="70" t="s">
        <v>679</v>
      </c>
      <c r="B257" s="70" t="s">
        <v>471</v>
      </c>
      <c r="D257" s="70" t="s">
        <v>481</v>
      </c>
      <c r="E257" s="70">
        <v>-17.5</v>
      </c>
      <c r="F257" s="70" t="s">
        <v>10</v>
      </c>
      <c r="G257" s="70">
        <v>2024</v>
      </c>
      <c r="H257" s="70">
        <v>2035</v>
      </c>
      <c r="I257" s="70" t="s">
        <v>17</v>
      </c>
      <c r="J257" s="70" t="s">
        <v>477</v>
      </c>
      <c r="K257" s="10">
        <v>238</v>
      </c>
      <c r="L257" s="70" t="str">
        <f>INDEX(Regions!$B$4:$B$19,MATCH(B257,Regions!$A$4:$A$19))</f>
        <v>Russia</v>
      </c>
      <c r="M257" s="70" t="str">
        <f>INDEX(PolicyMapping!$B:$B,MATCH(CombinedDatabase!$D257,PolicyMapping!$A:$A,0))</f>
        <v>efficiency standard</v>
      </c>
      <c r="N257" s="70" t="str">
        <f>INDEX(PolicyMapping!$C:$C,MATCH(CombinedDatabase!$D257,PolicyMapping!$A:$A,0))</f>
        <v>system</v>
      </c>
    </row>
    <row r="258" spans="1:14" x14ac:dyDescent="0.3">
      <c r="A258" s="70" t="s">
        <v>679</v>
      </c>
      <c r="B258" s="70" t="s">
        <v>471</v>
      </c>
      <c r="D258" s="70" t="s">
        <v>482</v>
      </c>
      <c r="E258" s="70">
        <v>-3</v>
      </c>
      <c r="F258" s="70" t="s">
        <v>10</v>
      </c>
      <c r="G258" s="70">
        <v>2018</v>
      </c>
      <c r="H258" s="70">
        <v>2024</v>
      </c>
      <c r="I258" s="70" t="s">
        <v>17</v>
      </c>
      <c r="J258" s="70" t="s">
        <v>477</v>
      </c>
      <c r="K258" s="10">
        <v>239</v>
      </c>
      <c r="L258" s="70" t="str">
        <f>INDEX(Regions!$B$4:$B$19,MATCH(B258,Regions!$A$4:$A$19))</f>
        <v>Russia</v>
      </c>
      <c r="M258" s="70" t="str">
        <f>INDEX(PolicyMapping!$B:$B,MATCH(CombinedDatabase!$D258,PolicyMapping!$A:$A,0))</f>
        <v>efficiency standard</v>
      </c>
      <c r="N258" s="70" t="str">
        <f>INDEX(PolicyMapping!$C:$C,MATCH(CombinedDatabase!$D258,PolicyMapping!$A:$A,0))</f>
        <v>system</v>
      </c>
    </row>
    <row r="259" spans="1:14" x14ac:dyDescent="0.3">
      <c r="A259" s="70" t="s">
        <v>679</v>
      </c>
      <c r="B259" s="70" t="s">
        <v>471</v>
      </c>
      <c r="D259" s="70" t="s">
        <v>482</v>
      </c>
      <c r="E259" s="70">
        <v>-6</v>
      </c>
      <c r="F259" s="70" t="s">
        <v>10</v>
      </c>
      <c r="G259" s="70">
        <v>2024</v>
      </c>
      <c r="H259" s="70">
        <v>2035</v>
      </c>
      <c r="I259" s="70" t="s">
        <v>17</v>
      </c>
      <c r="J259" s="70" t="s">
        <v>477</v>
      </c>
      <c r="K259" s="10">
        <v>240</v>
      </c>
      <c r="L259" s="70" t="str">
        <f>INDEX(Regions!$B$4:$B$19,MATCH(B259,Regions!$A$4:$A$19))</f>
        <v>Russia</v>
      </c>
      <c r="M259" s="70" t="str">
        <f>INDEX(PolicyMapping!$B:$B,MATCH(CombinedDatabase!$D259,PolicyMapping!$A:$A,0))</f>
        <v>efficiency standard</v>
      </c>
      <c r="N259" s="70" t="str">
        <f>INDEX(PolicyMapping!$C:$C,MATCH(CombinedDatabase!$D259,PolicyMapping!$A:$A,0))</f>
        <v>system</v>
      </c>
    </row>
    <row r="260" spans="1:14" x14ac:dyDescent="0.3">
      <c r="A260" s="70" t="s">
        <v>679</v>
      </c>
      <c r="B260" s="70" t="s">
        <v>471</v>
      </c>
      <c r="D260" s="70" t="s">
        <v>142</v>
      </c>
      <c r="E260" s="70">
        <v>75</v>
      </c>
      <c r="F260" s="70" t="s">
        <v>72</v>
      </c>
      <c r="H260" s="70">
        <v>2020</v>
      </c>
      <c r="I260" s="70" t="s">
        <v>17</v>
      </c>
      <c r="K260" s="10">
        <v>241</v>
      </c>
      <c r="L260" s="70" t="str">
        <f>INDEX(Regions!$B$4:$B$19,MATCH(B260,Regions!$A$4:$A$19))</f>
        <v>Russia</v>
      </c>
      <c r="M260" s="70" t="str">
        <f>INDEX(PolicyMapping!$B:$B,MATCH(CombinedDatabase!$D260,PolicyMapping!$A:$A,0))</f>
        <v>clean energy</v>
      </c>
      <c r="N260" s="70" t="str">
        <f>INDEX(PolicyMapping!$C:$C,MATCH(CombinedDatabase!$D260,PolicyMapping!$A:$A,0))</f>
        <v>power</v>
      </c>
    </row>
    <row r="261" spans="1:14" x14ac:dyDescent="0.3">
      <c r="A261" s="70" t="s">
        <v>679</v>
      </c>
      <c r="B261" s="70" t="s">
        <v>471</v>
      </c>
      <c r="D261" s="70" t="s">
        <v>142</v>
      </c>
      <c r="E261" s="70">
        <v>210</v>
      </c>
      <c r="F261" s="70" t="s">
        <v>72</v>
      </c>
      <c r="G261" s="70">
        <v>2014</v>
      </c>
      <c r="H261" s="70">
        <v>2024</v>
      </c>
      <c r="I261" s="70" t="s">
        <v>17</v>
      </c>
      <c r="J261" s="70" t="s">
        <v>477</v>
      </c>
      <c r="K261" s="10">
        <v>242</v>
      </c>
      <c r="L261" s="70" t="str">
        <f>INDEX(Regions!$B$4:$B$19,MATCH(B261,Regions!$A$4:$A$19))</f>
        <v>Russia</v>
      </c>
      <c r="M261" s="70" t="str">
        <f>INDEX(PolicyMapping!$B:$B,MATCH(CombinedDatabase!$D261,PolicyMapping!$A:$A,0))</f>
        <v>clean energy</v>
      </c>
      <c r="N261" s="70" t="str">
        <f>INDEX(PolicyMapping!$C:$C,MATCH(CombinedDatabase!$D261,PolicyMapping!$A:$A,0))</f>
        <v>power</v>
      </c>
    </row>
    <row r="262" spans="1:14" x14ac:dyDescent="0.3">
      <c r="A262" s="70" t="s">
        <v>679</v>
      </c>
      <c r="B262" s="70" t="s">
        <v>471</v>
      </c>
      <c r="D262" s="70" t="s">
        <v>135</v>
      </c>
      <c r="G262" s="70">
        <v>2014</v>
      </c>
      <c r="I262" s="70" t="s">
        <v>104</v>
      </c>
      <c r="K262" s="10">
        <v>243</v>
      </c>
      <c r="L262" s="70" t="str">
        <f>INDEX(Regions!$B$4:$B$19,MATCH(B262,Regions!$A$4:$A$19))</f>
        <v>Russia</v>
      </c>
      <c r="M262" s="70" t="str">
        <f>INDEX(PolicyMapping!$B:$B,MATCH(CombinedDatabase!$D262,PolicyMapping!$A:$A,0))</f>
        <v>efficiency standard</v>
      </c>
      <c r="N262" s="70" t="str">
        <f>INDEX(PolicyMapping!$C:$C,MATCH(CombinedDatabase!$D262,PolicyMapping!$A:$A,0))</f>
        <v>buildings</v>
      </c>
    </row>
    <row r="263" spans="1:14" x14ac:dyDescent="0.3">
      <c r="A263" s="70" t="s">
        <v>679</v>
      </c>
      <c r="B263" s="70" t="s">
        <v>471</v>
      </c>
      <c r="D263" s="70" t="s">
        <v>21</v>
      </c>
      <c r="E263" s="70">
        <v>2.5</v>
      </c>
      <c r="F263" s="70" t="s">
        <v>10</v>
      </c>
      <c r="H263" s="70">
        <v>2020</v>
      </c>
      <c r="I263" s="70" t="s">
        <v>17</v>
      </c>
      <c r="K263" s="10">
        <v>244</v>
      </c>
      <c r="L263" s="70" t="str">
        <f>INDEX(Regions!$B$4:$B$19,MATCH(B263,Regions!$A$4:$A$19))</f>
        <v>Russia</v>
      </c>
      <c r="M263" s="70" t="str">
        <f>INDEX(PolicyMapping!$B:$B,MATCH(CombinedDatabase!$D263,PolicyMapping!$A:$A,0))</f>
        <v>clean energy</v>
      </c>
      <c r="N263" s="70" t="str">
        <f>INDEX(PolicyMapping!$C:$C,MATCH(CombinedDatabase!$D263,PolicyMapping!$A:$A,0))</f>
        <v>power</v>
      </c>
    </row>
    <row r="264" spans="1:14" x14ac:dyDescent="0.3">
      <c r="A264" s="70" t="s">
        <v>679</v>
      </c>
      <c r="B264" s="70" t="s">
        <v>471</v>
      </c>
      <c r="D264" s="70" t="s">
        <v>484</v>
      </c>
      <c r="E264" s="70">
        <v>5</v>
      </c>
      <c r="F264" s="70" t="s">
        <v>10</v>
      </c>
      <c r="G264" s="70">
        <v>2012</v>
      </c>
      <c r="I264" s="70" t="s">
        <v>17</v>
      </c>
      <c r="K264" s="10">
        <v>245</v>
      </c>
      <c r="L264" s="70" t="str">
        <f>INDEX(Regions!$B$4:$B$19,MATCH(B264,Regions!$A$4:$A$19))</f>
        <v>Russia</v>
      </c>
      <c r="M264" s="70" t="str">
        <f>INDEX(PolicyMapping!$B:$B,MATCH(CombinedDatabase!$D264,PolicyMapping!$A:$A,0))</f>
        <v>cap on fossils</v>
      </c>
      <c r="N264" s="70" t="str">
        <f>INDEX(PolicyMapping!$C:$C,MATCH(CombinedDatabase!$D264,PolicyMapping!$A:$A,0))</f>
        <v>supply</v>
      </c>
    </row>
    <row r="265" spans="1:14" x14ac:dyDescent="0.3">
      <c r="A265" s="70" t="s">
        <v>679</v>
      </c>
      <c r="B265" s="70" t="s">
        <v>471</v>
      </c>
      <c r="D265" s="70" t="s">
        <v>484</v>
      </c>
      <c r="E265" s="70">
        <v>10</v>
      </c>
      <c r="F265" s="70" t="s">
        <v>10</v>
      </c>
      <c r="H265" s="70">
        <v>2024</v>
      </c>
      <c r="I265" s="70" t="s">
        <v>17</v>
      </c>
      <c r="J265" s="70" t="s">
        <v>477</v>
      </c>
      <c r="K265" s="10">
        <v>246</v>
      </c>
      <c r="L265" s="70" t="str">
        <f>INDEX(Regions!$B$4:$B$19,MATCH(B265,Regions!$A$4:$A$19))</f>
        <v>Russia</v>
      </c>
      <c r="M265" s="70" t="str">
        <f>INDEX(PolicyMapping!$B:$B,MATCH(CombinedDatabase!$D265,PolicyMapping!$A:$A,0))</f>
        <v>cap on fossils</v>
      </c>
      <c r="N265" s="70" t="str">
        <f>INDEX(PolicyMapping!$C:$C,MATCH(CombinedDatabase!$D265,PolicyMapping!$A:$A,0))</f>
        <v>supply</v>
      </c>
    </row>
    <row r="266" spans="1:14" x14ac:dyDescent="0.3">
      <c r="A266" s="70" t="s">
        <v>679</v>
      </c>
      <c r="B266" s="70" t="s">
        <v>471</v>
      </c>
      <c r="D266" s="70" t="s">
        <v>484</v>
      </c>
      <c r="E266" s="70">
        <v>5</v>
      </c>
      <c r="F266" s="70" t="s">
        <v>10</v>
      </c>
      <c r="H266" s="70">
        <v>2035</v>
      </c>
      <c r="I266" s="70" t="s">
        <v>17</v>
      </c>
      <c r="J266" s="70" t="s">
        <v>477</v>
      </c>
      <c r="K266" s="10">
        <v>247</v>
      </c>
      <c r="L266" s="70" t="str">
        <f>INDEX(Regions!$B$4:$B$19,MATCH(B266,Regions!$A$4:$A$19))</f>
        <v>Russia</v>
      </c>
      <c r="M266" s="70" t="str">
        <f>INDEX(PolicyMapping!$B:$B,MATCH(CombinedDatabase!$D266,PolicyMapping!$A:$A,0))</f>
        <v>cap on fossils</v>
      </c>
      <c r="N266" s="70" t="str">
        <f>INDEX(PolicyMapping!$C:$C,MATCH(CombinedDatabase!$D266,PolicyMapping!$A:$A,0))</f>
        <v>supply</v>
      </c>
    </row>
    <row r="267" spans="1:14" x14ac:dyDescent="0.3">
      <c r="A267" s="70" t="s">
        <v>679</v>
      </c>
      <c r="B267" s="70" t="s">
        <v>471</v>
      </c>
      <c r="D267" s="70" t="s">
        <v>484</v>
      </c>
      <c r="E267" s="70" t="s">
        <v>486</v>
      </c>
      <c r="F267" s="70" t="s">
        <v>112</v>
      </c>
      <c r="G267" s="70">
        <v>2012</v>
      </c>
      <c r="I267" s="70" t="s">
        <v>17</v>
      </c>
      <c r="K267" s="10">
        <v>248</v>
      </c>
      <c r="L267" s="70" t="str">
        <f>INDEX(Regions!$B$4:$B$19,MATCH(B267,Regions!$A$4:$A$19))</f>
        <v>Russia</v>
      </c>
      <c r="M267" s="70" t="str">
        <f>INDEX(PolicyMapping!$B:$B,MATCH(CombinedDatabase!$D267,PolicyMapping!$A:$A,0))</f>
        <v>cap on fossils</v>
      </c>
      <c r="N267" s="70" t="str">
        <f>INDEX(PolicyMapping!$C:$C,MATCH(CombinedDatabase!$D267,PolicyMapping!$A:$A,0))</f>
        <v>supply</v>
      </c>
    </row>
    <row r="268" spans="1:14" x14ac:dyDescent="0.3">
      <c r="A268" s="70" t="s">
        <v>679</v>
      </c>
      <c r="B268" s="70" t="s">
        <v>471</v>
      </c>
      <c r="D268" s="70" t="s">
        <v>487</v>
      </c>
      <c r="E268" s="70">
        <v>9.8000000000000007</v>
      </c>
      <c r="F268" s="70" t="s">
        <v>10</v>
      </c>
      <c r="H268" s="70">
        <v>2024</v>
      </c>
      <c r="I268" s="70" t="s">
        <v>17</v>
      </c>
      <c r="J268" s="70" t="s">
        <v>477</v>
      </c>
      <c r="K268" s="10">
        <v>249</v>
      </c>
      <c r="L268" s="70" t="str">
        <f>INDEX(Regions!$B$4:$B$19,MATCH(B268,Regions!$A$4:$A$19))</f>
        <v>Russia</v>
      </c>
      <c r="M268" s="70" t="str">
        <f>INDEX(PolicyMapping!$B:$B,MATCH(CombinedDatabase!$D268,PolicyMapping!$A:$A,0))</f>
        <v>efficiency standard</v>
      </c>
      <c r="N268" s="70" t="str">
        <f>INDEX(PolicyMapping!$C:$C,MATCH(CombinedDatabase!$D268,PolicyMapping!$A:$A,0))</f>
        <v>system</v>
      </c>
    </row>
    <row r="269" spans="1:14" x14ac:dyDescent="0.3">
      <c r="A269" s="70" t="s">
        <v>679</v>
      </c>
      <c r="B269" s="70" t="s">
        <v>471</v>
      </c>
      <c r="D269" s="70" t="s">
        <v>487</v>
      </c>
      <c r="E269" s="70">
        <v>7.3</v>
      </c>
      <c r="F269" s="70" t="s">
        <v>10</v>
      </c>
      <c r="H269" s="70">
        <v>2035</v>
      </c>
      <c r="I269" s="70" t="s">
        <v>17</v>
      </c>
      <c r="J269" s="70" t="s">
        <v>477</v>
      </c>
      <c r="K269" s="10">
        <v>250</v>
      </c>
      <c r="L269" s="70" t="str">
        <f>INDEX(Regions!$B$4:$B$19,MATCH(B269,Regions!$A$4:$A$19))</f>
        <v>Russia</v>
      </c>
      <c r="M269" s="70" t="str">
        <f>INDEX(PolicyMapping!$B:$B,MATCH(CombinedDatabase!$D269,PolicyMapping!$A:$A,0))</f>
        <v>efficiency standard</v>
      </c>
      <c r="N269" s="70" t="str">
        <f>INDEX(PolicyMapping!$C:$C,MATCH(CombinedDatabase!$D269,PolicyMapping!$A:$A,0))</f>
        <v>system</v>
      </c>
    </row>
    <row r="270" spans="1:14" x14ac:dyDescent="0.3">
      <c r="A270" s="70" t="s">
        <v>679</v>
      </c>
      <c r="B270" s="70" t="s">
        <v>471</v>
      </c>
      <c r="D270" s="70" t="s">
        <v>489</v>
      </c>
      <c r="E270" s="70">
        <v>33</v>
      </c>
      <c r="F270" s="70" t="s">
        <v>10</v>
      </c>
      <c r="H270" s="70">
        <v>2024</v>
      </c>
      <c r="I270" s="70" t="s">
        <v>17</v>
      </c>
      <c r="J270" s="70" t="s">
        <v>477</v>
      </c>
      <c r="K270" s="10">
        <v>251</v>
      </c>
      <c r="L270" s="70" t="str">
        <f>INDEX(Regions!$B$4:$B$19,MATCH(B270,Regions!$A$4:$A$19))</f>
        <v>Russia</v>
      </c>
      <c r="M270" s="70" t="str">
        <f>INDEX(PolicyMapping!$B:$B,MATCH(CombinedDatabase!$D270,PolicyMapping!$A:$A,0))</f>
        <v>clean energy</v>
      </c>
      <c r="N270" s="70" t="str">
        <f>INDEX(PolicyMapping!$C:$C,MATCH(CombinedDatabase!$D270,PolicyMapping!$A:$A,0))</f>
        <v>power</v>
      </c>
    </row>
    <row r="271" spans="1:14" x14ac:dyDescent="0.3">
      <c r="A271" s="70" t="s">
        <v>679</v>
      </c>
      <c r="B271" s="70" t="s">
        <v>471</v>
      </c>
      <c r="D271" s="70" t="s">
        <v>489</v>
      </c>
      <c r="E271" s="70">
        <v>40</v>
      </c>
      <c r="F271" s="70" t="s">
        <v>10</v>
      </c>
      <c r="H271" s="70">
        <v>2035</v>
      </c>
      <c r="I271" s="70" t="s">
        <v>17</v>
      </c>
      <c r="J271" s="70" t="s">
        <v>477</v>
      </c>
      <c r="K271" s="10">
        <v>252</v>
      </c>
      <c r="L271" s="70" t="str">
        <f>INDEX(Regions!$B$4:$B$19,MATCH(B271,Regions!$A$4:$A$19))</f>
        <v>Russia</v>
      </c>
      <c r="M271" s="70" t="str">
        <f>INDEX(PolicyMapping!$B:$B,MATCH(CombinedDatabase!$D271,PolicyMapping!$A:$A,0))</f>
        <v>clean energy</v>
      </c>
      <c r="N271" s="70" t="str">
        <f>INDEX(PolicyMapping!$C:$C,MATCH(CombinedDatabase!$D271,PolicyMapping!$A:$A,0))</f>
        <v>power</v>
      </c>
    </row>
    <row r="272" spans="1:14" x14ac:dyDescent="0.3">
      <c r="A272" s="70" t="s">
        <v>679</v>
      </c>
      <c r="B272" s="70" t="s">
        <v>471</v>
      </c>
      <c r="D272" s="70" t="s">
        <v>491</v>
      </c>
      <c r="E272" s="70">
        <v>2.7</v>
      </c>
      <c r="F272" s="70" t="s">
        <v>492</v>
      </c>
      <c r="H272" s="70">
        <v>2024</v>
      </c>
      <c r="I272" s="70" t="s">
        <v>17</v>
      </c>
      <c r="J272" s="70" t="s">
        <v>477</v>
      </c>
      <c r="K272" s="10">
        <v>253</v>
      </c>
      <c r="L272" s="70" t="str">
        <f>INDEX(Regions!$B$4:$B$19,MATCH(B272,Regions!$A$4:$A$19))</f>
        <v>Russia</v>
      </c>
      <c r="M272" s="70" t="str">
        <f>INDEX(PolicyMapping!$B:$B,MATCH(CombinedDatabase!$D272,PolicyMapping!$A:$A,0))</f>
        <v>cap on fossils</v>
      </c>
      <c r="N272" s="70" t="str">
        <f>INDEX(PolicyMapping!$C:$C,MATCH(CombinedDatabase!$D272,PolicyMapping!$A:$A,0))</f>
        <v>transport</v>
      </c>
    </row>
    <row r="273" spans="1:14" x14ac:dyDescent="0.3">
      <c r="A273" s="70" t="s">
        <v>679</v>
      </c>
      <c r="B273" s="70" t="s">
        <v>471</v>
      </c>
      <c r="D273" s="70" t="s">
        <v>491</v>
      </c>
      <c r="E273" s="83" t="s">
        <v>494</v>
      </c>
      <c r="F273" s="70" t="s">
        <v>492</v>
      </c>
      <c r="H273" s="70">
        <v>2035</v>
      </c>
      <c r="I273" s="70" t="s">
        <v>17</v>
      </c>
      <c r="J273" s="70" t="s">
        <v>477</v>
      </c>
      <c r="K273" s="10">
        <v>254</v>
      </c>
      <c r="L273" s="70" t="str">
        <f>INDEX(Regions!$B$4:$B$19,MATCH(B273,Regions!$A$4:$A$19))</f>
        <v>Russia</v>
      </c>
      <c r="M273" s="70" t="str">
        <f>INDEX(PolicyMapping!$B:$B,MATCH(CombinedDatabase!$D273,PolicyMapping!$A:$A,0))</f>
        <v>cap on fossils</v>
      </c>
      <c r="N273" s="70" t="str">
        <f>INDEX(PolicyMapping!$C:$C,MATCH(CombinedDatabase!$D273,PolicyMapping!$A:$A,0))</f>
        <v>transport</v>
      </c>
    </row>
    <row r="274" spans="1:14" x14ac:dyDescent="0.3">
      <c r="A274" s="70" t="s">
        <v>680</v>
      </c>
      <c r="B274" s="70" t="s">
        <v>32</v>
      </c>
      <c r="D274" s="70" t="s">
        <v>33</v>
      </c>
      <c r="E274" s="70">
        <v>4.5</v>
      </c>
      <c r="F274" s="70" t="s">
        <v>10</v>
      </c>
      <c r="H274" s="70">
        <v>2030</v>
      </c>
      <c r="I274" s="70" t="s">
        <v>17</v>
      </c>
      <c r="J274" s="70" t="s">
        <v>130</v>
      </c>
      <c r="K274" s="10">
        <f>K111+1</f>
        <v>309</v>
      </c>
      <c r="L274" s="70" t="str">
        <f>INDEX(Regions!$B$4:$B$19,MATCH(B274,Regions!$C$4:$C$19))</f>
        <v>Russia</v>
      </c>
      <c r="M274" s="70" t="str">
        <f>INDEX(PolicyMapping!$B:$B,MATCH(CombinedDatabase!$D274,PolicyMapping!$A:$A,0))</f>
        <v>clean energy</v>
      </c>
      <c r="N274" s="70" t="str">
        <f>INDEX(PolicyMapping!$C:$C,MATCH(CombinedDatabase!$D274,PolicyMapping!$A:$A,0))</f>
        <v>power</v>
      </c>
    </row>
    <row r="275" spans="1:14" x14ac:dyDescent="0.3">
      <c r="A275" s="70" t="s">
        <v>680</v>
      </c>
      <c r="B275" s="70" t="s">
        <v>32</v>
      </c>
      <c r="D275" s="70" t="s">
        <v>34</v>
      </c>
      <c r="E275" s="70">
        <v>15.8</v>
      </c>
      <c r="F275" s="70" t="s">
        <v>10</v>
      </c>
      <c r="H275" s="70">
        <v>2030</v>
      </c>
      <c r="I275" s="70" t="s">
        <v>17</v>
      </c>
      <c r="J275" s="70" t="s">
        <v>130</v>
      </c>
      <c r="K275" s="10">
        <f>K274+1</f>
        <v>310</v>
      </c>
      <c r="L275" s="70" t="str">
        <f>INDEX(Regions!$B$4:$B$19,MATCH(B275,Regions!$C$4:$C$19))</f>
        <v>Russia</v>
      </c>
      <c r="M275" s="70" t="str">
        <f>INDEX(PolicyMapping!$B:$B,MATCH(CombinedDatabase!$D275,PolicyMapping!$A:$A,0))</f>
        <v>cap on fossils</v>
      </c>
      <c r="N275" s="70" t="str">
        <f>INDEX(PolicyMapping!$C:$C,MATCH(CombinedDatabase!$D275,PolicyMapping!$A:$A,0))</f>
        <v>system</v>
      </c>
    </row>
    <row r="276" spans="1:14" x14ac:dyDescent="0.3">
      <c r="A276" s="70" t="s">
        <v>679</v>
      </c>
      <c r="B276" s="70" t="s">
        <v>495</v>
      </c>
      <c r="D276" s="70" t="s">
        <v>496</v>
      </c>
      <c r="E276" s="70">
        <v>9.5</v>
      </c>
      <c r="F276" s="70" t="s">
        <v>24</v>
      </c>
      <c r="H276" s="70">
        <v>2023</v>
      </c>
      <c r="I276" s="70" t="s">
        <v>17</v>
      </c>
      <c r="K276" s="10">
        <v>255</v>
      </c>
      <c r="L276" s="70" t="str">
        <f>INDEX(Regions!$B$4:$B$19,MATCH(B276,Regions!$A$4:$A$19))</f>
        <v>Middle East</v>
      </c>
      <c r="M276" s="70" t="str">
        <f>INDEX(PolicyMapping!$B:$B,MATCH(CombinedDatabase!$D276,PolicyMapping!$A:$A,0))</f>
        <v>clean energy</v>
      </c>
      <c r="N276" s="70" t="str">
        <f>INDEX(PolicyMapping!$C:$C,MATCH(CombinedDatabase!$D276,PolicyMapping!$A:$A,0))</f>
        <v>power</v>
      </c>
    </row>
    <row r="277" spans="1:14" x14ac:dyDescent="0.3">
      <c r="A277" s="70" t="s">
        <v>679</v>
      </c>
      <c r="B277" s="70" t="s">
        <v>495</v>
      </c>
      <c r="D277" s="70" t="s">
        <v>499</v>
      </c>
      <c r="E277" s="70" t="s">
        <v>500</v>
      </c>
      <c r="F277" s="70" t="s">
        <v>139</v>
      </c>
      <c r="H277" s="70">
        <v>2020</v>
      </c>
      <c r="I277" s="70" t="s">
        <v>17</v>
      </c>
      <c r="K277" s="10">
        <v>256</v>
      </c>
      <c r="L277" s="70" t="str">
        <f>INDEX(Regions!$B$4:$B$19,MATCH(B277,Regions!$A$4:$A$19))</f>
        <v>Middle East</v>
      </c>
      <c r="M277" s="70" t="str">
        <f>INDEX(PolicyMapping!$B:$B,MATCH(CombinedDatabase!$D277,PolicyMapping!$A:$A,0))</f>
        <v>efficiency standard</v>
      </c>
      <c r="N277" s="70" t="str">
        <f>INDEX(PolicyMapping!$C:$C,MATCH(CombinedDatabase!$D277,PolicyMapping!$A:$A,0))</f>
        <v>transport</v>
      </c>
    </row>
    <row r="278" spans="1:14" x14ac:dyDescent="0.3">
      <c r="A278" s="70" t="s">
        <v>679</v>
      </c>
      <c r="B278" s="70" t="s">
        <v>495</v>
      </c>
      <c r="D278" s="70" t="s">
        <v>176</v>
      </c>
      <c r="E278" s="70" t="s">
        <v>502</v>
      </c>
      <c r="F278" s="70" t="s">
        <v>139</v>
      </c>
      <c r="H278" s="70">
        <v>2020</v>
      </c>
      <c r="I278" s="70" t="s">
        <v>17</v>
      </c>
      <c r="K278" s="10">
        <v>257</v>
      </c>
      <c r="L278" s="70" t="str">
        <f>INDEX(Regions!$B$4:$B$19,MATCH(B278,Regions!$A$4:$A$19))</f>
        <v>Middle East</v>
      </c>
      <c r="M278" s="70" t="str">
        <f>INDEX(PolicyMapping!$B:$B,MATCH(CombinedDatabase!$D278,PolicyMapping!$A:$A,0))</f>
        <v>efficiency standard</v>
      </c>
      <c r="N278" s="70" t="str">
        <f>INDEX(PolicyMapping!$C:$C,MATCH(CombinedDatabase!$D278,PolicyMapping!$A:$A,0))</f>
        <v>transport</v>
      </c>
    </row>
    <row r="279" spans="1:14" x14ac:dyDescent="0.3">
      <c r="A279" s="70" t="s">
        <v>679</v>
      </c>
      <c r="B279" s="70" t="s">
        <v>503</v>
      </c>
      <c r="D279" s="70" t="s">
        <v>89</v>
      </c>
      <c r="E279" s="70">
        <v>120</v>
      </c>
      <c r="F279" s="70" t="s">
        <v>504</v>
      </c>
      <c r="G279" s="70">
        <v>2018</v>
      </c>
      <c r="H279" s="70">
        <v>2022</v>
      </c>
      <c r="I279" s="70" t="s">
        <v>22</v>
      </c>
      <c r="K279" s="10">
        <v>258</v>
      </c>
      <c r="L279" s="70" t="str">
        <f>INDEX(Regions!$B$4:$B$19,MATCH(B279,Regions!$A$4:$A$19))</f>
        <v>Africa</v>
      </c>
      <c r="M279" s="70" t="str">
        <f>INDEX(PolicyMapping!$B:$B,MATCH(CombinedDatabase!$D279,PolicyMapping!$A:$A,0))</f>
        <v>economic</v>
      </c>
      <c r="N279" s="70" t="str">
        <f>INDEX(PolicyMapping!$C:$C,MATCH(CombinedDatabase!$D279,PolicyMapping!$A:$A,0))</f>
        <v>system</v>
      </c>
    </row>
    <row r="280" spans="1:14" x14ac:dyDescent="0.3">
      <c r="A280" s="70" t="s">
        <v>679</v>
      </c>
      <c r="B280" s="70" t="s">
        <v>503</v>
      </c>
      <c r="D280" s="70" t="s">
        <v>65</v>
      </c>
      <c r="E280" s="70">
        <v>5</v>
      </c>
      <c r="F280" s="70" t="s">
        <v>10</v>
      </c>
      <c r="G280" s="70">
        <v>2015</v>
      </c>
      <c r="I280" s="70" t="s">
        <v>17</v>
      </c>
      <c r="K280" s="10">
        <v>259</v>
      </c>
      <c r="L280" s="70" t="str">
        <f>INDEX(Regions!$B$4:$B$19,MATCH(B280,Regions!$A$4:$A$19))</f>
        <v>Africa</v>
      </c>
      <c r="M280" s="70" t="str">
        <f>INDEX(PolicyMapping!$B:$B,MATCH(CombinedDatabase!$D280,PolicyMapping!$A:$A,0))</f>
        <v>clean energy</v>
      </c>
      <c r="N280" s="70" t="str">
        <f>INDEX(PolicyMapping!$C:$C,MATCH(CombinedDatabase!$D280,PolicyMapping!$A:$A,0))</f>
        <v>transport</v>
      </c>
    </row>
    <row r="281" spans="1:14" x14ac:dyDescent="0.3">
      <c r="A281" s="70" t="s">
        <v>679</v>
      </c>
      <c r="B281" s="70" t="s">
        <v>503</v>
      </c>
      <c r="D281" s="70" t="s">
        <v>238</v>
      </c>
      <c r="E281" s="70">
        <v>8.4</v>
      </c>
      <c r="F281" s="70" t="s">
        <v>24</v>
      </c>
      <c r="G281" s="70">
        <v>2010</v>
      </c>
      <c r="H281" s="70">
        <v>2030</v>
      </c>
      <c r="I281" s="70" t="s">
        <v>17</v>
      </c>
      <c r="K281" s="10">
        <v>260</v>
      </c>
      <c r="L281" s="70" t="str">
        <f>INDEX(Regions!$B$4:$B$19,MATCH(B281,Regions!$A$4:$A$19))</f>
        <v>Africa</v>
      </c>
      <c r="M281" s="70" t="str">
        <f>INDEX(PolicyMapping!$B:$B,MATCH(CombinedDatabase!$D281,PolicyMapping!$A:$A,0))</f>
        <v>clean energy</v>
      </c>
      <c r="N281" s="70" t="str">
        <f>INDEX(PolicyMapping!$C:$C,MATCH(CombinedDatabase!$D281,PolicyMapping!$A:$A,0))</f>
        <v>power</v>
      </c>
    </row>
    <row r="282" spans="1:14" x14ac:dyDescent="0.3">
      <c r="A282" s="70" t="s">
        <v>679</v>
      </c>
      <c r="B282" s="70" t="s">
        <v>503</v>
      </c>
      <c r="D282" s="70" t="s">
        <v>509</v>
      </c>
      <c r="E282" s="70">
        <v>1</v>
      </c>
      <c r="F282" s="70" t="s">
        <v>24</v>
      </c>
      <c r="G282" s="70">
        <v>2010</v>
      </c>
      <c r="H282" s="70">
        <v>2030</v>
      </c>
      <c r="I282" s="70" t="s">
        <v>17</v>
      </c>
      <c r="K282" s="10">
        <v>261</v>
      </c>
      <c r="L282" s="70" t="str">
        <f>INDEX(Regions!$B$4:$B$19,MATCH(B282,Regions!$A$4:$A$19))</f>
        <v>Africa</v>
      </c>
      <c r="M282" s="70" t="str">
        <f>INDEX(PolicyMapping!$B:$B,MATCH(CombinedDatabase!$D282,PolicyMapping!$A:$A,0))</f>
        <v>clean energy</v>
      </c>
      <c r="N282" s="70" t="str">
        <f>INDEX(PolicyMapping!$C:$C,MATCH(CombinedDatabase!$D282,PolicyMapping!$A:$A,0))</f>
        <v>power</v>
      </c>
    </row>
    <row r="283" spans="1:14" x14ac:dyDescent="0.3">
      <c r="A283" s="70" t="s">
        <v>679</v>
      </c>
      <c r="B283" s="70" t="s">
        <v>503</v>
      </c>
      <c r="D283" s="70" t="s">
        <v>25</v>
      </c>
      <c r="E283" s="70">
        <v>9.1999999999999993</v>
      </c>
      <c r="F283" s="70" t="s">
        <v>24</v>
      </c>
      <c r="G283" s="70">
        <v>2010</v>
      </c>
      <c r="H283" s="70">
        <v>2030</v>
      </c>
      <c r="I283" s="70" t="s">
        <v>17</v>
      </c>
      <c r="K283" s="10">
        <v>262</v>
      </c>
      <c r="L283" s="70" t="str">
        <f>INDEX(Regions!$B$4:$B$19,MATCH(B283,Regions!$A$4:$A$19))</f>
        <v>Africa</v>
      </c>
      <c r="M283" s="70" t="str">
        <f>INDEX(PolicyMapping!$B:$B,MATCH(CombinedDatabase!$D283,PolicyMapping!$A:$A,0))</f>
        <v>clean energy</v>
      </c>
      <c r="N283" s="70" t="str">
        <f>INDEX(PolicyMapping!$C:$C,MATCH(CombinedDatabase!$D283,PolicyMapping!$A:$A,0))</f>
        <v>power</v>
      </c>
    </row>
    <row r="284" spans="1:14" x14ac:dyDescent="0.3">
      <c r="A284" s="70" t="s">
        <v>679</v>
      </c>
      <c r="B284" s="70" t="s">
        <v>503</v>
      </c>
      <c r="D284" s="70" t="s">
        <v>512</v>
      </c>
      <c r="E284" s="70">
        <v>21</v>
      </c>
      <c r="F284" s="70" t="s">
        <v>10</v>
      </c>
      <c r="H284" s="70">
        <v>2030</v>
      </c>
      <c r="I284" s="70" t="s">
        <v>14</v>
      </c>
      <c r="K284" s="10">
        <v>263</v>
      </c>
      <c r="L284" s="70" t="str">
        <f>INDEX(Regions!$B$4:$B$19,MATCH(B284,Regions!$A$4:$A$19))</f>
        <v>Africa</v>
      </c>
      <c r="M284" s="70" t="str">
        <f>INDEX(PolicyMapping!$B:$B,MATCH(CombinedDatabase!$D284,PolicyMapping!$A:$A,0))</f>
        <v>clean energy</v>
      </c>
      <c r="N284" s="70" t="str">
        <f>INDEX(PolicyMapping!$C:$C,MATCH(CombinedDatabase!$D284,PolicyMapping!$A:$A,0))</f>
        <v>power</v>
      </c>
    </row>
    <row r="285" spans="1:14" x14ac:dyDescent="0.3">
      <c r="A285" s="70" t="s">
        <v>679</v>
      </c>
      <c r="B285" s="70" t="s">
        <v>503</v>
      </c>
      <c r="D285" s="70" t="s">
        <v>513</v>
      </c>
      <c r="E285" s="70">
        <v>26.3</v>
      </c>
      <c r="F285" s="70" t="s">
        <v>10</v>
      </c>
      <c r="H285" s="70">
        <v>2030</v>
      </c>
      <c r="I285" s="70" t="s">
        <v>14</v>
      </c>
      <c r="K285" s="10">
        <v>264</v>
      </c>
      <c r="L285" s="70" t="str">
        <f>INDEX(Regions!$B$4:$B$19,MATCH(B285,Regions!$A$4:$A$19))</f>
        <v>Africa</v>
      </c>
      <c r="M285" s="70" t="str">
        <f>INDEX(PolicyMapping!$B:$B,MATCH(CombinedDatabase!$D285,PolicyMapping!$A:$A,0))</f>
        <v>clean energy</v>
      </c>
      <c r="N285" s="70" t="str">
        <f>INDEX(PolicyMapping!$C:$C,MATCH(CombinedDatabase!$D285,PolicyMapping!$A:$A,0))</f>
        <v>power</v>
      </c>
    </row>
    <row r="286" spans="1:14" x14ac:dyDescent="0.3">
      <c r="A286" s="70" t="s">
        <v>713</v>
      </c>
      <c r="B286" s="70" t="s">
        <v>503</v>
      </c>
      <c r="D286" s="70" t="s">
        <v>31</v>
      </c>
      <c r="E286" s="70">
        <v>0.7</v>
      </c>
      <c r="F286" s="70" t="s">
        <v>24</v>
      </c>
      <c r="G286" s="70">
        <v>2010</v>
      </c>
      <c r="H286" s="70">
        <v>2030</v>
      </c>
      <c r="I286" s="70" t="s">
        <v>17</v>
      </c>
      <c r="J286" s="70" t="s">
        <v>130</v>
      </c>
      <c r="K286" s="10">
        <f>K248+1</f>
        <v>334</v>
      </c>
      <c r="L286" s="70" t="str">
        <f>INDEX(Regions!$B$4:$B$19,MATCH(B286,Regions!$A$4:$A$19))</f>
        <v>Africa</v>
      </c>
      <c r="M286" s="70" t="str">
        <f>INDEX(PolicyMapping!$B:$B,MATCH(CombinedDatabase!$D286,PolicyMapping!$A:$A,0))</f>
        <v>clean energy</v>
      </c>
      <c r="N286" s="70" t="str">
        <f>INDEX(PolicyMapping!$C:$C,MATCH(CombinedDatabase!$D286,PolicyMapping!$A:$A,0))</f>
        <v>power</v>
      </c>
    </row>
    <row r="287" spans="1:14" x14ac:dyDescent="0.3">
      <c r="A287" s="70" t="s">
        <v>679</v>
      </c>
      <c r="B287" s="70" t="s">
        <v>514</v>
      </c>
      <c r="D287" s="70" t="s">
        <v>515</v>
      </c>
      <c r="E287" s="70">
        <v>-20</v>
      </c>
      <c r="F287" s="70" t="s">
        <v>10</v>
      </c>
      <c r="G287" s="70">
        <v>2008</v>
      </c>
      <c r="H287" s="70">
        <v>2023</v>
      </c>
      <c r="I287" s="70" t="s">
        <v>17</v>
      </c>
      <c r="K287" s="10">
        <v>265</v>
      </c>
      <c r="L287" s="70" t="str">
        <f>INDEX(Regions!$B$4:$B$19,MATCH(B287,Regions!$A$4:$A$19))</f>
        <v>Rest of the World</v>
      </c>
      <c r="M287" s="70" t="str">
        <f>INDEX(PolicyMapping!$B:$B,MATCH(CombinedDatabase!$D287,PolicyMapping!$A:$A,0))</f>
        <v>efficiency standard</v>
      </c>
      <c r="N287" s="70" t="str">
        <f>INDEX(PolicyMapping!$C:$C,MATCH(CombinedDatabase!$D287,PolicyMapping!$A:$A,0))</f>
        <v>industry</v>
      </c>
    </row>
    <row r="288" spans="1:14" x14ac:dyDescent="0.3">
      <c r="A288" s="70" t="s">
        <v>679</v>
      </c>
      <c r="B288" s="70" t="s">
        <v>514</v>
      </c>
      <c r="D288" s="70" t="s">
        <v>355</v>
      </c>
      <c r="E288" s="70">
        <v>10</v>
      </c>
      <c r="F288" s="70" t="s">
        <v>24</v>
      </c>
      <c r="H288" s="70">
        <v>2030</v>
      </c>
      <c r="I288" s="70" t="s">
        <v>22</v>
      </c>
      <c r="K288" s="10">
        <v>266</v>
      </c>
      <c r="L288" s="70" t="str">
        <f>INDEX(Regions!$B$4:$B$19,MATCH(B288,Regions!$A$4:$A$19))</f>
        <v>Rest of the World</v>
      </c>
      <c r="M288" s="70" t="str">
        <f>INDEX(PolicyMapping!$B:$B,MATCH(CombinedDatabase!$D288,PolicyMapping!$A:$A,0))</f>
        <v>clean energy</v>
      </c>
      <c r="N288" s="70" t="str">
        <f>INDEX(PolicyMapping!$C:$C,MATCH(CombinedDatabase!$D288,PolicyMapping!$A:$A,0))</f>
        <v>power</v>
      </c>
    </row>
    <row r="289" spans="1:14" x14ac:dyDescent="0.3">
      <c r="A289" s="70" t="s">
        <v>679</v>
      </c>
      <c r="B289" s="70" t="s">
        <v>514</v>
      </c>
      <c r="D289" s="70" t="s">
        <v>353</v>
      </c>
      <c r="E289" s="70">
        <v>16</v>
      </c>
      <c r="F289" s="70" t="s">
        <v>24</v>
      </c>
      <c r="H289" s="70">
        <v>2030</v>
      </c>
      <c r="I289" s="70" t="s">
        <v>22</v>
      </c>
      <c r="K289" s="10">
        <v>267</v>
      </c>
      <c r="L289" s="70" t="str">
        <f>INDEX(Regions!$B$4:$B$19,MATCH(B289,Regions!$A$4:$A$19))</f>
        <v>Rest of the World</v>
      </c>
      <c r="M289" s="70" t="str">
        <f>INDEX(PolicyMapping!$B:$B,MATCH(CombinedDatabase!$D289,PolicyMapping!$A:$A,0))</f>
        <v>clean energy</v>
      </c>
      <c r="N289" s="70" t="str">
        <f>INDEX(PolicyMapping!$C:$C,MATCH(CombinedDatabase!$D289,PolicyMapping!$A:$A,0))</f>
        <v>power</v>
      </c>
    </row>
    <row r="290" spans="1:14" x14ac:dyDescent="0.3">
      <c r="A290" s="70" t="s">
        <v>679</v>
      </c>
      <c r="B290" s="70" t="s">
        <v>514</v>
      </c>
      <c r="D290" s="70" t="s">
        <v>518</v>
      </c>
      <c r="E290" s="70">
        <v>-14</v>
      </c>
      <c r="F290" s="70" t="s">
        <v>10</v>
      </c>
      <c r="G290" s="70">
        <v>2017</v>
      </c>
      <c r="H290" s="70">
        <v>2023</v>
      </c>
      <c r="I290" s="70" t="s">
        <v>22</v>
      </c>
      <c r="K290" s="10">
        <v>268</v>
      </c>
      <c r="L290" s="70" t="str">
        <f>INDEX(Regions!$B$4:$B$19,MATCH(B290,Regions!$A$4:$A$19))</f>
        <v>Rest of the World</v>
      </c>
      <c r="M290" s="70" t="str">
        <f>INDEX(PolicyMapping!$B:$B,MATCH(CombinedDatabase!$D290,PolicyMapping!$A:$A,0))</f>
        <v>efficiency standard</v>
      </c>
      <c r="N290" s="70" t="str">
        <f>INDEX(PolicyMapping!$C:$C,MATCH(CombinedDatabase!$D290,PolicyMapping!$A:$A,0))</f>
        <v>system</v>
      </c>
    </row>
    <row r="291" spans="1:14" x14ac:dyDescent="0.3">
      <c r="A291" s="70" t="s">
        <v>679</v>
      </c>
      <c r="B291" s="70" t="s">
        <v>514</v>
      </c>
      <c r="D291" s="70" t="s">
        <v>21</v>
      </c>
      <c r="E291" s="70">
        <v>30</v>
      </c>
      <c r="F291" s="70" t="s">
        <v>10</v>
      </c>
      <c r="H291" s="70">
        <v>2023</v>
      </c>
      <c r="I291" s="70" t="s">
        <v>17</v>
      </c>
      <c r="K291" s="10">
        <v>269</v>
      </c>
      <c r="L291" s="70" t="str">
        <f>INDEX(Regions!$B$4:$B$19,MATCH(B291,Regions!$A$4:$A$19))</f>
        <v>Rest of the World</v>
      </c>
      <c r="M291" s="70" t="str">
        <f>INDEX(PolicyMapping!$B:$B,MATCH(CombinedDatabase!$D291,PolicyMapping!$A:$A,0))</f>
        <v>clean energy</v>
      </c>
      <c r="N291" s="70" t="str">
        <f>INDEX(PolicyMapping!$C:$C,MATCH(CombinedDatabase!$D291,PolicyMapping!$A:$A,0))</f>
        <v>power</v>
      </c>
    </row>
    <row r="292" spans="1:14" x14ac:dyDescent="0.3">
      <c r="A292" s="70" t="s">
        <v>679</v>
      </c>
      <c r="B292" s="70" t="s">
        <v>514</v>
      </c>
      <c r="D292" s="70" t="s">
        <v>240</v>
      </c>
      <c r="E292" s="70">
        <v>1</v>
      </c>
      <c r="F292" s="70" t="s">
        <v>24</v>
      </c>
      <c r="H292" s="70">
        <v>2023</v>
      </c>
      <c r="I292" s="70" t="s">
        <v>17</v>
      </c>
      <c r="K292" s="10">
        <v>270</v>
      </c>
      <c r="L292" s="70" t="str">
        <f>INDEX(Regions!$B$4:$B$19,MATCH(B292,Regions!$A$4:$A$19))</f>
        <v>Rest of the World</v>
      </c>
      <c r="M292" s="70" t="str">
        <f>INDEX(PolicyMapping!$B:$B,MATCH(CombinedDatabase!$D292,PolicyMapping!$A:$A,0))</f>
        <v>clean energy</v>
      </c>
      <c r="N292" s="70" t="str">
        <f>INDEX(PolicyMapping!$C:$C,MATCH(CombinedDatabase!$D292,PolicyMapping!$A:$A,0))</f>
        <v>power</v>
      </c>
    </row>
    <row r="293" spans="1:14" x14ac:dyDescent="0.3">
      <c r="A293" s="70" t="s">
        <v>679</v>
      </c>
      <c r="B293" s="70" t="s">
        <v>514</v>
      </c>
      <c r="D293" s="70" t="s">
        <v>522</v>
      </c>
      <c r="E293" s="70">
        <v>1</v>
      </c>
      <c r="F293" s="70" t="s">
        <v>24</v>
      </c>
      <c r="H293" s="70">
        <v>2023</v>
      </c>
      <c r="I293" s="70" t="s">
        <v>17</v>
      </c>
      <c r="K293" s="10">
        <v>271</v>
      </c>
      <c r="L293" s="70" t="str">
        <f>INDEX(Regions!$B$4:$B$19,MATCH(B293,Regions!$A$4:$A$19))</f>
        <v>Rest of the World</v>
      </c>
      <c r="M293" s="70" t="str">
        <f>INDEX(PolicyMapping!$B:$B,MATCH(CombinedDatabase!$D293,PolicyMapping!$A:$A,0))</f>
        <v>clean energy</v>
      </c>
      <c r="N293" s="70" t="str">
        <f>INDEX(PolicyMapping!$C:$C,MATCH(CombinedDatabase!$D293,PolicyMapping!$A:$A,0))</f>
        <v>power</v>
      </c>
    </row>
    <row r="294" spans="1:14" x14ac:dyDescent="0.3">
      <c r="A294" s="70" t="s">
        <v>679</v>
      </c>
      <c r="B294" s="70" t="s">
        <v>514</v>
      </c>
      <c r="D294" s="70" t="s">
        <v>26</v>
      </c>
      <c r="E294" s="70">
        <v>5</v>
      </c>
      <c r="F294" s="70" t="s">
        <v>24</v>
      </c>
      <c r="H294" s="70">
        <v>2023</v>
      </c>
      <c r="I294" s="70" t="s">
        <v>17</v>
      </c>
      <c r="K294" s="10">
        <v>272</v>
      </c>
      <c r="L294" s="70" t="str">
        <f>INDEX(Regions!$B$4:$B$19,MATCH(B294,Regions!$A$4:$A$19))</f>
        <v>Rest of the World</v>
      </c>
      <c r="M294" s="70" t="str">
        <f>INDEX(PolicyMapping!$B:$B,MATCH(CombinedDatabase!$D294,PolicyMapping!$A:$A,0))</f>
        <v>clean energy</v>
      </c>
      <c r="N294" s="70" t="str">
        <f>INDEX(PolicyMapping!$C:$C,MATCH(CombinedDatabase!$D294,PolicyMapping!$A:$A,0))</f>
        <v>power</v>
      </c>
    </row>
    <row r="295" spans="1:14" x14ac:dyDescent="0.3">
      <c r="A295" s="70" t="s">
        <v>679</v>
      </c>
      <c r="B295" s="70" t="s">
        <v>514</v>
      </c>
      <c r="D295" s="70" t="s">
        <v>25</v>
      </c>
      <c r="E295" s="70">
        <v>20</v>
      </c>
      <c r="F295" s="70" t="s">
        <v>24</v>
      </c>
      <c r="H295" s="70">
        <v>2023</v>
      </c>
      <c r="I295" s="70" t="s">
        <v>17</v>
      </c>
      <c r="K295" s="10">
        <v>273</v>
      </c>
      <c r="L295" s="70" t="str">
        <f>INDEX(Regions!$B$4:$B$19,MATCH(B295,Regions!$A$4:$A$19))</f>
        <v>Rest of the World</v>
      </c>
      <c r="M295" s="70" t="str">
        <f>INDEX(PolicyMapping!$B:$B,MATCH(CombinedDatabase!$D295,PolicyMapping!$A:$A,0))</f>
        <v>clean energy</v>
      </c>
      <c r="N295" s="70" t="str">
        <f>INDEX(PolicyMapping!$C:$C,MATCH(CombinedDatabase!$D295,PolicyMapping!$A:$A,0))</f>
        <v>power</v>
      </c>
    </row>
    <row r="296" spans="1:14" x14ac:dyDescent="0.3">
      <c r="A296" s="70" t="s">
        <v>679</v>
      </c>
      <c r="B296" s="70" t="s">
        <v>514</v>
      </c>
      <c r="D296" s="70" t="s">
        <v>31</v>
      </c>
      <c r="E296" s="70">
        <v>34</v>
      </c>
      <c r="F296" s="70" t="s">
        <v>24</v>
      </c>
      <c r="H296" s="70">
        <v>2023</v>
      </c>
      <c r="I296" s="70" t="s">
        <v>17</v>
      </c>
      <c r="K296" s="10">
        <v>274</v>
      </c>
      <c r="L296" s="70" t="str">
        <f>INDEX(Regions!$B$4:$B$19,MATCH(B296,Regions!$A$4:$A$19))</f>
        <v>Rest of the World</v>
      </c>
      <c r="M296" s="70" t="str">
        <f>INDEX(PolicyMapping!$B:$B,MATCH(CombinedDatabase!$D296,PolicyMapping!$A:$A,0))</f>
        <v>clean energy</v>
      </c>
      <c r="N296" s="70" t="str">
        <f>INDEX(PolicyMapping!$C:$C,MATCH(CombinedDatabase!$D296,PolicyMapping!$A:$A,0))</f>
        <v>power</v>
      </c>
    </row>
    <row r="297" spans="1:14" x14ac:dyDescent="0.3">
      <c r="A297" s="70" t="s">
        <v>679</v>
      </c>
      <c r="B297" s="70" t="s">
        <v>527</v>
      </c>
      <c r="D297" s="70" t="s">
        <v>176</v>
      </c>
      <c r="E297" s="70">
        <v>0.91</v>
      </c>
      <c r="F297" s="70" t="s">
        <v>139</v>
      </c>
      <c r="H297" s="70">
        <v>2025</v>
      </c>
      <c r="I297" s="70" t="s">
        <v>528</v>
      </c>
      <c r="K297" s="10">
        <v>275</v>
      </c>
      <c r="L297" s="70" t="str">
        <f>INDEX(Regions!$B$4:$B$19,MATCH(B297,Regions!$A$4:$A$19))</f>
        <v>USA</v>
      </c>
      <c r="M297" s="70" t="str">
        <f>INDEX(PolicyMapping!$B:$B,MATCH(CombinedDatabase!$D297,PolicyMapping!$A:$A,0))</f>
        <v>efficiency standard</v>
      </c>
      <c r="N297" s="70" t="str">
        <f>INDEX(PolicyMapping!$C:$C,MATCH(CombinedDatabase!$D297,PolicyMapping!$A:$A,0))</f>
        <v>transport</v>
      </c>
    </row>
    <row r="298" spans="1:14" x14ac:dyDescent="0.3">
      <c r="A298" s="70" t="s">
        <v>679</v>
      </c>
      <c r="B298" s="70" t="s">
        <v>527</v>
      </c>
      <c r="D298" s="70" t="s">
        <v>530</v>
      </c>
      <c r="E298" s="70">
        <v>350</v>
      </c>
      <c r="F298" s="70" t="s">
        <v>531</v>
      </c>
      <c r="H298" s="70">
        <v>2030</v>
      </c>
      <c r="I298" s="70" t="s">
        <v>17</v>
      </c>
      <c r="K298" s="10">
        <v>276</v>
      </c>
      <c r="L298" s="70" t="str">
        <f>INDEX(Regions!$B$4:$B$19,MATCH(B298,Regions!$A$4:$A$19))</f>
        <v>USA</v>
      </c>
      <c r="M298" s="70" t="str">
        <f>INDEX(PolicyMapping!$B:$B,MATCH(CombinedDatabase!$D298,PolicyMapping!$A:$A,0))</f>
        <v>efficiency standard</v>
      </c>
      <c r="N298" s="70" t="str">
        <f>INDEX(PolicyMapping!$C:$C,MATCH(CombinedDatabase!$D298,PolicyMapping!$A:$A,0))</f>
        <v>buildings</v>
      </c>
    </row>
    <row r="299" spans="1:14" x14ac:dyDescent="0.3">
      <c r="A299" s="70" t="s">
        <v>679</v>
      </c>
      <c r="B299" s="70" t="s">
        <v>527</v>
      </c>
      <c r="D299" s="70" t="s">
        <v>530</v>
      </c>
      <c r="E299" s="70">
        <v>250</v>
      </c>
      <c r="F299" s="70" t="s">
        <v>531</v>
      </c>
      <c r="H299" s="70">
        <v>2020</v>
      </c>
      <c r="I299" s="70" t="s">
        <v>17</v>
      </c>
      <c r="K299" s="10">
        <v>277</v>
      </c>
      <c r="L299" s="70" t="str">
        <f>INDEX(Regions!$B$4:$B$19,MATCH(B299,Regions!$A$4:$A$19))</f>
        <v>USA</v>
      </c>
      <c r="M299" s="70" t="str">
        <f>INDEX(PolicyMapping!$B:$B,MATCH(CombinedDatabase!$D299,PolicyMapping!$A:$A,0))</f>
        <v>efficiency standard</v>
      </c>
      <c r="N299" s="70" t="str">
        <f>INDEX(PolicyMapping!$C:$C,MATCH(CombinedDatabase!$D299,PolicyMapping!$A:$A,0))</f>
        <v>buildings</v>
      </c>
    </row>
    <row r="300" spans="1:14" x14ac:dyDescent="0.3">
      <c r="A300" s="70" t="s">
        <v>679</v>
      </c>
      <c r="B300" s="70" t="s">
        <v>527</v>
      </c>
      <c r="D300" s="70" t="s">
        <v>535</v>
      </c>
      <c r="E300" s="70">
        <v>-20</v>
      </c>
      <c r="F300" s="70" t="s">
        <v>10</v>
      </c>
      <c r="G300" s="70">
        <v>2010</v>
      </c>
      <c r="H300" s="70">
        <v>2025</v>
      </c>
      <c r="I300" s="70" t="s">
        <v>17</v>
      </c>
      <c r="K300" s="10">
        <v>278</v>
      </c>
      <c r="L300" s="70" t="str">
        <f>INDEX(Regions!$B$4:$B$19,MATCH(B300,Regions!$A$4:$A$19))</f>
        <v>USA</v>
      </c>
      <c r="M300" s="70" t="str">
        <f>INDEX(PolicyMapping!$B:$B,MATCH(CombinedDatabase!$D300,PolicyMapping!$A:$A,0))</f>
        <v>efficiency standard</v>
      </c>
      <c r="N300" s="70" t="str">
        <f>INDEX(PolicyMapping!$C:$C,MATCH(CombinedDatabase!$D300,PolicyMapping!$A:$A,0))</f>
        <v>buildings</v>
      </c>
    </row>
    <row r="301" spans="1:14" x14ac:dyDescent="0.3">
      <c r="A301" s="70" t="s">
        <v>679</v>
      </c>
      <c r="B301" s="70" t="s">
        <v>527</v>
      </c>
      <c r="D301" s="70" t="s">
        <v>537</v>
      </c>
      <c r="E301" s="70">
        <v>15</v>
      </c>
      <c r="F301" s="70" t="s">
        <v>10</v>
      </c>
      <c r="H301" s="70">
        <v>2022</v>
      </c>
      <c r="I301" s="70" t="s">
        <v>17</v>
      </c>
      <c r="K301" s="10">
        <v>279</v>
      </c>
      <c r="L301" s="70" t="str">
        <f>INDEX(Regions!$B$4:$B$19,MATCH(B301,Regions!$A$4:$A$19))</f>
        <v>USA</v>
      </c>
      <c r="M301" s="70" t="str">
        <f>INDEX(PolicyMapping!$B:$B,MATCH(CombinedDatabase!$D301,PolicyMapping!$A:$A,0))</f>
        <v>clean energy</v>
      </c>
      <c r="N301" s="70" t="str">
        <f>INDEX(PolicyMapping!$C:$C,MATCH(CombinedDatabase!$D301,PolicyMapping!$A:$A,0))</f>
        <v>transport</v>
      </c>
    </row>
    <row r="302" spans="1:14" x14ac:dyDescent="0.3">
      <c r="A302" s="70" t="s">
        <v>679</v>
      </c>
      <c r="B302" s="70" t="s">
        <v>527</v>
      </c>
      <c r="D302" s="70" t="s">
        <v>539</v>
      </c>
      <c r="E302" s="70">
        <v>21</v>
      </c>
      <c r="F302" s="70" t="s">
        <v>10</v>
      </c>
      <c r="H302" s="70">
        <v>2022</v>
      </c>
      <c r="I302" s="70" t="s">
        <v>17</v>
      </c>
      <c r="K302" s="10">
        <v>280</v>
      </c>
      <c r="L302" s="70" t="str">
        <f>INDEX(Regions!$B$4:$B$19,MATCH(B302,Regions!$A$4:$A$19))</f>
        <v>USA</v>
      </c>
      <c r="M302" s="70" t="str">
        <f>INDEX(PolicyMapping!$B:$B,MATCH(CombinedDatabase!$D302,PolicyMapping!$A:$A,0))</f>
        <v>clean energy</v>
      </c>
      <c r="N302" s="70" t="str">
        <f>INDEX(PolicyMapping!$C:$C,MATCH(CombinedDatabase!$D302,PolicyMapping!$A:$A,0))</f>
        <v>transport</v>
      </c>
    </row>
    <row r="303" spans="1:14" x14ac:dyDescent="0.3">
      <c r="A303" s="70" t="s">
        <v>679</v>
      </c>
      <c r="B303" s="70" t="s">
        <v>527</v>
      </c>
      <c r="D303" s="70" t="s">
        <v>65</v>
      </c>
      <c r="E303" s="70">
        <v>10.1</v>
      </c>
      <c r="F303" s="70" t="s">
        <v>10</v>
      </c>
      <c r="G303" s="70">
        <v>2014</v>
      </c>
      <c r="I303" s="70" t="s">
        <v>17</v>
      </c>
      <c r="K303" s="10">
        <v>281</v>
      </c>
      <c r="L303" s="70" t="str">
        <f>INDEX(Regions!$B$4:$B$19,MATCH(B303,Regions!$A$4:$A$19))</f>
        <v>USA</v>
      </c>
      <c r="M303" s="70" t="str">
        <f>INDEX(PolicyMapping!$B:$B,MATCH(CombinedDatabase!$D303,PolicyMapping!$A:$A,0))</f>
        <v>clean energy</v>
      </c>
      <c r="N303" s="70" t="str">
        <f>INDEX(PolicyMapping!$C:$C,MATCH(CombinedDatabase!$D303,PolicyMapping!$A:$A,0))</f>
        <v>transport</v>
      </c>
    </row>
    <row r="304" spans="1:14" x14ac:dyDescent="0.3">
      <c r="A304" s="70" t="s">
        <v>679</v>
      </c>
      <c r="B304" s="70" t="s">
        <v>527</v>
      </c>
      <c r="D304" s="70" t="s">
        <v>182</v>
      </c>
      <c r="E304" s="70">
        <v>450</v>
      </c>
      <c r="F304" s="70" t="s">
        <v>183</v>
      </c>
      <c r="G304" s="70">
        <v>2014</v>
      </c>
      <c r="I304" s="70" t="s">
        <v>17</v>
      </c>
      <c r="K304" s="10">
        <v>282</v>
      </c>
      <c r="L304" s="70" t="str">
        <f>INDEX(Regions!$B$4:$B$19,MATCH(B304,Regions!$A$4:$A$19))</f>
        <v>USA</v>
      </c>
      <c r="M304" s="70" t="str">
        <f>INDEX(PolicyMapping!$B:$B,MATCH(CombinedDatabase!$D304,PolicyMapping!$A:$A,0))</f>
        <v>efficiency standard</v>
      </c>
      <c r="N304" s="70" t="str">
        <f>INDEX(PolicyMapping!$C:$C,MATCH(CombinedDatabase!$D304,PolicyMapping!$A:$A,0))</f>
        <v>power</v>
      </c>
    </row>
    <row r="305" spans="1:14" x14ac:dyDescent="0.3">
      <c r="A305" s="70" t="s">
        <v>679</v>
      </c>
      <c r="B305" s="70" t="s">
        <v>527</v>
      </c>
      <c r="D305" s="70" t="s">
        <v>21</v>
      </c>
      <c r="E305" s="70">
        <v>10.6</v>
      </c>
      <c r="F305" s="70" t="s">
        <v>10</v>
      </c>
      <c r="H305" s="70">
        <v>2020</v>
      </c>
      <c r="I305" s="70" t="s">
        <v>17</v>
      </c>
      <c r="K305" s="10">
        <v>283</v>
      </c>
      <c r="L305" s="70" t="str">
        <f>INDEX(Regions!$B$4:$B$19,MATCH(B305,Regions!$A$4:$A$19))</f>
        <v>USA</v>
      </c>
      <c r="M305" s="70" t="str">
        <f>INDEX(PolicyMapping!$B:$B,MATCH(CombinedDatabase!$D305,PolicyMapping!$A:$A,0))</f>
        <v>clean energy</v>
      </c>
      <c r="N305" s="70" t="str">
        <f>INDEX(PolicyMapping!$C:$C,MATCH(CombinedDatabase!$D305,PolicyMapping!$A:$A,0))</f>
        <v>power</v>
      </c>
    </row>
    <row r="306" spans="1:14" x14ac:dyDescent="0.3">
      <c r="A306" s="70" t="s">
        <v>679</v>
      </c>
      <c r="B306" s="70" t="s">
        <v>527</v>
      </c>
      <c r="D306" s="70" t="s">
        <v>544</v>
      </c>
      <c r="E306" s="70">
        <v>-42.5</v>
      </c>
      <c r="F306" s="70" t="s">
        <v>10</v>
      </c>
      <c r="G306" s="70">
        <v>2012</v>
      </c>
      <c r="H306" s="70">
        <v>2025</v>
      </c>
      <c r="I306" s="70" t="s">
        <v>17</v>
      </c>
      <c r="K306" s="10">
        <v>284</v>
      </c>
      <c r="L306" s="70" t="str">
        <f>INDEX(Regions!$B$4:$B$19,MATCH(B306,Regions!$A$4:$A$19))</f>
        <v>USA</v>
      </c>
      <c r="M306" s="70" t="str">
        <f>INDEX(PolicyMapping!$B:$B,MATCH(CombinedDatabase!$D306,PolicyMapping!$A:$A,0))</f>
        <v>cap on emissions</v>
      </c>
      <c r="N306" s="70" t="str">
        <f>INDEX(PolicyMapping!$C:$C,MATCH(CombinedDatabase!$D306,PolicyMapping!$A:$A,0))</f>
        <v>supply</v>
      </c>
    </row>
    <row r="307" spans="1:14" x14ac:dyDescent="0.3">
      <c r="A307" s="70" t="s">
        <v>679</v>
      </c>
      <c r="B307" s="70" t="s">
        <v>527</v>
      </c>
      <c r="D307" s="70" t="s">
        <v>180</v>
      </c>
      <c r="E307" s="70">
        <v>0.67</v>
      </c>
      <c r="F307" s="70" t="s">
        <v>166</v>
      </c>
      <c r="G307" s="70">
        <v>2015</v>
      </c>
      <c r="H307" s="70">
        <v>2027</v>
      </c>
      <c r="I307" s="70" t="s">
        <v>17</v>
      </c>
      <c r="K307" s="10">
        <v>285</v>
      </c>
      <c r="L307" s="70" t="str">
        <f>INDEX(Regions!$B$4:$B$19,MATCH(B307,Regions!$A$4:$A$19))</f>
        <v>USA</v>
      </c>
      <c r="M307" s="70" t="str">
        <f>INDEX(PolicyMapping!$B:$B,MATCH(CombinedDatabase!$D307,PolicyMapping!$A:$A,0))</f>
        <v>efficiency standard</v>
      </c>
      <c r="N307" s="70" t="str">
        <f>INDEX(PolicyMapping!$C:$C,MATCH(CombinedDatabase!$D307,PolicyMapping!$A:$A,0))</f>
        <v>transport</v>
      </c>
    </row>
    <row r="308" spans="1:14" x14ac:dyDescent="0.3">
      <c r="A308" s="70" t="s">
        <v>679</v>
      </c>
      <c r="B308" s="70" t="s">
        <v>527</v>
      </c>
      <c r="D308" s="70" t="s">
        <v>547</v>
      </c>
      <c r="E308" s="70">
        <v>-35</v>
      </c>
      <c r="F308" s="70" t="s">
        <v>10</v>
      </c>
      <c r="G308" s="70">
        <v>2015</v>
      </c>
      <c r="H308" s="70">
        <v>2027</v>
      </c>
      <c r="I308" s="70" t="s">
        <v>17</v>
      </c>
      <c r="K308" s="10">
        <v>286</v>
      </c>
      <c r="L308" s="70" t="str">
        <f>INDEX(Regions!$B$4:$B$19,MATCH(B308,Regions!$A$4:$A$19))</f>
        <v>USA</v>
      </c>
      <c r="M308" s="70" t="str">
        <f>INDEX(PolicyMapping!$B:$B,MATCH(CombinedDatabase!$D308,PolicyMapping!$A:$A,0))</f>
        <v>efficiency standard</v>
      </c>
      <c r="N308" s="70" t="str">
        <f>INDEX(PolicyMapping!$C:$C,MATCH(CombinedDatabase!$D308,PolicyMapping!$A:$A,0))</f>
        <v>transport</v>
      </c>
    </row>
    <row r="309" spans="1:14" x14ac:dyDescent="0.3">
      <c r="A309" s="70" t="s">
        <v>679</v>
      </c>
      <c r="B309" s="70" t="s">
        <v>527</v>
      </c>
      <c r="D309" s="70" t="s">
        <v>165</v>
      </c>
      <c r="E309" s="70">
        <v>0.89</v>
      </c>
      <c r="F309" s="70" t="s">
        <v>166</v>
      </c>
      <c r="G309" s="70">
        <v>2014</v>
      </c>
      <c r="H309" s="70">
        <v>2027</v>
      </c>
      <c r="I309" s="70" t="s">
        <v>17</v>
      </c>
      <c r="K309" s="10">
        <v>287</v>
      </c>
      <c r="L309" s="70" t="str">
        <f>INDEX(Regions!$B$4:$B$19,MATCH(B309,Regions!$A$4:$A$19))</f>
        <v>USA</v>
      </c>
      <c r="M309" s="70" t="str">
        <f>INDEX(PolicyMapping!$B:$B,MATCH(CombinedDatabase!$D309,PolicyMapping!$A:$A,0))</f>
        <v>efficiency standard</v>
      </c>
      <c r="N309" s="70" t="str">
        <f>INDEX(PolicyMapping!$C:$C,MATCH(CombinedDatabase!$D309,PolicyMapping!$A:$A,0))</f>
        <v>transport</v>
      </c>
    </row>
    <row r="310" spans="1:14" x14ac:dyDescent="0.3">
      <c r="A310" s="70" t="s">
        <v>679</v>
      </c>
      <c r="B310" s="70" t="s">
        <v>527</v>
      </c>
      <c r="D310" s="70" t="s">
        <v>550</v>
      </c>
      <c r="E310" s="70">
        <v>1.1100000000000001</v>
      </c>
      <c r="F310" s="70" t="s">
        <v>139</v>
      </c>
      <c r="G310" s="70">
        <v>2017</v>
      </c>
      <c r="H310" s="70">
        <v>2021</v>
      </c>
      <c r="I310" s="70" t="s">
        <v>17</v>
      </c>
      <c r="K310" s="10">
        <v>288</v>
      </c>
      <c r="L310" s="70" t="str">
        <f>INDEX(Regions!$B$4:$B$19,MATCH(B310,Regions!$A$4:$A$19))</f>
        <v>USA</v>
      </c>
      <c r="M310" s="70" t="str">
        <f>INDEX(PolicyMapping!$B:$B,MATCH(CombinedDatabase!$D310,PolicyMapping!$A:$A,0))</f>
        <v>efficiency standard</v>
      </c>
      <c r="N310" s="70" t="str">
        <f>INDEX(PolicyMapping!$C:$C,MATCH(CombinedDatabase!$D310,PolicyMapping!$A:$A,0))</f>
        <v>transport</v>
      </c>
    </row>
    <row r="311" spans="1:14" x14ac:dyDescent="0.3">
      <c r="A311" s="70" t="s">
        <v>679</v>
      </c>
      <c r="B311" s="70" t="s">
        <v>527</v>
      </c>
      <c r="D311" s="70" t="s">
        <v>552</v>
      </c>
      <c r="E311" s="70">
        <v>1.1100000000000001</v>
      </c>
      <c r="F311" s="70" t="s">
        <v>139</v>
      </c>
      <c r="G311" s="70">
        <v>2017</v>
      </c>
      <c r="H311" s="70">
        <v>2021</v>
      </c>
      <c r="I311" s="70" t="s">
        <v>17</v>
      </c>
      <c r="K311" s="10">
        <v>289</v>
      </c>
      <c r="L311" s="70" t="str">
        <f>INDEX(Regions!$B$4:$B$19,MATCH(B311,Regions!$A$4:$A$19))</f>
        <v>USA</v>
      </c>
      <c r="M311" s="70" t="str">
        <f>INDEX(PolicyMapping!$B:$B,MATCH(CombinedDatabase!$D311,PolicyMapping!$A:$A,0))</f>
        <v>efficiency standard</v>
      </c>
      <c r="N311" s="70" t="str">
        <f>INDEX(PolicyMapping!$C:$C,MATCH(CombinedDatabase!$D311,PolicyMapping!$A:$A,0))</f>
        <v>transport</v>
      </c>
    </row>
    <row r="312" spans="1:14" x14ac:dyDescent="0.3">
      <c r="A312" s="70" t="s">
        <v>679</v>
      </c>
      <c r="B312" s="70" t="s">
        <v>527</v>
      </c>
      <c r="D312" s="70" t="s">
        <v>696</v>
      </c>
      <c r="E312" s="70" t="s">
        <v>554</v>
      </c>
      <c r="F312" s="70" t="s">
        <v>555</v>
      </c>
      <c r="H312" s="70">
        <v>2024</v>
      </c>
      <c r="I312" s="70" t="s">
        <v>91</v>
      </c>
      <c r="K312" s="10">
        <v>290</v>
      </c>
      <c r="L312" s="70" t="str">
        <f>INDEX(Regions!$B$4:$B$19,MATCH(B312,Regions!$A$4:$A$19))</f>
        <v>USA</v>
      </c>
      <c r="M312" s="70" t="str">
        <f>INDEX(PolicyMapping!$B:$B,MATCH(CombinedDatabase!$D312,PolicyMapping!$A:$A,0))</f>
        <v>economic</v>
      </c>
      <c r="N312" s="70" t="str">
        <f>INDEX(PolicyMapping!$C:$C,MATCH(CombinedDatabase!$D312,PolicyMapping!$A:$A,0))</f>
        <v>system</v>
      </c>
    </row>
    <row r="313" spans="1:14" x14ac:dyDescent="0.3">
      <c r="A313" s="70" t="s">
        <v>679</v>
      </c>
      <c r="B313" s="70" t="s">
        <v>527</v>
      </c>
      <c r="D313" s="70" t="s">
        <v>557</v>
      </c>
      <c r="E313" s="70">
        <v>-50</v>
      </c>
      <c r="F313" s="70" t="s">
        <v>10</v>
      </c>
      <c r="G313" s="70">
        <v>2010</v>
      </c>
      <c r="H313" s="70">
        <v>2020</v>
      </c>
      <c r="I313" s="70" t="s">
        <v>17</v>
      </c>
      <c r="K313" s="10">
        <v>291</v>
      </c>
      <c r="L313" s="70" t="str">
        <f>INDEX(Regions!$B$4:$B$19,MATCH(B313,Regions!$A$4:$A$19))</f>
        <v>USA</v>
      </c>
      <c r="M313" s="70" t="str">
        <f>INDEX(PolicyMapping!$B:$B,MATCH(CombinedDatabase!$D313,PolicyMapping!$A:$A,0))</f>
        <v>cap on fossils</v>
      </c>
      <c r="N313" s="70" t="str">
        <f>INDEX(PolicyMapping!$C:$C,MATCH(CombinedDatabase!$D313,PolicyMapping!$A:$A,0))</f>
        <v>system</v>
      </c>
    </row>
    <row r="314" spans="1:14" x14ac:dyDescent="0.3">
      <c r="A314" s="70" t="s">
        <v>679</v>
      </c>
      <c r="B314" s="70" t="s">
        <v>527</v>
      </c>
      <c r="D314" s="70" t="s">
        <v>559</v>
      </c>
      <c r="E314" s="70">
        <v>-1.4</v>
      </c>
      <c r="F314" s="70" t="s">
        <v>10</v>
      </c>
      <c r="G314" s="70">
        <v>2012</v>
      </c>
      <c r="H314" s="70" t="s">
        <v>113</v>
      </c>
      <c r="I314" s="70" t="s">
        <v>17</v>
      </c>
      <c r="K314" s="10">
        <v>292</v>
      </c>
      <c r="L314" s="70" t="str">
        <f>INDEX(Regions!$B$4:$B$19,MATCH(B314,Regions!$A$4:$A$19))</f>
        <v>USA</v>
      </c>
      <c r="M314" s="70" t="str">
        <f>INDEX(PolicyMapping!$B:$B,MATCH(CombinedDatabase!$D314,PolicyMapping!$A:$A,0))</f>
        <v>efficiency standard</v>
      </c>
      <c r="N314" s="70" t="str">
        <f>INDEX(PolicyMapping!$C:$C,MATCH(CombinedDatabase!$D314,PolicyMapping!$A:$A,0))</f>
        <v>buildings</v>
      </c>
    </row>
    <row r="315" spans="1:14" x14ac:dyDescent="0.3">
      <c r="A315" s="70" t="s">
        <v>679</v>
      </c>
      <c r="B315" s="70" t="s">
        <v>527</v>
      </c>
      <c r="D315" s="70" t="s">
        <v>562</v>
      </c>
      <c r="E315" s="70">
        <v>-1.9</v>
      </c>
      <c r="F315" s="70" t="s">
        <v>10</v>
      </c>
      <c r="G315" s="70">
        <v>2012</v>
      </c>
      <c r="H315" s="70" t="s">
        <v>113</v>
      </c>
      <c r="I315" s="70" t="s">
        <v>17</v>
      </c>
      <c r="K315" s="10">
        <v>293</v>
      </c>
      <c r="L315" s="70" t="str">
        <f>INDEX(Regions!$B$4:$B$19,MATCH(B315,Regions!$A$4:$A$19))</f>
        <v>USA</v>
      </c>
      <c r="M315" s="70" t="str">
        <f>INDEX(PolicyMapping!$B:$B,MATCH(CombinedDatabase!$D315,PolicyMapping!$A:$A,0))</f>
        <v>efficiency standard</v>
      </c>
      <c r="N315" s="70" t="str">
        <f>INDEX(PolicyMapping!$C:$C,MATCH(CombinedDatabase!$D315,PolicyMapping!$A:$A,0))</f>
        <v>buildings</v>
      </c>
    </row>
    <row r="316" spans="1:14" x14ac:dyDescent="0.3">
      <c r="A316" s="70" t="s">
        <v>679</v>
      </c>
      <c r="B316" s="70" t="s">
        <v>527</v>
      </c>
      <c r="D316" s="70" t="s">
        <v>564</v>
      </c>
      <c r="E316" s="70">
        <v>-1.6</v>
      </c>
      <c r="F316" s="70" t="s">
        <v>10</v>
      </c>
      <c r="G316" s="70">
        <v>2012</v>
      </c>
      <c r="H316" s="70" t="s">
        <v>113</v>
      </c>
      <c r="I316" s="70" t="s">
        <v>17</v>
      </c>
      <c r="K316" s="10">
        <v>294</v>
      </c>
      <c r="L316" s="70" t="str">
        <f>INDEX(Regions!$B$4:$B$19,MATCH(B316,Regions!$A$4:$A$19))</f>
        <v>USA</v>
      </c>
      <c r="M316" s="70" t="str">
        <f>INDEX(PolicyMapping!$B:$B,MATCH(CombinedDatabase!$D316,PolicyMapping!$A:$A,0))</f>
        <v>efficiency standard</v>
      </c>
      <c r="N316" s="70" t="str">
        <f>INDEX(PolicyMapping!$C:$C,MATCH(CombinedDatabase!$D316,PolicyMapping!$A:$A,0))</f>
        <v>buildings</v>
      </c>
    </row>
    <row r="317" spans="1:14" x14ac:dyDescent="0.3">
      <c r="A317" s="70" t="s">
        <v>679</v>
      </c>
      <c r="B317" s="70" t="s">
        <v>527</v>
      </c>
      <c r="D317" s="70" t="s">
        <v>114</v>
      </c>
      <c r="E317" s="70">
        <v>-40</v>
      </c>
      <c r="F317" s="70" t="s">
        <v>81</v>
      </c>
      <c r="G317" s="70" t="s">
        <v>148</v>
      </c>
      <c r="H317" s="70">
        <v>2020</v>
      </c>
      <c r="I317" s="70" t="s">
        <v>17</v>
      </c>
      <c r="K317" s="10">
        <v>295</v>
      </c>
      <c r="L317" s="70" t="str">
        <f>INDEX(Regions!$B$4:$B$19,MATCH(B317,Regions!$A$4:$A$19))</f>
        <v>USA</v>
      </c>
      <c r="M317" s="70" t="str">
        <f>INDEX(PolicyMapping!$B:$B,MATCH(CombinedDatabase!$D317,PolicyMapping!$A:$A,0))</f>
        <v>cap on emissions</v>
      </c>
      <c r="N317" s="70" t="str">
        <f>INDEX(PolicyMapping!$C:$C,MATCH(CombinedDatabase!$D317,PolicyMapping!$A:$A,0))</f>
        <v>land</v>
      </c>
    </row>
    <row r="318" spans="1:14" x14ac:dyDescent="0.3">
      <c r="A318" s="70" t="s">
        <v>679</v>
      </c>
      <c r="B318" s="70" t="s">
        <v>527</v>
      </c>
      <c r="D318" s="70" t="s">
        <v>633</v>
      </c>
      <c r="E318" s="70">
        <v>155.34</v>
      </c>
      <c r="F318" s="70" t="s">
        <v>286</v>
      </c>
      <c r="H318" s="70">
        <v>2020</v>
      </c>
      <c r="I318" s="70" t="s">
        <v>17</v>
      </c>
      <c r="J318" s="70" t="s">
        <v>130</v>
      </c>
      <c r="K318" s="10">
        <v>296</v>
      </c>
      <c r="L318" s="70" t="str">
        <f>INDEX(Regions!$B$4:$B$19,MATCH(B318,Regions!$A$4:$A$19))</f>
        <v>USA</v>
      </c>
      <c r="M318" s="70" t="str">
        <f>INDEX(PolicyMapping!$B:$B,MATCH(CombinedDatabase!$D318,PolicyMapping!$A:$A,0))</f>
        <v>efficiency standard</v>
      </c>
      <c r="N318" s="70" t="str">
        <f>INDEX(PolicyMapping!$C:$C,MATCH(CombinedDatabase!$D318,PolicyMapping!$A:$A,0))</f>
        <v>transport</v>
      </c>
    </row>
    <row r="319" spans="1:14" x14ac:dyDescent="0.3">
      <c r="A319" s="70" t="s">
        <v>679</v>
      </c>
      <c r="B319" s="70" t="s">
        <v>527</v>
      </c>
      <c r="D319" s="70" t="s">
        <v>633</v>
      </c>
      <c r="E319" s="70">
        <v>131.72999999999999</v>
      </c>
      <c r="F319" s="70" t="s">
        <v>286</v>
      </c>
      <c r="H319" s="70">
        <v>2025</v>
      </c>
      <c r="I319" s="70" t="s">
        <v>17</v>
      </c>
      <c r="J319" s="70" t="s">
        <v>130</v>
      </c>
      <c r="K319" s="10">
        <v>297</v>
      </c>
      <c r="L319" s="70" t="str">
        <f>INDEX(Regions!$B$4:$B$19,MATCH(B319,Regions!$A$4:$A$19))</f>
        <v>USA</v>
      </c>
      <c r="M319" s="70" t="str">
        <f>INDEX(PolicyMapping!$B:$B,MATCH(CombinedDatabase!$D319,PolicyMapping!$A:$A,0))</f>
        <v>efficiency standard</v>
      </c>
      <c r="N319" s="70" t="str">
        <f>INDEX(PolicyMapping!$C:$C,MATCH(CombinedDatabase!$D319,PolicyMapping!$A:$A,0))</f>
        <v>transport</v>
      </c>
    </row>
    <row r="320" spans="1:14" x14ac:dyDescent="0.3">
      <c r="A320" s="70" t="s">
        <v>679</v>
      </c>
      <c r="B320" s="70" t="s">
        <v>527</v>
      </c>
      <c r="D320" s="70" t="s">
        <v>633</v>
      </c>
      <c r="E320" s="70">
        <v>131.72999999999999</v>
      </c>
      <c r="F320" s="70" t="s">
        <v>286</v>
      </c>
      <c r="H320" s="70">
        <v>2030</v>
      </c>
      <c r="I320" s="70" t="s">
        <v>17</v>
      </c>
      <c r="J320" s="70" t="s">
        <v>130</v>
      </c>
      <c r="K320" s="10">
        <v>298</v>
      </c>
      <c r="L320" s="70" t="str">
        <f>INDEX(Regions!$B$4:$B$19,MATCH(B320,Regions!$A$4:$A$19))</f>
        <v>USA</v>
      </c>
      <c r="M320" s="70" t="str">
        <f>INDEX(PolicyMapping!$B:$B,MATCH(CombinedDatabase!$D320,PolicyMapping!$A:$A,0))</f>
        <v>efficiency standard</v>
      </c>
      <c r="N320" s="70" t="str">
        <f>INDEX(PolicyMapping!$C:$C,MATCH(CombinedDatabase!$D320,PolicyMapping!$A:$A,0))</f>
        <v>transport</v>
      </c>
    </row>
    <row r="321" spans="1:14" x14ac:dyDescent="0.3">
      <c r="A321" s="70" t="s">
        <v>679</v>
      </c>
      <c r="B321" s="70" t="s">
        <v>527</v>
      </c>
      <c r="D321" s="70" t="s">
        <v>660</v>
      </c>
      <c r="E321" s="70">
        <v>220.59</v>
      </c>
      <c r="F321" s="70" t="s">
        <v>286</v>
      </c>
      <c r="H321" s="70">
        <v>2020</v>
      </c>
      <c r="I321" s="70" t="s">
        <v>17</v>
      </c>
      <c r="J321" s="70" t="s">
        <v>130</v>
      </c>
      <c r="K321" s="10">
        <v>299</v>
      </c>
      <c r="L321" s="70" t="str">
        <f>INDEX(Regions!$B$4:$B$19,MATCH(B321,Regions!$A$4:$A$19))</f>
        <v>USA</v>
      </c>
      <c r="M321" s="70" t="str">
        <f>INDEX(PolicyMapping!$B:$B,MATCH(CombinedDatabase!$D321,PolicyMapping!$A:$A,0))</f>
        <v>efficiency standard</v>
      </c>
      <c r="N321" s="70" t="str">
        <f>INDEX(PolicyMapping!$C:$C,MATCH(CombinedDatabase!$D321,PolicyMapping!$A:$A,0))</f>
        <v>transport</v>
      </c>
    </row>
    <row r="322" spans="1:14" x14ac:dyDescent="0.3">
      <c r="A322" s="70" t="s">
        <v>679</v>
      </c>
      <c r="B322" s="70" t="s">
        <v>527</v>
      </c>
      <c r="D322" s="70" t="s">
        <v>660</v>
      </c>
      <c r="E322" s="70">
        <v>178.33</v>
      </c>
      <c r="F322" s="70" t="s">
        <v>286</v>
      </c>
      <c r="H322" s="70">
        <v>2025</v>
      </c>
      <c r="I322" s="70" t="s">
        <v>17</v>
      </c>
      <c r="J322" s="70" t="s">
        <v>130</v>
      </c>
      <c r="K322" s="10">
        <v>300</v>
      </c>
      <c r="L322" s="70" t="str">
        <f>INDEX(Regions!$B$4:$B$19,MATCH(B322,Regions!$A$4:$A$19))</f>
        <v>USA</v>
      </c>
      <c r="M322" s="70" t="str">
        <f>INDEX(PolicyMapping!$B:$B,MATCH(CombinedDatabase!$D322,PolicyMapping!$A:$A,0))</f>
        <v>efficiency standard</v>
      </c>
      <c r="N322" s="70" t="str">
        <f>INDEX(PolicyMapping!$C:$C,MATCH(CombinedDatabase!$D322,PolicyMapping!$A:$A,0))</f>
        <v>transport</v>
      </c>
    </row>
    <row r="323" spans="1:14" x14ac:dyDescent="0.3">
      <c r="A323" s="70" t="s">
        <v>679</v>
      </c>
      <c r="B323" s="70" t="s">
        <v>527</v>
      </c>
      <c r="D323" s="70" t="s">
        <v>660</v>
      </c>
      <c r="E323" s="70">
        <v>178.33</v>
      </c>
      <c r="F323" s="70" t="s">
        <v>286</v>
      </c>
      <c r="H323" s="70">
        <v>2030</v>
      </c>
      <c r="I323" s="70" t="s">
        <v>17</v>
      </c>
      <c r="J323" s="70" t="s">
        <v>130</v>
      </c>
      <c r="K323" s="10">
        <v>301</v>
      </c>
      <c r="L323" s="70" t="str">
        <f>INDEX(Regions!$B$4:$B$19,MATCH(B323,Regions!$A$4:$A$19))</f>
        <v>USA</v>
      </c>
      <c r="M323" s="70" t="str">
        <f>INDEX(PolicyMapping!$B:$B,MATCH(CombinedDatabase!$D323,PolicyMapping!$A:$A,0))</f>
        <v>efficiency standard</v>
      </c>
      <c r="N323" s="70" t="str">
        <f>INDEX(PolicyMapping!$C:$C,MATCH(CombinedDatabase!$D323,PolicyMapping!$A:$A,0))</f>
        <v>transport</v>
      </c>
    </row>
    <row r="324" spans="1:14" x14ac:dyDescent="0.3">
      <c r="A324" s="70" t="s">
        <v>679</v>
      </c>
      <c r="B324" s="70" t="s">
        <v>527</v>
      </c>
      <c r="D324" s="70" t="s">
        <v>224</v>
      </c>
      <c r="E324" s="70">
        <v>582000</v>
      </c>
      <c r="F324" s="70" t="s">
        <v>225</v>
      </c>
      <c r="H324" s="70">
        <v>2020</v>
      </c>
      <c r="I324" s="70" t="s">
        <v>17</v>
      </c>
      <c r="J324" s="70" t="s">
        <v>130</v>
      </c>
      <c r="K324" s="10">
        <v>302</v>
      </c>
      <c r="L324" s="70" t="str">
        <f>INDEX(Regions!$B$4:$B$19,MATCH(B324,Regions!$A$4:$A$19))</f>
        <v>USA</v>
      </c>
      <c r="M324" s="70" t="str">
        <f>INDEX(PolicyMapping!$B:$B,MATCH(CombinedDatabase!$D324,PolicyMapping!$A:$A,0))</f>
        <v>clean energy</v>
      </c>
      <c r="N324" s="70" t="str">
        <f>INDEX(PolicyMapping!$C:$C,MATCH(CombinedDatabase!$D324,PolicyMapping!$A:$A,0))</f>
        <v>transport</v>
      </c>
    </row>
    <row r="325" spans="1:14" x14ac:dyDescent="0.3">
      <c r="A325" s="70" t="s">
        <v>679</v>
      </c>
      <c r="B325" s="70" t="s">
        <v>527</v>
      </c>
      <c r="D325" s="70" t="s">
        <v>224</v>
      </c>
      <c r="E325" s="70">
        <v>1334000</v>
      </c>
      <c r="F325" s="70" t="s">
        <v>225</v>
      </c>
      <c r="H325" s="70">
        <v>2025</v>
      </c>
      <c r="I325" s="70" t="s">
        <v>17</v>
      </c>
      <c r="J325" s="70" t="s">
        <v>130</v>
      </c>
      <c r="K325" s="10">
        <v>303</v>
      </c>
      <c r="L325" s="70" t="str">
        <f>INDEX(Regions!$B$4:$B$19,MATCH(B325,Regions!$A$4:$A$19))</f>
        <v>USA</v>
      </c>
      <c r="M325" s="70" t="str">
        <f>INDEX(PolicyMapping!$B:$B,MATCH(CombinedDatabase!$D325,PolicyMapping!$A:$A,0))</f>
        <v>clean energy</v>
      </c>
      <c r="N325" s="70" t="str">
        <f>INDEX(PolicyMapping!$C:$C,MATCH(CombinedDatabase!$D325,PolicyMapping!$A:$A,0))</f>
        <v>transport</v>
      </c>
    </row>
    <row r="326" spans="1:14" x14ac:dyDescent="0.3">
      <c r="A326" s="70" t="s">
        <v>679</v>
      </c>
      <c r="B326" s="70" t="s">
        <v>527</v>
      </c>
      <c r="D326" s="70" t="s">
        <v>224</v>
      </c>
      <c r="E326" s="70">
        <v>1754000</v>
      </c>
      <c r="F326" s="70" t="s">
        <v>225</v>
      </c>
      <c r="H326" s="70">
        <v>2030</v>
      </c>
      <c r="I326" s="70" t="s">
        <v>17</v>
      </c>
      <c r="J326" s="70" t="s">
        <v>130</v>
      </c>
      <c r="K326" s="10">
        <v>304</v>
      </c>
      <c r="L326" s="70" t="str">
        <f>INDEX(Regions!$B$4:$B$19,MATCH(B326,Regions!$A$4:$A$19))</f>
        <v>USA</v>
      </c>
      <c r="M326" s="70" t="str">
        <f>INDEX(PolicyMapping!$B:$B,MATCH(CombinedDatabase!$D326,PolicyMapping!$A:$A,0))</f>
        <v>clean energy</v>
      </c>
      <c r="N326" s="70" t="str">
        <f>INDEX(PolicyMapping!$C:$C,MATCH(CombinedDatabase!$D326,PolicyMapping!$A:$A,0))</f>
        <v>transport</v>
      </c>
    </row>
    <row r="327" spans="1:14" x14ac:dyDescent="0.3">
      <c r="A327" s="70" t="s">
        <v>679</v>
      </c>
      <c r="B327" s="70" t="s">
        <v>527</v>
      </c>
      <c r="D327" s="70" t="s">
        <v>663</v>
      </c>
      <c r="E327" s="70">
        <v>36</v>
      </c>
      <c r="F327" s="70" t="s">
        <v>10</v>
      </c>
      <c r="H327" s="70">
        <v>2020</v>
      </c>
      <c r="I327" s="70" t="s">
        <v>17</v>
      </c>
      <c r="J327" s="70" t="s">
        <v>130</v>
      </c>
      <c r="K327" s="10">
        <v>305</v>
      </c>
      <c r="L327" s="70" t="str">
        <f>INDEX(Regions!$B$4:$B$19,MATCH(B327,Regions!$A$4:$A$19))</f>
        <v>USA</v>
      </c>
      <c r="M327" s="70" t="str">
        <f>INDEX(PolicyMapping!$B:$B,MATCH(CombinedDatabase!$D327,PolicyMapping!$A:$A,0))</f>
        <v>clean energy</v>
      </c>
      <c r="N327" s="70" t="str">
        <f>INDEX(PolicyMapping!$C:$C,MATCH(CombinedDatabase!$D327,PolicyMapping!$A:$A,0))</f>
        <v>power</v>
      </c>
    </row>
    <row r="328" spans="1:14" x14ac:dyDescent="0.3">
      <c r="A328" s="70" t="s">
        <v>679</v>
      </c>
      <c r="B328" s="70" t="s">
        <v>527</v>
      </c>
      <c r="D328" s="70" t="s">
        <v>663</v>
      </c>
      <c r="E328" s="70">
        <v>38</v>
      </c>
      <c r="F328" s="70" t="s">
        <v>10</v>
      </c>
      <c r="H328" s="70">
        <v>2025</v>
      </c>
      <c r="I328" s="70" t="s">
        <v>17</v>
      </c>
      <c r="J328" s="70" t="s">
        <v>130</v>
      </c>
      <c r="K328" s="10">
        <v>306</v>
      </c>
      <c r="L328" s="70" t="str">
        <f>INDEX(Regions!$B$4:$B$19,MATCH(B328,Regions!$A$4:$A$19))</f>
        <v>USA</v>
      </c>
      <c r="M328" s="70" t="str">
        <f>INDEX(PolicyMapping!$B:$B,MATCH(CombinedDatabase!$D328,PolicyMapping!$A:$A,0))</f>
        <v>clean energy</v>
      </c>
      <c r="N328" s="70" t="str">
        <f>INDEX(PolicyMapping!$C:$C,MATCH(CombinedDatabase!$D328,PolicyMapping!$A:$A,0))</f>
        <v>power</v>
      </c>
    </row>
    <row r="329" spans="1:14" x14ac:dyDescent="0.3">
      <c r="A329" s="70" t="s">
        <v>679</v>
      </c>
      <c r="B329" s="70" t="s">
        <v>527</v>
      </c>
      <c r="D329" s="70" t="s">
        <v>663</v>
      </c>
      <c r="E329" s="70">
        <v>42</v>
      </c>
      <c r="F329" s="70" t="s">
        <v>10</v>
      </c>
      <c r="H329" s="70">
        <v>2030</v>
      </c>
      <c r="I329" s="70" t="s">
        <v>17</v>
      </c>
      <c r="J329" s="70" t="s">
        <v>130</v>
      </c>
      <c r="K329" s="10">
        <v>307</v>
      </c>
      <c r="L329" s="70" t="str">
        <f>INDEX(Regions!$B$4:$B$19,MATCH(B329,Regions!$A$4:$A$19))</f>
        <v>USA</v>
      </c>
      <c r="M329" s="70" t="str">
        <f>INDEX(PolicyMapping!$B:$B,MATCH(CombinedDatabase!$D329,PolicyMapping!$A:$A,0))</f>
        <v>clean energy</v>
      </c>
      <c r="N329" s="70" t="str">
        <f>INDEX(PolicyMapping!$C:$C,MATCH(CombinedDatabase!$D329,PolicyMapping!$A:$A,0))</f>
        <v>power</v>
      </c>
    </row>
    <row r="330" spans="1:14" x14ac:dyDescent="0.3">
      <c r="A330" s="70" t="s">
        <v>680</v>
      </c>
      <c r="B330" s="70" t="s">
        <v>9</v>
      </c>
      <c r="D330" s="70" t="s">
        <v>685</v>
      </c>
      <c r="E330" s="70">
        <v>19.55</v>
      </c>
      <c r="F330" s="70" t="s">
        <v>10</v>
      </c>
      <c r="H330" s="70">
        <v>2020</v>
      </c>
      <c r="I330" s="70" t="s">
        <v>17</v>
      </c>
      <c r="J330" s="70" t="s">
        <v>130</v>
      </c>
      <c r="K330" s="10">
        <f>K275+1</f>
        <v>311</v>
      </c>
      <c r="L330" s="70" t="str">
        <f>INDEX(Regions!$B$4:$B$19,MATCH(B330,Regions!$A$4:$A$19))</f>
        <v>USA</v>
      </c>
      <c r="M330" s="70" t="str">
        <f>INDEX(PolicyMapping!$B:$B,MATCH(CombinedDatabase!$D330,PolicyMapping!$A:$A,0))</f>
        <v>clean energy</v>
      </c>
      <c r="N330" s="70" t="str">
        <f>INDEX(PolicyMapping!$C:$C,MATCH(CombinedDatabase!$D330,PolicyMapping!$A:$A,0))</f>
        <v>power</v>
      </c>
    </row>
    <row r="331" spans="1:14" x14ac:dyDescent="0.3">
      <c r="A331" s="70" t="s">
        <v>680</v>
      </c>
      <c r="B331" s="70" t="s">
        <v>9</v>
      </c>
      <c r="D331" s="70" t="s">
        <v>686</v>
      </c>
      <c r="E331" s="70">
        <v>22.95</v>
      </c>
      <c r="F331" s="70" t="s">
        <v>10</v>
      </c>
      <c r="H331" s="70">
        <v>2025</v>
      </c>
      <c r="I331" s="70" t="s">
        <v>17</v>
      </c>
      <c r="J331" s="70" t="s">
        <v>130</v>
      </c>
      <c r="K331" s="10">
        <f>K330+1</f>
        <v>312</v>
      </c>
      <c r="L331" s="70" t="str">
        <f>INDEX(Regions!$B$4:$B$19,MATCH(B331,Regions!$A$4:$A$19))</f>
        <v>USA</v>
      </c>
      <c r="M331" s="70" t="str">
        <f>INDEX(PolicyMapping!$B:$B,MATCH(CombinedDatabase!$D331,PolicyMapping!$A:$A,0))</f>
        <v>clean energy</v>
      </c>
      <c r="N331" s="70" t="str">
        <f>INDEX(PolicyMapping!$C:$C,MATCH(CombinedDatabase!$D331,PolicyMapping!$A:$A,0))</f>
        <v>power</v>
      </c>
    </row>
    <row r="332" spans="1:14" x14ac:dyDescent="0.3">
      <c r="A332" s="70" t="s">
        <v>680</v>
      </c>
      <c r="B332" s="70" t="s">
        <v>9</v>
      </c>
      <c r="D332" s="70" t="s">
        <v>687</v>
      </c>
      <c r="E332" s="70">
        <v>24.12</v>
      </c>
      <c r="F332" s="70" t="s">
        <v>10</v>
      </c>
      <c r="H332" s="70">
        <v>2030</v>
      </c>
      <c r="I332" s="70" t="s">
        <v>17</v>
      </c>
      <c r="J332" s="70" t="s">
        <v>130</v>
      </c>
      <c r="K332" s="10">
        <f>K331+1</f>
        <v>313</v>
      </c>
      <c r="L332" s="70" t="str">
        <f>INDEX(Regions!$B$4:$B$19,MATCH(B332,Regions!$A$4:$A$19))</f>
        <v>USA</v>
      </c>
      <c r="M332" s="70" t="str">
        <f>INDEX(PolicyMapping!$B:$B,MATCH(CombinedDatabase!$D332,PolicyMapping!$A:$A,0))</f>
        <v>clean energy</v>
      </c>
      <c r="N332" s="70" t="str">
        <f>INDEX(PolicyMapping!$C:$C,MATCH(CombinedDatabase!$D332,PolicyMapping!$A:$A,0))</f>
        <v>power</v>
      </c>
    </row>
    <row r="333" spans="1:14" x14ac:dyDescent="0.3">
      <c r="A333" s="70" t="s">
        <v>713</v>
      </c>
      <c r="B333" s="70" t="s">
        <v>527</v>
      </c>
      <c r="D333" s="70" t="s">
        <v>65</v>
      </c>
      <c r="E333" s="70">
        <v>11.56</v>
      </c>
      <c r="F333" s="70" t="s">
        <v>10</v>
      </c>
      <c r="H333" s="70">
        <v>2020</v>
      </c>
      <c r="I333" s="70" t="s">
        <v>17</v>
      </c>
      <c r="J333" s="70" t="s">
        <v>130</v>
      </c>
      <c r="K333" s="10">
        <f>K286+1</f>
        <v>335</v>
      </c>
      <c r="L333" s="70" t="str">
        <f>INDEX(Regions!$B$4:$B$19,MATCH(B333,Regions!$A$4:$A$19))</f>
        <v>USA</v>
      </c>
      <c r="M333" s="70" t="str">
        <f>INDEX(PolicyMapping!$B:$B,MATCH(CombinedDatabase!$D333,PolicyMapping!$A:$A,0))</f>
        <v>clean energy</v>
      </c>
      <c r="N333" s="70" t="str">
        <f>INDEX(PolicyMapping!$C:$C,MATCH(CombinedDatabase!$D333,PolicyMapping!$A:$A,0))</f>
        <v>transport</v>
      </c>
    </row>
    <row r="334" spans="1:14" x14ac:dyDescent="0.3">
      <c r="A334" s="70" t="s">
        <v>713</v>
      </c>
      <c r="B334" s="70" t="s">
        <v>527</v>
      </c>
      <c r="D334" s="70" t="s">
        <v>885</v>
      </c>
      <c r="E334" s="70">
        <v>15</v>
      </c>
      <c r="F334" s="70" t="s">
        <v>343</v>
      </c>
      <c r="H334" s="70">
        <v>2020</v>
      </c>
      <c r="I334" s="70" t="s">
        <v>17</v>
      </c>
      <c r="J334" s="70" t="s">
        <v>130</v>
      </c>
      <c r="K334" s="10">
        <f t="shared" ref="K334:K339" si="1">K333+1</f>
        <v>336</v>
      </c>
      <c r="L334" s="70" t="str">
        <f>INDEX(Regions!$B$4:$B$19,MATCH(B334,Regions!$A$4:$A$19))</f>
        <v>USA</v>
      </c>
      <c r="M334" s="70" t="str">
        <f>INDEX(PolicyMapping!$B:$B,MATCH(CombinedDatabase!$D334,PolicyMapping!$A:$A,0))</f>
        <v>efficiency standard</v>
      </c>
      <c r="N334" s="70" t="str">
        <f>INDEX(PolicyMapping!$C:$C,MATCH(CombinedDatabase!$D334,PolicyMapping!$A:$A,0))</f>
        <v>buildings</v>
      </c>
    </row>
    <row r="335" spans="1:14" x14ac:dyDescent="0.3">
      <c r="A335" s="70" t="s">
        <v>713</v>
      </c>
      <c r="B335" s="70" t="s">
        <v>527</v>
      </c>
      <c r="D335" s="70" t="s">
        <v>885</v>
      </c>
      <c r="E335" s="70">
        <v>65</v>
      </c>
      <c r="F335" s="70" t="s">
        <v>343</v>
      </c>
      <c r="H335" s="70">
        <v>2025</v>
      </c>
      <c r="I335" s="70" t="s">
        <v>17</v>
      </c>
      <c r="J335" s="70" t="s">
        <v>130</v>
      </c>
      <c r="K335" s="10">
        <f t="shared" si="1"/>
        <v>337</v>
      </c>
      <c r="L335" s="70" t="str">
        <f>INDEX(Regions!$B$4:$B$19,MATCH(B335,Regions!$A$4:$A$19))</f>
        <v>USA</v>
      </c>
      <c r="M335" s="70" t="str">
        <f>INDEX(PolicyMapping!$B:$B,MATCH(CombinedDatabase!$D335,PolicyMapping!$A:$A,0))</f>
        <v>efficiency standard</v>
      </c>
      <c r="N335" s="70" t="str">
        <f>INDEX(PolicyMapping!$C:$C,MATCH(CombinedDatabase!$D335,PolicyMapping!$A:$A,0))</f>
        <v>buildings</v>
      </c>
    </row>
    <row r="336" spans="1:14" x14ac:dyDescent="0.3">
      <c r="A336" s="70" t="s">
        <v>713</v>
      </c>
      <c r="B336" s="70" t="s">
        <v>527</v>
      </c>
      <c r="D336" s="70" t="s">
        <v>885</v>
      </c>
      <c r="E336" s="70">
        <v>225</v>
      </c>
      <c r="F336" s="70" t="s">
        <v>343</v>
      </c>
      <c r="H336" s="70">
        <v>2030</v>
      </c>
      <c r="I336" s="70" t="s">
        <v>17</v>
      </c>
      <c r="J336" s="70" t="s">
        <v>130</v>
      </c>
      <c r="K336" s="10">
        <f t="shared" si="1"/>
        <v>338</v>
      </c>
      <c r="L336" s="70" t="str">
        <f>INDEX(Regions!$B$4:$B$19,MATCH(B336,Regions!$A$4:$A$19))</f>
        <v>USA</v>
      </c>
      <c r="M336" s="70" t="str">
        <f>INDEX(PolicyMapping!$B:$B,MATCH(CombinedDatabase!$D336,PolicyMapping!$A:$A,0))</f>
        <v>efficiency standard</v>
      </c>
      <c r="N336" s="70" t="str">
        <f>INDEX(PolicyMapping!$C:$C,MATCH(CombinedDatabase!$D336,PolicyMapping!$A:$A,0))</f>
        <v>buildings</v>
      </c>
    </row>
    <row r="337" spans="1:14" x14ac:dyDescent="0.3">
      <c r="A337" s="70" t="s">
        <v>713</v>
      </c>
      <c r="B337" s="70" t="s">
        <v>527</v>
      </c>
      <c r="D337" s="70" t="s">
        <v>888</v>
      </c>
      <c r="E337" s="70">
        <v>85</v>
      </c>
      <c r="F337" s="70" t="s">
        <v>343</v>
      </c>
      <c r="H337" s="70">
        <v>2020</v>
      </c>
      <c r="I337" s="70" t="s">
        <v>17</v>
      </c>
      <c r="J337" s="70" t="s">
        <v>130</v>
      </c>
      <c r="K337" s="10">
        <f t="shared" si="1"/>
        <v>339</v>
      </c>
      <c r="L337" s="70" t="str">
        <f>INDEX(Regions!$B$4:$B$19,MATCH(B337,Regions!$A$4:$A$19))</f>
        <v>USA</v>
      </c>
      <c r="M337" s="70" t="str">
        <f>INDEX(PolicyMapping!$B:$B,MATCH(CombinedDatabase!$D337,PolicyMapping!$A:$A,0))</f>
        <v>efficiency standard</v>
      </c>
      <c r="N337" s="70" t="str">
        <f>INDEX(PolicyMapping!$C:$C,MATCH(CombinedDatabase!$D337,PolicyMapping!$A:$A,0))</f>
        <v>buildings</v>
      </c>
    </row>
    <row r="338" spans="1:14" x14ac:dyDescent="0.3">
      <c r="A338" s="70" t="s">
        <v>713</v>
      </c>
      <c r="B338" s="70" t="s">
        <v>527</v>
      </c>
      <c r="D338" s="70" t="s">
        <v>888</v>
      </c>
      <c r="E338" s="70">
        <v>240</v>
      </c>
      <c r="F338" s="70" t="s">
        <v>343</v>
      </c>
      <c r="H338" s="70">
        <v>2025</v>
      </c>
      <c r="I338" s="70" t="s">
        <v>17</v>
      </c>
      <c r="J338" s="70" t="s">
        <v>130</v>
      </c>
      <c r="K338" s="10">
        <f t="shared" si="1"/>
        <v>340</v>
      </c>
      <c r="L338" s="70" t="str">
        <f>INDEX(Regions!$B$4:$B$19,MATCH(B338,Regions!$A$4:$A$19))</f>
        <v>USA</v>
      </c>
      <c r="M338" s="70" t="str">
        <f>INDEX(PolicyMapping!$B:$B,MATCH(CombinedDatabase!$D338,PolicyMapping!$A:$A,0))</f>
        <v>efficiency standard</v>
      </c>
      <c r="N338" s="70" t="str">
        <f>INDEX(PolicyMapping!$C:$C,MATCH(CombinedDatabase!$D338,PolicyMapping!$A:$A,0))</f>
        <v>buildings</v>
      </c>
    </row>
    <row r="339" spans="1:14" x14ac:dyDescent="0.3">
      <c r="A339" s="70" t="s">
        <v>713</v>
      </c>
      <c r="B339" s="70" t="s">
        <v>527</v>
      </c>
      <c r="D339" s="70" t="s">
        <v>888</v>
      </c>
      <c r="E339" s="70">
        <v>465</v>
      </c>
      <c r="F339" s="70" t="s">
        <v>343</v>
      </c>
      <c r="H339" s="70">
        <v>2030</v>
      </c>
      <c r="I339" s="70" t="s">
        <v>17</v>
      </c>
      <c r="J339" s="70" t="s">
        <v>130</v>
      </c>
      <c r="K339" s="10">
        <f t="shared" si="1"/>
        <v>341</v>
      </c>
      <c r="L339" s="70" t="str">
        <f>INDEX(Regions!$B$4:$B$19,MATCH(B339,Regions!$A$4:$A$19))</f>
        <v>USA</v>
      </c>
      <c r="M339" s="70" t="str">
        <f>INDEX(PolicyMapping!$B:$B,MATCH(CombinedDatabase!$D339,PolicyMapping!$A:$A,0))</f>
        <v>efficiency standard</v>
      </c>
      <c r="N339" s="70" t="str">
        <f>INDEX(PolicyMapping!$C:$C,MATCH(CombinedDatabase!$D339,PolicyMapping!$A:$A,0))</f>
        <v>buildings</v>
      </c>
    </row>
    <row r="340" spans="1:14" x14ac:dyDescent="0.3">
      <c r="A340" s="70" t="s">
        <v>680</v>
      </c>
      <c r="B340" s="70" t="s">
        <v>36</v>
      </c>
      <c r="D340" s="70" t="s">
        <v>688</v>
      </c>
      <c r="E340" s="70">
        <v>20.45</v>
      </c>
      <c r="F340" s="70" t="s">
        <v>10</v>
      </c>
      <c r="H340" s="70">
        <v>2030</v>
      </c>
      <c r="I340" s="70" t="s">
        <v>17</v>
      </c>
      <c r="J340" s="70" t="s">
        <v>130</v>
      </c>
      <c r="K340" s="10">
        <f>K332+1</f>
        <v>314</v>
      </c>
      <c r="L340" s="70" t="str">
        <f>INDEX(Regions!$B$4:$B$19,MATCH(B340,Regions!$C$4:$C$19))</f>
        <v>Asia excl India and China</v>
      </c>
      <c r="M340" s="70" t="str">
        <f>INDEX(PolicyMapping!$B:$B,MATCH(CombinedDatabase!$D340,PolicyMapping!$A:$A,0))</f>
        <v>clean energy</v>
      </c>
      <c r="N340" s="70" t="str">
        <f>INDEX(PolicyMapping!$C:$C,MATCH(CombinedDatabase!$D340,PolicyMapping!$A:$A,0))</f>
        <v>power</v>
      </c>
    </row>
    <row r="341" spans="1:14" x14ac:dyDescent="0.3">
      <c r="A341" s="70" t="s">
        <v>680</v>
      </c>
      <c r="B341" s="70" t="s">
        <v>39</v>
      </c>
      <c r="D341" s="70" t="s">
        <v>689</v>
      </c>
      <c r="E341" s="70">
        <v>36.880000000000003</v>
      </c>
      <c r="F341" s="70" t="s">
        <v>10</v>
      </c>
      <c r="H341" s="70">
        <v>2030</v>
      </c>
      <c r="I341" s="70" t="s">
        <v>17</v>
      </c>
      <c r="J341" s="70" t="s">
        <v>130</v>
      </c>
      <c r="K341" s="10">
        <f>K340+1</f>
        <v>315</v>
      </c>
      <c r="L341" s="70" t="str">
        <f>INDEX(Regions!$B$4:$B$19,MATCH(B341,Regions!$C$4:$C$19))</f>
        <v>Latin America excl. Brazil</v>
      </c>
      <c r="M341" s="70" t="str">
        <f>INDEX(PolicyMapping!$B:$B,MATCH(CombinedDatabase!$D341,PolicyMapping!$A:$A,0))</f>
        <v>clean energy</v>
      </c>
      <c r="N341" s="70" t="str">
        <f>INDEX(PolicyMapping!$C:$C,MATCH(CombinedDatabase!$D341,PolicyMapping!$A:$A,0))</f>
        <v>power</v>
      </c>
    </row>
    <row r="342" spans="1:14" x14ac:dyDescent="0.3">
      <c r="A342" s="70" t="s">
        <v>680</v>
      </c>
      <c r="B342" s="70" t="s">
        <v>40</v>
      </c>
      <c r="D342" s="70" t="s">
        <v>690</v>
      </c>
      <c r="E342" s="70">
        <v>13.93</v>
      </c>
      <c r="F342" s="70" t="s">
        <v>10</v>
      </c>
      <c r="H342" s="70">
        <v>2030</v>
      </c>
      <c r="I342" s="70" t="s">
        <v>17</v>
      </c>
      <c r="J342" s="70" t="s">
        <v>130</v>
      </c>
      <c r="K342" s="10">
        <f>K341+1</f>
        <v>316</v>
      </c>
      <c r="L342" s="70" t="s">
        <v>667</v>
      </c>
      <c r="M342" s="70" t="str">
        <f>INDEX(PolicyMapping!$B:$B,MATCH(CombinedDatabase!$D342,PolicyMapping!$A:$A,0))</f>
        <v>clean energy</v>
      </c>
      <c r="N342" s="70" t="str">
        <f>INDEX(PolicyMapping!$C:$C,MATCH(CombinedDatabase!$D342,PolicyMapping!$A:$A,0))</f>
        <v>power</v>
      </c>
    </row>
    <row r="343" spans="1:14" x14ac:dyDescent="0.3">
      <c r="A343" s="70" t="s">
        <v>680</v>
      </c>
      <c r="B343" s="70" t="s">
        <v>41</v>
      </c>
      <c r="D343" s="70" t="s">
        <v>691</v>
      </c>
      <c r="E343" s="70">
        <v>31.75</v>
      </c>
      <c r="F343" s="70" t="s">
        <v>10</v>
      </c>
      <c r="H343" s="70">
        <v>2030</v>
      </c>
      <c r="I343" s="70" t="s">
        <v>17</v>
      </c>
      <c r="J343" s="70" t="s">
        <v>130</v>
      </c>
      <c r="K343" s="10">
        <f>K342+1</f>
        <v>317</v>
      </c>
      <c r="L343" s="70" t="s">
        <v>666</v>
      </c>
      <c r="M343" s="70" t="str">
        <f>INDEX(PolicyMapping!$B:$B,MATCH(CombinedDatabase!$D343,PolicyMapping!$A:$A,0))</f>
        <v>clean energy</v>
      </c>
      <c r="N343" s="70" t="str">
        <f>INDEX(PolicyMapping!$C:$C,MATCH(CombinedDatabase!$D343,PolicyMapping!$A:$A,0))</f>
        <v>power</v>
      </c>
    </row>
    <row r="344" spans="1:14" x14ac:dyDescent="0.3">
      <c r="A344" s="70" t="s">
        <v>680</v>
      </c>
      <c r="B344" s="70" t="s">
        <v>42</v>
      </c>
      <c r="D344" s="70" t="s">
        <v>692</v>
      </c>
      <c r="E344" s="70">
        <v>51.74</v>
      </c>
      <c r="F344" s="70" t="s">
        <v>10</v>
      </c>
      <c r="H344" s="70">
        <v>2030</v>
      </c>
      <c r="I344" s="70" t="s">
        <v>17</v>
      </c>
      <c r="J344" s="70" t="s">
        <v>130</v>
      </c>
      <c r="K344" s="10">
        <f>K343+1</f>
        <v>318</v>
      </c>
      <c r="L344" s="70" t="s">
        <v>671</v>
      </c>
      <c r="M344" s="70" t="str">
        <f>INDEX(PolicyMapping!$B:$B,MATCH(CombinedDatabase!$D344,PolicyMapping!$A:$A,0))</f>
        <v>clean energy</v>
      </c>
      <c r="N344" s="70" t="str">
        <f>INDEX(PolicyMapping!$C:$C,MATCH(CombinedDatabase!$D344,PolicyMapping!$A:$A,0))</f>
        <v>power</v>
      </c>
    </row>
  </sheetData>
  <phoneticPr fontId="10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4FDB7-E54B-4DA1-84B7-0BDC073B6DDD}">
  <dimension ref="A1:T82"/>
  <sheetViews>
    <sheetView zoomScale="70" zoomScaleNormal="70" workbookViewId="0">
      <selection activeCell="E12" sqref="E12"/>
    </sheetView>
  </sheetViews>
  <sheetFormatPr defaultColWidth="9.109375" defaultRowHeight="14.4" x14ac:dyDescent="0.3"/>
  <cols>
    <col min="1" max="1" width="23.33203125" bestFit="1" customWidth="1"/>
    <col min="2" max="2" width="23.33203125" customWidth="1"/>
    <col min="3" max="3" width="28.44140625" bestFit="1" customWidth="1"/>
    <col min="4" max="6" width="28.44140625" customWidth="1"/>
    <col min="7" max="9" width="24.33203125" bestFit="1" customWidth="1"/>
    <col min="10" max="10" width="20.88671875" customWidth="1"/>
    <col min="11" max="11" width="4.109375" customWidth="1"/>
    <col min="13" max="13" width="23.33203125" customWidth="1"/>
    <col min="20" max="20" width="17.88671875" customWidth="1"/>
  </cols>
  <sheetData>
    <row r="1" spans="1:20" x14ac:dyDescent="0.3">
      <c r="A1" t="s">
        <v>907</v>
      </c>
    </row>
    <row r="2" spans="1:20" ht="15" thickBot="1" x14ac:dyDescent="0.35">
      <c r="A2" t="s">
        <v>675</v>
      </c>
      <c r="B2" t="s">
        <v>895</v>
      </c>
      <c r="T2" s="72" t="s">
        <v>47</v>
      </c>
    </row>
    <row r="3" spans="1:20" ht="15" thickBot="1" x14ac:dyDescent="0.35">
      <c r="A3" t="s">
        <v>47</v>
      </c>
      <c r="B3" t="s">
        <v>896</v>
      </c>
      <c r="C3" s="38" t="s">
        <v>677</v>
      </c>
      <c r="D3" s="39" t="s">
        <v>899</v>
      </c>
      <c r="E3" s="39" t="s">
        <v>900</v>
      </c>
      <c r="F3" s="40" t="s">
        <v>897</v>
      </c>
      <c r="G3" s="38" t="s">
        <v>670</v>
      </c>
      <c r="H3" s="39" t="s">
        <v>62</v>
      </c>
      <c r="I3" s="39" t="s">
        <v>571</v>
      </c>
      <c r="J3" s="40" t="s">
        <v>713</v>
      </c>
    </row>
    <row r="4" spans="1:20" x14ac:dyDescent="0.3">
      <c r="A4" t="s">
        <v>63</v>
      </c>
      <c r="B4" t="s">
        <v>676</v>
      </c>
      <c r="C4" s="31" t="s">
        <v>39</v>
      </c>
      <c r="D4" t="s">
        <v>917</v>
      </c>
      <c r="E4" t="s">
        <v>901</v>
      </c>
      <c r="F4" s="32" t="s">
        <v>63</v>
      </c>
      <c r="G4" s="31" t="s">
        <v>673</v>
      </c>
      <c r="H4" t="s">
        <v>673</v>
      </c>
      <c r="I4" t="s">
        <v>673</v>
      </c>
      <c r="J4" s="32" t="s">
        <v>674</v>
      </c>
    </row>
    <row r="5" spans="1:20" x14ac:dyDescent="0.3">
      <c r="A5" t="s">
        <v>92</v>
      </c>
      <c r="B5" t="s">
        <v>671</v>
      </c>
      <c r="C5" s="31" t="s">
        <v>42</v>
      </c>
      <c r="D5" t="s">
        <v>902</v>
      </c>
      <c r="E5" t="s">
        <v>902</v>
      </c>
      <c r="F5" s="32" t="s">
        <v>935</v>
      </c>
      <c r="G5" s="31" t="s">
        <v>673</v>
      </c>
      <c r="H5" t="s">
        <v>674</v>
      </c>
      <c r="I5" t="s">
        <v>674</v>
      </c>
      <c r="J5" s="32" t="s">
        <v>674</v>
      </c>
    </row>
    <row r="6" spans="1:20" x14ac:dyDescent="0.3">
      <c r="A6" t="s">
        <v>116</v>
      </c>
      <c r="B6" t="s">
        <v>116</v>
      </c>
      <c r="C6" s="31" t="s">
        <v>27</v>
      </c>
      <c r="D6" t="s">
        <v>917</v>
      </c>
      <c r="E6" t="s">
        <v>120</v>
      </c>
      <c r="F6" s="32" t="s">
        <v>116</v>
      </c>
      <c r="G6" s="36" t="s">
        <v>674</v>
      </c>
      <c r="H6" t="s">
        <v>673</v>
      </c>
      <c r="I6" t="s">
        <v>674</v>
      </c>
      <c r="J6" s="32" t="s">
        <v>674</v>
      </c>
    </row>
    <row r="7" spans="1:20" x14ac:dyDescent="0.3">
      <c r="A7" t="s">
        <v>152</v>
      </c>
      <c r="B7" t="s">
        <v>152</v>
      </c>
      <c r="C7" s="31" t="s">
        <v>42</v>
      </c>
      <c r="D7" t="s">
        <v>163</v>
      </c>
      <c r="E7" t="s">
        <v>163</v>
      </c>
      <c r="F7" s="32" t="s">
        <v>152</v>
      </c>
      <c r="G7" s="31" t="s">
        <v>673</v>
      </c>
      <c r="H7" t="s">
        <v>674</v>
      </c>
      <c r="I7" t="s">
        <v>674</v>
      </c>
      <c r="J7" s="32" t="s">
        <v>674</v>
      </c>
    </row>
    <row r="8" spans="1:20" x14ac:dyDescent="0.3">
      <c r="A8" t="s">
        <v>191</v>
      </c>
      <c r="B8" t="s">
        <v>191</v>
      </c>
      <c r="C8" s="31" t="s">
        <v>12</v>
      </c>
      <c r="D8" t="s">
        <v>918</v>
      </c>
      <c r="E8" t="s">
        <v>204</v>
      </c>
      <c r="F8" s="32" t="s">
        <v>898</v>
      </c>
      <c r="G8" s="36" t="s">
        <v>674</v>
      </c>
      <c r="H8" t="s">
        <v>674</v>
      </c>
      <c r="I8" t="s">
        <v>674</v>
      </c>
      <c r="J8" s="32" t="s">
        <v>674</v>
      </c>
    </row>
    <row r="9" spans="1:20" x14ac:dyDescent="0.3">
      <c r="A9" t="s">
        <v>271</v>
      </c>
      <c r="B9" t="s">
        <v>665</v>
      </c>
      <c r="C9" s="31" t="s">
        <v>43</v>
      </c>
      <c r="D9" t="s">
        <v>919</v>
      </c>
      <c r="E9" t="s">
        <v>903</v>
      </c>
      <c r="F9" s="32" t="s">
        <v>936</v>
      </c>
      <c r="G9" s="31" t="s">
        <v>673</v>
      </c>
      <c r="H9" t="s">
        <v>673</v>
      </c>
      <c r="I9" t="s">
        <v>673</v>
      </c>
      <c r="J9" s="32" t="s">
        <v>673</v>
      </c>
    </row>
    <row r="10" spans="1:20" x14ac:dyDescent="0.3">
      <c r="A10" t="s">
        <v>320</v>
      </c>
      <c r="B10" t="s">
        <v>320</v>
      </c>
      <c r="C10" s="31" t="s">
        <v>20</v>
      </c>
      <c r="D10" t="s">
        <v>361</v>
      </c>
      <c r="E10" t="s">
        <v>361</v>
      </c>
      <c r="F10" s="32" t="s">
        <v>320</v>
      </c>
      <c r="G10" s="36" t="s">
        <v>674</v>
      </c>
      <c r="H10" t="s">
        <v>674</v>
      </c>
      <c r="I10" t="s">
        <v>674</v>
      </c>
      <c r="J10" s="32" t="s">
        <v>674</v>
      </c>
    </row>
    <row r="11" spans="1:20" x14ac:dyDescent="0.3">
      <c r="A11" t="s">
        <v>370</v>
      </c>
      <c r="B11" t="s">
        <v>672</v>
      </c>
      <c r="C11" s="31" t="s">
        <v>36</v>
      </c>
      <c r="D11" t="s">
        <v>913</v>
      </c>
      <c r="E11" t="s">
        <v>912</v>
      </c>
      <c r="F11" s="32" t="s">
        <v>370</v>
      </c>
      <c r="G11" s="31" t="s">
        <v>673</v>
      </c>
      <c r="H11" t="s">
        <v>673</v>
      </c>
      <c r="I11" t="s">
        <v>673</v>
      </c>
      <c r="J11" s="32" t="s">
        <v>674</v>
      </c>
    </row>
    <row r="12" spans="1:20" x14ac:dyDescent="0.3">
      <c r="A12" t="s">
        <v>393</v>
      </c>
      <c r="B12" t="s">
        <v>672</v>
      </c>
      <c r="C12" s="31" t="s">
        <v>36</v>
      </c>
      <c r="D12" t="s">
        <v>906</v>
      </c>
      <c r="E12" t="s">
        <v>906</v>
      </c>
      <c r="F12" s="32" t="s">
        <v>393</v>
      </c>
      <c r="G12" s="31" t="s">
        <v>673</v>
      </c>
      <c r="H12" t="s">
        <v>674</v>
      </c>
      <c r="I12" t="s">
        <v>674</v>
      </c>
      <c r="J12" s="32" t="s">
        <v>674</v>
      </c>
    </row>
    <row r="13" spans="1:20" x14ac:dyDescent="0.3">
      <c r="A13" t="s">
        <v>432</v>
      </c>
      <c r="B13" t="s">
        <v>676</v>
      </c>
      <c r="C13" s="31" t="s">
        <v>39</v>
      </c>
      <c r="D13" t="s">
        <v>917</v>
      </c>
      <c r="E13" t="s">
        <v>438</v>
      </c>
      <c r="F13" s="32" t="s">
        <v>432</v>
      </c>
      <c r="G13" s="31" t="s">
        <v>673</v>
      </c>
      <c r="H13" t="s">
        <v>674</v>
      </c>
      <c r="I13" t="s">
        <v>674</v>
      </c>
      <c r="J13" s="32" t="s">
        <v>674</v>
      </c>
    </row>
    <row r="14" spans="1:20" x14ac:dyDescent="0.3">
      <c r="A14" t="s">
        <v>450</v>
      </c>
      <c r="B14" t="s">
        <v>672</v>
      </c>
      <c r="C14" s="31" t="s">
        <v>36</v>
      </c>
      <c r="D14" t="s">
        <v>915</v>
      </c>
      <c r="E14" t="s">
        <v>451</v>
      </c>
      <c r="F14" s="32" t="s">
        <v>934</v>
      </c>
      <c r="G14" s="31" t="s">
        <v>673</v>
      </c>
      <c r="H14" t="s">
        <v>674</v>
      </c>
      <c r="I14" t="s">
        <v>674</v>
      </c>
      <c r="J14" s="32" t="s">
        <v>674</v>
      </c>
    </row>
    <row r="15" spans="1:20" x14ac:dyDescent="0.3">
      <c r="A15" t="s">
        <v>471</v>
      </c>
      <c r="B15" t="s">
        <v>668</v>
      </c>
      <c r="C15" s="31" t="s">
        <v>32</v>
      </c>
      <c r="D15" t="s">
        <v>916</v>
      </c>
      <c r="E15" t="s">
        <v>474</v>
      </c>
      <c r="F15" s="32" t="s">
        <v>668</v>
      </c>
      <c r="G15" s="36" t="s">
        <v>674</v>
      </c>
      <c r="H15" t="s">
        <v>673</v>
      </c>
      <c r="I15" t="s">
        <v>674</v>
      </c>
      <c r="J15" s="32" t="s">
        <v>674</v>
      </c>
    </row>
    <row r="16" spans="1:20" x14ac:dyDescent="0.3">
      <c r="A16" t="s">
        <v>495</v>
      </c>
      <c r="B16" t="s">
        <v>667</v>
      </c>
      <c r="C16" s="31" t="s">
        <v>40</v>
      </c>
      <c r="D16" t="s">
        <v>904</v>
      </c>
      <c r="E16" t="s">
        <v>904</v>
      </c>
      <c r="F16" s="32" t="s">
        <v>667</v>
      </c>
      <c r="G16" s="31" t="s">
        <v>673</v>
      </c>
      <c r="H16" t="s">
        <v>673</v>
      </c>
      <c r="I16" t="s">
        <v>673</v>
      </c>
      <c r="J16" s="32" t="s">
        <v>673</v>
      </c>
    </row>
    <row r="17" spans="1:10" x14ac:dyDescent="0.3">
      <c r="A17" t="s">
        <v>503</v>
      </c>
      <c r="B17" t="s">
        <v>666</v>
      </c>
      <c r="C17" s="31" t="s">
        <v>41</v>
      </c>
      <c r="D17" t="s">
        <v>905</v>
      </c>
      <c r="E17" t="s">
        <v>910</v>
      </c>
      <c r="F17" s="32" t="s">
        <v>503</v>
      </c>
      <c r="G17" s="31" t="s">
        <v>673</v>
      </c>
      <c r="H17" t="s">
        <v>673</v>
      </c>
      <c r="I17" t="s">
        <v>674</v>
      </c>
      <c r="J17" s="32" t="s">
        <v>674</v>
      </c>
    </row>
    <row r="18" spans="1:10" x14ac:dyDescent="0.3">
      <c r="A18" t="s">
        <v>514</v>
      </c>
      <c r="B18" t="s">
        <v>671</v>
      </c>
      <c r="C18" s="31" t="s">
        <v>42</v>
      </c>
      <c r="D18" t="s">
        <v>904</v>
      </c>
      <c r="E18" t="s">
        <v>911</v>
      </c>
      <c r="F18" s="32" t="s">
        <v>937</v>
      </c>
      <c r="G18" s="31" t="s">
        <v>673</v>
      </c>
      <c r="H18" t="s">
        <v>673</v>
      </c>
      <c r="I18" t="s">
        <v>673</v>
      </c>
      <c r="J18" s="32" t="s">
        <v>673</v>
      </c>
    </row>
    <row r="19" spans="1:10" ht="15" thickBot="1" x14ac:dyDescent="0.35">
      <c r="A19" t="s">
        <v>527</v>
      </c>
      <c r="B19" t="s">
        <v>529</v>
      </c>
      <c r="C19" s="33" t="s">
        <v>9</v>
      </c>
      <c r="D19" s="34" t="s">
        <v>914</v>
      </c>
      <c r="E19" s="34" t="s">
        <v>529</v>
      </c>
      <c r="F19" s="35" t="s">
        <v>529</v>
      </c>
      <c r="G19" s="37" t="s">
        <v>674</v>
      </c>
      <c r="H19" s="34" t="s">
        <v>674</v>
      </c>
      <c r="I19" s="34" t="s">
        <v>674</v>
      </c>
      <c r="J19" s="35" t="s">
        <v>674</v>
      </c>
    </row>
    <row r="20" spans="1:10" x14ac:dyDescent="0.3">
      <c r="C20" s="6"/>
      <c r="D20" s="6"/>
      <c r="E20" s="6"/>
      <c r="F20" s="6"/>
    </row>
    <row r="22" spans="1:10" x14ac:dyDescent="0.3">
      <c r="A22" t="s">
        <v>908</v>
      </c>
    </row>
    <row r="23" spans="1:10" x14ac:dyDescent="0.3">
      <c r="A23" t="s">
        <v>909</v>
      </c>
    </row>
    <row r="26" spans="1:10" x14ac:dyDescent="0.3">
      <c r="C26" s="85"/>
      <c r="G26" s="85"/>
      <c r="H26" s="86"/>
      <c r="I26" s="85"/>
    </row>
    <row r="27" spans="1:10" x14ac:dyDescent="0.3">
      <c r="C27" s="85"/>
      <c r="G27" s="85"/>
      <c r="H27" s="86"/>
      <c r="I27" s="85"/>
    </row>
    <row r="28" spans="1:10" x14ac:dyDescent="0.3">
      <c r="C28" s="85"/>
      <c r="G28" s="85"/>
      <c r="H28" s="86"/>
      <c r="I28" s="85"/>
    </row>
    <row r="29" spans="1:10" x14ac:dyDescent="0.3">
      <c r="C29" s="85"/>
      <c r="G29" s="85"/>
      <c r="H29" s="86"/>
      <c r="I29" s="85"/>
    </row>
    <row r="30" spans="1:10" x14ac:dyDescent="0.3">
      <c r="C30" s="85"/>
      <c r="G30" s="85"/>
      <c r="H30" s="86"/>
    </row>
    <row r="31" spans="1:10" x14ac:dyDescent="0.3">
      <c r="C31" s="85"/>
      <c r="G31" s="85"/>
      <c r="H31" s="86"/>
      <c r="I31" s="85"/>
    </row>
    <row r="32" spans="1:10" x14ac:dyDescent="0.3">
      <c r="C32" s="85"/>
      <c r="G32" s="85"/>
      <c r="H32" s="86"/>
      <c r="I32" s="85"/>
    </row>
    <row r="33" spans="3:9" x14ac:dyDescent="0.3">
      <c r="C33" s="85"/>
      <c r="G33" s="85"/>
      <c r="H33" s="86"/>
      <c r="I33" s="85"/>
    </row>
    <row r="34" spans="3:9" x14ac:dyDescent="0.3">
      <c r="C34" s="85"/>
      <c r="G34" s="85"/>
      <c r="H34" s="86"/>
      <c r="I34" s="85"/>
    </row>
    <row r="35" spans="3:9" x14ac:dyDescent="0.3">
      <c r="C35" s="85"/>
      <c r="G35" s="85"/>
      <c r="H35" s="86"/>
      <c r="I35" s="85"/>
    </row>
    <row r="36" spans="3:9" x14ac:dyDescent="0.3">
      <c r="C36" s="85"/>
      <c r="G36" s="85"/>
      <c r="H36" s="86"/>
      <c r="I36" s="85"/>
    </row>
    <row r="37" spans="3:9" x14ac:dyDescent="0.3">
      <c r="C37" s="85"/>
      <c r="G37" s="85"/>
      <c r="H37" s="86"/>
      <c r="I37" s="85"/>
    </row>
    <row r="38" spans="3:9" x14ac:dyDescent="0.3">
      <c r="C38" s="85"/>
      <c r="G38" s="85"/>
      <c r="H38" s="86"/>
      <c r="I38" s="85"/>
    </row>
    <row r="39" spans="3:9" x14ac:dyDescent="0.3">
      <c r="C39" s="85"/>
      <c r="G39" s="85"/>
      <c r="H39" s="86"/>
    </row>
    <row r="40" spans="3:9" x14ac:dyDescent="0.3">
      <c r="C40" s="85"/>
    </row>
    <row r="41" spans="3:9" x14ac:dyDescent="0.3">
      <c r="C41" s="85"/>
    </row>
    <row r="42" spans="3:9" x14ac:dyDescent="0.3">
      <c r="C42" s="85"/>
    </row>
    <row r="43" spans="3:9" x14ac:dyDescent="0.3">
      <c r="C43" s="85"/>
    </row>
    <row r="44" spans="3:9" x14ac:dyDescent="0.3">
      <c r="C44" s="85"/>
    </row>
    <row r="45" spans="3:9" x14ac:dyDescent="0.3">
      <c r="C45" s="85"/>
    </row>
    <row r="46" spans="3:9" x14ac:dyDescent="0.3">
      <c r="C46" s="85"/>
    </row>
    <row r="47" spans="3:9" x14ac:dyDescent="0.3">
      <c r="C47" s="85"/>
    </row>
    <row r="48" spans="3:9" x14ac:dyDescent="0.3">
      <c r="C48" s="85"/>
    </row>
    <row r="49" spans="3:3" x14ac:dyDescent="0.3">
      <c r="C49" s="85"/>
    </row>
    <row r="50" spans="3:3" x14ac:dyDescent="0.3">
      <c r="C50" s="85"/>
    </row>
    <row r="51" spans="3:3" x14ac:dyDescent="0.3">
      <c r="C51" s="85"/>
    </row>
    <row r="52" spans="3:3" x14ac:dyDescent="0.3">
      <c r="C52" s="85"/>
    </row>
    <row r="53" spans="3:3" x14ac:dyDescent="0.3">
      <c r="C53" s="85"/>
    </row>
    <row r="54" spans="3:3" x14ac:dyDescent="0.3">
      <c r="C54" s="85"/>
    </row>
    <row r="55" spans="3:3" x14ac:dyDescent="0.3">
      <c r="C55" s="85"/>
    </row>
    <row r="56" spans="3:3" x14ac:dyDescent="0.3">
      <c r="C56" s="85"/>
    </row>
    <row r="57" spans="3:3" x14ac:dyDescent="0.3">
      <c r="C57" s="85"/>
    </row>
    <row r="58" spans="3:3" x14ac:dyDescent="0.3">
      <c r="C58" s="85"/>
    </row>
    <row r="59" spans="3:3" x14ac:dyDescent="0.3">
      <c r="C59" s="85"/>
    </row>
    <row r="60" spans="3:3" x14ac:dyDescent="0.3">
      <c r="C60" s="85"/>
    </row>
    <row r="61" spans="3:3" x14ac:dyDescent="0.3">
      <c r="C61" s="85"/>
    </row>
    <row r="62" spans="3:3" x14ac:dyDescent="0.3">
      <c r="C62" s="85"/>
    </row>
    <row r="63" spans="3:3" x14ac:dyDescent="0.3">
      <c r="C63" s="85"/>
    </row>
    <row r="64" spans="3:3" x14ac:dyDescent="0.3">
      <c r="C64" s="85"/>
    </row>
    <row r="65" spans="3:3" x14ac:dyDescent="0.3">
      <c r="C65" s="85"/>
    </row>
    <row r="66" spans="3:3" x14ac:dyDescent="0.3">
      <c r="C66" s="85"/>
    </row>
    <row r="67" spans="3:3" x14ac:dyDescent="0.3">
      <c r="C67" s="85"/>
    </row>
    <row r="68" spans="3:3" x14ac:dyDescent="0.3">
      <c r="C68" s="85"/>
    </row>
    <row r="69" spans="3:3" x14ac:dyDescent="0.3">
      <c r="C69" s="85"/>
    </row>
    <row r="70" spans="3:3" x14ac:dyDescent="0.3">
      <c r="C70" s="85"/>
    </row>
    <row r="71" spans="3:3" x14ac:dyDescent="0.3">
      <c r="C71" s="85"/>
    </row>
    <row r="72" spans="3:3" x14ac:dyDescent="0.3">
      <c r="C72" s="85"/>
    </row>
    <row r="73" spans="3:3" x14ac:dyDescent="0.3">
      <c r="C73" s="85"/>
    </row>
    <row r="74" spans="3:3" x14ac:dyDescent="0.3">
      <c r="C74" s="85"/>
    </row>
    <row r="75" spans="3:3" x14ac:dyDescent="0.3">
      <c r="C75" s="85"/>
    </row>
    <row r="76" spans="3:3" x14ac:dyDescent="0.3">
      <c r="C76" s="85"/>
    </row>
    <row r="77" spans="3:3" x14ac:dyDescent="0.3">
      <c r="C77" s="85"/>
    </row>
    <row r="78" spans="3:3" x14ac:dyDescent="0.3">
      <c r="C78" s="85"/>
    </row>
    <row r="79" spans="3:3" x14ac:dyDescent="0.3">
      <c r="C79" s="85"/>
    </row>
    <row r="80" spans="3:3" x14ac:dyDescent="0.3">
      <c r="C80" s="85"/>
    </row>
    <row r="81" spans="3:3" x14ac:dyDescent="0.3">
      <c r="C81" s="85"/>
    </row>
    <row r="82" spans="3:3" x14ac:dyDescent="0.3">
      <c r="C82" s="85"/>
    </row>
  </sheetData>
  <sortState xmlns:xlrd2="http://schemas.microsoft.com/office/spreadsheetml/2017/richdata2" ref="M4:M15">
    <sortCondition ref="M4"/>
  </sortState>
  <phoneticPr fontId="10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07B04-5E24-4DEA-A328-09B1A1C09225}">
  <dimension ref="A1:H97"/>
  <sheetViews>
    <sheetView topLeftCell="A16" workbookViewId="0">
      <selection activeCell="M28" sqref="M28"/>
    </sheetView>
  </sheetViews>
  <sheetFormatPr defaultColWidth="9.109375" defaultRowHeight="14.4" x14ac:dyDescent="0.3"/>
  <cols>
    <col min="1" max="1" width="20.6640625" bestFit="1" customWidth="1"/>
    <col min="2" max="2" width="24.33203125" bestFit="1" customWidth="1"/>
    <col min="3" max="3" width="18.44140625" bestFit="1" customWidth="1"/>
    <col min="4" max="4" width="13.33203125" bestFit="1" customWidth="1"/>
    <col min="5" max="5" width="12.33203125" bestFit="1" customWidth="1"/>
    <col min="6" max="6" width="8.44140625" bestFit="1" customWidth="1"/>
    <col min="7" max="7" width="9.5546875" bestFit="1" customWidth="1"/>
    <col min="8" max="8" width="12.6640625" bestFit="1" customWidth="1"/>
  </cols>
  <sheetData>
    <row r="1" spans="1:8" x14ac:dyDescent="0.3">
      <c r="A1" t="s">
        <v>698</v>
      </c>
    </row>
    <row r="2" spans="1:8" x14ac:dyDescent="0.3">
      <c r="A2" t="s">
        <v>920</v>
      </c>
    </row>
    <row r="3" spans="1:8" x14ac:dyDescent="0.3">
      <c r="B3" s="12" t="s">
        <v>59</v>
      </c>
      <c r="C3" t="s">
        <v>681</v>
      </c>
      <c r="D3" t="s">
        <v>697</v>
      </c>
      <c r="E3" t="s">
        <v>713</v>
      </c>
      <c r="F3" s="28" t="s">
        <v>933</v>
      </c>
      <c r="G3" t="s">
        <v>571</v>
      </c>
      <c r="H3" t="s">
        <v>62</v>
      </c>
    </row>
    <row r="4" spans="1:8" x14ac:dyDescent="0.3">
      <c r="B4" t="s">
        <v>666</v>
      </c>
      <c r="C4">
        <f>COUNTIFS(CombinedDatabase!$L:$L,Geographical_Granularity!$B4)</f>
        <v>9</v>
      </c>
      <c r="D4">
        <f>COUNTIFS(CombinedDatabase!$L:$L,Geographical_Granularity!B4,CombinedDatabase!$J:$J,"updated")</f>
        <v>2</v>
      </c>
      <c r="E4">
        <f>COUNTIFS(GCAM!$X:$X,Geographical_Granularity!$B4,GCAM!$Y:$Y,"yes")</f>
        <v>8</v>
      </c>
      <c r="F4">
        <f>COUNTIFS(GEMINI!$AA:$AA,Geographical_Granularity!$B4)</f>
        <v>7</v>
      </c>
      <c r="G4">
        <f>COUNTIFS(MUSE!$X:$X,Geographical_Granularity!$B4,MUSE!$Y:$Y,"yes")</f>
        <v>6</v>
      </c>
      <c r="H4">
        <f>COUNTIFS(TIAM!$X:$X,Geographical_Granularity!$B4,TIAM!$Y:$Y,"yes")</f>
        <v>6</v>
      </c>
    </row>
    <row r="5" spans="1:8" x14ac:dyDescent="0.3">
      <c r="B5" t="s">
        <v>672</v>
      </c>
      <c r="C5">
        <f>COUNTIFS(CombinedDatabase!$L:$L,Geographical_Granularity!$B5)</f>
        <v>45</v>
      </c>
      <c r="D5">
        <f>COUNTIFS(CombinedDatabase!$L:$L,Geographical_Granularity!B5,CombinedDatabase!$J:$J,"updated")</f>
        <v>2</v>
      </c>
      <c r="E5">
        <f>COUNTIFS(GCAM!$X:$X,Geographical_Granularity!$B5,GCAM!$Y:$Y,"yes")</f>
        <v>33</v>
      </c>
      <c r="F5">
        <f>COUNTIFS(GEMINI!$AA:$AA,Geographical_Granularity!B5)</f>
        <v>16</v>
      </c>
      <c r="G5">
        <f>COUNTIFS(MUSE!$X:$X,Geographical_Granularity!$B5,MUSE!$Y:$Y,"yes")</f>
        <v>21</v>
      </c>
      <c r="H5">
        <f>COUNTIFS(TIAM!$X:$X,Geographical_Granularity!$B5,TIAM!$Y:$Y,"yes")</f>
        <v>28</v>
      </c>
    </row>
    <row r="6" spans="1:8" x14ac:dyDescent="0.3">
      <c r="B6" t="s">
        <v>116</v>
      </c>
      <c r="C6">
        <f>COUNTIFS(CombinedDatabase!$L:$L,Geographical_Granularity!$B6)</f>
        <v>23</v>
      </c>
      <c r="D6">
        <f>COUNTIFS(CombinedDatabase!$L:$L,Geographical_Granularity!B6,CombinedDatabase!$J:$J,"updated")</f>
        <v>4</v>
      </c>
      <c r="E6">
        <f>COUNTIFS(GCAM!$X:$X,Geographical_Granularity!$B6,GCAM!$Y:$Y,"yes")</f>
        <v>17</v>
      </c>
      <c r="F6">
        <f>COUNTIFS(GEMINI!$AA:$AA,Geographical_Granularity!B6)</f>
        <v>6</v>
      </c>
      <c r="G6">
        <f>COUNTIFS(MUSE!$X:$X,Geographical_Granularity!$B6,MUSE!$Y:$Y,"yes")</f>
        <v>15</v>
      </c>
      <c r="H6">
        <f>COUNTIFS(TIAM!$X:$X,Geographical_Granularity!$B6,TIAM!$Y:$Y,"yes")</f>
        <v>10</v>
      </c>
    </row>
    <row r="7" spans="1:8" x14ac:dyDescent="0.3">
      <c r="B7" t="s">
        <v>152</v>
      </c>
      <c r="C7">
        <f>COUNTIFS(CombinedDatabase!$L:$L,Geographical_Granularity!$B7)</f>
        <v>19</v>
      </c>
      <c r="D7">
        <f>COUNTIFS(CombinedDatabase!$L:$L,Geographical_Granularity!B7,CombinedDatabase!$J:$J,"updated")</f>
        <v>1</v>
      </c>
      <c r="E7">
        <f>COUNTIFS(GCAM!$X:$X,Geographical_Granularity!$B7,GCAM!$Y:$Y,"yes")</f>
        <v>13</v>
      </c>
      <c r="F7">
        <f>COUNTIFS(GEMINI!$AA:$AA,Geographical_Granularity!B7)</f>
        <v>0</v>
      </c>
      <c r="G7">
        <f>COUNTIFS(MUSE!$X:$X,Geographical_Granularity!$B7,MUSE!$Y:$Y,"yes")</f>
        <v>10</v>
      </c>
      <c r="H7">
        <f>COUNTIFS(TIAM!$X:$X,Geographical_Granularity!$B7,TIAM!$Y:$Y,"yes")</f>
        <v>16</v>
      </c>
    </row>
    <row r="8" spans="1:8" x14ac:dyDescent="0.3">
      <c r="B8" t="s">
        <v>191</v>
      </c>
      <c r="C8">
        <f>COUNTIFS(CombinedDatabase!$L:$L,Geographical_Granularity!$B8)</f>
        <v>44</v>
      </c>
      <c r="D8">
        <f>COUNTIFS(CombinedDatabase!$L:$L,Geographical_Granularity!B8,CombinedDatabase!$J:$J,"updated")</f>
        <v>2</v>
      </c>
      <c r="E8">
        <f>COUNTIFS(GCAM!$X:$X,Geographical_Granularity!$B8,GCAM!$Y:$Y,"yes")</f>
        <v>32</v>
      </c>
      <c r="F8">
        <f>COUNTIFS(GEMINI!$AA:$AA,Geographical_Granularity!B8)</f>
        <v>8</v>
      </c>
      <c r="G8">
        <f>COUNTIFS(MUSE!$X:$X,Geographical_Granularity!$B8,MUSE!$Y:$Y,"yes")</f>
        <v>20</v>
      </c>
      <c r="H8">
        <f>COUNTIFS(TIAM!$X:$X,Geographical_Granularity!$B8,TIAM!$Y:$Y,"yes")</f>
        <v>33</v>
      </c>
    </row>
    <row r="9" spans="1:8" x14ac:dyDescent="0.3">
      <c r="B9" t="s">
        <v>665</v>
      </c>
      <c r="C9">
        <f>COUNTIFS(CombinedDatabase!$L:$L,Geographical_Granularity!$B9)</f>
        <v>46</v>
      </c>
      <c r="D9">
        <f>COUNTIFS(CombinedDatabase!$L:$L,Geographical_Granularity!B9,CombinedDatabase!$J:$J,"updated")</f>
        <v>18</v>
      </c>
      <c r="E9">
        <f>COUNTIFS(GCAM!$X:$X,Geographical_Granularity!$B9,GCAM!$Y:$Y,"yes")</f>
        <v>33</v>
      </c>
      <c r="F9">
        <f>COUNTIFS(GEMINI!$AA:$AA,Geographical_Granularity!B9)</f>
        <v>4</v>
      </c>
      <c r="G9">
        <f>COUNTIFS(MUSE!$X:$X,Geographical_Granularity!$B9,MUSE!$Y:$Y,"yes")</f>
        <v>18</v>
      </c>
      <c r="H9">
        <f>COUNTIFS(TIAM!$X:$X,Geographical_Granularity!$B9,TIAM!$Y:$Y,"yes")</f>
        <v>23</v>
      </c>
    </row>
    <row r="10" spans="1:8" x14ac:dyDescent="0.3">
      <c r="B10" t="s">
        <v>320</v>
      </c>
      <c r="C10">
        <f>COUNTIFS(CombinedDatabase!$L:$L,Geographical_Granularity!$B10)</f>
        <v>35</v>
      </c>
      <c r="D10">
        <f>COUNTIFS(CombinedDatabase!$L:$L,Geographical_Granularity!B10,CombinedDatabase!$J:$J,"updated")</f>
        <v>9</v>
      </c>
      <c r="E10">
        <f>COUNTIFS(GCAM!$X:$X,Geographical_Granularity!$B10,GCAM!$Y:$Y,"yes")</f>
        <v>25</v>
      </c>
      <c r="F10">
        <f>COUNTIFS(GEMINI!$AA:$AA,Geographical_Granularity!B10)</f>
        <v>7</v>
      </c>
      <c r="G10">
        <f>COUNTIFS(MUSE!$X:$X,Geographical_Granularity!$B10,MUSE!$Y:$Y,"yes")</f>
        <v>24</v>
      </c>
      <c r="H10">
        <f>COUNTIFS(TIAM!$X:$X,Geographical_Granularity!$B10,TIAM!$Y:$Y,"yes")</f>
        <v>22</v>
      </c>
    </row>
    <row r="11" spans="1:8" x14ac:dyDescent="0.3">
      <c r="B11" t="s">
        <v>676</v>
      </c>
      <c r="C11">
        <f>COUNTIFS(CombinedDatabase!$L:$L,Geographical_Granularity!$B11)</f>
        <v>22</v>
      </c>
      <c r="D11">
        <f>COUNTIFS(CombinedDatabase!$L:$L,Geographical_Granularity!B11,CombinedDatabase!$J:$J,"updated")</f>
        <v>1</v>
      </c>
      <c r="E11">
        <f>COUNTIFS(GCAM!$X:$X,Geographical_Granularity!$B11,GCAM!$Y:$Y,"yes")</f>
        <v>18</v>
      </c>
      <c r="F11">
        <f>COUNTIFS(GEMINI!$AA:$AA,Geographical_Granularity!B11)</f>
        <v>20</v>
      </c>
      <c r="G11">
        <f>COUNTIFS(MUSE!$X:$X,Geographical_Granularity!$B11,MUSE!$Y:$Y,"yes")</f>
        <v>11</v>
      </c>
      <c r="H11">
        <f>COUNTIFS(TIAM!$X:$X,Geographical_Granularity!$B11,TIAM!$Y:$Y,"yes")</f>
        <v>13</v>
      </c>
    </row>
    <row r="12" spans="1:8" x14ac:dyDescent="0.3">
      <c r="B12" t="s">
        <v>667</v>
      </c>
      <c r="C12">
        <f>COUNTIFS(CombinedDatabase!$L:$L,Geographical_Granularity!$B12)</f>
        <v>4</v>
      </c>
      <c r="D12">
        <f>COUNTIFS(CombinedDatabase!$L:$L,Geographical_Granularity!B12,CombinedDatabase!$J:$J,"updated")</f>
        <v>1</v>
      </c>
      <c r="E12">
        <f>COUNTIFS(GCAM!$X:$X,Geographical_Granularity!$B12,GCAM!$Y:$Y,"yes")</f>
        <v>3</v>
      </c>
      <c r="F12">
        <f>COUNTIFS(GEMINI!$AA:$AA,Geographical_Granularity!B12)</f>
        <v>12</v>
      </c>
      <c r="G12">
        <f>COUNTIFS(MUSE!$X:$X,Geographical_Granularity!$B12,MUSE!$Y:$Y,"yes")</f>
        <v>1</v>
      </c>
      <c r="H12">
        <f>COUNTIFS(TIAM!$X:$X,Geographical_Granularity!$B12,TIAM!$Y:$Y,"yes")</f>
        <v>3</v>
      </c>
    </row>
    <row r="13" spans="1:8" x14ac:dyDescent="0.3">
      <c r="B13" t="s">
        <v>671</v>
      </c>
      <c r="C13">
        <f>COUNTIFS(CombinedDatabase!$L:$L,Geographical_Granularity!$B13)</f>
        <v>23</v>
      </c>
      <c r="D13">
        <f>COUNTIFS(CombinedDatabase!$L:$L,Geographical_Granularity!B13,CombinedDatabase!$J:$J,"updated")</f>
        <v>1</v>
      </c>
      <c r="E13">
        <f>COUNTIFS(GCAM!$X:$X,Geographical_Granularity!$B13,GCAM!$Y:$Y,"yes")</f>
        <v>15</v>
      </c>
      <c r="F13">
        <f>COUNTIFS(GEMINI!$AA:$AA,Geographical_Granularity!B13)</f>
        <v>22</v>
      </c>
      <c r="G13">
        <f>COUNTIFS(MUSE!$X:$X,Geographical_Granularity!$B13,MUSE!$Y:$Y,"yes")</f>
        <v>13</v>
      </c>
      <c r="H13">
        <f>COUNTIFS(TIAM!$X:$X,Geographical_Granularity!$B13,TIAM!$Y:$Y,"yes")</f>
        <v>13</v>
      </c>
    </row>
    <row r="14" spans="1:8" x14ac:dyDescent="0.3">
      <c r="B14" t="s">
        <v>668</v>
      </c>
      <c r="C14">
        <f>COUNTIFS(CombinedDatabase!$L:$L,Geographical_Granularity!$B14)</f>
        <v>27</v>
      </c>
      <c r="D14">
        <f>COUNTIFS(CombinedDatabase!$L:$L,Geographical_Granularity!B14,CombinedDatabase!$J:$J,"updated")</f>
        <v>2</v>
      </c>
      <c r="E14">
        <f>COUNTIFS(GCAM!$X:$X,Geographical_Granularity!$B14,GCAM!$Y:$Y,"yes")</f>
        <v>12</v>
      </c>
      <c r="F14">
        <f>COUNTIFS(GEMINI!$AA:$AA,Geographical_Granularity!B14)</f>
        <v>5</v>
      </c>
      <c r="G14">
        <f>COUNTIFS(MUSE!$X:$X,Geographical_Granularity!$B14,MUSE!$Y:$Y,"yes")</f>
        <v>10</v>
      </c>
      <c r="H14">
        <f>COUNTIFS(TIAM!$X:$X,Geographical_Granularity!$B14,TIAM!$Y:$Y,"yes")</f>
        <v>7</v>
      </c>
    </row>
    <row r="15" spans="1:8" x14ac:dyDescent="0.3">
      <c r="B15" t="s">
        <v>529</v>
      </c>
      <c r="C15">
        <f>COUNTIFS(CombinedDatabase!$L:$L,Geographical_Granularity!$B15)</f>
        <v>43</v>
      </c>
      <c r="D15">
        <f>COUNTIFS(CombinedDatabase!$L:$L,Geographical_Granularity!B15,CombinedDatabase!$J:$J,"updated")</f>
        <v>22</v>
      </c>
      <c r="E15">
        <f>COUNTIFS(GCAM!$X:$X,Geographical_Granularity!$B15,GCAM!$Y:$Y,"yes")</f>
        <v>29</v>
      </c>
      <c r="F15">
        <f>COUNTIFS(GEMINI!$AA:$AA,Geographical_Granularity!B15)</f>
        <v>10</v>
      </c>
      <c r="G15">
        <f>COUNTIFS(MUSE!$X:$X,Geographical_Granularity!$B15,MUSE!$Y:$Y,"yes")</f>
        <v>25</v>
      </c>
      <c r="H15">
        <f>COUNTIFS(TIAM!$X:$X,Geographical_Granularity!$B15,TIAM!$Y:$Y,"yes")</f>
        <v>16</v>
      </c>
    </row>
    <row r="16" spans="1:8" x14ac:dyDescent="0.3">
      <c r="B16" t="s">
        <v>682</v>
      </c>
      <c r="C16">
        <f t="shared" ref="C16:H16" si="0">SUM(C4:C15)</f>
        <v>340</v>
      </c>
      <c r="D16">
        <f t="shared" si="0"/>
        <v>65</v>
      </c>
      <c r="E16">
        <f>SUM(E4:E15)</f>
        <v>238</v>
      </c>
      <c r="F16">
        <f>SUM(F4:F15)</f>
        <v>117</v>
      </c>
      <c r="G16">
        <f>SUM(G4:G15)</f>
        <v>174</v>
      </c>
      <c r="H16">
        <f>SUM(H4:H15)</f>
        <v>190</v>
      </c>
    </row>
    <row r="17" spans="1:5" x14ac:dyDescent="0.3">
      <c r="A17" s="84"/>
    </row>
    <row r="19" spans="1:5" x14ac:dyDescent="0.3">
      <c r="B19" s="28"/>
    </row>
    <row r="20" spans="1:5" x14ac:dyDescent="0.3">
      <c r="E20" s="87"/>
    </row>
    <row r="21" spans="1:5" x14ac:dyDescent="0.3">
      <c r="E21" s="87"/>
    </row>
    <row r="22" spans="1:5" x14ac:dyDescent="0.3">
      <c r="E22" s="87"/>
    </row>
    <row r="23" spans="1:5" x14ac:dyDescent="0.3">
      <c r="E23" s="87"/>
    </row>
    <row r="24" spans="1:5" x14ac:dyDescent="0.3">
      <c r="E24" s="87"/>
    </row>
    <row r="25" spans="1:5" x14ac:dyDescent="0.3">
      <c r="E25" s="87"/>
    </row>
    <row r="26" spans="1:5" x14ac:dyDescent="0.3">
      <c r="E26" s="87"/>
    </row>
    <row r="27" spans="1:5" x14ac:dyDescent="0.3">
      <c r="E27" s="87"/>
    </row>
    <row r="28" spans="1:5" x14ac:dyDescent="0.3">
      <c r="E28" s="87"/>
    </row>
    <row r="29" spans="1:5" x14ac:dyDescent="0.3">
      <c r="E29" s="87"/>
    </row>
    <row r="30" spans="1:5" x14ac:dyDescent="0.3">
      <c r="E30" s="87"/>
    </row>
    <row r="31" spans="1:5" x14ac:dyDescent="0.3">
      <c r="E31" s="87"/>
    </row>
    <row r="32" spans="1:5" x14ac:dyDescent="0.3">
      <c r="E32" s="87"/>
    </row>
    <row r="33" spans="5:5" x14ac:dyDescent="0.3">
      <c r="E33" s="87"/>
    </row>
    <row r="34" spans="5:5" x14ac:dyDescent="0.3">
      <c r="E34" s="87"/>
    </row>
    <row r="35" spans="5:5" x14ac:dyDescent="0.3">
      <c r="E35" s="87"/>
    </row>
    <row r="36" spans="5:5" x14ac:dyDescent="0.3">
      <c r="E36" s="87"/>
    </row>
    <row r="37" spans="5:5" x14ac:dyDescent="0.3">
      <c r="E37" s="87"/>
    </row>
    <row r="38" spans="5:5" x14ac:dyDescent="0.3">
      <c r="E38" s="87"/>
    </row>
    <row r="39" spans="5:5" x14ac:dyDescent="0.3">
      <c r="E39" s="87"/>
    </row>
    <row r="40" spans="5:5" x14ac:dyDescent="0.3">
      <c r="E40" s="87"/>
    </row>
    <row r="41" spans="5:5" x14ac:dyDescent="0.3">
      <c r="E41" s="87"/>
    </row>
    <row r="42" spans="5:5" x14ac:dyDescent="0.3">
      <c r="E42" s="87"/>
    </row>
    <row r="43" spans="5:5" x14ac:dyDescent="0.3">
      <c r="E43" s="87"/>
    </row>
    <row r="44" spans="5:5" x14ac:dyDescent="0.3">
      <c r="E44" s="87"/>
    </row>
    <row r="45" spans="5:5" x14ac:dyDescent="0.3">
      <c r="E45" s="87"/>
    </row>
    <row r="46" spans="5:5" x14ac:dyDescent="0.3">
      <c r="E46" s="87"/>
    </row>
    <row r="47" spans="5:5" x14ac:dyDescent="0.3">
      <c r="E47" s="87"/>
    </row>
    <row r="48" spans="5:5" x14ac:dyDescent="0.3">
      <c r="E48" s="87"/>
    </row>
    <row r="49" spans="5:5" x14ac:dyDescent="0.3">
      <c r="E49" s="87"/>
    </row>
    <row r="50" spans="5:5" x14ac:dyDescent="0.3">
      <c r="E50" s="87"/>
    </row>
    <row r="51" spans="5:5" x14ac:dyDescent="0.3">
      <c r="E51" s="87"/>
    </row>
    <row r="52" spans="5:5" x14ac:dyDescent="0.3">
      <c r="E52" s="87"/>
    </row>
    <row r="53" spans="5:5" x14ac:dyDescent="0.3">
      <c r="E53" s="87"/>
    </row>
    <row r="54" spans="5:5" x14ac:dyDescent="0.3">
      <c r="E54" s="87"/>
    </row>
    <row r="55" spans="5:5" x14ac:dyDescent="0.3">
      <c r="E55" s="87"/>
    </row>
    <row r="56" spans="5:5" x14ac:dyDescent="0.3">
      <c r="E56" s="87"/>
    </row>
    <row r="57" spans="5:5" x14ac:dyDescent="0.3">
      <c r="E57" s="87"/>
    </row>
    <row r="58" spans="5:5" x14ac:dyDescent="0.3">
      <c r="E58" s="87"/>
    </row>
    <row r="59" spans="5:5" x14ac:dyDescent="0.3">
      <c r="E59" s="87"/>
    </row>
    <row r="60" spans="5:5" x14ac:dyDescent="0.3">
      <c r="E60" s="87"/>
    </row>
    <row r="61" spans="5:5" x14ac:dyDescent="0.3">
      <c r="E61" s="87"/>
    </row>
    <row r="62" spans="5:5" x14ac:dyDescent="0.3">
      <c r="E62" s="87"/>
    </row>
    <row r="63" spans="5:5" x14ac:dyDescent="0.3">
      <c r="E63" s="87"/>
    </row>
    <row r="64" spans="5:5" x14ac:dyDescent="0.3">
      <c r="E64" s="87"/>
    </row>
    <row r="65" spans="5:5" x14ac:dyDescent="0.3">
      <c r="E65" s="87"/>
    </row>
    <row r="66" spans="5:5" x14ac:dyDescent="0.3">
      <c r="E66" s="87"/>
    </row>
    <row r="67" spans="5:5" x14ac:dyDescent="0.3">
      <c r="E67" s="87"/>
    </row>
    <row r="68" spans="5:5" x14ac:dyDescent="0.3">
      <c r="E68" s="87"/>
    </row>
    <row r="69" spans="5:5" x14ac:dyDescent="0.3">
      <c r="E69" s="87"/>
    </row>
    <row r="70" spans="5:5" x14ac:dyDescent="0.3">
      <c r="E70" s="87"/>
    </row>
    <row r="71" spans="5:5" x14ac:dyDescent="0.3">
      <c r="E71" s="87"/>
    </row>
    <row r="72" spans="5:5" x14ac:dyDescent="0.3">
      <c r="E72" s="87"/>
    </row>
    <row r="73" spans="5:5" x14ac:dyDescent="0.3">
      <c r="E73" s="87"/>
    </row>
    <row r="74" spans="5:5" x14ac:dyDescent="0.3">
      <c r="E74" s="87"/>
    </row>
    <row r="75" spans="5:5" x14ac:dyDescent="0.3">
      <c r="E75" s="87"/>
    </row>
    <row r="76" spans="5:5" x14ac:dyDescent="0.3">
      <c r="E76" s="87"/>
    </row>
    <row r="77" spans="5:5" x14ac:dyDescent="0.3">
      <c r="E77" s="87"/>
    </row>
    <row r="78" spans="5:5" x14ac:dyDescent="0.3">
      <c r="E78" s="87"/>
    </row>
    <row r="79" spans="5:5" x14ac:dyDescent="0.3">
      <c r="E79" s="87"/>
    </row>
    <row r="80" spans="5:5" x14ac:dyDescent="0.3">
      <c r="E80" s="87"/>
    </row>
    <row r="81" spans="5:5" x14ac:dyDescent="0.3">
      <c r="E81" s="87"/>
    </row>
    <row r="82" spans="5:5" x14ac:dyDescent="0.3">
      <c r="E82" s="87"/>
    </row>
    <row r="83" spans="5:5" x14ac:dyDescent="0.3">
      <c r="E83" s="87"/>
    </row>
    <row r="84" spans="5:5" x14ac:dyDescent="0.3">
      <c r="E84" s="87"/>
    </row>
    <row r="85" spans="5:5" x14ac:dyDescent="0.3">
      <c r="E85" s="87"/>
    </row>
    <row r="86" spans="5:5" x14ac:dyDescent="0.3">
      <c r="E86" s="87"/>
    </row>
    <row r="87" spans="5:5" x14ac:dyDescent="0.3">
      <c r="E87" s="87"/>
    </row>
    <row r="88" spans="5:5" x14ac:dyDescent="0.3">
      <c r="E88" s="87"/>
    </row>
    <row r="89" spans="5:5" x14ac:dyDescent="0.3">
      <c r="E89" s="87"/>
    </row>
    <row r="90" spans="5:5" x14ac:dyDescent="0.3">
      <c r="E90" s="87"/>
    </row>
    <row r="91" spans="5:5" x14ac:dyDescent="0.3">
      <c r="E91" s="87"/>
    </row>
    <row r="92" spans="5:5" x14ac:dyDescent="0.3">
      <c r="E92" s="87"/>
    </row>
    <row r="93" spans="5:5" x14ac:dyDescent="0.3">
      <c r="E93" s="87"/>
    </row>
    <row r="94" spans="5:5" x14ac:dyDescent="0.3">
      <c r="E94" s="87"/>
    </row>
    <row r="95" spans="5:5" x14ac:dyDescent="0.3">
      <c r="E95" s="87"/>
    </row>
    <row r="96" spans="5:5" x14ac:dyDescent="0.3">
      <c r="E96" s="87"/>
    </row>
    <row r="97" spans="5:5" x14ac:dyDescent="0.3">
      <c r="E97" s="87"/>
    </row>
  </sheetData>
  <sortState xmlns:xlrd2="http://schemas.microsoft.com/office/spreadsheetml/2017/richdata2" ref="B141:B185">
    <sortCondition ref="B141"/>
  </sortState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AC74E-3F7C-4E93-B3CB-EF29945CDF8E}">
  <dimension ref="A1:J59"/>
  <sheetViews>
    <sheetView topLeftCell="A31" workbookViewId="0">
      <selection activeCell="B2" sqref="B2:J41"/>
    </sheetView>
  </sheetViews>
  <sheetFormatPr defaultColWidth="9.109375" defaultRowHeight="14.4" x14ac:dyDescent="0.3"/>
  <cols>
    <col min="2" max="2" width="24.33203125" bestFit="1" customWidth="1"/>
    <col min="3" max="3" width="18.44140625" bestFit="1" customWidth="1"/>
    <col min="4" max="4" width="13.33203125" bestFit="1" customWidth="1"/>
    <col min="5" max="5" width="12.33203125" bestFit="1" customWidth="1"/>
    <col min="6" max="6" width="8.44140625" bestFit="1" customWidth="1"/>
    <col min="7" max="7" width="9.5546875" bestFit="1" customWidth="1"/>
    <col min="8" max="8" width="13.88671875" bestFit="1" customWidth="1"/>
    <col min="9" max="9" width="12.6640625" bestFit="1" customWidth="1"/>
  </cols>
  <sheetData>
    <row r="1" spans="1:10" x14ac:dyDescent="0.3">
      <c r="A1" t="s">
        <v>711</v>
      </c>
    </row>
    <row r="2" spans="1:10" x14ac:dyDescent="0.3">
      <c r="A2" t="s">
        <v>679</v>
      </c>
      <c r="B2" t="s">
        <v>669</v>
      </c>
      <c r="C2" t="s">
        <v>925</v>
      </c>
      <c r="D2" t="s">
        <v>708</v>
      </c>
      <c r="E2" t="s">
        <v>709</v>
      </c>
      <c r="F2" t="s">
        <v>699</v>
      </c>
      <c r="G2" t="s">
        <v>704</v>
      </c>
      <c r="H2" t="s">
        <v>924</v>
      </c>
      <c r="I2" t="s">
        <v>710</v>
      </c>
      <c r="J2" t="s">
        <v>930</v>
      </c>
    </row>
    <row r="3" spans="1:10" x14ac:dyDescent="0.3">
      <c r="B3" t="s">
        <v>702</v>
      </c>
      <c r="C3">
        <f>COUNTIFS(CombinedDatabase!$N:$N,Sectoral_Granularity!$B3,CombinedDatabase!$M:$M,Sectoral_Granularity!C$2)</f>
        <v>10</v>
      </c>
      <c r="D3">
        <f>COUNTIFS(CombinedDatabase!$N:$N,Sectoral_Granularity!$B3,CombinedDatabase!$M:$M,Sectoral_Granularity!D$2)</f>
        <v>0</v>
      </c>
      <c r="E3">
        <f>COUNTIFS(CombinedDatabase!$N:$N,Sectoral_Granularity!$B3,CombinedDatabase!$M:$M,Sectoral_Granularity!E$2)</f>
        <v>0</v>
      </c>
      <c r="F3">
        <f>COUNTIFS(CombinedDatabase!$N:$N,Sectoral_Granularity!$B3,CombinedDatabase!$M:$M,Sectoral_Granularity!F$2)</f>
        <v>12</v>
      </c>
      <c r="G3">
        <f>COUNTIFS(CombinedDatabase!$N:$N,Sectoral_Granularity!$B3,CombinedDatabase!$M:$M,Sectoral_Granularity!G$2)</f>
        <v>0</v>
      </c>
      <c r="H3">
        <f>COUNTIFS(CombinedDatabase!$N:$N,Sectoral_Granularity!$B3,CombinedDatabase!$M:$M,Sectoral_Granularity!H$2)</f>
        <v>0</v>
      </c>
      <c r="I3">
        <f>COUNTIFS(CombinedDatabase!$N:$N,Sectoral_Granularity!$B3,CombinedDatabase!$M:$M,Sectoral_Granularity!I$2)</f>
        <v>0</v>
      </c>
      <c r="J3">
        <f>SUM(C3:I3)</f>
        <v>22</v>
      </c>
    </row>
    <row r="4" spans="1:10" x14ac:dyDescent="0.3">
      <c r="B4" t="s">
        <v>700</v>
      </c>
      <c r="C4">
        <f>COUNTIFS(CombinedDatabase!$N:$N,Sectoral_Granularity!$B4,CombinedDatabase!$M:$M,Sectoral_Granularity!C$2)</f>
        <v>0</v>
      </c>
      <c r="D4">
        <f>COUNTIFS(CombinedDatabase!$N:$N,Sectoral_Granularity!$B4,CombinedDatabase!$M:$M,Sectoral_Granularity!D$2)</f>
        <v>0</v>
      </c>
      <c r="E4">
        <f>COUNTIFS(CombinedDatabase!$N:$N,Sectoral_Granularity!$B4,CombinedDatabase!$M:$M,Sectoral_Granularity!E$2)</f>
        <v>93</v>
      </c>
      <c r="F4">
        <f>COUNTIFS(CombinedDatabase!$N:$N,Sectoral_Granularity!$B4,CombinedDatabase!$M:$M,Sectoral_Granularity!F$2)</f>
        <v>0</v>
      </c>
      <c r="G4">
        <f>COUNTIFS(CombinedDatabase!$N:$N,Sectoral_Granularity!$B4,CombinedDatabase!$M:$M,Sectoral_Granularity!G$2)</f>
        <v>3</v>
      </c>
      <c r="H4">
        <f>COUNTIFS(CombinedDatabase!$N:$N,Sectoral_Granularity!$B4,CombinedDatabase!$M:$M,Sectoral_Granularity!H$2)</f>
        <v>6</v>
      </c>
      <c r="I4">
        <f>COUNTIFS(CombinedDatabase!$N:$N,Sectoral_Granularity!$B4,CombinedDatabase!$M:$M,Sectoral_Granularity!I$2)</f>
        <v>1</v>
      </c>
      <c r="J4">
        <f t="shared" ref="J4:J9" si="0">SUM(C4:I4)</f>
        <v>103</v>
      </c>
    </row>
    <row r="5" spans="1:10" x14ac:dyDescent="0.3">
      <c r="B5" t="s">
        <v>705</v>
      </c>
      <c r="C5">
        <f>COUNTIFS(CombinedDatabase!$N:$N,Sectoral_Granularity!$B5,CombinedDatabase!$M:$M,Sectoral_Granularity!C$2)</f>
        <v>6</v>
      </c>
      <c r="D5">
        <f>COUNTIFS(CombinedDatabase!$N:$N,Sectoral_Granularity!$B5,CombinedDatabase!$M:$M,Sectoral_Granularity!D$2)</f>
        <v>0</v>
      </c>
      <c r="E5">
        <f>COUNTIFS(CombinedDatabase!$N:$N,Sectoral_Granularity!$B5,CombinedDatabase!$M:$M,Sectoral_Granularity!E$2)</f>
        <v>37</v>
      </c>
      <c r="F5">
        <f>COUNTIFS(CombinedDatabase!$N:$N,Sectoral_Granularity!$B5,CombinedDatabase!$M:$M,Sectoral_Granularity!F$2)</f>
        <v>0</v>
      </c>
      <c r="G5">
        <f>COUNTIFS(CombinedDatabase!$N:$N,Sectoral_Granularity!$B5,CombinedDatabase!$M:$M,Sectoral_Granularity!G$2)</f>
        <v>5</v>
      </c>
      <c r="H5">
        <f>COUNTIFS(CombinedDatabase!$N:$N,Sectoral_Granularity!$B5,CombinedDatabase!$M:$M,Sectoral_Granularity!H$2)</f>
        <v>51</v>
      </c>
      <c r="I5">
        <f>COUNTIFS(CombinedDatabase!$N:$N,Sectoral_Granularity!$B5,CombinedDatabase!$M:$M,Sectoral_Granularity!I$2)</f>
        <v>2</v>
      </c>
      <c r="J5">
        <f t="shared" si="0"/>
        <v>101</v>
      </c>
    </row>
    <row r="6" spans="1:10" x14ac:dyDescent="0.3">
      <c r="B6" t="s">
        <v>703</v>
      </c>
      <c r="C6">
        <f>COUNTIFS(CombinedDatabase!$N:$N,Sectoral_Granularity!$B6,CombinedDatabase!$M:$M,Sectoral_Granularity!C$2)</f>
        <v>4</v>
      </c>
      <c r="D6">
        <f>COUNTIFS(CombinedDatabase!$N:$N,Sectoral_Granularity!$B6,CombinedDatabase!$M:$M,Sectoral_Granularity!D$2)</f>
        <v>0</v>
      </c>
      <c r="E6">
        <f>COUNTIFS(CombinedDatabase!$N:$N,Sectoral_Granularity!$B6,CombinedDatabase!$M:$M,Sectoral_Granularity!E$2)</f>
        <v>0</v>
      </c>
      <c r="F6">
        <f>COUNTIFS(CombinedDatabase!$N:$N,Sectoral_Granularity!$B6,CombinedDatabase!$M:$M,Sectoral_Granularity!F$2)</f>
        <v>0</v>
      </c>
      <c r="G6">
        <f>COUNTIFS(CombinedDatabase!$N:$N,Sectoral_Granularity!$B6,CombinedDatabase!$M:$M,Sectoral_Granularity!G$2)</f>
        <v>0</v>
      </c>
      <c r="H6">
        <f>COUNTIFS(CombinedDatabase!$N:$N,Sectoral_Granularity!$B6,CombinedDatabase!$M:$M,Sectoral_Granularity!H$2)</f>
        <v>20</v>
      </c>
      <c r="I6">
        <f>COUNTIFS(CombinedDatabase!$N:$N,Sectoral_Granularity!$B6,CombinedDatabase!$M:$M,Sectoral_Granularity!I$2)</f>
        <v>0</v>
      </c>
      <c r="J6">
        <f t="shared" si="0"/>
        <v>24</v>
      </c>
    </row>
    <row r="7" spans="1:10" x14ac:dyDescent="0.3">
      <c r="B7" t="s">
        <v>706</v>
      </c>
      <c r="C7">
        <f>COUNTIFS(CombinedDatabase!$N:$N,Sectoral_Granularity!$B7,CombinedDatabase!$M:$M,Sectoral_Granularity!C$2)</f>
        <v>18</v>
      </c>
      <c r="D7">
        <f>COUNTIFS(CombinedDatabase!$N:$N,Sectoral_Granularity!$B7,CombinedDatabase!$M:$M,Sectoral_Granularity!D$2)</f>
        <v>1</v>
      </c>
      <c r="E7">
        <f>COUNTIFS(CombinedDatabase!$N:$N,Sectoral_Granularity!$B7,CombinedDatabase!$M:$M,Sectoral_Granularity!E$2)</f>
        <v>12</v>
      </c>
      <c r="F7">
        <f>COUNTIFS(CombinedDatabase!$N:$N,Sectoral_Granularity!$B7,CombinedDatabase!$M:$M,Sectoral_Granularity!F$2)</f>
        <v>0</v>
      </c>
      <c r="G7">
        <f>COUNTIFS(CombinedDatabase!$N:$N,Sectoral_Granularity!$B7,CombinedDatabase!$M:$M,Sectoral_Granularity!G$2)</f>
        <v>10</v>
      </c>
      <c r="H7">
        <f>COUNTIFS(CombinedDatabase!$N:$N,Sectoral_Granularity!$B7,CombinedDatabase!$M:$M,Sectoral_Granularity!H$2)</f>
        <v>22</v>
      </c>
      <c r="I7">
        <f>COUNTIFS(CombinedDatabase!$N:$N,Sectoral_Granularity!$B7,CombinedDatabase!$M:$M,Sectoral_Granularity!I$2)</f>
        <v>9</v>
      </c>
      <c r="J7">
        <f t="shared" si="0"/>
        <v>72</v>
      </c>
    </row>
    <row r="8" spans="1:10" x14ac:dyDescent="0.3">
      <c r="B8" t="s">
        <v>707</v>
      </c>
      <c r="C8">
        <f>COUNTIFS(CombinedDatabase!$N:$N,Sectoral_Granularity!$B8,CombinedDatabase!$M:$M,Sectoral_Granularity!C$2)</f>
        <v>4</v>
      </c>
      <c r="D8">
        <f>COUNTIFS(CombinedDatabase!$N:$N,Sectoral_Granularity!$B8,CombinedDatabase!$M:$M,Sectoral_Granularity!D$2)</f>
        <v>0</v>
      </c>
      <c r="E8">
        <f>COUNTIFS(CombinedDatabase!$N:$N,Sectoral_Granularity!$B8,CombinedDatabase!$M:$M,Sectoral_Granularity!E$2)</f>
        <v>0</v>
      </c>
      <c r="F8">
        <f>COUNTIFS(CombinedDatabase!$N:$N,Sectoral_Granularity!$B8,CombinedDatabase!$M:$M,Sectoral_Granularity!F$2)</f>
        <v>0</v>
      </c>
      <c r="G8">
        <f>COUNTIFS(CombinedDatabase!$N:$N,Sectoral_Granularity!$B8,CombinedDatabase!$M:$M,Sectoral_Granularity!G$2)</f>
        <v>1</v>
      </c>
      <c r="H8">
        <f>COUNTIFS(CombinedDatabase!$N:$N,Sectoral_Granularity!$B8,CombinedDatabase!$M:$M,Sectoral_Granularity!H$2)</f>
        <v>0</v>
      </c>
      <c r="I8">
        <f>COUNTIFS(CombinedDatabase!$N:$N,Sectoral_Granularity!$B8,CombinedDatabase!$M:$M,Sectoral_Granularity!I$2)</f>
        <v>4</v>
      </c>
      <c r="J8">
        <f t="shared" si="0"/>
        <v>9</v>
      </c>
    </row>
    <row r="9" spans="1:10" x14ac:dyDescent="0.3">
      <c r="B9" t="s">
        <v>701</v>
      </c>
      <c r="C9">
        <f>COUNTIFS(CombinedDatabase!$N:$N,Sectoral_Granularity!$B9,CombinedDatabase!$M:$M,Sectoral_Granularity!C$2)</f>
        <v>2</v>
      </c>
      <c r="D9">
        <f>COUNTIFS(CombinedDatabase!$N:$N,Sectoral_Granularity!$B9,CombinedDatabase!$M:$M,Sectoral_Granularity!D$2)</f>
        <v>0</v>
      </c>
      <c r="E9">
        <f>COUNTIFS(CombinedDatabase!$N:$N,Sectoral_Granularity!$B9,CombinedDatabase!$M:$M,Sectoral_Granularity!E$2)</f>
        <v>0</v>
      </c>
      <c r="F9">
        <f>COUNTIFS(CombinedDatabase!$N:$N,Sectoral_Granularity!$B9,CombinedDatabase!$M:$M,Sectoral_Granularity!F$2)</f>
        <v>0</v>
      </c>
      <c r="G9">
        <f>COUNTIFS(CombinedDatabase!$N:$N,Sectoral_Granularity!$B9,CombinedDatabase!$M:$M,Sectoral_Granularity!G$2)</f>
        <v>1</v>
      </c>
      <c r="H9">
        <f>COUNTIFS(CombinedDatabase!$N:$N,Sectoral_Granularity!$B9,CombinedDatabase!$M:$M,Sectoral_Granularity!H$2)</f>
        <v>7</v>
      </c>
      <c r="I9">
        <f>COUNTIFS(CombinedDatabase!$N:$N,Sectoral_Granularity!$B9,CombinedDatabase!$M:$M,Sectoral_Granularity!I$2)</f>
        <v>0</v>
      </c>
      <c r="J9">
        <f t="shared" si="0"/>
        <v>10</v>
      </c>
    </row>
    <row r="10" spans="1:10" x14ac:dyDescent="0.3">
      <c r="A10" t="s">
        <v>670</v>
      </c>
      <c r="B10" t="s">
        <v>669</v>
      </c>
      <c r="C10" t="s">
        <v>925</v>
      </c>
      <c r="D10" t="s">
        <v>708</v>
      </c>
      <c r="E10" t="s">
        <v>709</v>
      </c>
      <c r="F10" t="s">
        <v>699</v>
      </c>
      <c r="G10" t="s">
        <v>704</v>
      </c>
      <c r="H10" t="s">
        <v>924</v>
      </c>
      <c r="I10" t="s">
        <v>710</v>
      </c>
      <c r="J10" t="s">
        <v>930</v>
      </c>
    </row>
    <row r="11" spans="1:10" x14ac:dyDescent="0.3">
      <c r="B11" t="s">
        <v>702</v>
      </c>
      <c r="C11">
        <f>COUNTIFS(GEMINI!$AD:$AD,Sectoral_Granularity!$B11,GEMINI!$AC:$AC,Sectoral_Granularity!C$10,GEMINI!$AB:$AB,"yes")</f>
        <v>0</v>
      </c>
      <c r="D11">
        <f>COUNTIFS(GEMINI!$AD:$AD,Sectoral_Granularity!$B11,GEMINI!$AC:$AC,Sectoral_Granularity!D$10,GEMINI!$AB:$AB,"yes")</f>
        <v>0</v>
      </c>
      <c r="E11">
        <f>COUNTIFS(GEMINI!$AD:$AD,Sectoral_Granularity!$B11,GEMINI!$AC:$AC,Sectoral_Granularity!E$10,GEMINI!$AB:$AB,"yes")</f>
        <v>0</v>
      </c>
      <c r="F11">
        <f>COUNTIFS(GEMINI!$AD:$AD,Sectoral_Granularity!$B11,GEMINI!$AC:$AC,Sectoral_Granularity!F$10,GEMINI!$AB:$AB,"yes")</f>
        <v>0</v>
      </c>
      <c r="G11">
        <f>COUNTIFS(GEMINI!$AD:$AD,Sectoral_Granularity!$B11,GEMINI!$AC:$AC,Sectoral_Granularity!G$10,GEMINI!$AB:$AB,"yes")</f>
        <v>0</v>
      </c>
      <c r="H11">
        <f>COUNTIFS(GEMINI!$AD:$AD,Sectoral_Granularity!$B11,GEMINI!$AC:$AC,Sectoral_Granularity!H$10,GEMINI!$AB:$AB,"yes")</f>
        <v>0</v>
      </c>
      <c r="I11">
        <f>COUNTIFS(GEMINI!$AD:$AD,Sectoral_Granularity!$B11,GEMINI!$AC:$AC,Sectoral_Granularity!I$10,GEMINI!$AB:$AB,"yes")</f>
        <v>0</v>
      </c>
      <c r="J11">
        <f>SUM(C11:I11)</f>
        <v>0</v>
      </c>
    </row>
    <row r="12" spans="1:10" x14ac:dyDescent="0.3">
      <c r="B12" t="s">
        <v>700</v>
      </c>
      <c r="C12">
        <f>COUNTIFS(GEMINI!$AD:$AD,Sectoral_Granularity!$B12,GEMINI!$AC:$AC,Sectoral_Granularity!C$10,GEMINI!$AB:$AB,"yes")</f>
        <v>0</v>
      </c>
      <c r="D12">
        <f>COUNTIFS(GEMINI!$AD:$AD,Sectoral_Granularity!$B12,GEMINI!$AC:$AC,Sectoral_Granularity!D$10,GEMINI!$AB:$AB,"yes")</f>
        <v>0</v>
      </c>
      <c r="E12">
        <f>COUNTIFS(GEMINI!$AD:$AD,Sectoral_Granularity!$B12,GEMINI!$AC:$AC,Sectoral_Granularity!E$10,GEMINI!$AB:$AB,"yes")</f>
        <v>96</v>
      </c>
      <c r="F12">
        <f>COUNTIFS(GEMINI!$AD:$AD,Sectoral_Granularity!$B12,GEMINI!$AC:$AC,Sectoral_Granularity!F$10,GEMINI!$AB:$AB,"yes")</f>
        <v>0</v>
      </c>
      <c r="G12">
        <f>COUNTIFS(GEMINI!$AD:$AD,Sectoral_Granularity!$B12,GEMINI!$AC:$AC,Sectoral_Granularity!G$10,GEMINI!$AB:$AB,"yes")</f>
        <v>0</v>
      </c>
      <c r="H12">
        <f>COUNTIFS(GEMINI!$AD:$AD,Sectoral_Granularity!$B12,GEMINI!$AC:$AC,Sectoral_Granularity!H$10,GEMINI!$AB:$AB,"yes")</f>
        <v>0</v>
      </c>
      <c r="I12">
        <f>COUNTIFS(GEMINI!$AD:$AD,Sectoral_Granularity!$B12,GEMINI!$AC:$AC,Sectoral_Granularity!I$10,GEMINI!$AB:$AB,"yes")</f>
        <v>0</v>
      </c>
      <c r="J12">
        <f t="shared" ref="J12:J17" si="1">SUM(C12:I12)</f>
        <v>96</v>
      </c>
    </row>
    <row r="13" spans="1:10" x14ac:dyDescent="0.3">
      <c r="B13" t="s">
        <v>705</v>
      </c>
      <c r="C13">
        <f>COUNTIFS(GEMINI!$AD:$AD,Sectoral_Granularity!$B13,GEMINI!$AC:$AC,Sectoral_Granularity!C$10,GEMINI!$AB:$AB,"yes")</f>
        <v>1</v>
      </c>
      <c r="D13">
        <f>COUNTIFS(GEMINI!$AD:$AD,Sectoral_Granularity!$B13,GEMINI!$AC:$AC,Sectoral_Granularity!D$10,GEMINI!$AB:$AB,"yes")</f>
        <v>0</v>
      </c>
      <c r="E13">
        <f>COUNTIFS(GEMINI!$AD:$AD,Sectoral_Granularity!$B13,GEMINI!$AC:$AC,Sectoral_Granularity!E$10,GEMINI!$AB:$AB,"yes")</f>
        <v>5</v>
      </c>
      <c r="F13">
        <f>COUNTIFS(GEMINI!$AD:$AD,Sectoral_Granularity!$B13,GEMINI!$AC:$AC,Sectoral_Granularity!F$10,GEMINI!$AB:$AB,"yes")</f>
        <v>0</v>
      </c>
      <c r="G13">
        <f>COUNTIFS(GEMINI!$AD:$AD,Sectoral_Granularity!$B13,GEMINI!$AC:$AC,Sectoral_Granularity!G$10,GEMINI!$AB:$AB,"yes")</f>
        <v>0</v>
      </c>
      <c r="H13">
        <f>COUNTIFS(GEMINI!$AD:$AD,Sectoral_Granularity!$B13,GEMINI!$AC:$AC,Sectoral_Granularity!H$10,GEMINI!$AB:$AB,"yes")</f>
        <v>0</v>
      </c>
      <c r="I13">
        <f>COUNTIFS(GEMINI!$AD:$AD,Sectoral_Granularity!$B13,GEMINI!$AC:$AC,Sectoral_Granularity!I$10,GEMINI!$AB:$AB,"yes")</f>
        <v>0</v>
      </c>
      <c r="J13">
        <f t="shared" si="1"/>
        <v>6</v>
      </c>
    </row>
    <row r="14" spans="1:10" x14ac:dyDescent="0.3">
      <c r="B14" t="s">
        <v>703</v>
      </c>
      <c r="C14">
        <f>COUNTIFS(GEMINI!$AD:$AD,Sectoral_Granularity!$B14,GEMINI!$AC:$AC,Sectoral_Granularity!C$10,GEMINI!$AB:$AB,"yes")</f>
        <v>0</v>
      </c>
      <c r="D14">
        <f>COUNTIFS(GEMINI!$AD:$AD,Sectoral_Granularity!$B14,GEMINI!$AC:$AC,Sectoral_Granularity!D$10,GEMINI!$AB:$AB,"yes")</f>
        <v>0</v>
      </c>
      <c r="E14">
        <f>COUNTIFS(GEMINI!$AD:$AD,Sectoral_Granularity!$B14,GEMINI!$AC:$AC,Sectoral_Granularity!E$10,GEMINI!$AB:$AB,"yes")</f>
        <v>0</v>
      </c>
      <c r="F14">
        <f>COUNTIFS(GEMINI!$AD:$AD,Sectoral_Granularity!$B14,GEMINI!$AC:$AC,Sectoral_Granularity!F$10,GEMINI!$AB:$AB,"yes")</f>
        <v>0</v>
      </c>
      <c r="G14">
        <f>COUNTIFS(GEMINI!$AD:$AD,Sectoral_Granularity!$B14,GEMINI!$AC:$AC,Sectoral_Granularity!G$10,GEMINI!$AB:$AB,"yes")</f>
        <v>0</v>
      </c>
      <c r="H14">
        <f>COUNTIFS(GEMINI!$AD:$AD,Sectoral_Granularity!$B14,GEMINI!$AC:$AC,Sectoral_Granularity!H$10,GEMINI!$AB:$AB,"yes")</f>
        <v>6</v>
      </c>
      <c r="I14">
        <f>COUNTIFS(GEMINI!$AD:$AD,Sectoral_Granularity!$B14,GEMINI!$AC:$AC,Sectoral_Granularity!I$10,GEMINI!$AB:$AB,"yes")</f>
        <v>0</v>
      </c>
      <c r="J14">
        <f t="shared" si="1"/>
        <v>6</v>
      </c>
    </row>
    <row r="15" spans="1:10" x14ac:dyDescent="0.3">
      <c r="B15" t="s">
        <v>706</v>
      </c>
      <c r="C15">
        <f>COUNTIFS(GEMINI!$AD:$AD,Sectoral_Granularity!$B15,GEMINI!$AC:$AC,Sectoral_Granularity!C$10,GEMINI!$AB:$AB,"yes")</f>
        <v>2</v>
      </c>
      <c r="D15">
        <f>COUNTIFS(GEMINI!$AD:$AD,Sectoral_Granularity!$B15,GEMINI!$AC:$AC,Sectoral_Granularity!D$10,GEMINI!$AB:$AB,"yes")</f>
        <v>0</v>
      </c>
      <c r="E15">
        <f>COUNTIFS(GEMINI!$AD:$AD,Sectoral_Granularity!$B15,GEMINI!$AC:$AC,Sectoral_Granularity!E$10,GEMINI!$AB:$AB,"yes")</f>
        <v>4</v>
      </c>
      <c r="F15">
        <f>COUNTIFS(GEMINI!$AD:$AD,Sectoral_Granularity!$B15,GEMINI!$AC:$AC,Sectoral_Granularity!F$10,GEMINI!$AB:$AB,"yes")</f>
        <v>0</v>
      </c>
      <c r="G15">
        <f>COUNTIFS(GEMINI!$AD:$AD,Sectoral_Granularity!$B15,GEMINI!$AC:$AC,Sectoral_Granularity!G$10,GEMINI!$AB:$AB,"yes")</f>
        <v>0</v>
      </c>
      <c r="H15">
        <f>COUNTIFS(GEMINI!$AD:$AD,Sectoral_Granularity!$B15,GEMINI!$AC:$AC,Sectoral_Granularity!H$10,GEMINI!$AB:$AB,"yes")</f>
        <v>1</v>
      </c>
      <c r="I15">
        <f>COUNTIFS(GEMINI!$AD:$AD,Sectoral_Granularity!$B15,GEMINI!$AC:$AC,Sectoral_Granularity!I$10,GEMINI!$AB:$AB,"yes")</f>
        <v>1</v>
      </c>
      <c r="J15">
        <f t="shared" si="1"/>
        <v>8</v>
      </c>
    </row>
    <row r="16" spans="1:10" x14ac:dyDescent="0.3">
      <c r="B16" t="s">
        <v>707</v>
      </c>
      <c r="C16">
        <f>COUNTIFS(GEMINI!$AD:$AD,Sectoral_Granularity!$B16,GEMINI!$AC:$AC,Sectoral_Granularity!C$10,GEMINI!$AB:$AB,"yes")</f>
        <v>0</v>
      </c>
      <c r="D16">
        <f>COUNTIFS(GEMINI!$AD:$AD,Sectoral_Granularity!$B16,GEMINI!$AC:$AC,Sectoral_Granularity!D$10,GEMINI!$AB:$AB,"yes")</f>
        <v>0</v>
      </c>
      <c r="E16">
        <f>COUNTIFS(GEMINI!$AD:$AD,Sectoral_Granularity!$B16,GEMINI!$AC:$AC,Sectoral_Granularity!E$10,GEMINI!$AB:$AB,"yes")</f>
        <v>0</v>
      </c>
      <c r="F16">
        <f>COUNTIFS(GEMINI!$AD:$AD,Sectoral_Granularity!$B16,GEMINI!$AC:$AC,Sectoral_Granularity!F$10,GEMINI!$AB:$AB,"yes")</f>
        <v>0</v>
      </c>
      <c r="G16">
        <f>COUNTIFS(GEMINI!$AD:$AD,Sectoral_Granularity!$B16,GEMINI!$AC:$AC,Sectoral_Granularity!G$10,GEMINI!$AB:$AB,"yes")</f>
        <v>0</v>
      </c>
      <c r="H16">
        <f>COUNTIFS(GEMINI!$AD:$AD,Sectoral_Granularity!$B16,GEMINI!$AC:$AC,Sectoral_Granularity!H$10,GEMINI!$AB:$AB,"yes")</f>
        <v>0</v>
      </c>
      <c r="I16">
        <f>COUNTIFS(GEMINI!$AD:$AD,Sectoral_Granularity!$B16,GEMINI!$AC:$AC,Sectoral_Granularity!I$10,GEMINI!$AB:$AB,"yes")</f>
        <v>0</v>
      </c>
      <c r="J16">
        <f t="shared" si="1"/>
        <v>0</v>
      </c>
    </row>
    <row r="17" spans="1:10" x14ac:dyDescent="0.3">
      <c r="B17" t="s">
        <v>701</v>
      </c>
      <c r="C17">
        <f>COUNTIFS(GEMINI!$AD:$AD,Sectoral_Granularity!$B17,GEMINI!$AC:$AC,Sectoral_Granularity!C$10,GEMINI!$AB:$AB,"yes")</f>
        <v>1</v>
      </c>
      <c r="D17">
        <f>COUNTIFS(GEMINI!$AD:$AD,Sectoral_Granularity!$B17,GEMINI!$AC:$AC,Sectoral_Granularity!D$10,GEMINI!$AB:$AB,"yes")</f>
        <v>0</v>
      </c>
      <c r="E17">
        <f>COUNTIFS(GEMINI!$AD:$AD,Sectoral_Granularity!$B17,GEMINI!$AC:$AC,Sectoral_Granularity!E$10,GEMINI!$AB:$AB,"yes")</f>
        <v>0</v>
      </c>
      <c r="F17">
        <f>COUNTIFS(GEMINI!$AD:$AD,Sectoral_Granularity!$B17,GEMINI!$AC:$AC,Sectoral_Granularity!F$10,GEMINI!$AB:$AB,"yes")</f>
        <v>0</v>
      </c>
      <c r="G17">
        <f>COUNTIFS(GEMINI!$AD:$AD,Sectoral_Granularity!$B17,GEMINI!$AC:$AC,Sectoral_Granularity!G$10,GEMINI!$AB:$AB,"yes")</f>
        <v>0</v>
      </c>
      <c r="H17">
        <f>COUNTIFS(GEMINI!$AD:$AD,Sectoral_Granularity!$B17,GEMINI!$AC:$AC,Sectoral_Granularity!H$10,GEMINI!$AB:$AB,"yes")</f>
        <v>0</v>
      </c>
      <c r="I17">
        <f>COUNTIFS(GEMINI!$AD:$AD,Sectoral_Granularity!$B17,GEMINI!$AC:$AC,Sectoral_Granularity!I$10,GEMINI!$AB:$AB,"yes")</f>
        <v>0</v>
      </c>
      <c r="J17">
        <f t="shared" si="1"/>
        <v>1</v>
      </c>
    </row>
    <row r="18" spans="1:10" x14ac:dyDescent="0.3">
      <c r="A18" t="s">
        <v>571</v>
      </c>
      <c r="B18" t="s">
        <v>669</v>
      </c>
      <c r="C18" t="s">
        <v>925</v>
      </c>
      <c r="D18" t="s">
        <v>708</v>
      </c>
      <c r="E18" t="s">
        <v>709</v>
      </c>
      <c r="F18" t="s">
        <v>699</v>
      </c>
      <c r="G18" t="s">
        <v>704</v>
      </c>
      <c r="H18" t="s">
        <v>924</v>
      </c>
      <c r="I18" t="s">
        <v>710</v>
      </c>
      <c r="J18" t="s">
        <v>930</v>
      </c>
    </row>
    <row r="19" spans="1:10" x14ac:dyDescent="0.3">
      <c r="B19" t="s">
        <v>702</v>
      </c>
      <c r="C19">
        <f>COUNTIFS(MUSE!$AB:$AB,Sectoral_Granularity!$B19,MUSE!$AA:$AA,Sectoral_Granularity!C$10,MUSE!$Y:$Y,"yes")</f>
        <v>0</v>
      </c>
      <c r="D19">
        <f>COUNTIFS(MUSE!$AB:$AB,Sectoral_Granularity!$B19,MUSE!$AA:$AA,Sectoral_Granularity!D$10,MUSE!$Y:$Y,"yes")</f>
        <v>0</v>
      </c>
      <c r="E19">
        <f>COUNTIFS(MUSE!$AB:$AB,Sectoral_Granularity!$B19,MUSE!$AA:$AA,Sectoral_Granularity!E$10,MUSE!$Y:$Y,"yes")</f>
        <v>0</v>
      </c>
      <c r="F19">
        <f>COUNTIFS(MUSE!$AB:$AB,Sectoral_Granularity!$B19,MUSE!$AA:$AA,Sectoral_Granularity!F$10,MUSE!$Y:$Y,"yes")</f>
        <v>0</v>
      </c>
      <c r="G19">
        <f>COUNTIFS(MUSE!$AB:$AB,Sectoral_Granularity!$B19,MUSE!$AA:$AA,Sectoral_Granularity!G$10,MUSE!$Y:$Y,"yes")</f>
        <v>0</v>
      </c>
      <c r="H19">
        <f>COUNTIFS(MUSE!$AB:$AB,Sectoral_Granularity!$B19,MUSE!$AA:$AA,Sectoral_Granularity!H$10,MUSE!$Y:$Y,"yes")</f>
        <v>0</v>
      </c>
      <c r="I19">
        <f>COUNTIFS(MUSE!$AB:$AB,Sectoral_Granularity!$B19,MUSE!$AA:$AA,Sectoral_Granularity!I$10,MUSE!$Y:$Y,"yes")</f>
        <v>0</v>
      </c>
      <c r="J19">
        <f>SUM(C19:I19)</f>
        <v>0</v>
      </c>
    </row>
    <row r="20" spans="1:10" x14ac:dyDescent="0.3">
      <c r="B20" t="s">
        <v>700</v>
      </c>
      <c r="C20">
        <f>COUNTIFS(MUSE!$AB:$AB,Sectoral_Granularity!$B20,MUSE!$AA:$AA,Sectoral_Granularity!C$10,MUSE!$Y:$Y,"yes")</f>
        <v>0</v>
      </c>
      <c r="D20">
        <f>COUNTIFS(MUSE!$AB:$AB,Sectoral_Granularity!$B20,MUSE!$AA:$AA,Sectoral_Granularity!D$10,MUSE!$Y:$Y,"yes")</f>
        <v>0</v>
      </c>
      <c r="E20">
        <f>COUNTIFS(MUSE!$AB:$AB,Sectoral_Granularity!$B20,MUSE!$AA:$AA,Sectoral_Granularity!E$10,MUSE!$Y:$Y,"yes")</f>
        <v>76</v>
      </c>
      <c r="F20">
        <f>COUNTIFS(MUSE!$AB:$AB,Sectoral_Granularity!$B20,MUSE!$AA:$AA,Sectoral_Granularity!F$10,MUSE!$Y:$Y,"yes")</f>
        <v>0</v>
      </c>
      <c r="G20">
        <f>COUNTIFS(MUSE!$AB:$AB,Sectoral_Granularity!$B20,MUSE!$AA:$AA,Sectoral_Granularity!G$10,MUSE!$Y:$Y,"yes")</f>
        <v>0</v>
      </c>
      <c r="H20">
        <f>COUNTIFS(MUSE!$AB:$AB,Sectoral_Granularity!$B20,MUSE!$AA:$AA,Sectoral_Granularity!H$10,MUSE!$Y:$Y,"yes")</f>
        <v>5</v>
      </c>
      <c r="I20">
        <f>COUNTIFS(MUSE!$AB:$AB,Sectoral_Granularity!$B20,MUSE!$AA:$AA,Sectoral_Granularity!I$10,MUSE!$Y:$Y,"yes")</f>
        <v>1</v>
      </c>
      <c r="J20">
        <f t="shared" ref="J20:J25" si="2">SUM(C20:I20)</f>
        <v>82</v>
      </c>
    </row>
    <row r="21" spans="1:10" x14ac:dyDescent="0.3">
      <c r="B21" t="s">
        <v>705</v>
      </c>
      <c r="C21">
        <f>COUNTIFS(MUSE!$AB:$AB,Sectoral_Granularity!$B21,MUSE!$AA:$AA,Sectoral_Granularity!C$10,MUSE!$Y:$Y,"yes")</f>
        <v>5</v>
      </c>
      <c r="D21">
        <f>COUNTIFS(MUSE!$AB:$AB,Sectoral_Granularity!$B21,MUSE!$AA:$AA,Sectoral_Granularity!D$10,MUSE!$Y:$Y,"yes")</f>
        <v>0</v>
      </c>
      <c r="E21">
        <f>COUNTIFS(MUSE!$AB:$AB,Sectoral_Granularity!$B21,MUSE!$AA:$AA,Sectoral_Granularity!E$10,MUSE!$Y:$Y,"yes")</f>
        <v>35</v>
      </c>
      <c r="F21">
        <f>COUNTIFS(MUSE!$AB:$AB,Sectoral_Granularity!$B21,MUSE!$AA:$AA,Sectoral_Granularity!F$10,MUSE!$Y:$Y,"yes")</f>
        <v>0</v>
      </c>
      <c r="G21">
        <f>COUNTIFS(MUSE!$AB:$AB,Sectoral_Granularity!$B21,MUSE!$AA:$AA,Sectoral_Granularity!G$10,MUSE!$Y:$Y,"yes")</f>
        <v>0</v>
      </c>
      <c r="H21">
        <f>COUNTIFS(MUSE!$AB:$AB,Sectoral_Granularity!$B21,MUSE!$AA:$AA,Sectoral_Granularity!H$10,MUSE!$Y:$Y,"yes")</f>
        <v>34</v>
      </c>
      <c r="I21">
        <f>COUNTIFS(MUSE!$AB:$AB,Sectoral_Granularity!$B21,MUSE!$AA:$AA,Sectoral_Granularity!I$10,MUSE!$Y:$Y,"yes")</f>
        <v>0</v>
      </c>
      <c r="J21">
        <f t="shared" si="2"/>
        <v>74</v>
      </c>
    </row>
    <row r="22" spans="1:10" x14ac:dyDescent="0.3">
      <c r="B22" t="s">
        <v>703</v>
      </c>
      <c r="C22">
        <f>COUNTIFS(MUSE!$AB:$AB,Sectoral_Granularity!$B22,MUSE!$AA:$AA,Sectoral_Granularity!C$10,MUSE!$Y:$Y,"yes")</f>
        <v>4</v>
      </c>
      <c r="D22">
        <f>COUNTIFS(MUSE!$AB:$AB,Sectoral_Granularity!$B22,MUSE!$AA:$AA,Sectoral_Granularity!D$10,MUSE!$Y:$Y,"yes")</f>
        <v>0</v>
      </c>
      <c r="E22">
        <f>COUNTIFS(MUSE!$AB:$AB,Sectoral_Granularity!$B22,MUSE!$AA:$AA,Sectoral_Granularity!E$10,MUSE!$Y:$Y,"yes")</f>
        <v>0</v>
      </c>
      <c r="F22">
        <f>COUNTIFS(MUSE!$AB:$AB,Sectoral_Granularity!$B22,MUSE!$AA:$AA,Sectoral_Granularity!F$10,MUSE!$Y:$Y,"yes")</f>
        <v>0</v>
      </c>
      <c r="G22">
        <f>COUNTIFS(MUSE!$AB:$AB,Sectoral_Granularity!$B22,MUSE!$AA:$AA,Sectoral_Granularity!G$10,MUSE!$Y:$Y,"yes")</f>
        <v>0</v>
      </c>
      <c r="H22">
        <f>COUNTIFS(MUSE!$AB:$AB,Sectoral_Granularity!$B22,MUSE!$AA:$AA,Sectoral_Granularity!H$10,MUSE!$Y:$Y,"yes")</f>
        <v>6</v>
      </c>
      <c r="I22">
        <f>COUNTIFS(MUSE!$AB:$AB,Sectoral_Granularity!$B22,MUSE!$AA:$AA,Sectoral_Granularity!I$10,MUSE!$Y:$Y,"yes")</f>
        <v>0</v>
      </c>
      <c r="J22">
        <f t="shared" si="2"/>
        <v>10</v>
      </c>
    </row>
    <row r="23" spans="1:10" x14ac:dyDescent="0.3">
      <c r="B23" t="s">
        <v>706</v>
      </c>
      <c r="C23">
        <f>COUNTIFS(MUSE!$AB:$AB,Sectoral_Granularity!$B23,MUSE!$AA:$AA,Sectoral_Granularity!C$10,MUSE!$Y:$Y,"yes")</f>
        <v>4</v>
      </c>
      <c r="D23">
        <f>COUNTIFS(MUSE!$AB:$AB,Sectoral_Granularity!$B23,MUSE!$AA:$AA,Sectoral_Granularity!D$10,MUSE!$Y:$Y,"yes")</f>
        <v>0</v>
      </c>
      <c r="E23">
        <f>COUNTIFS(MUSE!$AB:$AB,Sectoral_Granularity!$B23,MUSE!$AA:$AA,Sectoral_Granularity!E$10,MUSE!$Y:$Y,"yes")</f>
        <v>4</v>
      </c>
      <c r="F23">
        <f>COUNTIFS(MUSE!$AB:$AB,Sectoral_Granularity!$B23,MUSE!$AA:$AA,Sectoral_Granularity!F$10,MUSE!$Y:$Y,"yes")</f>
        <v>0</v>
      </c>
      <c r="G23">
        <f>COUNTIFS(MUSE!$AB:$AB,Sectoral_Granularity!$B23,MUSE!$AA:$AA,Sectoral_Granularity!G$10,MUSE!$Y:$Y,"yes")</f>
        <v>0</v>
      </c>
      <c r="H23">
        <f>COUNTIFS(MUSE!$AB:$AB,Sectoral_Granularity!$B23,MUSE!$AA:$AA,Sectoral_Granularity!H$10,MUSE!$Y:$Y,"yes")</f>
        <v>0</v>
      </c>
      <c r="I23">
        <f>COUNTIFS(MUSE!$AB:$AB,Sectoral_Granularity!$B23,MUSE!$AA:$AA,Sectoral_Granularity!I$10,MUSE!$Y:$Y,"yes")</f>
        <v>0</v>
      </c>
      <c r="J23">
        <f t="shared" si="2"/>
        <v>8</v>
      </c>
    </row>
    <row r="24" spans="1:10" x14ac:dyDescent="0.3">
      <c r="B24" t="s">
        <v>707</v>
      </c>
      <c r="C24">
        <f>COUNTIFS(MUSE!$AB:$AB,Sectoral_Granularity!$B24,MUSE!$AA:$AA,Sectoral_Granularity!C$10,MUSE!$Y:$Y,"yes")</f>
        <v>0</v>
      </c>
      <c r="D24">
        <f>COUNTIFS(MUSE!$AB:$AB,Sectoral_Granularity!$B24,MUSE!$AA:$AA,Sectoral_Granularity!D$10,MUSE!$Y:$Y,"yes")</f>
        <v>0</v>
      </c>
      <c r="E24">
        <f>COUNTIFS(MUSE!$AB:$AB,Sectoral_Granularity!$B24,MUSE!$AA:$AA,Sectoral_Granularity!E$10,MUSE!$Y:$Y,"yes")</f>
        <v>0</v>
      </c>
      <c r="F24">
        <f>COUNTIFS(MUSE!$AB:$AB,Sectoral_Granularity!$B24,MUSE!$AA:$AA,Sectoral_Granularity!F$10,MUSE!$Y:$Y,"yes")</f>
        <v>0</v>
      </c>
      <c r="G24">
        <f>COUNTIFS(MUSE!$AB:$AB,Sectoral_Granularity!$B24,MUSE!$AA:$AA,Sectoral_Granularity!G$10,MUSE!$Y:$Y,"yes")</f>
        <v>0</v>
      </c>
      <c r="H24">
        <f>COUNTIFS(MUSE!$AB:$AB,Sectoral_Granularity!$B24,MUSE!$AA:$AA,Sectoral_Granularity!H$10,MUSE!$Y:$Y,"yes")</f>
        <v>0</v>
      </c>
      <c r="I24">
        <f>COUNTIFS(MUSE!$AB:$AB,Sectoral_Granularity!$B24,MUSE!$AA:$AA,Sectoral_Granularity!I$10,MUSE!$Y:$Y,"yes")</f>
        <v>0</v>
      </c>
      <c r="J24">
        <f t="shared" si="2"/>
        <v>0</v>
      </c>
    </row>
    <row r="25" spans="1:10" x14ac:dyDescent="0.3">
      <c r="B25" t="s">
        <v>701</v>
      </c>
      <c r="C25">
        <f>COUNTIFS(MUSE!$AB:$AB,Sectoral_Granularity!$B25,MUSE!$AA:$AA,Sectoral_Granularity!C$10,MUSE!$Y:$Y,"yes")</f>
        <v>0</v>
      </c>
      <c r="D25">
        <f>COUNTIFS(MUSE!$AB:$AB,Sectoral_Granularity!$B25,MUSE!$AA:$AA,Sectoral_Granularity!D$10,MUSE!$Y:$Y,"yes")</f>
        <v>0</v>
      </c>
      <c r="E25">
        <f>COUNTIFS(MUSE!$AB:$AB,Sectoral_Granularity!$B25,MUSE!$AA:$AA,Sectoral_Granularity!E$10,MUSE!$Y:$Y,"yes")</f>
        <v>0</v>
      </c>
      <c r="F25">
        <f>COUNTIFS(MUSE!$AB:$AB,Sectoral_Granularity!$B25,MUSE!$AA:$AA,Sectoral_Granularity!F$10,MUSE!$Y:$Y,"yes")</f>
        <v>0</v>
      </c>
      <c r="G25">
        <f>COUNTIFS(MUSE!$AB:$AB,Sectoral_Granularity!$B25,MUSE!$AA:$AA,Sectoral_Granularity!G$10,MUSE!$Y:$Y,"yes")</f>
        <v>0</v>
      </c>
      <c r="H25">
        <f>COUNTIFS(MUSE!$AB:$AB,Sectoral_Granularity!$B25,MUSE!$AA:$AA,Sectoral_Granularity!H$10,MUSE!$Y:$Y,"yes")</f>
        <v>0</v>
      </c>
      <c r="I25">
        <f>COUNTIFS(MUSE!$AB:$AB,Sectoral_Granularity!$B25,MUSE!$AA:$AA,Sectoral_Granularity!I$10,MUSE!$Y:$Y,"yes")</f>
        <v>0</v>
      </c>
      <c r="J25">
        <f t="shared" si="2"/>
        <v>0</v>
      </c>
    </row>
    <row r="26" spans="1:10" x14ac:dyDescent="0.3">
      <c r="A26" t="s">
        <v>62</v>
      </c>
      <c r="B26" t="s">
        <v>669</v>
      </c>
      <c r="C26" t="s">
        <v>925</v>
      </c>
      <c r="D26" t="s">
        <v>708</v>
      </c>
      <c r="E26" t="s">
        <v>709</v>
      </c>
      <c r="F26" t="s">
        <v>699</v>
      </c>
      <c r="G26" t="s">
        <v>704</v>
      </c>
      <c r="H26" t="s">
        <v>924</v>
      </c>
      <c r="I26" t="s">
        <v>710</v>
      </c>
      <c r="J26" t="s">
        <v>930</v>
      </c>
    </row>
    <row r="27" spans="1:10" x14ac:dyDescent="0.3">
      <c r="B27" t="s">
        <v>702</v>
      </c>
      <c r="C27">
        <f>COUNTIFS(TIAM!$AB:$AB,Sectoral_Granularity!$B27,TIAM!$AA:$AA,Sectoral_Granularity!C$10,TIAM!$Y:$Y,"yes")</f>
        <v>0</v>
      </c>
      <c r="D27">
        <f>COUNTIFS(TIAM!$AB:$AB,Sectoral_Granularity!$B27,TIAM!$AA:$AA,Sectoral_Granularity!D$10,TIAM!$Y:$Y,"yes")</f>
        <v>0</v>
      </c>
      <c r="E27">
        <f>COUNTIFS(TIAM!$AB:$AB,Sectoral_Granularity!$B27,TIAM!$AA:$AA,Sectoral_Granularity!E$10,TIAM!$Y:$Y,"yes")</f>
        <v>0</v>
      </c>
      <c r="F27">
        <f>COUNTIFS(TIAM!$AB:$AB,Sectoral_Granularity!$B27,TIAM!$AA:$AA,Sectoral_Granularity!F$10,TIAM!$Y:$Y,"yes")</f>
        <v>0</v>
      </c>
      <c r="G27">
        <f>COUNTIFS(TIAM!$AB:$AB,Sectoral_Granularity!$B27,TIAM!$AA:$AA,Sectoral_Granularity!G$10,TIAM!$Y:$Y,"yes")</f>
        <v>0</v>
      </c>
      <c r="H27">
        <f>COUNTIFS(TIAM!$AB:$AB,Sectoral_Granularity!$B27,TIAM!$AA:$AA,Sectoral_Granularity!H$10,TIAM!$Y:$Y,"yes")</f>
        <v>0</v>
      </c>
      <c r="I27">
        <f>COUNTIFS(TIAM!$AB:$AB,Sectoral_Granularity!$B27,TIAM!$AA:$AA,Sectoral_Granularity!I$10,TIAM!$Y:$Y,"yes")</f>
        <v>0</v>
      </c>
      <c r="J27">
        <f>SUM(C27:I27)</f>
        <v>0</v>
      </c>
    </row>
    <row r="28" spans="1:10" x14ac:dyDescent="0.3">
      <c r="B28" t="s">
        <v>700</v>
      </c>
      <c r="C28">
        <f>COUNTIFS(TIAM!$AB:$AB,Sectoral_Granularity!$B28,TIAM!$AA:$AA,Sectoral_Granularity!C$10,TIAM!$Y:$Y,"yes")</f>
        <v>0</v>
      </c>
      <c r="D28">
        <f>COUNTIFS(TIAM!$AB:$AB,Sectoral_Granularity!$B28,TIAM!$AA:$AA,Sectoral_Granularity!D$10,TIAM!$Y:$Y,"yes")</f>
        <v>0</v>
      </c>
      <c r="E28">
        <f>COUNTIFS(TIAM!$AB:$AB,Sectoral_Granularity!$B28,TIAM!$AA:$AA,Sectoral_Granularity!E$10,TIAM!$Y:$Y,"yes")</f>
        <v>63</v>
      </c>
      <c r="F28">
        <f>COUNTIFS(TIAM!$AB:$AB,Sectoral_Granularity!$B28,TIAM!$AA:$AA,Sectoral_Granularity!F$10,TIAM!$Y:$Y,"yes")</f>
        <v>0</v>
      </c>
      <c r="G28">
        <f>COUNTIFS(TIAM!$AB:$AB,Sectoral_Granularity!$B28,TIAM!$AA:$AA,Sectoral_Granularity!G$10,TIAM!$Y:$Y,"yes")</f>
        <v>0</v>
      </c>
      <c r="H28">
        <f>COUNTIFS(TIAM!$AB:$AB,Sectoral_Granularity!$B28,TIAM!$AA:$AA,Sectoral_Granularity!H$10,TIAM!$Y:$Y,"yes")</f>
        <v>6</v>
      </c>
      <c r="I28">
        <f>COUNTIFS(TIAM!$AB:$AB,Sectoral_Granularity!$B28,TIAM!$AA:$AA,Sectoral_Granularity!I$10,TIAM!$Y:$Y,"yes")</f>
        <v>1</v>
      </c>
      <c r="J28">
        <f t="shared" ref="J28:J33" si="3">SUM(C28:I28)</f>
        <v>70</v>
      </c>
    </row>
    <row r="29" spans="1:10" x14ac:dyDescent="0.3">
      <c r="B29" t="s">
        <v>705</v>
      </c>
      <c r="C29">
        <f>COUNTIFS(TIAM!$AB:$AB,Sectoral_Granularity!$B29,TIAM!$AA:$AA,Sectoral_Granularity!C$10,TIAM!$Y:$Y,"yes")</f>
        <v>1</v>
      </c>
      <c r="D29">
        <f>COUNTIFS(TIAM!$AB:$AB,Sectoral_Granularity!$B29,TIAM!$AA:$AA,Sectoral_Granularity!D$10,TIAM!$Y:$Y,"yes")</f>
        <v>0</v>
      </c>
      <c r="E29">
        <f>COUNTIFS(TIAM!$AB:$AB,Sectoral_Granularity!$B29,TIAM!$AA:$AA,Sectoral_Granularity!E$10,TIAM!$Y:$Y,"yes")</f>
        <v>29</v>
      </c>
      <c r="F29">
        <f>COUNTIFS(TIAM!$AB:$AB,Sectoral_Granularity!$B29,TIAM!$AA:$AA,Sectoral_Granularity!F$10,TIAM!$Y:$Y,"yes")</f>
        <v>0</v>
      </c>
      <c r="G29">
        <f>COUNTIFS(TIAM!$AB:$AB,Sectoral_Granularity!$B29,TIAM!$AA:$AA,Sectoral_Granularity!G$10,TIAM!$Y:$Y,"yes")</f>
        <v>0</v>
      </c>
      <c r="H29">
        <f>COUNTIFS(TIAM!$AB:$AB,Sectoral_Granularity!$B29,TIAM!$AA:$AA,Sectoral_Granularity!H$10,TIAM!$Y:$Y,"yes")</f>
        <v>31</v>
      </c>
      <c r="I29">
        <f>COUNTIFS(TIAM!$AB:$AB,Sectoral_Granularity!$B29,TIAM!$AA:$AA,Sectoral_Granularity!I$10,TIAM!$Y:$Y,"yes")</f>
        <v>0</v>
      </c>
      <c r="J29">
        <f t="shared" si="3"/>
        <v>61</v>
      </c>
    </row>
    <row r="30" spans="1:10" x14ac:dyDescent="0.3">
      <c r="B30" t="s">
        <v>703</v>
      </c>
      <c r="C30">
        <f>COUNTIFS(TIAM!$AB:$AB,Sectoral_Granularity!$B30,TIAM!$AA:$AA,Sectoral_Granularity!C$10,TIAM!$Y:$Y,"yes")</f>
        <v>4</v>
      </c>
      <c r="D30">
        <f>COUNTIFS(TIAM!$AB:$AB,Sectoral_Granularity!$B30,TIAM!$AA:$AA,Sectoral_Granularity!D$10,TIAM!$Y:$Y,"yes")</f>
        <v>0</v>
      </c>
      <c r="E30">
        <f>COUNTIFS(TIAM!$AB:$AB,Sectoral_Granularity!$B30,TIAM!$AA:$AA,Sectoral_Granularity!E$10,TIAM!$Y:$Y,"yes")</f>
        <v>0</v>
      </c>
      <c r="F30">
        <f>COUNTIFS(TIAM!$AB:$AB,Sectoral_Granularity!$B30,TIAM!$AA:$AA,Sectoral_Granularity!F$10,TIAM!$Y:$Y,"yes")</f>
        <v>0</v>
      </c>
      <c r="G30">
        <f>COUNTIFS(TIAM!$AB:$AB,Sectoral_Granularity!$B30,TIAM!$AA:$AA,Sectoral_Granularity!G$10,TIAM!$Y:$Y,"yes")</f>
        <v>0</v>
      </c>
      <c r="H30">
        <f>COUNTIFS(TIAM!$AB:$AB,Sectoral_Granularity!$B30,TIAM!$AA:$AA,Sectoral_Granularity!H$10,TIAM!$Y:$Y,"yes")</f>
        <v>5</v>
      </c>
      <c r="I30">
        <f>COUNTIFS(TIAM!$AB:$AB,Sectoral_Granularity!$B30,TIAM!$AA:$AA,Sectoral_Granularity!I$10,TIAM!$Y:$Y,"yes")</f>
        <v>0</v>
      </c>
      <c r="J30">
        <f t="shared" si="3"/>
        <v>9</v>
      </c>
    </row>
    <row r="31" spans="1:10" x14ac:dyDescent="0.3">
      <c r="B31" t="s">
        <v>706</v>
      </c>
      <c r="C31">
        <f>COUNTIFS(TIAM!$AB:$AB,Sectoral_Granularity!$B31,TIAM!$AA:$AA,Sectoral_Granularity!C$10,TIAM!$Y:$Y,"yes")</f>
        <v>8</v>
      </c>
      <c r="D31">
        <f>COUNTIFS(TIAM!$AB:$AB,Sectoral_Granularity!$B31,TIAM!$AA:$AA,Sectoral_Granularity!D$10,TIAM!$Y:$Y,"yes")</f>
        <v>0</v>
      </c>
      <c r="E31">
        <f>COUNTIFS(TIAM!$AB:$AB,Sectoral_Granularity!$B31,TIAM!$AA:$AA,Sectoral_Granularity!E$10,TIAM!$Y:$Y,"yes")</f>
        <v>7</v>
      </c>
      <c r="F31">
        <f>COUNTIFS(TIAM!$AB:$AB,Sectoral_Granularity!$B31,TIAM!$AA:$AA,Sectoral_Granularity!F$10,TIAM!$Y:$Y,"yes")</f>
        <v>0</v>
      </c>
      <c r="G31">
        <f>COUNTIFS(TIAM!$AB:$AB,Sectoral_Granularity!$B31,TIAM!$AA:$AA,Sectoral_Granularity!G$10,TIAM!$Y:$Y,"yes")</f>
        <v>4</v>
      </c>
      <c r="H31">
        <f>COUNTIFS(TIAM!$AB:$AB,Sectoral_Granularity!$B31,TIAM!$AA:$AA,Sectoral_Granularity!H$10,TIAM!$Y:$Y,"yes")</f>
        <v>11</v>
      </c>
      <c r="I31">
        <f>COUNTIFS(TIAM!$AB:$AB,Sectoral_Granularity!$B31,TIAM!$AA:$AA,Sectoral_Granularity!I$10,TIAM!$Y:$Y,"yes")</f>
        <v>7</v>
      </c>
      <c r="J31">
        <f t="shared" si="3"/>
        <v>37</v>
      </c>
    </row>
    <row r="32" spans="1:10" x14ac:dyDescent="0.3">
      <c r="B32" t="s">
        <v>707</v>
      </c>
      <c r="C32">
        <f>COUNTIFS(TIAM!$AB:$AB,Sectoral_Granularity!$B32,TIAM!$AA:$AA,Sectoral_Granularity!C$10,TIAM!$Y:$Y,"yes")</f>
        <v>4</v>
      </c>
      <c r="D32">
        <f>COUNTIFS(TIAM!$AB:$AB,Sectoral_Granularity!$B32,TIAM!$AA:$AA,Sectoral_Granularity!D$10,TIAM!$Y:$Y,"yes")</f>
        <v>0</v>
      </c>
      <c r="E32">
        <f>COUNTIFS(TIAM!$AB:$AB,Sectoral_Granularity!$B32,TIAM!$AA:$AA,Sectoral_Granularity!E$10,TIAM!$Y:$Y,"yes")</f>
        <v>0</v>
      </c>
      <c r="F32">
        <f>COUNTIFS(TIAM!$AB:$AB,Sectoral_Granularity!$B32,TIAM!$AA:$AA,Sectoral_Granularity!F$10,TIAM!$Y:$Y,"yes")</f>
        <v>0</v>
      </c>
      <c r="G32">
        <f>COUNTIFS(TIAM!$AB:$AB,Sectoral_Granularity!$B32,TIAM!$AA:$AA,Sectoral_Granularity!G$10,TIAM!$Y:$Y,"yes")</f>
        <v>0</v>
      </c>
      <c r="H32">
        <f>COUNTIFS(TIAM!$AB:$AB,Sectoral_Granularity!$B32,TIAM!$AA:$AA,Sectoral_Granularity!H$10,TIAM!$Y:$Y,"yes")</f>
        <v>0</v>
      </c>
      <c r="I32">
        <f>COUNTIFS(TIAM!$AB:$AB,Sectoral_Granularity!$B32,TIAM!$AA:$AA,Sectoral_Granularity!I$10,TIAM!$Y:$Y,"yes")</f>
        <v>0</v>
      </c>
      <c r="J32">
        <f t="shared" si="3"/>
        <v>4</v>
      </c>
    </row>
    <row r="33" spans="1:10" x14ac:dyDescent="0.3">
      <c r="B33" t="s">
        <v>701</v>
      </c>
      <c r="C33">
        <f>COUNTIFS(TIAM!$AB:$AB,Sectoral_Granularity!$B33,TIAM!$AA:$AA,Sectoral_Granularity!C$10,TIAM!$Y:$Y,"yes")</f>
        <v>2</v>
      </c>
      <c r="D33">
        <f>COUNTIFS(TIAM!$AB:$AB,Sectoral_Granularity!$B33,TIAM!$AA:$AA,Sectoral_Granularity!D$10,TIAM!$Y:$Y,"yes")</f>
        <v>0</v>
      </c>
      <c r="E33">
        <f>COUNTIFS(TIAM!$AB:$AB,Sectoral_Granularity!$B33,TIAM!$AA:$AA,Sectoral_Granularity!E$10,TIAM!$Y:$Y,"yes")</f>
        <v>0</v>
      </c>
      <c r="F33">
        <f>COUNTIFS(TIAM!$AB:$AB,Sectoral_Granularity!$B33,TIAM!$AA:$AA,Sectoral_Granularity!F$10,TIAM!$Y:$Y,"yes")</f>
        <v>0</v>
      </c>
      <c r="G33">
        <f>COUNTIFS(TIAM!$AB:$AB,Sectoral_Granularity!$B33,TIAM!$AA:$AA,Sectoral_Granularity!G$10,TIAM!$Y:$Y,"yes")</f>
        <v>1</v>
      </c>
      <c r="H33">
        <f>COUNTIFS(TIAM!$AB:$AB,Sectoral_Granularity!$B33,TIAM!$AA:$AA,Sectoral_Granularity!H$10,TIAM!$Y:$Y,"yes")</f>
        <v>6</v>
      </c>
      <c r="I33">
        <f>COUNTIFS(TIAM!$AB:$AB,Sectoral_Granularity!$B33,TIAM!$AA:$AA,Sectoral_Granularity!I$10,TIAM!$Y:$Y,"yes")</f>
        <v>0</v>
      </c>
      <c r="J33">
        <f t="shared" si="3"/>
        <v>9</v>
      </c>
    </row>
    <row r="34" spans="1:10" x14ac:dyDescent="0.3">
      <c r="A34" t="s">
        <v>713</v>
      </c>
      <c r="B34" t="s">
        <v>669</v>
      </c>
      <c r="C34" t="s">
        <v>925</v>
      </c>
      <c r="D34" t="s">
        <v>708</v>
      </c>
      <c r="E34" t="s">
        <v>709</v>
      </c>
      <c r="F34" t="s">
        <v>699</v>
      </c>
      <c r="G34" t="s">
        <v>704</v>
      </c>
      <c r="H34" t="s">
        <v>924</v>
      </c>
      <c r="I34" t="s">
        <v>710</v>
      </c>
      <c r="J34" t="s">
        <v>930</v>
      </c>
    </row>
    <row r="35" spans="1:10" x14ac:dyDescent="0.3">
      <c r="B35" t="s">
        <v>702</v>
      </c>
      <c r="C35">
        <f>COUNTIFS(GCAM!$AB:$AB,Sectoral_Granularity!$B35,GCAM!$AA:$AA,Sectoral_Granularity!#REF!,GCAM!$Y:$Y,"yes")</f>
        <v>0</v>
      </c>
      <c r="D35">
        <f>COUNTIFS(GCAM!$AB:$AB,Sectoral_Granularity!$B35,GCAM!$AA:$AA,Sectoral_Granularity!D$10,GCAM!$Y:$Y,"yes")</f>
        <v>0</v>
      </c>
      <c r="E35">
        <f>COUNTIFS(GCAM!$AB:$AB,Sectoral_Granularity!$B35,GCAM!$AA:$AA,Sectoral_Granularity!E$10,GCAM!$Y:$Y,"yes")</f>
        <v>0</v>
      </c>
      <c r="F35">
        <f>COUNTIFS(GCAM!$AB:$AB,Sectoral_Granularity!$B35,GCAM!$AA:$AA,Sectoral_Granularity!F$10,GCAM!$Y:$Y,"yes")</f>
        <v>13</v>
      </c>
      <c r="G35">
        <f>COUNTIFS(GCAM!$AB:$AB,Sectoral_Granularity!$B35,GCAM!$AA:$AA,Sectoral_Granularity!G$10,GCAM!$Y:$Y,"yes")</f>
        <v>0</v>
      </c>
      <c r="H35">
        <f>COUNTIFS(GCAM!$AB:$AB,Sectoral_Granularity!$B35,GCAM!$AA:$AA,Sectoral_Granularity!H$10,GCAM!$Y:$Y,"yes")</f>
        <v>0</v>
      </c>
      <c r="I35">
        <f>COUNTIFS(GCAM!$AB:$AB,Sectoral_Granularity!$B35,GCAM!$AA:$AA,Sectoral_Granularity!I$10,GCAM!$Y:$Y,"yes")</f>
        <v>0</v>
      </c>
      <c r="J35">
        <f>SUM(C35:I35)</f>
        <v>13</v>
      </c>
    </row>
    <row r="36" spans="1:10" x14ac:dyDescent="0.3">
      <c r="B36" t="s">
        <v>700</v>
      </c>
      <c r="C36">
        <f>COUNTIFS(GCAM!$AB:$AB,Sectoral_Granularity!$B36,GCAM!$AA:$AA,Sectoral_Granularity!C$10,GCAM!$Y:$Y,"yes")</f>
        <v>0</v>
      </c>
      <c r="D36">
        <f>COUNTIFS(GCAM!$AB:$AB,Sectoral_Granularity!$B36,GCAM!$AA:$AA,Sectoral_Granularity!D$10,GCAM!$Y:$Y,"yes")</f>
        <v>0</v>
      </c>
      <c r="E36">
        <f>COUNTIFS(GCAM!$AB:$AB,Sectoral_Granularity!$B36,GCAM!$AA:$AA,Sectoral_Granularity!E$10,GCAM!$Y:$Y,"yes")</f>
        <v>76</v>
      </c>
      <c r="F36">
        <f>COUNTIFS(GCAM!$AB:$AB,Sectoral_Granularity!$B36,GCAM!$AA:$AA,Sectoral_Granularity!F$10,GCAM!$Y:$Y,"yes")</f>
        <v>0</v>
      </c>
      <c r="G36">
        <f>COUNTIFS(GCAM!$AB:$AB,Sectoral_Granularity!$B36,GCAM!$AA:$AA,Sectoral_Granularity!G$10,GCAM!$Y:$Y,"yes")</f>
        <v>0</v>
      </c>
      <c r="H36">
        <f>COUNTIFS(GCAM!$AB:$AB,Sectoral_Granularity!$B36,GCAM!$AA:$AA,Sectoral_Granularity!H$10,GCAM!$Y:$Y,"yes")</f>
        <v>6</v>
      </c>
      <c r="I36">
        <f>COUNTIFS(GCAM!$AB:$AB,Sectoral_Granularity!$B36,GCAM!$AA:$AA,Sectoral_Granularity!I$10,GCAM!$Y:$Y,"yes")</f>
        <v>2</v>
      </c>
      <c r="J36">
        <f t="shared" ref="J36:J41" si="4">SUM(C36:I36)</f>
        <v>84</v>
      </c>
    </row>
    <row r="37" spans="1:10" x14ac:dyDescent="0.3">
      <c r="B37" t="s">
        <v>705</v>
      </c>
      <c r="C37">
        <f>COUNTIFS(GCAM!$AB:$AB,Sectoral_Granularity!$B37,GCAM!$AA:$AA,Sectoral_Granularity!C$10,GCAM!$Y:$Y,"yes")</f>
        <v>5</v>
      </c>
      <c r="D37">
        <f>COUNTIFS(GCAM!$AB:$AB,Sectoral_Granularity!$B37,GCAM!$AA:$AA,Sectoral_Granularity!D$10,GCAM!$Y:$Y,"yes")</f>
        <v>0</v>
      </c>
      <c r="E37">
        <f>COUNTIFS(GCAM!$AB:$AB,Sectoral_Granularity!$B37,GCAM!$AA:$AA,Sectoral_Granularity!E$10,GCAM!$Y:$Y,"yes")</f>
        <v>36</v>
      </c>
      <c r="F37">
        <f>COUNTIFS(GCAM!$AB:$AB,Sectoral_Granularity!$B37,GCAM!$AA:$AA,Sectoral_Granularity!F$10,GCAM!$Y:$Y,"yes")</f>
        <v>0</v>
      </c>
      <c r="G37">
        <f>COUNTIFS(GCAM!$AB:$AB,Sectoral_Granularity!$B37,GCAM!$AA:$AA,Sectoral_Granularity!G$10,GCAM!$Y:$Y,"yes")</f>
        <v>3</v>
      </c>
      <c r="H37">
        <f>COUNTIFS(GCAM!$AB:$AB,Sectoral_Granularity!$B37,GCAM!$AA:$AA,Sectoral_Granularity!H$10,GCAM!$Y:$Y,"yes")</f>
        <v>38</v>
      </c>
      <c r="I37">
        <f>COUNTIFS(GCAM!$AB:$AB,Sectoral_Granularity!$B37,GCAM!$AA:$AA,Sectoral_Granularity!I$10,GCAM!$Y:$Y,"yes")</f>
        <v>0</v>
      </c>
      <c r="J37">
        <f t="shared" si="4"/>
        <v>82</v>
      </c>
    </row>
    <row r="38" spans="1:10" x14ac:dyDescent="0.3">
      <c r="B38" t="s">
        <v>703</v>
      </c>
      <c r="C38">
        <f>COUNTIFS(GCAM!$AB:$AB,Sectoral_Granularity!$B38,GCAM!$AA:$AA,Sectoral_Granularity!C$10,GCAM!$Y:$Y,"yes")</f>
        <v>4</v>
      </c>
      <c r="D38">
        <f>COUNTIFS(GCAM!$AB:$AB,Sectoral_Granularity!$B38,GCAM!$AA:$AA,Sectoral_Granularity!D$10,GCAM!$Y:$Y,"yes")</f>
        <v>0</v>
      </c>
      <c r="E38">
        <f>COUNTIFS(GCAM!$AB:$AB,Sectoral_Granularity!$B38,GCAM!$AA:$AA,Sectoral_Granularity!E$10,GCAM!$Y:$Y,"yes")</f>
        <v>0</v>
      </c>
      <c r="F38">
        <f>COUNTIFS(GCAM!$AB:$AB,Sectoral_Granularity!$B38,GCAM!$AA:$AA,Sectoral_Granularity!F$10,GCAM!$Y:$Y,"yes")</f>
        <v>0</v>
      </c>
      <c r="G38">
        <f>COUNTIFS(GCAM!$AB:$AB,Sectoral_Granularity!$B38,GCAM!$AA:$AA,Sectoral_Granularity!G$10,GCAM!$Y:$Y,"yes")</f>
        <v>0</v>
      </c>
      <c r="H38">
        <f>COUNTIFS(GCAM!$AB:$AB,Sectoral_Granularity!$B38,GCAM!$AA:$AA,Sectoral_Granularity!H$10,GCAM!$Y:$Y,"yes")</f>
        <v>12</v>
      </c>
      <c r="I38">
        <f>COUNTIFS(GCAM!$AB:$AB,Sectoral_Granularity!$B38,GCAM!$AA:$AA,Sectoral_Granularity!I$10,GCAM!$Y:$Y,"yes")</f>
        <v>0</v>
      </c>
      <c r="J38">
        <f t="shared" si="4"/>
        <v>16</v>
      </c>
    </row>
    <row r="39" spans="1:10" x14ac:dyDescent="0.3">
      <c r="B39" t="s">
        <v>706</v>
      </c>
      <c r="C39">
        <f>COUNTIFS(GCAM!$AB:$AB,Sectoral_Granularity!$B39,GCAM!$AA:$AA,Sectoral_Granularity!C$10,GCAM!$Y:$Y,"yes")</f>
        <v>2</v>
      </c>
      <c r="D39">
        <f>COUNTIFS(GCAM!$AB:$AB,Sectoral_Granularity!$B39,GCAM!$AA:$AA,Sectoral_Granularity!D$10,GCAM!$Y:$Y,"yes")</f>
        <v>0</v>
      </c>
      <c r="E39">
        <f>COUNTIFS(GCAM!$AB:$AB,Sectoral_Granularity!$B39,GCAM!$AA:$AA,Sectoral_Granularity!E$10,GCAM!$Y:$Y,"yes")</f>
        <v>12</v>
      </c>
      <c r="F39">
        <f>COUNTIFS(GCAM!$AB:$AB,Sectoral_Granularity!$B39,GCAM!$AA:$AA,Sectoral_Granularity!F$10,GCAM!$Y:$Y,"yes")</f>
        <v>0</v>
      </c>
      <c r="G39">
        <f>COUNTIFS(GCAM!$AB:$AB,Sectoral_Granularity!$B39,GCAM!$AA:$AA,Sectoral_Granularity!G$10,GCAM!$Y:$Y,"yes")</f>
        <v>7</v>
      </c>
      <c r="H39">
        <f>COUNTIFS(GCAM!$AB:$AB,Sectoral_Granularity!$B39,GCAM!$AA:$AA,Sectoral_Granularity!H$10,GCAM!$Y:$Y,"yes")</f>
        <v>13</v>
      </c>
      <c r="I39">
        <f>COUNTIFS(GCAM!$AB:$AB,Sectoral_Granularity!$B39,GCAM!$AA:$AA,Sectoral_Granularity!I$10,GCAM!$Y:$Y,"yes")</f>
        <v>3</v>
      </c>
      <c r="J39">
        <f t="shared" si="4"/>
        <v>37</v>
      </c>
    </row>
    <row r="40" spans="1:10" x14ac:dyDescent="0.3">
      <c r="B40" t="s">
        <v>707</v>
      </c>
      <c r="C40">
        <f>COUNTIFS(GCAM!$AB:$AB,Sectoral_Granularity!$B40,GCAM!$AA:$AA,Sectoral_Granularity!C$10,GCAM!$Y:$Y,"yes")</f>
        <v>0</v>
      </c>
      <c r="D40">
        <f>COUNTIFS(GCAM!$AB:$AB,Sectoral_Granularity!$B40,GCAM!$AA:$AA,Sectoral_Granularity!D$10,GCAM!$Y:$Y,"yes")</f>
        <v>0</v>
      </c>
      <c r="E40">
        <f>COUNTIFS(GCAM!$AB:$AB,Sectoral_Granularity!$B40,GCAM!$AA:$AA,Sectoral_Granularity!E$10,GCAM!$Y:$Y,"yes")</f>
        <v>0</v>
      </c>
      <c r="F40">
        <f>COUNTIFS(GCAM!$AB:$AB,Sectoral_Granularity!$B40,GCAM!$AA:$AA,Sectoral_Granularity!F$10,GCAM!$Y:$Y,"yes")</f>
        <v>0</v>
      </c>
      <c r="G40">
        <f>COUNTIFS(GCAM!$AB:$AB,Sectoral_Granularity!$B40,GCAM!$AA:$AA,Sectoral_Granularity!G$10,GCAM!$Y:$Y,"yes")</f>
        <v>0</v>
      </c>
      <c r="H40">
        <f>COUNTIFS(GCAM!$AB:$AB,Sectoral_Granularity!$B40,GCAM!$AA:$AA,Sectoral_Granularity!H$10,GCAM!$Y:$Y,"yes")</f>
        <v>0</v>
      </c>
      <c r="I40">
        <f>COUNTIFS(GCAM!$AB:$AB,Sectoral_Granularity!$B40,GCAM!$AA:$AA,Sectoral_Granularity!I$10,GCAM!$Y:$Y,"yes")</f>
        <v>0</v>
      </c>
      <c r="J40">
        <f t="shared" si="4"/>
        <v>0</v>
      </c>
    </row>
    <row r="41" spans="1:10" x14ac:dyDescent="0.3">
      <c r="B41" t="s">
        <v>701</v>
      </c>
      <c r="C41">
        <f>COUNTIFS(GCAM!$AB:$AB,Sectoral_Granularity!$B41,GCAM!$AA:$AA,Sectoral_Granularity!C$10,GCAM!$Y:$Y,"yes")</f>
        <v>2</v>
      </c>
      <c r="D41">
        <f>COUNTIFS(GCAM!$AB:$AB,Sectoral_Granularity!$B41,GCAM!$AA:$AA,Sectoral_Granularity!D$10,GCAM!$Y:$Y,"yes")</f>
        <v>0</v>
      </c>
      <c r="E41">
        <f>COUNTIFS(GCAM!$AB:$AB,Sectoral_Granularity!$B41,GCAM!$AA:$AA,Sectoral_Granularity!E$10,GCAM!$Y:$Y,"yes")</f>
        <v>0</v>
      </c>
      <c r="F41">
        <f>COUNTIFS(GCAM!$AB:$AB,Sectoral_Granularity!$B41,GCAM!$AA:$AA,Sectoral_Granularity!F$10,GCAM!$Y:$Y,"yes")</f>
        <v>0</v>
      </c>
      <c r="G41">
        <f>COUNTIFS(GCAM!$AB:$AB,Sectoral_Granularity!$B41,GCAM!$AA:$AA,Sectoral_Granularity!G$10,GCAM!$Y:$Y,"yes")</f>
        <v>1</v>
      </c>
      <c r="H41">
        <f>COUNTIFS(GCAM!$AB:$AB,Sectoral_Granularity!$B41,GCAM!$AA:$AA,Sectoral_Granularity!H$10,GCAM!$Y:$Y,"yes")</f>
        <v>3</v>
      </c>
      <c r="I41">
        <f>COUNTIFS(GCAM!$AB:$AB,Sectoral_Granularity!$B41,GCAM!$AA:$AA,Sectoral_Granularity!I$10,GCAM!$Y:$Y,"yes")</f>
        <v>0</v>
      </c>
      <c r="J41">
        <f t="shared" si="4"/>
        <v>6</v>
      </c>
    </row>
    <row r="43" spans="1:10" x14ac:dyDescent="0.3">
      <c r="A43" t="s">
        <v>669</v>
      </c>
      <c r="C43" t="s">
        <v>928</v>
      </c>
      <c r="D43" t="s">
        <v>931</v>
      </c>
      <c r="E43" t="s">
        <v>929</v>
      </c>
      <c r="F43" t="s">
        <v>699</v>
      </c>
      <c r="G43" t="s">
        <v>704</v>
      </c>
      <c r="H43" t="s">
        <v>924</v>
      </c>
      <c r="I43" t="s">
        <v>710</v>
      </c>
    </row>
    <row r="44" spans="1:10" x14ac:dyDescent="0.3">
      <c r="B44" t="s">
        <v>702</v>
      </c>
      <c r="C44">
        <v>1</v>
      </c>
      <c r="D44">
        <f>AVERAGE(C44,E44)</f>
        <v>7</v>
      </c>
      <c r="E44">
        <v>13</v>
      </c>
    </row>
    <row r="45" spans="1:10" x14ac:dyDescent="0.3">
      <c r="B45" t="s">
        <v>700</v>
      </c>
      <c r="C45">
        <v>19</v>
      </c>
      <c r="D45">
        <f t="shared" ref="D45:D50" si="5">AVERAGE(C45,E45)</f>
        <v>52</v>
      </c>
      <c r="E45">
        <v>85</v>
      </c>
    </row>
    <row r="46" spans="1:10" x14ac:dyDescent="0.3">
      <c r="B46" t="s">
        <v>705</v>
      </c>
      <c r="C46">
        <v>1</v>
      </c>
      <c r="D46">
        <f t="shared" si="5"/>
        <v>40.5</v>
      </c>
      <c r="E46">
        <v>80</v>
      </c>
    </row>
    <row r="47" spans="1:10" x14ac:dyDescent="0.3">
      <c r="B47" t="s">
        <v>703</v>
      </c>
      <c r="C47">
        <v>0</v>
      </c>
      <c r="D47">
        <f t="shared" si="5"/>
        <v>8</v>
      </c>
      <c r="E47">
        <v>16</v>
      </c>
    </row>
    <row r="48" spans="1:10" x14ac:dyDescent="0.3">
      <c r="B48" t="s">
        <v>706</v>
      </c>
      <c r="C48">
        <v>5</v>
      </c>
      <c r="D48">
        <f t="shared" si="5"/>
        <v>21</v>
      </c>
      <c r="E48">
        <v>37</v>
      </c>
    </row>
    <row r="49" spans="2:9" x14ac:dyDescent="0.3">
      <c r="B49" t="s">
        <v>932</v>
      </c>
      <c r="C49">
        <v>0</v>
      </c>
      <c r="D49">
        <f t="shared" si="5"/>
        <v>2</v>
      </c>
      <c r="E49">
        <v>4</v>
      </c>
    </row>
    <row r="50" spans="2:9" x14ac:dyDescent="0.3">
      <c r="B50" t="s">
        <v>701</v>
      </c>
      <c r="C50">
        <v>0</v>
      </c>
      <c r="D50">
        <f t="shared" si="5"/>
        <v>4.5</v>
      </c>
      <c r="E50">
        <v>9</v>
      </c>
    </row>
    <row r="52" spans="2:9" x14ac:dyDescent="0.3">
      <c r="B52" t="s">
        <v>669</v>
      </c>
      <c r="C52" t="s">
        <v>925</v>
      </c>
      <c r="D52" t="s">
        <v>708</v>
      </c>
      <c r="E52" t="s">
        <v>709</v>
      </c>
      <c r="F52" t="s">
        <v>699</v>
      </c>
      <c r="G52" t="s">
        <v>704</v>
      </c>
      <c r="H52" t="s">
        <v>924</v>
      </c>
      <c r="I52" t="s">
        <v>710</v>
      </c>
    </row>
    <row r="53" spans="2:9" x14ac:dyDescent="0.3">
      <c r="B53" t="s">
        <v>702</v>
      </c>
    </row>
    <row r="54" spans="2:9" x14ac:dyDescent="0.3">
      <c r="B54" t="s">
        <v>700</v>
      </c>
    </row>
    <row r="55" spans="2:9" x14ac:dyDescent="0.3">
      <c r="B55" t="s">
        <v>705</v>
      </c>
    </row>
    <row r="56" spans="2:9" x14ac:dyDescent="0.3">
      <c r="B56" t="s">
        <v>703</v>
      </c>
    </row>
    <row r="57" spans="2:9" x14ac:dyDescent="0.3">
      <c r="B57" t="s">
        <v>706</v>
      </c>
    </row>
    <row r="58" spans="2:9" x14ac:dyDescent="0.3">
      <c r="B58" t="s">
        <v>707</v>
      </c>
    </row>
    <row r="59" spans="2:9" x14ac:dyDescent="0.3">
      <c r="B59" t="s">
        <v>701</v>
      </c>
    </row>
  </sheetData>
  <autoFilter ref="B2:I41" xr:uid="{E44D8B39-A3FD-4EFE-A3DB-A6F28E0155BE}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96E39-2087-4821-9FA9-1D134C9D9820}">
  <dimension ref="A1:C204"/>
  <sheetViews>
    <sheetView topLeftCell="A183" workbookViewId="0">
      <selection activeCell="B204" sqref="B204:C204"/>
    </sheetView>
  </sheetViews>
  <sheetFormatPr defaultColWidth="9.109375" defaultRowHeight="14.4" x14ac:dyDescent="0.3"/>
  <cols>
    <col min="1" max="1" width="94" bestFit="1" customWidth="1"/>
    <col min="2" max="2" width="17.44140625" bestFit="1" customWidth="1"/>
    <col min="7" max="7" width="17.44140625" bestFit="1" customWidth="1"/>
  </cols>
  <sheetData>
    <row r="1" spans="1:3" x14ac:dyDescent="0.3">
      <c r="B1" t="s">
        <v>678</v>
      </c>
      <c r="C1" t="s">
        <v>669</v>
      </c>
    </row>
    <row r="2" spans="1:3" x14ac:dyDescent="0.3">
      <c r="A2" t="s">
        <v>313</v>
      </c>
      <c r="B2" t="s">
        <v>925</v>
      </c>
      <c r="C2" t="s">
        <v>702</v>
      </c>
    </row>
    <row r="3" spans="1:3" x14ac:dyDescent="0.3">
      <c r="A3" t="s">
        <v>146</v>
      </c>
      <c r="B3" t="s">
        <v>708</v>
      </c>
      <c r="C3" t="s">
        <v>706</v>
      </c>
    </row>
    <row r="4" spans="1:3" x14ac:dyDescent="0.3">
      <c r="A4" t="s">
        <v>363</v>
      </c>
      <c r="B4" t="s">
        <v>709</v>
      </c>
      <c r="C4" t="s">
        <v>700</v>
      </c>
    </row>
    <row r="5" spans="1:3" x14ac:dyDescent="0.3">
      <c r="A5" t="s">
        <v>110</v>
      </c>
      <c r="B5" t="s">
        <v>699</v>
      </c>
      <c r="C5" t="s">
        <v>702</v>
      </c>
    </row>
    <row r="6" spans="1:3" x14ac:dyDescent="0.3">
      <c r="A6" t="s">
        <v>420</v>
      </c>
      <c r="B6" t="s">
        <v>704</v>
      </c>
      <c r="C6" t="s">
        <v>705</v>
      </c>
    </row>
    <row r="7" spans="1:3" x14ac:dyDescent="0.3">
      <c r="A7" t="s">
        <v>135</v>
      </c>
      <c r="B7" t="s">
        <v>924</v>
      </c>
      <c r="C7" t="s">
        <v>703</v>
      </c>
    </row>
    <row r="8" spans="1:3" x14ac:dyDescent="0.3">
      <c r="A8" t="s">
        <v>145</v>
      </c>
      <c r="B8" t="s">
        <v>925</v>
      </c>
      <c r="C8" t="s">
        <v>705</v>
      </c>
    </row>
    <row r="9" spans="1:3" x14ac:dyDescent="0.3">
      <c r="A9" t="s">
        <v>923</v>
      </c>
      <c r="B9" t="s">
        <v>709</v>
      </c>
      <c r="C9" t="s">
        <v>705</v>
      </c>
    </row>
    <row r="10" spans="1:3" x14ac:dyDescent="0.3">
      <c r="A10" t="s">
        <v>119</v>
      </c>
      <c r="B10" t="s">
        <v>709</v>
      </c>
      <c r="C10" t="s">
        <v>705</v>
      </c>
    </row>
    <row r="11" spans="1:3" x14ac:dyDescent="0.3">
      <c r="A11" t="s">
        <v>65</v>
      </c>
      <c r="B11" t="s">
        <v>709</v>
      </c>
      <c r="C11" t="s">
        <v>705</v>
      </c>
    </row>
    <row r="12" spans="1:3" x14ac:dyDescent="0.3">
      <c r="A12" t="s">
        <v>537</v>
      </c>
      <c r="B12" t="s">
        <v>709</v>
      </c>
      <c r="C12" t="s">
        <v>705</v>
      </c>
    </row>
    <row r="13" spans="1:3" x14ac:dyDescent="0.3">
      <c r="A13" t="s">
        <v>539</v>
      </c>
      <c r="B13" t="s">
        <v>709</v>
      </c>
      <c r="C13" t="s">
        <v>705</v>
      </c>
    </row>
    <row r="14" spans="1:3" x14ac:dyDescent="0.3">
      <c r="A14" t="s">
        <v>323</v>
      </c>
      <c r="B14" t="s">
        <v>709</v>
      </c>
      <c r="C14" t="s">
        <v>705</v>
      </c>
    </row>
    <row r="15" spans="1:3" x14ac:dyDescent="0.3">
      <c r="A15" t="s">
        <v>415</v>
      </c>
      <c r="B15" t="s">
        <v>924</v>
      </c>
      <c r="C15" t="s">
        <v>703</v>
      </c>
    </row>
    <row r="16" spans="1:3" x14ac:dyDescent="0.3">
      <c r="A16" t="s">
        <v>317</v>
      </c>
      <c r="B16" t="s">
        <v>924</v>
      </c>
      <c r="C16" t="s">
        <v>703</v>
      </c>
    </row>
    <row r="17" spans="1:3" x14ac:dyDescent="0.3">
      <c r="A17" t="s">
        <v>314</v>
      </c>
      <c r="B17" t="s">
        <v>924</v>
      </c>
      <c r="C17" t="s">
        <v>703</v>
      </c>
    </row>
    <row r="18" spans="1:3" x14ac:dyDescent="0.3">
      <c r="A18" t="s">
        <v>234</v>
      </c>
      <c r="B18" t="s">
        <v>710</v>
      </c>
      <c r="C18" t="s">
        <v>706</v>
      </c>
    </row>
    <row r="19" spans="1:3" x14ac:dyDescent="0.3">
      <c r="A19" t="s">
        <v>216</v>
      </c>
      <c r="B19" t="s">
        <v>710</v>
      </c>
      <c r="C19" t="s">
        <v>706</v>
      </c>
    </row>
    <row r="20" spans="1:3" x14ac:dyDescent="0.3">
      <c r="A20" t="s">
        <v>196</v>
      </c>
      <c r="B20" t="s">
        <v>710</v>
      </c>
      <c r="C20" t="s">
        <v>706</v>
      </c>
    </row>
    <row r="21" spans="1:3" x14ac:dyDescent="0.3">
      <c r="A21" t="s">
        <v>89</v>
      </c>
      <c r="B21" t="s">
        <v>704</v>
      </c>
      <c r="C21" t="s">
        <v>706</v>
      </c>
    </row>
    <row r="22" spans="1:3" x14ac:dyDescent="0.3">
      <c r="A22" t="s">
        <v>447</v>
      </c>
      <c r="B22" t="s">
        <v>704</v>
      </c>
      <c r="C22" t="s">
        <v>707</v>
      </c>
    </row>
    <row r="23" spans="1:3" x14ac:dyDescent="0.3">
      <c r="A23" t="s">
        <v>318</v>
      </c>
      <c r="B23" t="s">
        <v>925</v>
      </c>
      <c r="C23" t="s">
        <v>705</v>
      </c>
    </row>
    <row r="24" spans="1:3" x14ac:dyDescent="0.3">
      <c r="A24" t="s">
        <v>491</v>
      </c>
      <c r="B24" t="s">
        <v>710</v>
      </c>
      <c r="C24" t="s">
        <v>705</v>
      </c>
    </row>
    <row r="25" spans="1:3" x14ac:dyDescent="0.3">
      <c r="A25" t="s">
        <v>696</v>
      </c>
      <c r="B25" t="s">
        <v>704</v>
      </c>
      <c r="C25" t="s">
        <v>706</v>
      </c>
    </row>
    <row r="26" spans="1:3" x14ac:dyDescent="0.3">
      <c r="A26" t="s">
        <v>34</v>
      </c>
      <c r="B26" t="s">
        <v>710</v>
      </c>
      <c r="C26" t="s">
        <v>706</v>
      </c>
    </row>
    <row r="27" spans="1:3" x14ac:dyDescent="0.3">
      <c r="A27" t="s">
        <v>405</v>
      </c>
      <c r="B27" t="s">
        <v>704</v>
      </c>
      <c r="C27" t="s">
        <v>706</v>
      </c>
    </row>
    <row r="28" spans="1:3" x14ac:dyDescent="0.3">
      <c r="A28" t="s">
        <v>427</v>
      </c>
      <c r="B28" t="s">
        <v>704</v>
      </c>
      <c r="C28" t="s">
        <v>706</v>
      </c>
    </row>
    <row r="29" spans="1:3" x14ac:dyDescent="0.3">
      <c r="A29" t="s">
        <v>446</v>
      </c>
      <c r="B29" t="s">
        <v>925</v>
      </c>
      <c r="C29" t="s">
        <v>702</v>
      </c>
    </row>
    <row r="30" spans="1:3" x14ac:dyDescent="0.3">
      <c r="A30" t="s">
        <v>390</v>
      </c>
      <c r="B30" t="s">
        <v>699</v>
      </c>
      <c r="C30" t="s">
        <v>702</v>
      </c>
    </row>
    <row r="31" spans="1:3" x14ac:dyDescent="0.3">
      <c r="A31" t="s">
        <v>422</v>
      </c>
      <c r="B31" t="s">
        <v>704</v>
      </c>
      <c r="C31" t="s">
        <v>705</v>
      </c>
    </row>
    <row r="32" spans="1:3" x14ac:dyDescent="0.3">
      <c r="A32" t="s">
        <v>412</v>
      </c>
      <c r="B32" t="s">
        <v>704</v>
      </c>
      <c r="C32" t="s">
        <v>705</v>
      </c>
    </row>
    <row r="33" spans="1:3" x14ac:dyDescent="0.3">
      <c r="A33" t="s">
        <v>487</v>
      </c>
      <c r="B33" t="s">
        <v>924</v>
      </c>
      <c r="C33" t="s">
        <v>706</v>
      </c>
    </row>
    <row r="34" spans="1:3" x14ac:dyDescent="0.3">
      <c r="A34" t="s">
        <v>199</v>
      </c>
      <c r="B34" t="s">
        <v>925</v>
      </c>
      <c r="C34" t="s">
        <v>706</v>
      </c>
    </row>
    <row r="35" spans="1:3" x14ac:dyDescent="0.3">
      <c r="A35" t="s">
        <v>481</v>
      </c>
      <c r="B35" t="s">
        <v>924</v>
      </c>
      <c r="C35" t="s">
        <v>706</v>
      </c>
    </row>
    <row r="36" spans="1:3" x14ac:dyDescent="0.3">
      <c r="A36" t="s">
        <v>295</v>
      </c>
      <c r="B36" t="s">
        <v>925</v>
      </c>
      <c r="C36" t="s">
        <v>706</v>
      </c>
    </row>
    <row r="37" spans="1:3" x14ac:dyDescent="0.3">
      <c r="A37" t="s">
        <v>283</v>
      </c>
      <c r="B37" t="s">
        <v>925</v>
      </c>
      <c r="C37" t="s">
        <v>706</v>
      </c>
    </row>
    <row r="38" spans="1:3" x14ac:dyDescent="0.3">
      <c r="A38" t="s">
        <v>273</v>
      </c>
      <c r="B38" t="s">
        <v>925</v>
      </c>
      <c r="C38" t="s">
        <v>706</v>
      </c>
    </row>
    <row r="39" spans="1:3" x14ac:dyDescent="0.3">
      <c r="A39" t="s">
        <v>435</v>
      </c>
      <c r="B39" t="s">
        <v>924</v>
      </c>
      <c r="C39" t="s">
        <v>706</v>
      </c>
    </row>
    <row r="40" spans="1:3" x14ac:dyDescent="0.3">
      <c r="A40" t="s">
        <v>194</v>
      </c>
      <c r="B40" t="s">
        <v>924</v>
      </c>
      <c r="C40" t="s">
        <v>706</v>
      </c>
    </row>
    <row r="41" spans="1:3" x14ac:dyDescent="0.3">
      <c r="A41" t="s">
        <v>482</v>
      </c>
      <c r="B41" t="s">
        <v>924</v>
      </c>
      <c r="C41" t="s">
        <v>706</v>
      </c>
    </row>
    <row r="42" spans="1:3" x14ac:dyDescent="0.3">
      <c r="A42" t="s">
        <v>93</v>
      </c>
      <c r="B42" t="s">
        <v>924</v>
      </c>
      <c r="C42" t="s">
        <v>706</v>
      </c>
    </row>
    <row r="43" spans="1:3" x14ac:dyDescent="0.3">
      <c r="A43" t="s">
        <v>227</v>
      </c>
      <c r="B43" t="s">
        <v>709</v>
      </c>
      <c r="C43" t="s">
        <v>705</v>
      </c>
    </row>
    <row r="44" spans="1:3" x14ac:dyDescent="0.3">
      <c r="A44" t="s">
        <v>224</v>
      </c>
      <c r="B44" t="s">
        <v>709</v>
      </c>
      <c r="C44" t="s">
        <v>705</v>
      </c>
    </row>
    <row r="45" spans="1:3" x14ac:dyDescent="0.3">
      <c r="A45" t="s">
        <v>221</v>
      </c>
      <c r="B45" t="s">
        <v>709</v>
      </c>
      <c r="C45" t="s">
        <v>705</v>
      </c>
    </row>
    <row r="46" spans="1:3" x14ac:dyDescent="0.3">
      <c r="A46" t="s">
        <v>229</v>
      </c>
      <c r="B46" t="s">
        <v>709</v>
      </c>
      <c r="C46" t="s">
        <v>705</v>
      </c>
    </row>
    <row r="47" spans="1:3" x14ac:dyDescent="0.3">
      <c r="A47" t="s">
        <v>469</v>
      </c>
      <c r="B47" t="s">
        <v>709</v>
      </c>
      <c r="C47" t="s">
        <v>700</v>
      </c>
    </row>
    <row r="48" spans="1:3" x14ac:dyDescent="0.3">
      <c r="A48" t="s">
        <v>332</v>
      </c>
      <c r="B48" t="s">
        <v>709</v>
      </c>
      <c r="C48" t="s">
        <v>705</v>
      </c>
    </row>
    <row r="49" spans="1:3" x14ac:dyDescent="0.3">
      <c r="A49" t="s">
        <v>74</v>
      </c>
      <c r="B49" t="s">
        <v>709</v>
      </c>
      <c r="C49" t="s">
        <v>700</v>
      </c>
    </row>
    <row r="50" spans="1:3" x14ac:dyDescent="0.3">
      <c r="A50" t="s">
        <v>379</v>
      </c>
      <c r="B50" t="s">
        <v>709</v>
      </c>
      <c r="C50" t="s">
        <v>700</v>
      </c>
    </row>
    <row r="51" spans="1:3" x14ac:dyDescent="0.3">
      <c r="A51" t="s">
        <v>382</v>
      </c>
      <c r="B51" t="s">
        <v>709</v>
      </c>
      <c r="C51" t="s">
        <v>700</v>
      </c>
    </row>
    <row r="52" spans="1:3" x14ac:dyDescent="0.3">
      <c r="A52" t="s">
        <v>376</v>
      </c>
      <c r="B52" t="s">
        <v>709</v>
      </c>
      <c r="C52" t="s">
        <v>700</v>
      </c>
    </row>
    <row r="53" spans="1:3" x14ac:dyDescent="0.3">
      <c r="A53" t="s">
        <v>30</v>
      </c>
      <c r="B53" t="s">
        <v>709</v>
      </c>
      <c r="C53" t="s">
        <v>700</v>
      </c>
    </row>
    <row r="54" spans="1:3" x14ac:dyDescent="0.3">
      <c r="A54" t="s">
        <v>240</v>
      </c>
      <c r="B54" t="s">
        <v>709</v>
      </c>
      <c r="C54" t="s">
        <v>700</v>
      </c>
    </row>
    <row r="55" spans="1:3" x14ac:dyDescent="0.3">
      <c r="A55" t="s">
        <v>522</v>
      </c>
      <c r="B55" t="s">
        <v>709</v>
      </c>
      <c r="C55" t="s">
        <v>700</v>
      </c>
    </row>
    <row r="56" spans="1:3" x14ac:dyDescent="0.3">
      <c r="A56" t="s">
        <v>31</v>
      </c>
      <c r="B56" t="s">
        <v>709</v>
      </c>
      <c r="C56" t="s">
        <v>700</v>
      </c>
    </row>
    <row r="57" spans="1:3" x14ac:dyDescent="0.3">
      <c r="A57" t="s">
        <v>243</v>
      </c>
      <c r="B57" t="s">
        <v>709</v>
      </c>
      <c r="C57" t="s">
        <v>700</v>
      </c>
    </row>
    <row r="58" spans="1:3" x14ac:dyDescent="0.3">
      <c r="A58" t="s">
        <v>458</v>
      </c>
      <c r="B58" t="s">
        <v>709</v>
      </c>
      <c r="C58" t="s">
        <v>700</v>
      </c>
    </row>
    <row r="59" spans="1:3" x14ac:dyDescent="0.3">
      <c r="A59" t="s">
        <v>460</v>
      </c>
      <c r="B59" t="s">
        <v>709</v>
      </c>
      <c r="C59" t="s">
        <v>700</v>
      </c>
    </row>
    <row r="60" spans="1:3" x14ac:dyDescent="0.3">
      <c r="A60" t="s">
        <v>496</v>
      </c>
      <c r="B60" t="s">
        <v>709</v>
      </c>
      <c r="C60" t="s">
        <v>700</v>
      </c>
    </row>
    <row r="61" spans="1:3" x14ac:dyDescent="0.3">
      <c r="A61" t="s">
        <v>142</v>
      </c>
      <c r="B61" t="s">
        <v>709</v>
      </c>
      <c r="C61" t="s">
        <v>700</v>
      </c>
    </row>
    <row r="62" spans="1:3" x14ac:dyDescent="0.3">
      <c r="A62" t="s">
        <v>26</v>
      </c>
      <c r="B62" t="s">
        <v>709</v>
      </c>
      <c r="C62" t="s">
        <v>700</v>
      </c>
    </row>
    <row r="63" spans="1:3" x14ac:dyDescent="0.3">
      <c r="A63" t="s">
        <v>509</v>
      </c>
      <c r="B63" t="s">
        <v>709</v>
      </c>
      <c r="C63" t="s">
        <v>700</v>
      </c>
    </row>
    <row r="64" spans="1:3" x14ac:dyDescent="0.3">
      <c r="A64" t="s">
        <v>238</v>
      </c>
      <c r="B64" t="s">
        <v>709</v>
      </c>
      <c r="C64" t="s">
        <v>700</v>
      </c>
    </row>
    <row r="65" spans="1:3" x14ac:dyDescent="0.3">
      <c r="A65" t="s">
        <v>245</v>
      </c>
      <c r="B65" t="s">
        <v>709</v>
      </c>
      <c r="C65" t="s">
        <v>700</v>
      </c>
    </row>
    <row r="66" spans="1:3" x14ac:dyDescent="0.3">
      <c r="A66" t="s">
        <v>470</v>
      </c>
      <c r="B66" t="s">
        <v>709</v>
      </c>
      <c r="C66" t="s">
        <v>700</v>
      </c>
    </row>
    <row r="67" spans="1:3" x14ac:dyDescent="0.3">
      <c r="A67" t="s">
        <v>25</v>
      </c>
      <c r="B67" t="s">
        <v>709</v>
      </c>
      <c r="C67" t="s">
        <v>700</v>
      </c>
    </row>
    <row r="68" spans="1:3" x14ac:dyDescent="0.3">
      <c r="A68" t="s">
        <v>23</v>
      </c>
      <c r="B68" t="s">
        <v>709</v>
      </c>
      <c r="C68" t="s">
        <v>700</v>
      </c>
    </row>
    <row r="69" spans="1:3" x14ac:dyDescent="0.3">
      <c r="A69" t="s">
        <v>153</v>
      </c>
      <c r="B69" t="s">
        <v>710</v>
      </c>
      <c r="C69" t="s">
        <v>700</v>
      </c>
    </row>
    <row r="70" spans="1:3" x14ac:dyDescent="0.3">
      <c r="A70" t="s">
        <v>322</v>
      </c>
      <c r="B70" t="s">
        <v>709</v>
      </c>
      <c r="C70" t="s">
        <v>700</v>
      </c>
    </row>
    <row r="71" spans="1:3" x14ac:dyDescent="0.3">
      <c r="A71" t="s">
        <v>351</v>
      </c>
      <c r="B71" t="s">
        <v>709</v>
      </c>
      <c r="C71" t="s">
        <v>700</v>
      </c>
    </row>
    <row r="72" spans="1:3" x14ac:dyDescent="0.3">
      <c r="A72" t="s">
        <v>355</v>
      </c>
      <c r="B72" t="s">
        <v>709</v>
      </c>
      <c r="C72" t="s">
        <v>700</v>
      </c>
    </row>
    <row r="73" spans="1:3" x14ac:dyDescent="0.3">
      <c r="A73" t="s">
        <v>353</v>
      </c>
      <c r="B73" t="s">
        <v>709</v>
      </c>
      <c r="C73" t="s">
        <v>700</v>
      </c>
    </row>
    <row r="74" spans="1:3" x14ac:dyDescent="0.3">
      <c r="A74" t="s">
        <v>472</v>
      </c>
      <c r="B74" t="s">
        <v>924</v>
      </c>
      <c r="C74" t="s">
        <v>703</v>
      </c>
    </row>
    <row r="75" spans="1:3" x14ac:dyDescent="0.3">
      <c r="A75" t="s">
        <v>489</v>
      </c>
      <c r="B75" t="s">
        <v>709</v>
      </c>
      <c r="C75" t="s">
        <v>700</v>
      </c>
    </row>
    <row r="76" spans="1:3" x14ac:dyDescent="0.3">
      <c r="A76" t="s">
        <v>385</v>
      </c>
      <c r="B76" t="s">
        <v>709</v>
      </c>
      <c r="C76" t="s">
        <v>706</v>
      </c>
    </row>
    <row r="77" spans="1:3" x14ac:dyDescent="0.3">
      <c r="A77" t="s">
        <v>114</v>
      </c>
      <c r="B77" t="s">
        <v>925</v>
      </c>
      <c r="C77" t="s">
        <v>702</v>
      </c>
    </row>
    <row r="78" spans="1:3" x14ac:dyDescent="0.3">
      <c r="A78" t="s">
        <v>169</v>
      </c>
      <c r="B78" t="s">
        <v>925</v>
      </c>
      <c r="C78" t="s">
        <v>703</v>
      </c>
    </row>
    <row r="79" spans="1:3" x14ac:dyDescent="0.3">
      <c r="A79" t="s">
        <v>310</v>
      </c>
      <c r="B79" t="s">
        <v>925</v>
      </c>
      <c r="C79" t="s">
        <v>706</v>
      </c>
    </row>
    <row r="80" spans="1:3" x14ac:dyDescent="0.3">
      <c r="A80" t="s">
        <v>108</v>
      </c>
      <c r="B80" t="s">
        <v>925</v>
      </c>
      <c r="C80" t="s">
        <v>706</v>
      </c>
    </row>
    <row r="81" spans="1:3" x14ac:dyDescent="0.3">
      <c r="A81" t="s">
        <v>111</v>
      </c>
      <c r="B81" t="s">
        <v>925</v>
      </c>
      <c r="C81" t="s">
        <v>702</v>
      </c>
    </row>
    <row r="82" spans="1:3" x14ac:dyDescent="0.3">
      <c r="A82" t="s">
        <v>134</v>
      </c>
      <c r="B82" t="s">
        <v>925</v>
      </c>
      <c r="C82" t="s">
        <v>702</v>
      </c>
    </row>
    <row r="83" spans="1:3" x14ac:dyDescent="0.3">
      <c r="A83" t="s">
        <v>544</v>
      </c>
      <c r="B83" t="s">
        <v>925</v>
      </c>
      <c r="C83" t="s">
        <v>707</v>
      </c>
    </row>
    <row r="84" spans="1:3" x14ac:dyDescent="0.3">
      <c r="A84" t="s">
        <v>433</v>
      </c>
      <c r="B84" t="s">
        <v>925</v>
      </c>
      <c r="C84" t="s">
        <v>707</v>
      </c>
    </row>
    <row r="85" spans="1:3" x14ac:dyDescent="0.3">
      <c r="A85" t="s">
        <v>156</v>
      </c>
      <c r="B85" t="s">
        <v>925</v>
      </c>
      <c r="C85" t="s">
        <v>706</v>
      </c>
    </row>
    <row r="86" spans="1:3" x14ac:dyDescent="0.3">
      <c r="A86" t="s">
        <v>188</v>
      </c>
      <c r="B86" t="s">
        <v>925</v>
      </c>
      <c r="C86" t="s">
        <v>706</v>
      </c>
    </row>
    <row r="87" spans="1:3" x14ac:dyDescent="0.3">
      <c r="A87" t="s">
        <v>147</v>
      </c>
      <c r="B87" t="s">
        <v>925</v>
      </c>
      <c r="C87" t="s">
        <v>702</v>
      </c>
    </row>
    <row r="88" spans="1:3" x14ac:dyDescent="0.3">
      <c r="A88" t="s">
        <v>468</v>
      </c>
      <c r="B88" t="s">
        <v>925</v>
      </c>
      <c r="C88" t="s">
        <v>706</v>
      </c>
    </row>
    <row r="89" spans="1:3" x14ac:dyDescent="0.3">
      <c r="A89" t="s">
        <v>178</v>
      </c>
      <c r="B89" t="s">
        <v>925</v>
      </c>
      <c r="C89" t="s">
        <v>707</v>
      </c>
    </row>
    <row r="90" spans="1:3" x14ac:dyDescent="0.3">
      <c r="A90" t="s">
        <v>272</v>
      </c>
      <c r="B90" t="s">
        <v>924</v>
      </c>
      <c r="C90" t="s">
        <v>706</v>
      </c>
    </row>
    <row r="91" spans="1:3" x14ac:dyDescent="0.3">
      <c r="A91" t="s">
        <v>423</v>
      </c>
      <c r="B91" t="s">
        <v>924</v>
      </c>
      <c r="C91" t="s">
        <v>701</v>
      </c>
    </row>
    <row r="92" spans="1:3" x14ac:dyDescent="0.3">
      <c r="A92" t="s">
        <v>335</v>
      </c>
      <c r="B92" t="s">
        <v>924</v>
      </c>
      <c r="C92" t="s">
        <v>701</v>
      </c>
    </row>
    <row r="93" spans="1:3" x14ac:dyDescent="0.3">
      <c r="A93" t="s">
        <v>306</v>
      </c>
      <c r="B93" t="s">
        <v>924</v>
      </c>
      <c r="C93" t="s">
        <v>706</v>
      </c>
    </row>
    <row r="94" spans="1:3" x14ac:dyDescent="0.3">
      <c r="A94" t="s">
        <v>301</v>
      </c>
      <c r="B94" t="s">
        <v>924</v>
      </c>
      <c r="C94" t="s">
        <v>706</v>
      </c>
    </row>
    <row r="95" spans="1:3" x14ac:dyDescent="0.3">
      <c r="A95" t="s">
        <v>394</v>
      </c>
      <c r="B95" t="s">
        <v>924</v>
      </c>
      <c r="C95" t="s">
        <v>706</v>
      </c>
    </row>
    <row r="96" spans="1:3" x14ac:dyDescent="0.3">
      <c r="A96" t="s">
        <v>515</v>
      </c>
      <c r="B96" t="s">
        <v>924</v>
      </c>
      <c r="C96" t="s">
        <v>701</v>
      </c>
    </row>
    <row r="97" spans="1:3" x14ac:dyDescent="0.3">
      <c r="A97" t="s">
        <v>535</v>
      </c>
      <c r="B97" t="s">
        <v>924</v>
      </c>
      <c r="C97" t="s">
        <v>703</v>
      </c>
    </row>
    <row r="98" spans="1:3" x14ac:dyDescent="0.3">
      <c r="A98" t="s">
        <v>530</v>
      </c>
      <c r="B98" t="s">
        <v>924</v>
      </c>
      <c r="C98" t="s">
        <v>703</v>
      </c>
    </row>
    <row r="99" spans="1:3" x14ac:dyDescent="0.3">
      <c r="A99" t="s">
        <v>254</v>
      </c>
      <c r="B99" t="s">
        <v>924</v>
      </c>
      <c r="C99" t="s">
        <v>701</v>
      </c>
    </row>
    <row r="100" spans="1:3" x14ac:dyDescent="0.3">
      <c r="A100" t="s">
        <v>264</v>
      </c>
      <c r="B100" t="s">
        <v>704</v>
      </c>
      <c r="C100" t="s">
        <v>700</v>
      </c>
    </row>
    <row r="101" spans="1:3" x14ac:dyDescent="0.3">
      <c r="A101" t="s">
        <v>266</v>
      </c>
      <c r="B101" t="s">
        <v>704</v>
      </c>
      <c r="C101" t="s">
        <v>700</v>
      </c>
    </row>
    <row r="102" spans="1:3" x14ac:dyDescent="0.3">
      <c r="A102" t="s">
        <v>261</v>
      </c>
      <c r="B102" t="s">
        <v>704</v>
      </c>
      <c r="C102" t="s">
        <v>700</v>
      </c>
    </row>
    <row r="103" spans="1:3" x14ac:dyDescent="0.3">
      <c r="A103" t="s">
        <v>308</v>
      </c>
      <c r="B103" t="s">
        <v>925</v>
      </c>
      <c r="C103" t="s">
        <v>706</v>
      </c>
    </row>
    <row r="104" spans="1:3" x14ac:dyDescent="0.3">
      <c r="A104" t="s">
        <v>562</v>
      </c>
      <c r="B104" t="s">
        <v>924</v>
      </c>
      <c r="C104" t="s">
        <v>703</v>
      </c>
    </row>
    <row r="105" spans="1:3" x14ac:dyDescent="0.3">
      <c r="A105" t="s">
        <v>559</v>
      </c>
      <c r="B105" t="s">
        <v>924</v>
      </c>
      <c r="C105" t="s">
        <v>703</v>
      </c>
    </row>
    <row r="106" spans="1:3" x14ac:dyDescent="0.3">
      <c r="A106" t="s">
        <v>564</v>
      </c>
      <c r="B106" t="s">
        <v>924</v>
      </c>
      <c r="C106" t="s">
        <v>703</v>
      </c>
    </row>
    <row r="107" spans="1:3" x14ac:dyDescent="0.3">
      <c r="A107" t="s">
        <v>76</v>
      </c>
      <c r="B107" t="s">
        <v>699</v>
      </c>
      <c r="C107" t="s">
        <v>702</v>
      </c>
    </row>
    <row r="108" spans="1:3" x14ac:dyDescent="0.3">
      <c r="A108" t="s">
        <v>80</v>
      </c>
      <c r="B108" t="s">
        <v>925</v>
      </c>
      <c r="C108" t="s">
        <v>702</v>
      </c>
    </row>
    <row r="109" spans="1:3" x14ac:dyDescent="0.3">
      <c r="A109" t="s">
        <v>258</v>
      </c>
      <c r="B109" t="s">
        <v>699</v>
      </c>
      <c r="C109" t="s">
        <v>702</v>
      </c>
    </row>
    <row r="110" spans="1:3" x14ac:dyDescent="0.3">
      <c r="A110" t="s">
        <v>357</v>
      </c>
      <c r="B110" t="s">
        <v>925</v>
      </c>
      <c r="C110" t="s">
        <v>702</v>
      </c>
    </row>
    <row r="111" spans="1:3" x14ac:dyDescent="0.3">
      <c r="A111" t="s">
        <v>358</v>
      </c>
      <c r="B111" t="s">
        <v>699</v>
      </c>
      <c r="C111" t="s">
        <v>702</v>
      </c>
    </row>
    <row r="112" spans="1:3" x14ac:dyDescent="0.3">
      <c r="A112" t="s">
        <v>259</v>
      </c>
      <c r="B112" t="s">
        <v>699</v>
      </c>
      <c r="C112" t="s">
        <v>702</v>
      </c>
    </row>
    <row r="113" spans="1:3" x14ac:dyDescent="0.3">
      <c r="A113" t="s">
        <v>426</v>
      </c>
      <c r="B113" t="s">
        <v>699</v>
      </c>
      <c r="C113" t="s">
        <v>702</v>
      </c>
    </row>
    <row r="114" spans="1:3" x14ac:dyDescent="0.3">
      <c r="A114" t="s">
        <v>445</v>
      </c>
      <c r="B114" t="s">
        <v>699</v>
      </c>
      <c r="C114" t="s">
        <v>702</v>
      </c>
    </row>
    <row r="115" spans="1:3" x14ac:dyDescent="0.3">
      <c r="A115" t="s">
        <v>369</v>
      </c>
      <c r="B115" t="s">
        <v>924</v>
      </c>
      <c r="C115" t="s">
        <v>705</v>
      </c>
    </row>
    <row r="116" spans="1:3" x14ac:dyDescent="0.3">
      <c r="A116" t="s">
        <v>366</v>
      </c>
      <c r="B116" t="s">
        <v>924</v>
      </c>
      <c r="C116" t="s">
        <v>705</v>
      </c>
    </row>
    <row r="117" spans="1:3" x14ac:dyDescent="0.3">
      <c r="A117" t="s">
        <v>368</v>
      </c>
      <c r="B117" t="s">
        <v>924</v>
      </c>
      <c r="C117" t="s">
        <v>705</v>
      </c>
    </row>
    <row r="118" spans="1:3" x14ac:dyDescent="0.3">
      <c r="A118" t="s">
        <v>138</v>
      </c>
      <c r="B118" t="s">
        <v>924</v>
      </c>
      <c r="C118" t="s">
        <v>705</v>
      </c>
    </row>
    <row r="119" spans="1:3" x14ac:dyDescent="0.3">
      <c r="A119" t="s">
        <v>180</v>
      </c>
      <c r="B119" t="s">
        <v>924</v>
      </c>
      <c r="C119" t="s">
        <v>705</v>
      </c>
    </row>
    <row r="120" spans="1:3" x14ac:dyDescent="0.3">
      <c r="A120" t="s">
        <v>547</v>
      </c>
      <c r="B120" t="s">
        <v>924</v>
      </c>
      <c r="C120" t="s">
        <v>705</v>
      </c>
    </row>
    <row r="121" spans="1:3" x14ac:dyDescent="0.3">
      <c r="A121" t="s">
        <v>292</v>
      </c>
      <c r="B121" t="s">
        <v>924</v>
      </c>
      <c r="C121" t="s">
        <v>705</v>
      </c>
    </row>
    <row r="122" spans="1:3" x14ac:dyDescent="0.3">
      <c r="A122" t="s">
        <v>293</v>
      </c>
      <c r="B122" t="s">
        <v>924</v>
      </c>
      <c r="C122" t="s">
        <v>705</v>
      </c>
    </row>
    <row r="123" spans="1:3" x14ac:dyDescent="0.3">
      <c r="A123" t="s">
        <v>206</v>
      </c>
      <c r="B123" t="s">
        <v>924</v>
      </c>
      <c r="C123" t="s">
        <v>705</v>
      </c>
    </row>
    <row r="124" spans="1:3" x14ac:dyDescent="0.3">
      <c r="A124" t="s">
        <v>208</v>
      </c>
      <c r="B124" t="s">
        <v>924</v>
      </c>
      <c r="C124" t="s">
        <v>705</v>
      </c>
    </row>
    <row r="125" spans="1:3" x14ac:dyDescent="0.3">
      <c r="A125" t="s">
        <v>499</v>
      </c>
      <c r="B125" t="s">
        <v>924</v>
      </c>
      <c r="C125" t="s">
        <v>705</v>
      </c>
    </row>
    <row r="126" spans="1:3" x14ac:dyDescent="0.3">
      <c r="A126" t="s">
        <v>289</v>
      </c>
      <c r="B126" t="s">
        <v>924</v>
      </c>
      <c r="C126" t="s">
        <v>705</v>
      </c>
    </row>
    <row r="127" spans="1:3" x14ac:dyDescent="0.3">
      <c r="A127" t="s">
        <v>176</v>
      </c>
      <c r="B127" t="s">
        <v>924</v>
      </c>
      <c r="C127" t="s">
        <v>705</v>
      </c>
    </row>
    <row r="128" spans="1:3" x14ac:dyDescent="0.3">
      <c r="A128" t="s">
        <v>633</v>
      </c>
      <c r="B128" t="s">
        <v>924</v>
      </c>
      <c r="C128" t="s">
        <v>705</v>
      </c>
    </row>
    <row r="129" spans="1:3" x14ac:dyDescent="0.3">
      <c r="A129" t="s">
        <v>660</v>
      </c>
      <c r="B129" t="s">
        <v>924</v>
      </c>
      <c r="C129" t="s">
        <v>705</v>
      </c>
    </row>
    <row r="130" spans="1:3" x14ac:dyDescent="0.3">
      <c r="A130" t="s">
        <v>210</v>
      </c>
      <c r="B130" t="s">
        <v>924</v>
      </c>
      <c r="C130" t="s">
        <v>705</v>
      </c>
    </row>
    <row r="131" spans="1:3" x14ac:dyDescent="0.3">
      <c r="A131" t="s">
        <v>165</v>
      </c>
      <c r="B131" t="s">
        <v>924</v>
      </c>
      <c r="C131" t="s">
        <v>705</v>
      </c>
    </row>
    <row r="132" spans="1:3" x14ac:dyDescent="0.3">
      <c r="A132" t="s">
        <v>454</v>
      </c>
      <c r="B132" t="s">
        <v>924</v>
      </c>
      <c r="C132" t="s">
        <v>705</v>
      </c>
    </row>
    <row r="133" spans="1:3" x14ac:dyDescent="0.3">
      <c r="A133" t="s">
        <v>202</v>
      </c>
      <c r="B133" t="s">
        <v>924</v>
      </c>
      <c r="C133" t="s">
        <v>705</v>
      </c>
    </row>
    <row r="134" spans="1:3" x14ac:dyDescent="0.3">
      <c r="A134" t="s">
        <v>552</v>
      </c>
      <c r="B134" t="s">
        <v>924</v>
      </c>
      <c r="C134" t="s">
        <v>705</v>
      </c>
    </row>
    <row r="135" spans="1:3" x14ac:dyDescent="0.3">
      <c r="A135" t="s">
        <v>550</v>
      </c>
      <c r="B135" t="s">
        <v>924</v>
      </c>
      <c r="C135" t="s">
        <v>705</v>
      </c>
    </row>
    <row r="136" spans="1:3" x14ac:dyDescent="0.3">
      <c r="A136" t="s">
        <v>107</v>
      </c>
      <c r="B136" t="s">
        <v>704</v>
      </c>
      <c r="C136" t="s">
        <v>705</v>
      </c>
    </row>
    <row r="137" spans="1:3" x14ac:dyDescent="0.3">
      <c r="A137" t="s">
        <v>102</v>
      </c>
      <c r="B137" t="s">
        <v>704</v>
      </c>
      <c r="C137" t="s">
        <v>705</v>
      </c>
    </row>
    <row r="138" spans="1:3" x14ac:dyDescent="0.3">
      <c r="A138" t="s">
        <v>484</v>
      </c>
      <c r="B138" t="s">
        <v>710</v>
      </c>
      <c r="C138" t="s">
        <v>707</v>
      </c>
    </row>
    <row r="139" spans="1:3" x14ac:dyDescent="0.3">
      <c r="A139" t="s">
        <v>402</v>
      </c>
      <c r="B139" t="s">
        <v>704</v>
      </c>
      <c r="C139" t="s">
        <v>706</v>
      </c>
    </row>
    <row r="140" spans="1:3" x14ac:dyDescent="0.3">
      <c r="A140" t="s">
        <v>35</v>
      </c>
      <c r="B140" t="s">
        <v>925</v>
      </c>
      <c r="C140" t="s">
        <v>705</v>
      </c>
    </row>
    <row r="141" spans="1:3" x14ac:dyDescent="0.3">
      <c r="A141" t="s">
        <v>71</v>
      </c>
      <c r="B141" t="s">
        <v>709</v>
      </c>
      <c r="C141" t="s">
        <v>700</v>
      </c>
    </row>
    <row r="142" spans="1:3" x14ac:dyDescent="0.3">
      <c r="A142" t="s">
        <v>16</v>
      </c>
      <c r="B142" t="s">
        <v>925</v>
      </c>
      <c r="C142" t="s">
        <v>701</v>
      </c>
    </row>
    <row r="143" spans="1:3" x14ac:dyDescent="0.3">
      <c r="A143" t="s">
        <v>398</v>
      </c>
      <c r="B143" t="s">
        <v>704</v>
      </c>
      <c r="C143" t="s">
        <v>701</v>
      </c>
    </row>
    <row r="144" spans="1:3" x14ac:dyDescent="0.3">
      <c r="A144" t="s">
        <v>557</v>
      </c>
      <c r="B144" t="s">
        <v>710</v>
      </c>
      <c r="C144" t="s">
        <v>706</v>
      </c>
    </row>
    <row r="145" spans="1:3" x14ac:dyDescent="0.3">
      <c r="A145" t="s">
        <v>248</v>
      </c>
      <c r="B145" t="s">
        <v>924</v>
      </c>
      <c r="C145" t="s">
        <v>700</v>
      </c>
    </row>
    <row r="146" spans="1:3" x14ac:dyDescent="0.3">
      <c r="A146" t="s">
        <v>182</v>
      </c>
      <c r="B146" t="s">
        <v>924</v>
      </c>
      <c r="C146" t="s">
        <v>700</v>
      </c>
    </row>
    <row r="147" spans="1:3" x14ac:dyDescent="0.3">
      <c r="A147" t="s">
        <v>171</v>
      </c>
      <c r="B147" t="s">
        <v>924</v>
      </c>
      <c r="C147" t="s">
        <v>700</v>
      </c>
    </row>
    <row r="148" spans="1:3" x14ac:dyDescent="0.3">
      <c r="A148" t="s">
        <v>338</v>
      </c>
      <c r="B148" t="s">
        <v>924</v>
      </c>
      <c r="C148" t="s">
        <v>700</v>
      </c>
    </row>
    <row r="149" spans="1:3" x14ac:dyDescent="0.3">
      <c r="A149" t="s">
        <v>518</v>
      </c>
      <c r="B149" t="s">
        <v>924</v>
      </c>
      <c r="C149" t="s">
        <v>706</v>
      </c>
    </row>
    <row r="150" spans="1:3" x14ac:dyDescent="0.3">
      <c r="A150" t="s">
        <v>359</v>
      </c>
      <c r="B150" t="s">
        <v>924</v>
      </c>
      <c r="C150" t="s">
        <v>703</v>
      </c>
    </row>
    <row r="151" spans="1:3" x14ac:dyDescent="0.3">
      <c r="A151" t="s">
        <v>133</v>
      </c>
      <c r="B151" t="s">
        <v>699</v>
      </c>
      <c r="C151" t="s">
        <v>702</v>
      </c>
    </row>
    <row r="152" spans="1:3" x14ac:dyDescent="0.3">
      <c r="A152" t="s">
        <v>96</v>
      </c>
      <c r="B152" t="s">
        <v>709</v>
      </c>
      <c r="C152" t="s">
        <v>700</v>
      </c>
    </row>
    <row r="153" spans="1:3" x14ac:dyDescent="0.3">
      <c r="A153" t="s">
        <v>19</v>
      </c>
      <c r="B153" t="s">
        <v>709</v>
      </c>
      <c r="C153" t="s">
        <v>706</v>
      </c>
    </row>
    <row r="154" spans="1:3" x14ac:dyDescent="0.3">
      <c r="A154" t="s">
        <v>280</v>
      </c>
      <c r="B154" t="s">
        <v>709</v>
      </c>
      <c r="C154" t="s">
        <v>705</v>
      </c>
    </row>
    <row r="155" spans="1:3" x14ac:dyDescent="0.3">
      <c r="A155" t="s">
        <v>663</v>
      </c>
      <c r="B155" t="s">
        <v>709</v>
      </c>
      <c r="C155" t="s">
        <v>700</v>
      </c>
    </row>
    <row r="156" spans="1:3" x14ac:dyDescent="0.3">
      <c r="A156" t="s">
        <v>193</v>
      </c>
      <c r="B156" t="s">
        <v>710</v>
      </c>
      <c r="C156" t="s">
        <v>706</v>
      </c>
    </row>
    <row r="157" spans="1:3" x14ac:dyDescent="0.3">
      <c r="A157" t="s">
        <v>231</v>
      </c>
      <c r="B157" t="s">
        <v>710</v>
      </c>
      <c r="C157" t="s">
        <v>706</v>
      </c>
    </row>
    <row r="158" spans="1:3" x14ac:dyDescent="0.3">
      <c r="A158" t="s">
        <v>268</v>
      </c>
      <c r="B158" t="s">
        <v>924</v>
      </c>
      <c r="C158" t="s">
        <v>703</v>
      </c>
    </row>
    <row r="159" spans="1:3" x14ac:dyDescent="0.3">
      <c r="A159" t="s">
        <v>192</v>
      </c>
      <c r="B159" t="s">
        <v>709</v>
      </c>
      <c r="C159" t="s">
        <v>706</v>
      </c>
    </row>
    <row r="160" spans="1:3" x14ac:dyDescent="0.3">
      <c r="A160" t="s">
        <v>33</v>
      </c>
      <c r="B160" t="s">
        <v>709</v>
      </c>
      <c r="C160" t="s">
        <v>700</v>
      </c>
    </row>
    <row r="161" spans="1:3" x14ac:dyDescent="0.3">
      <c r="A161" t="s">
        <v>685</v>
      </c>
      <c r="B161" t="s">
        <v>709</v>
      </c>
      <c r="C161" t="s">
        <v>700</v>
      </c>
    </row>
    <row r="162" spans="1:3" x14ac:dyDescent="0.3">
      <c r="A162" t="s">
        <v>686</v>
      </c>
      <c r="B162" t="s">
        <v>709</v>
      </c>
      <c r="C162" t="s">
        <v>700</v>
      </c>
    </row>
    <row r="163" spans="1:3" x14ac:dyDescent="0.3">
      <c r="A163" t="s">
        <v>687</v>
      </c>
      <c r="B163" t="s">
        <v>709</v>
      </c>
      <c r="C163" t="s">
        <v>700</v>
      </c>
    </row>
    <row r="164" spans="1:3" x14ac:dyDescent="0.3">
      <c r="A164" t="s">
        <v>512</v>
      </c>
      <c r="B164" t="s">
        <v>709</v>
      </c>
      <c r="C164" t="s">
        <v>700</v>
      </c>
    </row>
    <row r="165" spans="1:3" x14ac:dyDescent="0.3">
      <c r="A165" t="s">
        <v>513</v>
      </c>
      <c r="B165" t="s">
        <v>709</v>
      </c>
      <c r="C165" t="s">
        <v>700</v>
      </c>
    </row>
    <row r="166" spans="1:3" x14ac:dyDescent="0.3">
      <c r="A166" t="s">
        <v>386</v>
      </c>
      <c r="B166" t="s">
        <v>709</v>
      </c>
      <c r="C166" t="s">
        <v>706</v>
      </c>
    </row>
    <row r="167" spans="1:3" x14ac:dyDescent="0.3">
      <c r="A167" t="s">
        <v>21</v>
      </c>
      <c r="B167" t="s">
        <v>709</v>
      </c>
      <c r="C167" t="s">
        <v>700</v>
      </c>
    </row>
    <row r="168" spans="1:3" x14ac:dyDescent="0.3">
      <c r="A168" t="s">
        <v>29</v>
      </c>
      <c r="B168" t="s">
        <v>709</v>
      </c>
      <c r="C168" t="s">
        <v>700</v>
      </c>
    </row>
    <row r="169" spans="1:3" x14ac:dyDescent="0.3">
      <c r="A169" t="s">
        <v>13</v>
      </c>
      <c r="B169" t="s">
        <v>709</v>
      </c>
      <c r="C169" t="s">
        <v>700</v>
      </c>
    </row>
    <row r="170" spans="1:3" x14ac:dyDescent="0.3">
      <c r="A170" t="s">
        <v>693</v>
      </c>
      <c r="B170" t="s">
        <v>709</v>
      </c>
      <c r="C170" t="s">
        <v>700</v>
      </c>
    </row>
    <row r="171" spans="1:3" x14ac:dyDescent="0.3">
      <c r="A171" t="s">
        <v>694</v>
      </c>
      <c r="B171" t="s">
        <v>709</v>
      </c>
      <c r="C171" t="s">
        <v>700</v>
      </c>
    </row>
    <row r="172" spans="1:3" x14ac:dyDescent="0.3">
      <c r="A172" t="s">
        <v>695</v>
      </c>
      <c r="B172" t="s">
        <v>709</v>
      </c>
      <c r="C172" t="s">
        <v>700</v>
      </c>
    </row>
    <row r="173" spans="1:3" x14ac:dyDescent="0.3">
      <c r="A173" t="s">
        <v>688</v>
      </c>
      <c r="B173" t="s">
        <v>709</v>
      </c>
      <c r="C173" t="s">
        <v>700</v>
      </c>
    </row>
    <row r="174" spans="1:3" x14ac:dyDescent="0.3">
      <c r="A174" t="s">
        <v>689</v>
      </c>
      <c r="B174" t="s">
        <v>709</v>
      </c>
      <c r="C174" t="s">
        <v>700</v>
      </c>
    </row>
    <row r="175" spans="1:3" x14ac:dyDescent="0.3">
      <c r="A175" t="s">
        <v>690</v>
      </c>
      <c r="B175" t="s">
        <v>709</v>
      </c>
      <c r="C175" t="s">
        <v>700</v>
      </c>
    </row>
    <row r="176" spans="1:3" x14ac:dyDescent="0.3">
      <c r="A176" t="s">
        <v>691</v>
      </c>
      <c r="B176" t="s">
        <v>709</v>
      </c>
      <c r="C176" t="s">
        <v>700</v>
      </c>
    </row>
    <row r="177" spans="1:3" x14ac:dyDescent="0.3">
      <c r="A177" t="s">
        <v>692</v>
      </c>
      <c r="B177" t="s">
        <v>709</v>
      </c>
      <c r="C177" t="s">
        <v>700</v>
      </c>
    </row>
    <row r="178" spans="1:3" x14ac:dyDescent="0.3">
      <c r="A178" t="s">
        <v>297</v>
      </c>
      <c r="B178" t="s">
        <v>709</v>
      </c>
      <c r="C178" t="s">
        <v>706</v>
      </c>
    </row>
    <row r="179" spans="1:3" x14ac:dyDescent="0.3">
      <c r="A179" t="s">
        <v>274</v>
      </c>
      <c r="B179" t="s">
        <v>709</v>
      </c>
      <c r="C179" t="s">
        <v>706</v>
      </c>
    </row>
    <row r="180" spans="1:3" x14ac:dyDescent="0.3">
      <c r="A180" t="s">
        <v>117</v>
      </c>
      <c r="B180" t="s">
        <v>709</v>
      </c>
      <c r="C180" t="s">
        <v>706</v>
      </c>
    </row>
    <row r="181" spans="1:3" x14ac:dyDescent="0.3">
      <c r="A181" t="s">
        <v>28</v>
      </c>
      <c r="B181" t="s">
        <v>709</v>
      </c>
      <c r="C181" t="s">
        <v>706</v>
      </c>
    </row>
    <row r="182" spans="1:3" x14ac:dyDescent="0.3">
      <c r="A182" t="s">
        <v>373</v>
      </c>
      <c r="B182" t="s">
        <v>709</v>
      </c>
      <c r="C182" t="s">
        <v>706</v>
      </c>
    </row>
    <row r="183" spans="1:3" x14ac:dyDescent="0.3">
      <c r="A183" t="s">
        <v>279</v>
      </c>
      <c r="B183" t="s">
        <v>709</v>
      </c>
      <c r="C183" t="s">
        <v>705</v>
      </c>
    </row>
    <row r="184" spans="1:3" x14ac:dyDescent="0.3">
      <c r="A184" t="s">
        <v>275</v>
      </c>
      <c r="B184" t="s">
        <v>709</v>
      </c>
      <c r="C184" t="s">
        <v>705</v>
      </c>
    </row>
    <row r="185" spans="1:3" x14ac:dyDescent="0.3">
      <c r="A185" t="s">
        <v>388</v>
      </c>
      <c r="B185" t="s">
        <v>710</v>
      </c>
      <c r="C185" t="s">
        <v>706</v>
      </c>
    </row>
    <row r="186" spans="1:3" x14ac:dyDescent="0.3">
      <c r="A186" t="s">
        <v>319</v>
      </c>
      <c r="B186" t="s">
        <v>925</v>
      </c>
      <c r="C186" t="s">
        <v>705</v>
      </c>
    </row>
    <row r="187" spans="1:3" x14ac:dyDescent="0.3">
      <c r="A187" s="28" t="s">
        <v>790</v>
      </c>
      <c r="B187" t="s">
        <v>709</v>
      </c>
      <c r="C187" t="s">
        <v>705</v>
      </c>
    </row>
    <row r="188" spans="1:3" x14ac:dyDescent="0.3">
      <c r="A188" s="28" t="s">
        <v>803</v>
      </c>
      <c r="B188" t="s">
        <v>704</v>
      </c>
      <c r="C188" t="s">
        <v>706</v>
      </c>
    </row>
    <row r="189" spans="1:3" x14ac:dyDescent="0.3">
      <c r="A189" s="28" t="s">
        <v>806</v>
      </c>
      <c r="B189" t="s">
        <v>704</v>
      </c>
      <c r="C189" t="s">
        <v>706</v>
      </c>
    </row>
    <row r="190" spans="1:3" x14ac:dyDescent="0.3">
      <c r="A190" s="28" t="s">
        <v>892</v>
      </c>
      <c r="B190" t="s">
        <v>924</v>
      </c>
      <c r="C190" t="s">
        <v>705</v>
      </c>
    </row>
    <row r="191" spans="1:3" x14ac:dyDescent="0.3">
      <c r="A191" s="28" t="s">
        <v>819</v>
      </c>
      <c r="B191" t="s">
        <v>924</v>
      </c>
      <c r="C191" t="s">
        <v>705</v>
      </c>
    </row>
    <row r="192" spans="1:3" x14ac:dyDescent="0.3">
      <c r="A192" s="28" t="s">
        <v>822</v>
      </c>
      <c r="B192" t="s">
        <v>924</v>
      </c>
      <c r="C192" t="s">
        <v>705</v>
      </c>
    </row>
    <row r="193" spans="1:3" x14ac:dyDescent="0.3">
      <c r="A193" s="28" t="s">
        <v>822</v>
      </c>
      <c r="B193" t="s">
        <v>924</v>
      </c>
      <c r="C193" t="s">
        <v>705</v>
      </c>
    </row>
    <row r="194" spans="1:3" x14ac:dyDescent="0.3">
      <c r="A194" s="28" t="s">
        <v>847</v>
      </c>
      <c r="B194" t="s">
        <v>925</v>
      </c>
      <c r="C194" t="s">
        <v>706</v>
      </c>
    </row>
    <row r="195" spans="1:3" x14ac:dyDescent="0.3">
      <c r="A195" s="6" t="s">
        <v>885</v>
      </c>
      <c r="B195" t="s">
        <v>924</v>
      </c>
      <c r="C195" t="s">
        <v>703</v>
      </c>
    </row>
    <row r="196" spans="1:3" x14ac:dyDescent="0.3">
      <c r="A196" s="6" t="s">
        <v>888</v>
      </c>
      <c r="B196" t="s">
        <v>924</v>
      </c>
      <c r="C196" t="s">
        <v>703</v>
      </c>
    </row>
    <row r="197" spans="1:3" x14ac:dyDescent="0.3">
      <c r="A197" t="s">
        <v>122</v>
      </c>
      <c r="B197" t="s">
        <v>709</v>
      </c>
      <c r="C197" t="s">
        <v>705</v>
      </c>
    </row>
    <row r="198" spans="1:3" x14ac:dyDescent="0.3">
      <c r="A198" t="s">
        <v>953</v>
      </c>
      <c r="B198" t="s">
        <v>709</v>
      </c>
      <c r="C198" t="s">
        <v>705</v>
      </c>
    </row>
    <row r="199" spans="1:3" x14ac:dyDescent="0.3">
      <c r="A199" t="s">
        <v>944</v>
      </c>
      <c r="B199" t="s">
        <v>709</v>
      </c>
      <c r="C199" t="s">
        <v>700</v>
      </c>
    </row>
    <row r="200" spans="1:3" x14ac:dyDescent="0.3">
      <c r="A200" t="s">
        <v>951</v>
      </c>
      <c r="B200" t="s">
        <v>709</v>
      </c>
      <c r="C200" t="s">
        <v>700</v>
      </c>
    </row>
    <row r="201" spans="1:3" x14ac:dyDescent="0.3">
      <c r="A201" t="s">
        <v>955</v>
      </c>
      <c r="B201" t="s">
        <v>709</v>
      </c>
      <c r="C201" t="s">
        <v>700</v>
      </c>
    </row>
    <row r="202" spans="1:3" x14ac:dyDescent="0.3">
      <c r="A202" t="s">
        <v>956</v>
      </c>
      <c r="B202" t="s">
        <v>709</v>
      </c>
      <c r="C202" t="s">
        <v>705</v>
      </c>
    </row>
    <row r="203" spans="1:3" x14ac:dyDescent="0.3">
      <c r="A203" t="s">
        <v>947</v>
      </c>
      <c r="B203" t="s">
        <v>710</v>
      </c>
      <c r="C203" t="s">
        <v>700</v>
      </c>
    </row>
    <row r="204" spans="1:3" x14ac:dyDescent="0.3">
      <c r="A204" t="s">
        <v>946</v>
      </c>
      <c r="B204" t="s">
        <v>710</v>
      </c>
      <c r="C204" t="s">
        <v>700</v>
      </c>
    </row>
  </sheetData>
  <autoFilter ref="A1:C197" xr:uid="{A1710F86-0707-49AC-8F8D-DAAC05D12222}"/>
  <sortState xmlns:xlrd2="http://schemas.microsoft.com/office/spreadsheetml/2017/richdata2" ref="A2:A315">
    <sortCondition ref="A2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D1383-D859-47B1-AD84-F1DC1A6D4232}">
  <dimension ref="A1:B6"/>
  <sheetViews>
    <sheetView tabSelected="1" workbookViewId="0">
      <selection activeCell="B6" sqref="B6"/>
    </sheetView>
  </sheetViews>
  <sheetFormatPr defaultColWidth="9.109375" defaultRowHeight="14.4" x14ac:dyDescent="0.3"/>
  <sheetData>
    <row r="1" spans="1:2" x14ac:dyDescent="0.3">
      <c r="A1" s="41"/>
      <c r="B1" t="s">
        <v>395</v>
      </c>
    </row>
    <row r="2" spans="1:2" x14ac:dyDescent="0.3">
      <c r="A2" s="55"/>
      <c r="B2" t="s">
        <v>619</v>
      </c>
    </row>
    <row r="3" spans="1:2" x14ac:dyDescent="0.3">
      <c r="A3" s="59"/>
      <c r="B3" t="s">
        <v>921</v>
      </c>
    </row>
    <row r="4" spans="1:2" x14ac:dyDescent="0.3">
      <c r="A4" s="43"/>
      <c r="B4" t="s">
        <v>922</v>
      </c>
    </row>
    <row r="5" spans="1:2" x14ac:dyDescent="0.3">
      <c r="A5" s="99"/>
      <c r="B5" t="s">
        <v>959</v>
      </c>
    </row>
    <row r="6" spans="1:2" x14ac:dyDescent="0.3">
      <c r="B6" s="129" t="s">
        <v>958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GEMINI</vt:lpstr>
      <vt:lpstr>TIAM</vt:lpstr>
      <vt:lpstr>MUSE</vt:lpstr>
      <vt:lpstr>GCAM</vt:lpstr>
      <vt:lpstr>CombinedDatabase</vt:lpstr>
      <vt:lpstr>Regions</vt:lpstr>
      <vt:lpstr>Geographical_Granularity</vt:lpstr>
      <vt:lpstr>Sectoral_Granularity</vt:lpstr>
      <vt:lpstr>PolicyMapping</vt:lpstr>
      <vt:lpstr>colours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Giarola, Sara</dc:creator>
  <cp:lastModifiedBy>Dirk-Jan vd Ven</cp:lastModifiedBy>
  <dcterms:created xsi:type="dcterms:W3CDTF">2020-11-05T18:16:59Z</dcterms:created>
  <dcterms:modified xsi:type="dcterms:W3CDTF">2023-02-07T16:17:24Z</dcterms:modified>
</cp:coreProperties>
</file>