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popovich/Box/Trains/Submissions/Nature Energy/Final submission packet/Supplementary Data/"/>
    </mc:Choice>
  </mc:AlternateContent>
  <xr:revisionPtr revIDLastSave="0" documentId="13_ncr:1_{A5956E9A-D7A7-0F4C-9EC8-B94E003F87B6}" xr6:coauthVersionLast="47" xr6:coauthVersionMax="47" xr10:uidLastSave="{00000000-0000-0000-0000-000000000000}"/>
  <bookViews>
    <workbookView xWindow="35360" yWindow="2700" windowWidth="42480" windowHeight="19220" xr2:uid="{00000000-000D-0000-FFFF-FFFF00000000}"/>
  </bookViews>
  <sheets>
    <sheet name="ReEDS Emissions Results" sheetId="3" r:id="rId1"/>
    <sheet name="Damage function" sheetId="5" r:id="rId2"/>
    <sheet name="AEO 2020" sheetId="9" r:id="rId3"/>
    <sheet name="ReEDS Energy Generation" sheetId="7" r:id="rId4"/>
    <sheet name="ReEDS Emissions Factors" sheetId="8" r:id="rId5"/>
    <sheet name="Emissions Damage" sheetId="4" r:id="rId6"/>
  </sheets>
  <calcPr calcId="191029"/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" i="4"/>
  <c r="N11" i="5"/>
  <c r="N10" i="5" s="1"/>
  <c r="N12" i="5"/>
  <c r="N13" i="5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14" i="4"/>
  <c r="B15" i="4"/>
  <c r="B16" i="4"/>
  <c r="B17" i="4"/>
  <c r="B18" i="4"/>
  <c r="B19" i="4"/>
  <c r="B11" i="4"/>
  <c r="B12" i="4"/>
  <c r="B13" i="4"/>
  <c r="N36" i="5"/>
  <c r="N37" i="5"/>
  <c r="N38" i="5" s="1"/>
  <c r="N39" i="5" s="1"/>
  <c r="N40" i="5" s="1"/>
  <c r="N41" i="5" s="1"/>
  <c r="N42" i="5" s="1"/>
  <c r="N43" i="5" s="1"/>
  <c r="N44" i="5" s="1"/>
  <c r="N35" i="5"/>
  <c r="N15" i="5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N32" i="5" s="1"/>
  <c r="N33" i="5" s="1"/>
  <c r="N34" i="5" s="1"/>
  <c r="F3" i="9"/>
  <c r="G3" i="9"/>
  <c r="F4" i="9"/>
  <c r="G4" i="9"/>
  <c r="F5" i="9"/>
  <c r="G5" i="9"/>
  <c r="F6" i="9"/>
  <c r="G6" i="9"/>
  <c r="F7" i="9"/>
  <c r="G7" i="9"/>
  <c r="F8" i="9"/>
  <c r="G8" i="9"/>
  <c r="F9" i="9"/>
  <c r="G9" i="9"/>
  <c r="F10" i="9"/>
  <c r="G10" i="9"/>
  <c r="B11" i="9"/>
  <c r="F11" i="9" s="1"/>
  <c r="C11" i="9"/>
  <c r="G11" i="9" s="1"/>
  <c r="F12" i="9"/>
  <c r="G12" i="9"/>
  <c r="S12" i="9"/>
  <c r="W12" i="9" s="1"/>
  <c r="T12" i="9"/>
  <c r="U12" i="9"/>
  <c r="Y12" i="9"/>
  <c r="AC12" i="9" s="1"/>
  <c r="Z12" i="9"/>
  <c r="AA12" i="9"/>
  <c r="F13" i="9"/>
  <c r="G13" i="9"/>
  <c r="S13" i="9"/>
  <c r="T13" i="9"/>
  <c r="U13" i="9"/>
  <c r="W13" i="9"/>
  <c r="Y13" i="9"/>
  <c r="Z13" i="9"/>
  <c r="AA13" i="9"/>
  <c r="AC13" i="9" s="1"/>
  <c r="F14" i="9"/>
  <c r="G14" i="9"/>
  <c r="S14" i="9"/>
  <c r="W14" i="9" s="1"/>
  <c r="T14" i="9"/>
  <c r="U14" i="9"/>
  <c r="Y14" i="9"/>
  <c r="AC14" i="9" s="1"/>
  <c r="Z14" i="9"/>
  <c r="AA14" i="9"/>
  <c r="F15" i="9"/>
  <c r="G15" i="9"/>
  <c r="S15" i="9"/>
  <c r="T15" i="9"/>
  <c r="U15" i="9"/>
  <c r="W15" i="9" s="1"/>
  <c r="Y15" i="9"/>
  <c r="Z15" i="9"/>
  <c r="AA15" i="9"/>
  <c r="AC15" i="9"/>
  <c r="F16" i="9"/>
  <c r="G16" i="9"/>
  <c r="S16" i="9"/>
  <c r="W16" i="9" s="1"/>
  <c r="T16" i="9"/>
  <c r="U16" i="9"/>
  <c r="Y16" i="9"/>
  <c r="AC16" i="9" s="1"/>
  <c r="Z16" i="9"/>
  <c r="AA16" i="9"/>
  <c r="F17" i="9"/>
  <c r="G17" i="9"/>
  <c r="S17" i="9"/>
  <c r="T17" i="9"/>
  <c r="U17" i="9"/>
  <c r="W17" i="9"/>
  <c r="Y17" i="9"/>
  <c r="Z17" i="9"/>
  <c r="AA17" i="9"/>
  <c r="AC17" i="9"/>
  <c r="F18" i="9"/>
  <c r="G18" i="9"/>
  <c r="S18" i="9"/>
  <c r="W18" i="9" s="1"/>
  <c r="T18" i="9"/>
  <c r="U18" i="9"/>
  <c r="Y18" i="9"/>
  <c r="AC18" i="9" s="1"/>
  <c r="Z18" i="9"/>
  <c r="AA18" i="9"/>
  <c r="F19" i="9"/>
  <c r="G19" i="9"/>
  <c r="S19" i="9"/>
  <c r="T19" i="9"/>
  <c r="U19" i="9"/>
  <c r="W19" i="9"/>
  <c r="Y19" i="9"/>
  <c r="Z19" i="9"/>
  <c r="AA19" i="9"/>
  <c r="AC19" i="9"/>
  <c r="F20" i="9"/>
  <c r="G20" i="9"/>
  <c r="S20" i="9"/>
  <c r="W20" i="9" s="1"/>
  <c r="T20" i="9"/>
  <c r="U20" i="9"/>
  <c r="Y20" i="9"/>
  <c r="AC20" i="9" s="1"/>
  <c r="Z20" i="9"/>
  <c r="AA20" i="9"/>
  <c r="F21" i="9"/>
  <c r="G21" i="9"/>
  <c r="S21" i="9"/>
  <c r="T21" i="9"/>
  <c r="U21" i="9"/>
  <c r="W21" i="9"/>
  <c r="Y21" i="9"/>
  <c r="Z21" i="9"/>
  <c r="AA21" i="9"/>
  <c r="AC21" i="9"/>
  <c r="F22" i="9"/>
  <c r="G22" i="9"/>
  <c r="S22" i="9"/>
  <c r="T22" i="9"/>
  <c r="W22" i="9" s="1"/>
  <c r="U22" i="9"/>
  <c r="Y22" i="9"/>
  <c r="AC22" i="9" s="1"/>
  <c r="Z22" i="9"/>
  <c r="AA22" i="9"/>
  <c r="F23" i="9"/>
  <c r="G23" i="9"/>
  <c r="S23" i="9"/>
  <c r="T23" i="9"/>
  <c r="U23" i="9"/>
  <c r="W23" i="9"/>
  <c r="Y23" i="9"/>
  <c r="Z23" i="9"/>
  <c r="AA23" i="9"/>
  <c r="AC23" i="9"/>
  <c r="F24" i="9"/>
  <c r="G24" i="9"/>
  <c r="S24" i="9"/>
  <c r="W24" i="9" s="1"/>
  <c r="T24" i="9"/>
  <c r="U24" i="9"/>
  <c r="Y24" i="9"/>
  <c r="Z24" i="9"/>
  <c r="AC24" i="9" s="1"/>
  <c r="AA24" i="9"/>
  <c r="F25" i="9"/>
  <c r="G25" i="9"/>
  <c r="S25" i="9"/>
  <c r="T25" i="9"/>
  <c r="U25" i="9"/>
  <c r="W25" i="9"/>
  <c r="Y25" i="9"/>
  <c r="Z25" i="9"/>
  <c r="AA25" i="9"/>
  <c r="AC25" i="9"/>
  <c r="F26" i="9"/>
  <c r="G26" i="9"/>
  <c r="S26" i="9"/>
  <c r="T26" i="9"/>
  <c r="W26" i="9" s="1"/>
  <c r="U26" i="9"/>
  <c r="Y26" i="9"/>
  <c r="AC26" i="9" s="1"/>
  <c r="Z26" i="9"/>
  <c r="AA26" i="9"/>
  <c r="F27" i="9"/>
  <c r="G27" i="9"/>
  <c r="S27" i="9"/>
  <c r="T27" i="9"/>
  <c r="U27" i="9"/>
  <c r="W27" i="9"/>
  <c r="Y27" i="9"/>
  <c r="Z27" i="9"/>
  <c r="AA27" i="9"/>
  <c r="AC27" i="9"/>
  <c r="F28" i="9"/>
  <c r="G28" i="9"/>
  <c r="S28" i="9"/>
  <c r="W28" i="9" s="1"/>
  <c r="T28" i="9"/>
  <c r="U28" i="9"/>
  <c r="Y28" i="9"/>
  <c r="Z28" i="9"/>
  <c r="AC28" i="9" s="1"/>
  <c r="AA28" i="9"/>
  <c r="F29" i="9"/>
  <c r="G29" i="9"/>
  <c r="S29" i="9"/>
  <c r="T29" i="9"/>
  <c r="U29" i="9"/>
  <c r="W29" i="9"/>
  <c r="Y29" i="9"/>
  <c r="Z29" i="9"/>
  <c r="AA29" i="9"/>
  <c r="AC29" i="9"/>
  <c r="F30" i="9"/>
  <c r="G30" i="9"/>
  <c r="S30" i="9"/>
  <c r="T30" i="9"/>
  <c r="W30" i="9" s="1"/>
  <c r="U30" i="9"/>
  <c r="Y30" i="9"/>
  <c r="AC30" i="9" s="1"/>
  <c r="Z30" i="9"/>
  <c r="AA30" i="9"/>
  <c r="F31" i="9"/>
  <c r="G31" i="9"/>
  <c r="S31" i="9"/>
  <c r="T31" i="9"/>
  <c r="U31" i="9"/>
  <c r="W31" i="9"/>
  <c r="Y31" i="9"/>
  <c r="Z31" i="9"/>
  <c r="AA31" i="9"/>
  <c r="AC31" i="9"/>
  <c r="F32" i="9"/>
  <c r="G32" i="9"/>
  <c r="S32" i="9"/>
  <c r="W32" i="9" s="1"/>
  <c r="T32" i="9"/>
  <c r="U32" i="9"/>
  <c r="Y32" i="9"/>
  <c r="Z32" i="9"/>
  <c r="AC32" i="9" s="1"/>
  <c r="AA32" i="9"/>
  <c r="F33" i="9"/>
  <c r="G33" i="9"/>
  <c r="S33" i="9"/>
  <c r="T33" i="9"/>
  <c r="U33" i="9"/>
  <c r="W33" i="9"/>
  <c r="Y33" i="9"/>
  <c r="Z33" i="9"/>
  <c r="AA33" i="9"/>
  <c r="AC33" i="9"/>
  <c r="F34" i="9"/>
  <c r="G34" i="9"/>
  <c r="S34" i="9"/>
  <c r="T34" i="9"/>
  <c r="W34" i="9" s="1"/>
  <c r="U34" i="9"/>
  <c r="Y34" i="9"/>
  <c r="AC34" i="9" s="1"/>
  <c r="Z34" i="9"/>
  <c r="AA34" i="9"/>
  <c r="F35" i="9"/>
  <c r="G35" i="9"/>
  <c r="S35" i="9"/>
  <c r="T35" i="9"/>
  <c r="U35" i="9"/>
  <c r="W35" i="9"/>
  <c r="Y35" i="9"/>
  <c r="Z35" i="9"/>
  <c r="AA35" i="9"/>
  <c r="AC35" i="9"/>
  <c r="F36" i="9"/>
  <c r="G36" i="9"/>
  <c r="S36" i="9"/>
  <c r="W36" i="9" s="1"/>
  <c r="T36" i="9"/>
  <c r="U36" i="9"/>
  <c r="Y36" i="9"/>
  <c r="Z36" i="9"/>
  <c r="AC36" i="9" s="1"/>
  <c r="AA36" i="9"/>
  <c r="F37" i="9"/>
  <c r="G37" i="9"/>
  <c r="S37" i="9"/>
  <c r="T37" i="9"/>
  <c r="U37" i="9"/>
  <c r="W37" i="9"/>
  <c r="Y37" i="9"/>
  <c r="Z37" i="9"/>
  <c r="AA37" i="9"/>
  <c r="AC37" i="9"/>
  <c r="F38" i="9"/>
  <c r="G38" i="9"/>
  <c r="S38" i="9"/>
  <c r="T38" i="9"/>
  <c r="W38" i="9" s="1"/>
  <c r="U38" i="9"/>
  <c r="Y38" i="9"/>
  <c r="AC38" i="9" s="1"/>
  <c r="Z38" i="9"/>
  <c r="AA38" i="9"/>
  <c r="F39" i="9"/>
  <c r="G39" i="9"/>
  <c r="S39" i="9"/>
  <c r="T39" i="9"/>
  <c r="U39" i="9"/>
  <c r="W39" i="9"/>
  <c r="Y39" i="9"/>
  <c r="Z39" i="9"/>
  <c r="AA39" i="9"/>
  <c r="AC39" i="9"/>
  <c r="F40" i="9"/>
  <c r="G40" i="9"/>
  <c r="S40" i="9"/>
  <c r="W40" i="9" s="1"/>
  <c r="T40" i="9"/>
  <c r="U40" i="9"/>
  <c r="Y40" i="9"/>
  <c r="Z40" i="9"/>
  <c r="AC40" i="9" s="1"/>
  <c r="AA40" i="9"/>
  <c r="F41" i="9"/>
  <c r="G41" i="9"/>
  <c r="S41" i="9"/>
  <c r="T41" i="9"/>
  <c r="U41" i="9"/>
  <c r="W41" i="9"/>
  <c r="Y41" i="9"/>
  <c r="Z41" i="9"/>
  <c r="AA41" i="9"/>
  <c r="AC41" i="9"/>
  <c r="F42" i="9"/>
  <c r="G42" i="9"/>
  <c r="S42" i="9"/>
  <c r="T42" i="9"/>
  <c r="W42" i="9" s="1"/>
  <c r="U42" i="9"/>
  <c r="Y42" i="9"/>
  <c r="AC42" i="9" s="1"/>
  <c r="Z42" i="9"/>
  <c r="AA42" i="9"/>
  <c r="F43" i="9"/>
  <c r="G43" i="9"/>
  <c r="S43" i="9"/>
  <c r="T43" i="9"/>
  <c r="U43" i="9"/>
  <c r="W43" i="9"/>
  <c r="Y43" i="9"/>
  <c r="Z43" i="9"/>
  <c r="AA43" i="9"/>
  <c r="AC43" i="9"/>
  <c r="C51" i="4"/>
  <c r="C52" i="4"/>
  <c r="C50" i="4"/>
  <c r="B4" i="8"/>
  <c r="C4" i="8"/>
  <c r="D4" i="8"/>
  <c r="E4" i="8"/>
  <c r="F4" i="8"/>
  <c r="G4" i="8"/>
  <c r="B5" i="8"/>
  <c r="C5" i="8"/>
  <c r="D5" i="8"/>
  <c r="E5" i="8"/>
  <c r="F5" i="8"/>
  <c r="G5" i="8"/>
  <c r="B6" i="8"/>
  <c r="C6" i="8"/>
  <c r="D6" i="8"/>
  <c r="E6" i="8"/>
  <c r="F6" i="8"/>
  <c r="G6" i="8"/>
  <c r="B7" i="8"/>
  <c r="C7" i="8"/>
  <c r="D7" i="8"/>
  <c r="E7" i="8"/>
  <c r="F7" i="8"/>
  <c r="G7" i="8"/>
  <c r="B8" i="8"/>
  <c r="C8" i="8"/>
  <c r="D8" i="8"/>
  <c r="E8" i="8"/>
  <c r="F8" i="8"/>
  <c r="G8" i="8"/>
  <c r="B9" i="8"/>
  <c r="C9" i="8"/>
  <c r="D9" i="8"/>
  <c r="E9" i="8"/>
  <c r="F9" i="8"/>
  <c r="G9" i="8"/>
  <c r="B10" i="8"/>
  <c r="C10" i="8"/>
  <c r="D10" i="8"/>
  <c r="E10" i="8"/>
  <c r="F10" i="8"/>
  <c r="G10" i="8"/>
  <c r="B11" i="8"/>
  <c r="C11" i="8"/>
  <c r="D11" i="8"/>
  <c r="E11" i="8"/>
  <c r="F11" i="8"/>
  <c r="G11" i="8"/>
  <c r="B12" i="8"/>
  <c r="C12" i="8"/>
  <c r="D12" i="8"/>
  <c r="E12" i="8"/>
  <c r="F12" i="8"/>
  <c r="G12" i="8"/>
  <c r="B13" i="8"/>
  <c r="C13" i="8"/>
  <c r="D13" i="8"/>
  <c r="E13" i="8"/>
  <c r="F13" i="8"/>
  <c r="G13" i="8"/>
  <c r="B14" i="8"/>
  <c r="C14" i="8"/>
  <c r="D14" i="8"/>
  <c r="E14" i="8"/>
  <c r="F14" i="8"/>
  <c r="G14" i="8"/>
  <c r="B15" i="8"/>
  <c r="C15" i="8"/>
  <c r="D15" i="8"/>
  <c r="E15" i="8"/>
  <c r="F15" i="8"/>
  <c r="G15" i="8"/>
  <c r="B16" i="8"/>
  <c r="C16" i="8"/>
  <c r="D16" i="8"/>
  <c r="E16" i="8"/>
  <c r="F16" i="8"/>
  <c r="G16" i="8"/>
  <c r="B17" i="8"/>
  <c r="C17" i="8"/>
  <c r="D17" i="8"/>
  <c r="E17" i="8"/>
  <c r="F17" i="8"/>
  <c r="G17" i="8"/>
  <c r="B18" i="8"/>
  <c r="C18" i="8"/>
  <c r="D18" i="8"/>
  <c r="E18" i="8"/>
  <c r="F18" i="8"/>
  <c r="G18" i="8"/>
  <c r="B19" i="8"/>
  <c r="C19" i="8"/>
  <c r="D19" i="8"/>
  <c r="E19" i="8"/>
  <c r="F19" i="8"/>
  <c r="G19" i="8"/>
  <c r="B20" i="8"/>
  <c r="C20" i="8"/>
  <c r="D20" i="8"/>
  <c r="E20" i="8"/>
  <c r="F20" i="8"/>
  <c r="G20" i="8"/>
  <c r="B21" i="8"/>
  <c r="C21" i="8"/>
  <c r="D21" i="8"/>
  <c r="E21" i="8"/>
  <c r="F21" i="8"/>
  <c r="G21" i="8"/>
  <c r="B22" i="8"/>
  <c r="C22" i="8"/>
  <c r="D22" i="8"/>
  <c r="E22" i="8"/>
  <c r="F22" i="8"/>
  <c r="G22" i="8"/>
  <c r="B23" i="8"/>
  <c r="C23" i="8"/>
  <c r="D23" i="8"/>
  <c r="E23" i="8"/>
  <c r="F23" i="8"/>
  <c r="G23" i="8"/>
  <c r="B24" i="8"/>
  <c r="C24" i="8"/>
  <c r="D24" i="8"/>
  <c r="E24" i="8"/>
  <c r="F24" i="8"/>
  <c r="G24" i="8"/>
  <c r="B25" i="8"/>
  <c r="C25" i="8"/>
  <c r="D25" i="8"/>
  <c r="E25" i="8"/>
  <c r="F25" i="8"/>
  <c r="G25" i="8"/>
  <c r="B26" i="8"/>
  <c r="C26" i="8"/>
  <c r="D26" i="8"/>
  <c r="E26" i="8"/>
  <c r="F26" i="8"/>
  <c r="G26" i="8"/>
  <c r="B27" i="8"/>
  <c r="C27" i="8"/>
  <c r="D27" i="8"/>
  <c r="E27" i="8"/>
  <c r="F27" i="8"/>
  <c r="G27" i="8"/>
  <c r="B28" i="8"/>
  <c r="C28" i="8"/>
  <c r="D28" i="8"/>
  <c r="E28" i="8"/>
  <c r="F28" i="8"/>
  <c r="G28" i="8"/>
  <c r="B29" i="8"/>
  <c r="C29" i="8"/>
  <c r="D29" i="8"/>
  <c r="E29" i="8"/>
  <c r="F29" i="8"/>
  <c r="G29" i="8"/>
  <c r="B30" i="8"/>
  <c r="C30" i="8"/>
  <c r="D30" i="8"/>
  <c r="E30" i="8"/>
  <c r="F30" i="8"/>
  <c r="G30" i="8"/>
  <c r="B31" i="8"/>
  <c r="C31" i="8"/>
  <c r="D31" i="8"/>
  <c r="E31" i="8"/>
  <c r="F31" i="8"/>
  <c r="G31" i="8"/>
  <c r="B32" i="8"/>
  <c r="C32" i="8"/>
  <c r="D32" i="8"/>
  <c r="E32" i="8"/>
  <c r="F32" i="8"/>
  <c r="G32" i="8"/>
  <c r="B33" i="8"/>
  <c r="C33" i="8"/>
  <c r="D33" i="8"/>
  <c r="E33" i="8"/>
  <c r="F33" i="8"/>
  <c r="G33" i="8"/>
  <c r="B34" i="8"/>
  <c r="C34" i="8"/>
  <c r="D34" i="8"/>
  <c r="E34" i="8"/>
  <c r="F34" i="8"/>
  <c r="G34" i="8"/>
  <c r="B35" i="8"/>
  <c r="C35" i="8"/>
  <c r="D35" i="8"/>
  <c r="E35" i="8"/>
  <c r="F35" i="8"/>
  <c r="G35" i="8"/>
  <c r="B36" i="8"/>
  <c r="C36" i="8"/>
  <c r="D36" i="8"/>
  <c r="E36" i="8"/>
  <c r="F36" i="8"/>
  <c r="G36" i="8"/>
  <c r="B37" i="8"/>
  <c r="C37" i="8"/>
  <c r="D37" i="8"/>
  <c r="E37" i="8"/>
  <c r="F37" i="8"/>
  <c r="G37" i="8"/>
  <c r="B38" i="8"/>
  <c r="C38" i="8"/>
  <c r="D38" i="8"/>
  <c r="E38" i="8"/>
  <c r="F38" i="8"/>
  <c r="G38" i="8"/>
  <c r="B39" i="8"/>
  <c r="C39" i="8"/>
  <c r="D39" i="8"/>
  <c r="E39" i="8"/>
  <c r="F39" i="8"/>
  <c r="G39" i="8"/>
  <c r="B40" i="8"/>
  <c r="C40" i="8"/>
  <c r="D40" i="8"/>
  <c r="E40" i="8"/>
  <c r="F40" i="8"/>
  <c r="G40" i="8"/>
  <c r="B41" i="8"/>
  <c r="C41" i="8"/>
  <c r="D41" i="8"/>
  <c r="E41" i="8"/>
  <c r="F41" i="8"/>
  <c r="G41" i="8"/>
  <c r="B42" i="8"/>
  <c r="C42" i="8"/>
  <c r="D42" i="8"/>
  <c r="E42" i="8"/>
  <c r="F42" i="8"/>
  <c r="G42" i="8"/>
  <c r="B43" i="8"/>
  <c r="C43" i="8"/>
  <c r="D43" i="8"/>
  <c r="E43" i="8"/>
  <c r="F43" i="8"/>
  <c r="G43" i="8"/>
  <c r="K4" i="8"/>
  <c r="L4" i="8"/>
  <c r="M4" i="8"/>
  <c r="N4" i="8"/>
  <c r="O4" i="8"/>
  <c r="P4" i="8"/>
  <c r="K5" i="8"/>
  <c r="L5" i="8"/>
  <c r="M5" i="8"/>
  <c r="N5" i="8"/>
  <c r="O5" i="8"/>
  <c r="P5" i="8"/>
  <c r="K6" i="8"/>
  <c r="L6" i="8"/>
  <c r="M6" i="8"/>
  <c r="N6" i="8"/>
  <c r="O6" i="8"/>
  <c r="P6" i="8"/>
  <c r="K7" i="8"/>
  <c r="L7" i="8"/>
  <c r="M7" i="8"/>
  <c r="N7" i="8"/>
  <c r="O7" i="8"/>
  <c r="P7" i="8"/>
  <c r="K8" i="8"/>
  <c r="L8" i="8"/>
  <c r="M8" i="8"/>
  <c r="N8" i="8"/>
  <c r="O8" i="8"/>
  <c r="P8" i="8"/>
  <c r="K9" i="8"/>
  <c r="L9" i="8"/>
  <c r="M9" i="8"/>
  <c r="N9" i="8"/>
  <c r="O9" i="8"/>
  <c r="P9" i="8"/>
  <c r="K10" i="8"/>
  <c r="L10" i="8"/>
  <c r="M10" i="8"/>
  <c r="N10" i="8"/>
  <c r="O10" i="8"/>
  <c r="P10" i="8"/>
  <c r="K11" i="8"/>
  <c r="L11" i="8"/>
  <c r="M11" i="8"/>
  <c r="N11" i="8"/>
  <c r="O11" i="8"/>
  <c r="P11" i="8"/>
  <c r="K12" i="8"/>
  <c r="L12" i="8"/>
  <c r="M12" i="8"/>
  <c r="N12" i="8"/>
  <c r="O12" i="8"/>
  <c r="P12" i="8"/>
  <c r="K13" i="8"/>
  <c r="L13" i="8"/>
  <c r="M13" i="8"/>
  <c r="N13" i="8"/>
  <c r="O13" i="8"/>
  <c r="P13" i="8"/>
  <c r="K14" i="8"/>
  <c r="L14" i="8"/>
  <c r="M14" i="8"/>
  <c r="N14" i="8"/>
  <c r="O14" i="8"/>
  <c r="P14" i="8"/>
  <c r="K15" i="8"/>
  <c r="L15" i="8"/>
  <c r="M15" i="8"/>
  <c r="N15" i="8"/>
  <c r="O15" i="8"/>
  <c r="P15" i="8"/>
  <c r="K16" i="8"/>
  <c r="L16" i="8"/>
  <c r="M16" i="8"/>
  <c r="N16" i="8"/>
  <c r="O16" i="8"/>
  <c r="P16" i="8"/>
  <c r="K17" i="8"/>
  <c r="L17" i="8"/>
  <c r="M17" i="8"/>
  <c r="N17" i="8"/>
  <c r="O17" i="8"/>
  <c r="P17" i="8"/>
  <c r="K18" i="8"/>
  <c r="L18" i="8"/>
  <c r="M18" i="8"/>
  <c r="N18" i="8"/>
  <c r="O18" i="8"/>
  <c r="P18" i="8"/>
  <c r="K19" i="8"/>
  <c r="L19" i="8"/>
  <c r="M19" i="8"/>
  <c r="N19" i="8"/>
  <c r="O19" i="8"/>
  <c r="P19" i="8"/>
  <c r="K20" i="8"/>
  <c r="L20" i="8"/>
  <c r="M20" i="8"/>
  <c r="N20" i="8"/>
  <c r="O20" i="8"/>
  <c r="P20" i="8"/>
  <c r="K21" i="8"/>
  <c r="L21" i="8"/>
  <c r="M21" i="8"/>
  <c r="N21" i="8"/>
  <c r="O21" i="8"/>
  <c r="P21" i="8"/>
  <c r="K22" i="8"/>
  <c r="L22" i="8"/>
  <c r="M22" i="8"/>
  <c r="N22" i="8"/>
  <c r="O22" i="8"/>
  <c r="P22" i="8"/>
  <c r="K23" i="8"/>
  <c r="L23" i="8"/>
  <c r="M23" i="8"/>
  <c r="N23" i="8"/>
  <c r="O23" i="8"/>
  <c r="P23" i="8"/>
  <c r="K24" i="8"/>
  <c r="L24" i="8"/>
  <c r="M24" i="8"/>
  <c r="N24" i="8"/>
  <c r="O24" i="8"/>
  <c r="P24" i="8"/>
  <c r="K25" i="8"/>
  <c r="L25" i="8"/>
  <c r="M25" i="8"/>
  <c r="N25" i="8"/>
  <c r="O25" i="8"/>
  <c r="P25" i="8"/>
  <c r="K26" i="8"/>
  <c r="L26" i="8"/>
  <c r="M26" i="8"/>
  <c r="N26" i="8"/>
  <c r="O26" i="8"/>
  <c r="P26" i="8"/>
  <c r="K27" i="8"/>
  <c r="L27" i="8"/>
  <c r="M27" i="8"/>
  <c r="N27" i="8"/>
  <c r="O27" i="8"/>
  <c r="P27" i="8"/>
  <c r="K28" i="8"/>
  <c r="L28" i="8"/>
  <c r="M28" i="8"/>
  <c r="N28" i="8"/>
  <c r="O28" i="8"/>
  <c r="P28" i="8"/>
  <c r="K29" i="8"/>
  <c r="L29" i="8"/>
  <c r="M29" i="8"/>
  <c r="N29" i="8"/>
  <c r="O29" i="8"/>
  <c r="P29" i="8"/>
  <c r="K30" i="8"/>
  <c r="L30" i="8"/>
  <c r="M30" i="8"/>
  <c r="N30" i="8"/>
  <c r="O30" i="8"/>
  <c r="P30" i="8"/>
  <c r="K31" i="8"/>
  <c r="L31" i="8"/>
  <c r="M31" i="8"/>
  <c r="N31" i="8"/>
  <c r="O31" i="8"/>
  <c r="P31" i="8"/>
  <c r="K32" i="8"/>
  <c r="L32" i="8"/>
  <c r="M32" i="8"/>
  <c r="N32" i="8"/>
  <c r="O32" i="8"/>
  <c r="P32" i="8"/>
  <c r="K33" i="8"/>
  <c r="L33" i="8"/>
  <c r="M33" i="8"/>
  <c r="N33" i="8"/>
  <c r="O33" i="8"/>
  <c r="P33" i="8"/>
  <c r="K34" i="8"/>
  <c r="L34" i="8"/>
  <c r="M34" i="8"/>
  <c r="N34" i="8"/>
  <c r="O34" i="8"/>
  <c r="P34" i="8"/>
  <c r="K35" i="8"/>
  <c r="L35" i="8"/>
  <c r="M35" i="8"/>
  <c r="N35" i="8"/>
  <c r="O35" i="8"/>
  <c r="P35" i="8"/>
  <c r="K36" i="8"/>
  <c r="L36" i="8"/>
  <c r="M36" i="8"/>
  <c r="N36" i="8"/>
  <c r="O36" i="8"/>
  <c r="P36" i="8"/>
  <c r="K37" i="8"/>
  <c r="L37" i="8"/>
  <c r="M37" i="8"/>
  <c r="N37" i="8"/>
  <c r="O37" i="8"/>
  <c r="P37" i="8"/>
  <c r="K38" i="8"/>
  <c r="L38" i="8"/>
  <c r="M38" i="8"/>
  <c r="N38" i="8"/>
  <c r="O38" i="8"/>
  <c r="P38" i="8"/>
  <c r="K39" i="8"/>
  <c r="L39" i="8"/>
  <c r="M39" i="8"/>
  <c r="N39" i="8"/>
  <c r="O39" i="8"/>
  <c r="P39" i="8"/>
  <c r="K40" i="8"/>
  <c r="L40" i="8"/>
  <c r="M40" i="8"/>
  <c r="N40" i="8"/>
  <c r="O40" i="8"/>
  <c r="P40" i="8"/>
  <c r="K41" i="8"/>
  <c r="L41" i="8"/>
  <c r="M41" i="8"/>
  <c r="N41" i="8"/>
  <c r="O41" i="8"/>
  <c r="P41" i="8"/>
  <c r="K42" i="8"/>
  <c r="L42" i="8"/>
  <c r="M42" i="8"/>
  <c r="N42" i="8"/>
  <c r="O42" i="8"/>
  <c r="P42" i="8"/>
  <c r="K43" i="8"/>
  <c r="L43" i="8"/>
  <c r="M43" i="8"/>
  <c r="N43" i="8"/>
  <c r="O43" i="8"/>
  <c r="P43" i="8"/>
  <c r="P3" i="8"/>
  <c r="O3" i="8"/>
  <c r="N3" i="8"/>
  <c r="M3" i="8"/>
  <c r="L3" i="8"/>
  <c r="K3" i="8"/>
  <c r="G3" i="8"/>
  <c r="F3" i="8"/>
  <c r="E3" i="8"/>
  <c r="D3" i="8"/>
  <c r="C3" i="8"/>
  <c r="B3" i="8"/>
  <c r="D4" i="7"/>
  <c r="D5" i="7"/>
  <c r="D6" i="7"/>
  <c r="D7" i="7"/>
  <c r="D8" i="7"/>
  <c r="D9" i="7"/>
  <c r="D10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3" i="7"/>
  <c r="N9" i="5" l="1"/>
  <c r="B10" i="4"/>
  <c r="N8" i="5" l="1"/>
  <c r="B9" i="4"/>
  <c r="I14" i="4"/>
  <c r="S14" i="4" s="1"/>
  <c r="I42" i="4"/>
  <c r="S42" i="4" s="1"/>
  <c r="R15" i="5"/>
  <c r="S15" i="5"/>
  <c r="R16" i="5"/>
  <c r="S16" i="5"/>
  <c r="R17" i="5"/>
  <c r="S17" i="5"/>
  <c r="R18" i="5"/>
  <c r="S18" i="5"/>
  <c r="R19" i="5"/>
  <c r="S19" i="5"/>
  <c r="R20" i="5"/>
  <c r="I20" i="4" s="1"/>
  <c r="S20" i="4" s="1"/>
  <c r="S20" i="5"/>
  <c r="R21" i="5"/>
  <c r="S21" i="5"/>
  <c r="R22" i="5"/>
  <c r="M22" i="4" s="1"/>
  <c r="X22" i="4" s="1"/>
  <c r="S22" i="5"/>
  <c r="R23" i="5"/>
  <c r="S23" i="5"/>
  <c r="R24" i="5"/>
  <c r="S24" i="5"/>
  <c r="R25" i="5"/>
  <c r="S25" i="5"/>
  <c r="R26" i="5"/>
  <c r="S26" i="5"/>
  <c r="R27" i="5"/>
  <c r="S27" i="5"/>
  <c r="R28" i="5"/>
  <c r="I28" i="4" s="1"/>
  <c r="S28" i="4" s="1"/>
  <c r="S28" i="5"/>
  <c r="R29" i="5"/>
  <c r="S29" i="5"/>
  <c r="R30" i="5"/>
  <c r="M30" i="4" s="1"/>
  <c r="X30" i="4" s="1"/>
  <c r="S30" i="5"/>
  <c r="R31" i="5"/>
  <c r="S31" i="5"/>
  <c r="R32" i="5"/>
  <c r="S32" i="5"/>
  <c r="R33" i="5"/>
  <c r="S33" i="5"/>
  <c r="R34" i="5"/>
  <c r="S34" i="5"/>
  <c r="R35" i="5"/>
  <c r="S35" i="5"/>
  <c r="R36" i="5"/>
  <c r="I36" i="4" s="1"/>
  <c r="S36" i="4" s="1"/>
  <c r="S36" i="5"/>
  <c r="R37" i="5"/>
  <c r="S37" i="5"/>
  <c r="R38" i="5"/>
  <c r="M38" i="4" s="1"/>
  <c r="X38" i="4" s="1"/>
  <c r="S38" i="5"/>
  <c r="R39" i="5"/>
  <c r="S39" i="5"/>
  <c r="R40" i="5"/>
  <c r="S40" i="5"/>
  <c r="R41" i="5"/>
  <c r="S41" i="5"/>
  <c r="R42" i="5"/>
  <c r="S42" i="5"/>
  <c r="R43" i="5"/>
  <c r="S43" i="5"/>
  <c r="R44" i="5"/>
  <c r="I44" i="4" s="1"/>
  <c r="S44" i="4" s="1"/>
  <c r="S44" i="5"/>
  <c r="S14" i="5"/>
  <c r="R14" i="5"/>
  <c r="M14" i="4" s="1"/>
  <c r="X14" i="4" s="1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L13" i="5"/>
  <c r="R13" i="5" s="1"/>
  <c r="K6" i="5"/>
  <c r="K5" i="5" s="1"/>
  <c r="F10" i="5"/>
  <c r="F37" i="4" s="1"/>
  <c r="N37" i="4" s="1"/>
  <c r="Y37" i="4" s="1"/>
  <c r="E10" i="5"/>
  <c r="D10" i="5"/>
  <c r="C10" i="5"/>
  <c r="B10" i="5"/>
  <c r="F9" i="5"/>
  <c r="E9" i="5"/>
  <c r="G6" i="4" s="1"/>
  <c r="O6" i="4" s="1"/>
  <c r="Z6" i="4" s="1"/>
  <c r="D9" i="5"/>
  <c r="C9" i="5"/>
  <c r="B9" i="5"/>
  <c r="N7" i="5" l="1"/>
  <c r="B8" i="4"/>
  <c r="C20" i="4"/>
  <c r="J20" i="4" s="1"/>
  <c r="T20" i="4" s="1"/>
  <c r="F4" i="4"/>
  <c r="N4" i="4" s="1"/>
  <c r="Y4" i="4" s="1"/>
  <c r="F13" i="4"/>
  <c r="N13" i="4" s="1"/>
  <c r="Y13" i="4" s="1"/>
  <c r="C16" i="4"/>
  <c r="J16" i="4" s="1"/>
  <c r="T16" i="4" s="1"/>
  <c r="F44" i="4"/>
  <c r="N44" i="4" s="1"/>
  <c r="Y44" i="4" s="1"/>
  <c r="F12" i="4"/>
  <c r="N12" i="4" s="1"/>
  <c r="Y12" i="4" s="1"/>
  <c r="I34" i="4"/>
  <c r="S34" i="4" s="1"/>
  <c r="C40" i="4"/>
  <c r="J40" i="4" s="1"/>
  <c r="T40" i="4" s="1"/>
  <c r="C8" i="4"/>
  <c r="J8" i="4" s="1"/>
  <c r="T8" i="4" s="1"/>
  <c r="F36" i="4"/>
  <c r="N36" i="4" s="1"/>
  <c r="Y36" i="4" s="1"/>
  <c r="G38" i="4"/>
  <c r="O38" i="4" s="1"/>
  <c r="Z38" i="4" s="1"/>
  <c r="C44" i="4"/>
  <c r="J44" i="4" s="1"/>
  <c r="T44" i="4" s="1"/>
  <c r="F5" i="4"/>
  <c r="N5" i="4" s="1"/>
  <c r="Y5" i="4" s="1"/>
  <c r="C36" i="4"/>
  <c r="J36" i="4" s="1"/>
  <c r="T36" i="4" s="1"/>
  <c r="M43" i="4"/>
  <c r="X43" i="4" s="1"/>
  <c r="F29" i="4"/>
  <c r="N29" i="4" s="1"/>
  <c r="Y29" i="4" s="1"/>
  <c r="E51" i="4" s="1"/>
  <c r="G30" i="4"/>
  <c r="O30" i="4" s="1"/>
  <c r="Z30" i="4" s="1"/>
  <c r="C12" i="4"/>
  <c r="J12" i="4" s="1"/>
  <c r="T12" i="4" s="1"/>
  <c r="I26" i="4"/>
  <c r="S26" i="4" s="1"/>
  <c r="C32" i="4"/>
  <c r="J32" i="4" s="1"/>
  <c r="T32" i="4" s="1"/>
  <c r="M35" i="4"/>
  <c r="X35" i="4" s="1"/>
  <c r="F28" i="4"/>
  <c r="N28" i="4" s="1"/>
  <c r="Y28" i="4" s="1"/>
  <c r="G22" i="4"/>
  <c r="O22" i="4" s="1"/>
  <c r="Z22" i="4" s="1"/>
  <c r="C28" i="4"/>
  <c r="J28" i="4" s="1"/>
  <c r="T28" i="4" s="1"/>
  <c r="M27" i="4"/>
  <c r="X27" i="4" s="1"/>
  <c r="F21" i="4"/>
  <c r="N21" i="4" s="1"/>
  <c r="Y21" i="4" s="1"/>
  <c r="G14" i="4"/>
  <c r="O14" i="4" s="1"/>
  <c r="Z14" i="4" s="1"/>
  <c r="I18" i="4"/>
  <c r="S18" i="4" s="1"/>
  <c r="C24" i="4"/>
  <c r="J24" i="4" s="1"/>
  <c r="T24" i="4" s="1"/>
  <c r="M19" i="4"/>
  <c r="X19" i="4" s="1"/>
  <c r="F20" i="4"/>
  <c r="N20" i="4" s="1"/>
  <c r="Y20" i="4" s="1"/>
  <c r="K4" i="5"/>
  <c r="Q4" i="5" s="1"/>
  <c r="Q5" i="5"/>
  <c r="D11" i="4"/>
  <c r="K11" i="4" s="1"/>
  <c r="U11" i="4" s="1"/>
  <c r="D43" i="4"/>
  <c r="K43" i="4" s="1"/>
  <c r="U43" i="4" s="1"/>
  <c r="D27" i="4"/>
  <c r="K27" i="4" s="1"/>
  <c r="U27" i="4" s="1"/>
  <c r="G21" i="4"/>
  <c r="O21" i="4" s="1"/>
  <c r="Z21" i="4" s="1"/>
  <c r="I40" i="4"/>
  <c r="S40" i="4" s="1"/>
  <c r="I32" i="4"/>
  <c r="S32" i="4" s="1"/>
  <c r="I24" i="4"/>
  <c r="S24" i="4" s="1"/>
  <c r="I16" i="4"/>
  <c r="S16" i="4" s="1"/>
  <c r="C43" i="4"/>
  <c r="J43" i="4" s="1"/>
  <c r="T43" i="4" s="1"/>
  <c r="C39" i="4"/>
  <c r="J39" i="4" s="1"/>
  <c r="T39" i="4" s="1"/>
  <c r="C35" i="4"/>
  <c r="J35" i="4" s="1"/>
  <c r="T35" i="4" s="1"/>
  <c r="C31" i="4"/>
  <c r="J31" i="4" s="1"/>
  <c r="T31" i="4" s="1"/>
  <c r="C27" i="4"/>
  <c r="J27" i="4" s="1"/>
  <c r="T27" i="4" s="1"/>
  <c r="C23" i="4"/>
  <c r="J23" i="4" s="1"/>
  <c r="T23" i="4" s="1"/>
  <c r="C19" i="4"/>
  <c r="J19" i="4" s="1"/>
  <c r="T19" i="4" s="1"/>
  <c r="C15" i="4"/>
  <c r="J15" i="4" s="1"/>
  <c r="T15" i="4" s="1"/>
  <c r="C11" i="4"/>
  <c r="J11" i="4" s="1"/>
  <c r="T11" i="4" s="1"/>
  <c r="C7" i="4"/>
  <c r="J7" i="4" s="1"/>
  <c r="T7" i="4" s="1"/>
  <c r="M42" i="4"/>
  <c r="X42" i="4" s="1"/>
  <c r="M34" i="4"/>
  <c r="X34" i="4" s="1"/>
  <c r="M26" i="4"/>
  <c r="X26" i="4" s="1"/>
  <c r="M18" i="4"/>
  <c r="X18" i="4" s="1"/>
  <c r="F43" i="4"/>
  <c r="N43" i="4" s="1"/>
  <c r="Y43" i="4" s="1"/>
  <c r="F35" i="4"/>
  <c r="N35" i="4" s="1"/>
  <c r="Y35" i="4" s="1"/>
  <c r="F27" i="4"/>
  <c r="N27" i="4" s="1"/>
  <c r="Y27" i="4" s="1"/>
  <c r="F19" i="4"/>
  <c r="N19" i="4" s="1"/>
  <c r="Y19" i="4" s="1"/>
  <c r="F11" i="4"/>
  <c r="N11" i="4" s="1"/>
  <c r="Y11" i="4" s="1"/>
  <c r="G44" i="4"/>
  <c r="O44" i="4" s="1"/>
  <c r="Z44" i="4" s="1"/>
  <c r="G36" i="4"/>
  <c r="O36" i="4" s="1"/>
  <c r="Z36" i="4" s="1"/>
  <c r="G28" i="4"/>
  <c r="O28" i="4" s="1"/>
  <c r="Z28" i="4" s="1"/>
  <c r="G20" i="4"/>
  <c r="O20" i="4" s="1"/>
  <c r="Z20" i="4" s="1"/>
  <c r="G12" i="4"/>
  <c r="O12" i="4" s="1"/>
  <c r="Z12" i="4" s="1"/>
  <c r="D31" i="4"/>
  <c r="K31" i="4" s="1"/>
  <c r="U31" i="4" s="1"/>
  <c r="D15" i="4"/>
  <c r="K15" i="4" s="1"/>
  <c r="U15" i="4" s="1"/>
  <c r="L12" i="5"/>
  <c r="Q6" i="5"/>
  <c r="L15" i="4"/>
  <c r="D42" i="4"/>
  <c r="K42" i="4" s="1"/>
  <c r="U42" i="4" s="1"/>
  <c r="D38" i="4"/>
  <c r="K38" i="4" s="1"/>
  <c r="U38" i="4" s="1"/>
  <c r="D34" i="4"/>
  <c r="K34" i="4" s="1"/>
  <c r="U34" i="4" s="1"/>
  <c r="D30" i="4"/>
  <c r="K30" i="4" s="1"/>
  <c r="U30" i="4" s="1"/>
  <c r="D26" i="4"/>
  <c r="K26" i="4" s="1"/>
  <c r="U26" i="4" s="1"/>
  <c r="D22" i="4"/>
  <c r="K22" i="4" s="1"/>
  <c r="U22" i="4" s="1"/>
  <c r="D18" i="4"/>
  <c r="K18" i="4" s="1"/>
  <c r="U18" i="4" s="1"/>
  <c r="D14" i="4"/>
  <c r="K14" i="4" s="1"/>
  <c r="U14" i="4" s="1"/>
  <c r="D10" i="4"/>
  <c r="K10" i="4" s="1"/>
  <c r="U10" i="4" s="1"/>
  <c r="D6" i="4"/>
  <c r="K6" i="4" s="1"/>
  <c r="U6" i="4" s="1"/>
  <c r="F42" i="4"/>
  <c r="N42" i="4" s="1"/>
  <c r="Y42" i="4" s="1"/>
  <c r="F34" i="4"/>
  <c r="N34" i="4" s="1"/>
  <c r="Y34" i="4" s="1"/>
  <c r="F26" i="4"/>
  <c r="N26" i="4" s="1"/>
  <c r="Y26" i="4" s="1"/>
  <c r="F18" i="4"/>
  <c r="N18" i="4" s="1"/>
  <c r="Y18" i="4" s="1"/>
  <c r="F10" i="4"/>
  <c r="N10" i="4" s="1"/>
  <c r="Y10" i="4" s="1"/>
  <c r="G43" i="4"/>
  <c r="O43" i="4" s="1"/>
  <c r="Z43" i="4" s="1"/>
  <c r="G35" i="4"/>
  <c r="O35" i="4" s="1"/>
  <c r="Z35" i="4" s="1"/>
  <c r="G27" i="4"/>
  <c r="O27" i="4" s="1"/>
  <c r="Z27" i="4" s="1"/>
  <c r="G19" i="4"/>
  <c r="O19" i="4" s="1"/>
  <c r="Z19" i="4" s="1"/>
  <c r="G11" i="4"/>
  <c r="O11" i="4" s="1"/>
  <c r="Z11" i="4" s="1"/>
  <c r="D39" i="4"/>
  <c r="K39" i="4" s="1"/>
  <c r="U39" i="4" s="1"/>
  <c r="D23" i="4"/>
  <c r="K23" i="4" s="1"/>
  <c r="U23" i="4" s="1"/>
  <c r="G4" i="4"/>
  <c r="O4" i="4" s="1"/>
  <c r="Z4" i="4" s="1"/>
  <c r="G29" i="4"/>
  <c r="O29" i="4" s="1"/>
  <c r="Z29" i="4" s="1"/>
  <c r="F51" i="4" s="1"/>
  <c r="G5" i="4"/>
  <c r="O5" i="4" s="1"/>
  <c r="Z5" i="4" s="1"/>
  <c r="I30" i="4"/>
  <c r="S30" i="4" s="1"/>
  <c r="C42" i="4"/>
  <c r="J42" i="4" s="1"/>
  <c r="T42" i="4" s="1"/>
  <c r="C38" i="4"/>
  <c r="J38" i="4" s="1"/>
  <c r="T38" i="4" s="1"/>
  <c r="C34" i="4"/>
  <c r="J34" i="4" s="1"/>
  <c r="T34" i="4" s="1"/>
  <c r="C30" i="4"/>
  <c r="J30" i="4" s="1"/>
  <c r="T30" i="4" s="1"/>
  <c r="C26" i="4"/>
  <c r="J26" i="4" s="1"/>
  <c r="T26" i="4" s="1"/>
  <c r="C22" i="4"/>
  <c r="J22" i="4" s="1"/>
  <c r="T22" i="4" s="1"/>
  <c r="C18" i="4"/>
  <c r="J18" i="4" s="1"/>
  <c r="T18" i="4" s="1"/>
  <c r="C14" i="4"/>
  <c r="J14" i="4" s="1"/>
  <c r="T14" i="4" s="1"/>
  <c r="C10" i="4"/>
  <c r="J10" i="4" s="1"/>
  <c r="T10" i="4" s="1"/>
  <c r="C6" i="4"/>
  <c r="J6" i="4" s="1"/>
  <c r="T6" i="4" s="1"/>
  <c r="F41" i="4"/>
  <c r="N41" i="4" s="1"/>
  <c r="Y41" i="4" s="1"/>
  <c r="F33" i="4"/>
  <c r="N33" i="4" s="1"/>
  <c r="Y33" i="4" s="1"/>
  <c r="F25" i="4"/>
  <c r="N25" i="4" s="1"/>
  <c r="Y25" i="4" s="1"/>
  <c r="F17" i="4"/>
  <c r="N17" i="4" s="1"/>
  <c r="Y17" i="4" s="1"/>
  <c r="F9" i="4"/>
  <c r="N9" i="4" s="1"/>
  <c r="Y9" i="4" s="1"/>
  <c r="G42" i="4"/>
  <c r="O42" i="4" s="1"/>
  <c r="Z42" i="4" s="1"/>
  <c r="G34" i="4"/>
  <c r="O34" i="4" s="1"/>
  <c r="Z34" i="4" s="1"/>
  <c r="G26" i="4"/>
  <c r="O26" i="4" s="1"/>
  <c r="Z26" i="4" s="1"/>
  <c r="G18" i="4"/>
  <c r="O18" i="4" s="1"/>
  <c r="Z18" i="4" s="1"/>
  <c r="G10" i="4"/>
  <c r="O10" i="4" s="1"/>
  <c r="Z10" i="4" s="1"/>
  <c r="D35" i="4"/>
  <c r="K35" i="4" s="1"/>
  <c r="U35" i="4" s="1"/>
  <c r="D19" i="4"/>
  <c r="K19" i="4" s="1"/>
  <c r="U19" i="4" s="1"/>
  <c r="D7" i="4"/>
  <c r="K7" i="4" s="1"/>
  <c r="U7" i="4" s="1"/>
  <c r="I38" i="4"/>
  <c r="S38" i="4" s="1"/>
  <c r="I22" i="4"/>
  <c r="S22" i="4" s="1"/>
  <c r="C4" i="4"/>
  <c r="J4" i="4" s="1"/>
  <c r="T4" i="4" s="1"/>
  <c r="D41" i="4"/>
  <c r="K41" i="4" s="1"/>
  <c r="U41" i="4" s="1"/>
  <c r="D37" i="4"/>
  <c r="K37" i="4" s="1"/>
  <c r="U37" i="4" s="1"/>
  <c r="D33" i="4"/>
  <c r="K33" i="4" s="1"/>
  <c r="U33" i="4" s="1"/>
  <c r="D29" i="4"/>
  <c r="K29" i="4" s="1"/>
  <c r="U29" i="4" s="1"/>
  <c r="F52" i="4" s="1"/>
  <c r="D25" i="4"/>
  <c r="K25" i="4" s="1"/>
  <c r="U25" i="4" s="1"/>
  <c r="D21" i="4"/>
  <c r="K21" i="4" s="1"/>
  <c r="U21" i="4" s="1"/>
  <c r="D17" i="4"/>
  <c r="K17" i="4" s="1"/>
  <c r="U17" i="4" s="1"/>
  <c r="D13" i="4"/>
  <c r="K13" i="4" s="1"/>
  <c r="U13" i="4" s="1"/>
  <c r="D9" i="4"/>
  <c r="K9" i="4" s="1"/>
  <c r="U9" i="4" s="1"/>
  <c r="D5" i="4"/>
  <c r="K5" i="4" s="1"/>
  <c r="U5" i="4" s="1"/>
  <c r="M39" i="4"/>
  <c r="X39" i="4" s="1"/>
  <c r="M31" i="4"/>
  <c r="X31" i="4" s="1"/>
  <c r="M23" i="4"/>
  <c r="X23" i="4" s="1"/>
  <c r="M15" i="4"/>
  <c r="X15" i="4" s="1"/>
  <c r="F40" i="4"/>
  <c r="N40" i="4" s="1"/>
  <c r="Y40" i="4" s="1"/>
  <c r="F32" i="4"/>
  <c r="N32" i="4" s="1"/>
  <c r="Y32" i="4" s="1"/>
  <c r="F24" i="4"/>
  <c r="N24" i="4" s="1"/>
  <c r="Y24" i="4" s="1"/>
  <c r="F16" i="4"/>
  <c r="N16" i="4" s="1"/>
  <c r="Y16" i="4" s="1"/>
  <c r="F8" i="4"/>
  <c r="N8" i="4" s="1"/>
  <c r="Y8" i="4" s="1"/>
  <c r="G41" i="4"/>
  <c r="O41" i="4" s="1"/>
  <c r="Z41" i="4" s="1"/>
  <c r="G33" i="4"/>
  <c r="O33" i="4" s="1"/>
  <c r="Z33" i="4" s="1"/>
  <c r="G25" i="4"/>
  <c r="O25" i="4" s="1"/>
  <c r="Z25" i="4" s="1"/>
  <c r="G17" i="4"/>
  <c r="O17" i="4" s="1"/>
  <c r="Z17" i="4" s="1"/>
  <c r="G9" i="4"/>
  <c r="O9" i="4" s="1"/>
  <c r="Z9" i="4" s="1"/>
  <c r="G37" i="4"/>
  <c r="O37" i="4" s="1"/>
  <c r="Z37" i="4" s="1"/>
  <c r="G13" i="4"/>
  <c r="O13" i="4" s="1"/>
  <c r="Z13" i="4" s="1"/>
  <c r="D4" i="4"/>
  <c r="K4" i="4" s="1"/>
  <c r="U4" i="4" s="1"/>
  <c r="C41" i="4"/>
  <c r="J41" i="4" s="1"/>
  <c r="T41" i="4" s="1"/>
  <c r="C37" i="4"/>
  <c r="J37" i="4" s="1"/>
  <c r="T37" i="4" s="1"/>
  <c r="C33" i="4"/>
  <c r="J33" i="4" s="1"/>
  <c r="T33" i="4" s="1"/>
  <c r="C29" i="4"/>
  <c r="J29" i="4" s="1"/>
  <c r="T29" i="4" s="1"/>
  <c r="E52" i="4" s="1"/>
  <c r="C25" i="4"/>
  <c r="J25" i="4" s="1"/>
  <c r="T25" i="4" s="1"/>
  <c r="C21" i="4"/>
  <c r="J21" i="4" s="1"/>
  <c r="T21" i="4" s="1"/>
  <c r="C17" i="4"/>
  <c r="J17" i="4" s="1"/>
  <c r="T17" i="4" s="1"/>
  <c r="C13" i="4"/>
  <c r="J13" i="4" s="1"/>
  <c r="T13" i="4" s="1"/>
  <c r="C9" i="4"/>
  <c r="J9" i="4" s="1"/>
  <c r="T9" i="4" s="1"/>
  <c r="C5" i="4"/>
  <c r="J5" i="4" s="1"/>
  <c r="T5" i="4" s="1"/>
  <c r="F39" i="4"/>
  <c r="N39" i="4" s="1"/>
  <c r="Y39" i="4" s="1"/>
  <c r="F31" i="4"/>
  <c r="N31" i="4" s="1"/>
  <c r="Y31" i="4" s="1"/>
  <c r="F23" i="4"/>
  <c r="N23" i="4" s="1"/>
  <c r="Y23" i="4" s="1"/>
  <c r="F15" i="4"/>
  <c r="N15" i="4" s="1"/>
  <c r="Y15" i="4" s="1"/>
  <c r="F7" i="4"/>
  <c r="N7" i="4" s="1"/>
  <c r="Y7" i="4" s="1"/>
  <c r="G40" i="4"/>
  <c r="O40" i="4" s="1"/>
  <c r="Z40" i="4" s="1"/>
  <c r="G32" i="4"/>
  <c r="O32" i="4" s="1"/>
  <c r="Z32" i="4" s="1"/>
  <c r="G24" i="4"/>
  <c r="O24" i="4" s="1"/>
  <c r="Z24" i="4" s="1"/>
  <c r="G16" i="4"/>
  <c r="O16" i="4" s="1"/>
  <c r="Z16" i="4" s="1"/>
  <c r="G8" i="4"/>
  <c r="O8" i="4" s="1"/>
  <c r="Z8" i="4" s="1"/>
  <c r="E50" i="4"/>
  <c r="D44" i="4"/>
  <c r="K44" i="4" s="1"/>
  <c r="U44" i="4" s="1"/>
  <c r="D40" i="4"/>
  <c r="K40" i="4" s="1"/>
  <c r="U40" i="4" s="1"/>
  <c r="D36" i="4"/>
  <c r="K36" i="4" s="1"/>
  <c r="U36" i="4" s="1"/>
  <c r="D32" i="4"/>
  <c r="K32" i="4" s="1"/>
  <c r="U32" i="4" s="1"/>
  <c r="D28" i="4"/>
  <c r="K28" i="4" s="1"/>
  <c r="U28" i="4" s="1"/>
  <c r="D24" i="4"/>
  <c r="K24" i="4" s="1"/>
  <c r="U24" i="4" s="1"/>
  <c r="D20" i="4"/>
  <c r="K20" i="4" s="1"/>
  <c r="U20" i="4" s="1"/>
  <c r="D16" i="4"/>
  <c r="K16" i="4" s="1"/>
  <c r="U16" i="4" s="1"/>
  <c r="D12" i="4"/>
  <c r="K12" i="4" s="1"/>
  <c r="U12" i="4" s="1"/>
  <c r="D8" i="4"/>
  <c r="K8" i="4" s="1"/>
  <c r="U8" i="4" s="1"/>
  <c r="F38" i="4"/>
  <c r="N38" i="4" s="1"/>
  <c r="Y38" i="4" s="1"/>
  <c r="F30" i="4"/>
  <c r="N30" i="4" s="1"/>
  <c r="Y30" i="4" s="1"/>
  <c r="F22" i="4"/>
  <c r="N22" i="4" s="1"/>
  <c r="Y22" i="4" s="1"/>
  <c r="F14" i="4"/>
  <c r="N14" i="4" s="1"/>
  <c r="Y14" i="4" s="1"/>
  <c r="F6" i="4"/>
  <c r="N6" i="4" s="1"/>
  <c r="Y6" i="4" s="1"/>
  <c r="G39" i="4"/>
  <c r="O39" i="4" s="1"/>
  <c r="Z39" i="4" s="1"/>
  <c r="G31" i="4"/>
  <c r="O31" i="4" s="1"/>
  <c r="Z31" i="4" s="1"/>
  <c r="G23" i="4"/>
  <c r="O23" i="4" s="1"/>
  <c r="Z23" i="4" s="1"/>
  <c r="G15" i="4"/>
  <c r="O15" i="4" s="1"/>
  <c r="Z15" i="4" s="1"/>
  <c r="G7" i="4"/>
  <c r="O7" i="4" s="1"/>
  <c r="Z7" i="4" s="1"/>
  <c r="F50" i="4"/>
  <c r="I43" i="4"/>
  <c r="S43" i="4" s="1"/>
  <c r="L27" i="4"/>
  <c r="I27" i="4"/>
  <c r="S27" i="4" s="1"/>
  <c r="M29" i="4"/>
  <c r="X29" i="4" s="1"/>
  <c r="D51" i="4" s="1"/>
  <c r="I35" i="4"/>
  <c r="S35" i="4" s="1"/>
  <c r="I23" i="4"/>
  <c r="S23" i="4" s="1"/>
  <c r="M37" i="4"/>
  <c r="X37" i="4" s="1"/>
  <c r="M25" i="4"/>
  <c r="X25" i="4" s="1"/>
  <c r="M44" i="4"/>
  <c r="X44" i="4" s="1"/>
  <c r="M40" i="4"/>
  <c r="X40" i="4" s="1"/>
  <c r="P36" i="4"/>
  <c r="M36" i="4"/>
  <c r="X36" i="4" s="1"/>
  <c r="M32" i="4"/>
  <c r="X32" i="4" s="1"/>
  <c r="M28" i="4"/>
  <c r="X28" i="4" s="1"/>
  <c r="M24" i="4"/>
  <c r="X24" i="4" s="1"/>
  <c r="M20" i="4"/>
  <c r="X20" i="4" s="1"/>
  <c r="I41" i="4"/>
  <c r="S41" i="4" s="1"/>
  <c r="I37" i="4"/>
  <c r="S37" i="4" s="1"/>
  <c r="I33" i="4"/>
  <c r="S33" i="4" s="1"/>
  <c r="I29" i="4"/>
  <c r="S29" i="4" s="1"/>
  <c r="D52" i="4" s="1"/>
  <c r="I25" i="4"/>
  <c r="S25" i="4" s="1"/>
  <c r="I21" i="4"/>
  <c r="S21" i="4" s="1"/>
  <c r="I17" i="4"/>
  <c r="S17" i="4" s="1"/>
  <c r="I13" i="4"/>
  <c r="S13" i="4" s="1"/>
  <c r="D50" i="4"/>
  <c r="L39" i="4"/>
  <c r="I39" i="4"/>
  <c r="S39" i="4" s="1"/>
  <c r="I31" i="4"/>
  <c r="S31" i="4" s="1"/>
  <c r="I19" i="4"/>
  <c r="S19" i="4" s="1"/>
  <c r="M41" i="4"/>
  <c r="X41" i="4" s="1"/>
  <c r="M33" i="4"/>
  <c r="X33" i="4" s="1"/>
  <c r="M21" i="4"/>
  <c r="X21" i="4" s="1"/>
  <c r="P13" i="4"/>
  <c r="M13" i="4"/>
  <c r="X13" i="4" s="1"/>
  <c r="P23" i="4"/>
  <c r="L40" i="4"/>
  <c r="L16" i="4"/>
  <c r="P27" i="4" l="1"/>
  <c r="L19" i="4"/>
  <c r="P43" i="4"/>
  <c r="P25" i="4"/>
  <c r="P20" i="4"/>
  <c r="L14" i="4"/>
  <c r="L42" i="4"/>
  <c r="P28" i="4"/>
  <c r="L36" i="4"/>
  <c r="P15" i="4"/>
  <c r="P37" i="4"/>
  <c r="L44" i="4"/>
  <c r="L25" i="4"/>
  <c r="P19" i="4"/>
  <c r="L17" i="4"/>
  <c r="P38" i="4"/>
  <c r="P42" i="4"/>
  <c r="L21" i="4"/>
  <c r="L23" i="4"/>
  <c r="P35" i="4"/>
  <c r="L34" i="4"/>
  <c r="N6" i="5"/>
  <c r="B7" i="4"/>
  <c r="I15" i="4"/>
  <c r="S15" i="4" s="1"/>
  <c r="L38" i="4"/>
  <c r="P17" i="4"/>
  <c r="L33" i="4"/>
  <c r="P41" i="4"/>
  <c r="P39" i="4"/>
  <c r="P40" i="4"/>
  <c r="L20" i="4"/>
  <c r="P24" i="4"/>
  <c r="P44" i="4"/>
  <c r="M17" i="4"/>
  <c r="X17" i="4" s="1"/>
  <c r="P16" i="4"/>
  <c r="L18" i="4"/>
  <c r="L24" i="4"/>
  <c r="L22" i="4"/>
  <c r="P26" i="4"/>
  <c r="L28" i="4"/>
  <c r="L26" i="4"/>
  <c r="P21" i="4"/>
  <c r="L31" i="4"/>
  <c r="L35" i="4"/>
  <c r="P18" i="4"/>
  <c r="P30" i="4"/>
  <c r="L32" i="4"/>
  <c r="P31" i="4"/>
  <c r="L30" i="4"/>
  <c r="L29" i="4"/>
  <c r="L43" i="4"/>
  <c r="P34" i="4"/>
  <c r="P33" i="4"/>
  <c r="L37" i="4"/>
  <c r="M16" i="4"/>
  <c r="X16" i="4" s="1"/>
  <c r="P14" i="4"/>
  <c r="L41" i="4"/>
  <c r="P32" i="4"/>
  <c r="L11" i="5"/>
  <c r="R12" i="5"/>
  <c r="P22" i="4"/>
  <c r="L13" i="4"/>
  <c r="P29" i="4"/>
  <c r="N5" i="5" l="1"/>
  <c r="B6" i="4"/>
  <c r="L10" i="5"/>
  <c r="R11" i="5"/>
  <c r="N4" i="5" l="1"/>
  <c r="B4" i="4" s="1"/>
  <c r="B5" i="4"/>
  <c r="P12" i="4"/>
  <c r="M12" i="4"/>
  <c r="X12" i="4" s="1"/>
  <c r="I12" i="4"/>
  <c r="S12" i="4" s="1"/>
  <c r="L12" i="4"/>
  <c r="L9" i="5"/>
  <c r="R10" i="5"/>
  <c r="L8" i="5" l="1"/>
  <c r="R9" i="5"/>
  <c r="M11" i="4"/>
  <c r="X11" i="4" s="1"/>
  <c r="P11" i="4"/>
  <c r="L11" i="4"/>
  <c r="I11" i="4"/>
  <c r="S11" i="4" s="1"/>
  <c r="L7" i="5" l="1"/>
  <c r="R8" i="5"/>
  <c r="I10" i="4"/>
  <c r="S10" i="4" s="1"/>
  <c r="L10" i="4"/>
  <c r="M10" i="4"/>
  <c r="X10" i="4" s="1"/>
  <c r="P10" i="4"/>
  <c r="L9" i="4" l="1"/>
  <c r="I9" i="4"/>
  <c r="S9" i="4" s="1"/>
  <c r="P9" i="4"/>
  <c r="M9" i="4"/>
  <c r="X9" i="4" s="1"/>
  <c r="L6" i="5"/>
  <c r="R7" i="5"/>
  <c r="L5" i="5" l="1"/>
  <c r="R6" i="5"/>
  <c r="I8" i="4"/>
  <c r="S8" i="4" s="1"/>
  <c r="L8" i="4"/>
  <c r="P8" i="4"/>
  <c r="M8" i="4"/>
  <c r="X8" i="4" s="1"/>
  <c r="L7" i="4" l="1"/>
  <c r="I7" i="4"/>
  <c r="S7" i="4" s="1"/>
  <c r="M7" i="4"/>
  <c r="X7" i="4" s="1"/>
  <c r="P7" i="4"/>
  <c r="L4" i="5"/>
  <c r="R4" i="5" s="1"/>
  <c r="R5" i="5"/>
  <c r="I6" i="4" l="1"/>
  <c r="S6" i="4" s="1"/>
  <c r="L6" i="4"/>
  <c r="M6" i="4"/>
  <c r="X6" i="4" s="1"/>
  <c r="P6" i="4"/>
  <c r="L5" i="4" l="1"/>
  <c r="I5" i="4"/>
  <c r="S5" i="4" s="1"/>
  <c r="L4" i="4"/>
  <c r="I4" i="4"/>
  <c r="S4" i="4" s="1"/>
  <c r="P4" i="4"/>
  <c r="M4" i="4"/>
  <c r="X4" i="4" s="1"/>
  <c r="P5" i="4"/>
  <c r="M5" i="4"/>
  <c r="X5" i="4" s="1"/>
</calcChain>
</file>

<file path=xl/sharedStrings.xml><?xml version="1.0" encoding="utf-8"?>
<sst xmlns="http://schemas.openxmlformats.org/spreadsheetml/2006/main" count="196" uniqueCount="76">
  <si>
    <t>biopower</t>
  </si>
  <si>
    <t>CO2</t>
  </si>
  <si>
    <t>Unconstrained</t>
  </si>
  <si>
    <t>coal</t>
  </si>
  <si>
    <t>gas_ccgt</t>
  </si>
  <si>
    <t>gas_ct</t>
  </si>
  <si>
    <t>other</t>
  </si>
  <si>
    <t>NOX</t>
  </si>
  <si>
    <t>SO2</t>
  </si>
  <si>
    <t>CES90</t>
  </si>
  <si>
    <t>Column Labels</t>
  </si>
  <si>
    <t>Grand Total</t>
  </si>
  <si>
    <t>Sum of emission_mt</t>
  </si>
  <si>
    <t>Row Labels</t>
  </si>
  <si>
    <t>CES90 Total</t>
  </si>
  <si>
    <t>Unconstrained Total</t>
  </si>
  <si>
    <t>CO2 Total</t>
  </si>
  <si>
    <t>NOX Total</t>
  </si>
  <si>
    <t>SO2 Total</t>
  </si>
  <si>
    <t>Nox</t>
  </si>
  <si>
    <t>Sox</t>
  </si>
  <si>
    <t>AEO</t>
  </si>
  <si>
    <t>Coal</t>
  </si>
  <si>
    <t>Gas</t>
  </si>
  <si>
    <t>VOC</t>
  </si>
  <si>
    <t>PM2.5</t>
  </si>
  <si>
    <t>NH3</t>
  </si>
  <si>
    <t>Caldiera</t>
  </si>
  <si>
    <t>Baker Hughes</t>
  </si>
  <si>
    <t>Ramp</t>
  </si>
  <si>
    <t>$2020</t>
  </si>
  <si>
    <t>CO2 Price ($2020)</t>
  </si>
  <si>
    <t>CO2 Price ($2018)</t>
  </si>
  <si>
    <t>Emission Damages $ Bn/yr (2018 real)</t>
  </si>
  <si>
    <t>SO2 (Million short ton</t>
  </si>
  <si>
    <t>NO2</t>
  </si>
  <si>
    <t>AEO 2020</t>
  </si>
  <si>
    <t>SO2 (Million ton)</t>
  </si>
  <si>
    <t>NO2 (Million ton)</t>
  </si>
  <si>
    <t>CO2 (million tons)</t>
  </si>
  <si>
    <t>Coal Deaths</t>
  </si>
  <si>
    <t>Deaths / TWh</t>
  </si>
  <si>
    <t>Generation TWh</t>
  </si>
  <si>
    <t>Petroleum</t>
  </si>
  <si>
    <t>Natural Gas</t>
  </si>
  <si>
    <t>Nuclear Power</t>
  </si>
  <si>
    <t>Pumped Storage/Other</t>
  </si>
  <si>
    <t>Renewable Sources</t>
  </si>
  <si>
    <t>Distributed Generation (Natural Gas)</t>
  </si>
  <si>
    <t>Other</t>
  </si>
  <si>
    <t>Total</t>
  </si>
  <si>
    <t>CES 90</t>
  </si>
  <si>
    <t xml:space="preserve">Unconstrained </t>
  </si>
  <si>
    <t>Total Emissions Damage $/MWh</t>
  </si>
  <si>
    <t>Total Energy Generation MWh</t>
  </si>
  <si>
    <t>battery</t>
  </si>
  <si>
    <t>geothermal</t>
  </si>
  <si>
    <t>hydro</t>
  </si>
  <si>
    <t>nuclear</t>
  </si>
  <si>
    <t>solar</t>
  </si>
  <si>
    <t>wind</t>
  </si>
  <si>
    <t>ReEDS Unconstrained Generation MWh</t>
  </si>
  <si>
    <t>ReEDS Unconstrained Emissions Factor - SO2 kg/kWh</t>
  </si>
  <si>
    <t>ReEDS Unconstrained Emissions Factor - NOx kg/kWh</t>
  </si>
  <si>
    <t>SO2 Emissions million tons (using ReEDS emission factors)</t>
  </si>
  <si>
    <t>Nox Emissions million tons (using ReEDS emission factors)</t>
  </si>
  <si>
    <t>Average Generation Cost $/MWh</t>
  </si>
  <si>
    <t>Original</t>
  </si>
  <si>
    <t>CO2 Damage</t>
  </si>
  <si>
    <t>Nox Damage</t>
  </si>
  <si>
    <t>Sox Damage</t>
  </si>
  <si>
    <t>Wholesale Cost</t>
  </si>
  <si>
    <t>Carleton &amp; Greenstone</t>
  </si>
  <si>
    <t>median marginal damage (thousand $/tonne - 2011 real)</t>
  </si>
  <si>
    <t>median marginal damage (thousand $/tonne - 2018 real)</t>
  </si>
  <si>
    <t>NOTE THESE ARE PER METRIC TON, AND EMISSIONS ARE REPORTED IN US SHORT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</si>
</sst>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"/>
    <numFmt numFmtId="166" formatCode="0.0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2"/>
      <color theme="2" tint="-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ed">
        <color rgb="FFBFBFBF"/>
      </bottom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32" borderId="0" applyNumberFormat="0" applyBorder="0" applyAlignment="0" applyProtection="0"/>
    <xf numFmtId="0" fontId="34" fillId="0" borderId="10" applyNumberFormat="0" applyFont="0" applyProtection="0">
      <alignment wrapText="1"/>
    </xf>
  </cellStyleXfs>
  <cellXfs count="16">
    <xf numFmtId="0" fontId="0" fillId="0" borderId="0" xfId="0"/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/>
    <xf numFmtId="2" fontId="0" fillId="33" borderId="0" xfId="0" applyNumberFormat="1" applyFill="1"/>
    <xf numFmtId="0" fontId="35" fillId="0" borderId="0" xfId="0" applyFont="1"/>
    <xf numFmtId="0" fontId="0" fillId="0" borderId="0" xfId="0" applyFill="1" applyBorder="1"/>
    <xf numFmtId="0" fontId="31" fillId="0" borderId="0" xfId="42" applyNumberFormat="1" applyFont="1" applyFill="1" applyBorder="1" applyAlignment="1" applyProtection="1">
      <alignment horizontal="left"/>
    </xf>
    <xf numFmtId="3" fontId="31" fillId="0" borderId="0" xfId="42" applyNumberFormat="1" applyFont="1" applyFill="1" applyBorder="1" applyAlignment="1" applyProtection="1">
      <alignment horizontal="right"/>
    </xf>
    <xf numFmtId="3" fontId="32" fillId="0" borderId="0" xfId="0" applyNumberFormat="1" applyFont="1" applyFill="1" applyBorder="1" applyAlignment="1" applyProtection="1">
      <alignment horizontal="right" wrapText="1"/>
    </xf>
    <xf numFmtId="164" fontId="33" fillId="0" borderId="0" xfId="42" applyNumberFormat="1" applyFont="1" applyFill="1" applyBorder="1" applyAlignment="1" applyProtection="1">
      <alignment horizontal="right"/>
    </xf>
    <xf numFmtId="166" fontId="0" fillId="0" borderId="0" xfId="0" applyNumberFormat="1"/>
    <xf numFmtId="0" fontId="15" fillId="0" borderId="0" xfId="0" applyFont="1"/>
    <xf numFmtId="0" fontId="0" fillId="0" borderId="0" xfId="0" applyAlignment="1">
      <alignment horizontal="center"/>
    </xf>
  </cellXfs>
  <cellStyles count="80">
    <cellStyle name="20% - Accent1" xfId="19" builtinId="30" customBuiltin="1"/>
    <cellStyle name="20% - Accent1 2" xfId="56" xr:uid="{00000000-0005-0000-0000-000001000000}"/>
    <cellStyle name="20% - Accent2" xfId="23" builtinId="34" customBuiltin="1"/>
    <cellStyle name="20% - Accent2 2" xfId="60" xr:uid="{00000000-0005-0000-0000-000003000000}"/>
    <cellStyle name="20% - Accent3" xfId="27" builtinId="38" customBuiltin="1"/>
    <cellStyle name="20% - Accent3 2" xfId="64" xr:uid="{00000000-0005-0000-0000-000005000000}"/>
    <cellStyle name="20% - Accent4" xfId="31" builtinId="42" customBuiltin="1"/>
    <cellStyle name="20% - Accent4 2" xfId="68" xr:uid="{00000000-0005-0000-0000-000007000000}"/>
    <cellStyle name="20% - Accent5" xfId="35" builtinId="46" customBuiltin="1"/>
    <cellStyle name="20% - Accent5 2" xfId="72" xr:uid="{00000000-0005-0000-0000-000009000000}"/>
    <cellStyle name="20% - Accent6" xfId="39" builtinId="50" customBuiltin="1"/>
    <cellStyle name="20% - Accent6 2" xfId="76" xr:uid="{00000000-0005-0000-0000-00000B000000}"/>
    <cellStyle name="40% - Accent1" xfId="20" builtinId="31" customBuiltin="1"/>
    <cellStyle name="40% - Accent1 2" xfId="57" xr:uid="{00000000-0005-0000-0000-00000D000000}"/>
    <cellStyle name="40% - Accent2" xfId="24" builtinId="35" customBuiltin="1"/>
    <cellStyle name="40% - Accent2 2" xfId="61" xr:uid="{00000000-0005-0000-0000-00000F000000}"/>
    <cellStyle name="40% - Accent3" xfId="28" builtinId="39" customBuiltin="1"/>
    <cellStyle name="40% - Accent3 2" xfId="65" xr:uid="{00000000-0005-0000-0000-000011000000}"/>
    <cellStyle name="40% - Accent4" xfId="32" builtinId="43" customBuiltin="1"/>
    <cellStyle name="40% - Accent4 2" xfId="69" xr:uid="{00000000-0005-0000-0000-000013000000}"/>
    <cellStyle name="40% - Accent5" xfId="36" builtinId="47" customBuiltin="1"/>
    <cellStyle name="40% - Accent5 2" xfId="73" xr:uid="{00000000-0005-0000-0000-000015000000}"/>
    <cellStyle name="40% - Accent6" xfId="40" builtinId="51" customBuiltin="1"/>
    <cellStyle name="40% - Accent6 2" xfId="77" xr:uid="{00000000-0005-0000-0000-000017000000}"/>
    <cellStyle name="60% - Accent1" xfId="21" builtinId="32" customBuiltin="1"/>
    <cellStyle name="60% - Accent1 2" xfId="58" xr:uid="{00000000-0005-0000-0000-000019000000}"/>
    <cellStyle name="60% - Accent2" xfId="25" builtinId="36" customBuiltin="1"/>
    <cellStyle name="60% - Accent2 2" xfId="62" xr:uid="{00000000-0005-0000-0000-00001B000000}"/>
    <cellStyle name="60% - Accent3" xfId="29" builtinId="40" customBuiltin="1"/>
    <cellStyle name="60% - Accent3 2" xfId="66" xr:uid="{00000000-0005-0000-0000-00001D000000}"/>
    <cellStyle name="60% - Accent4" xfId="33" builtinId="44" customBuiltin="1"/>
    <cellStyle name="60% - Accent4 2" xfId="70" xr:uid="{00000000-0005-0000-0000-00001F000000}"/>
    <cellStyle name="60% - Accent5" xfId="37" builtinId="48" customBuiltin="1"/>
    <cellStyle name="60% - Accent5 2" xfId="74" xr:uid="{00000000-0005-0000-0000-000021000000}"/>
    <cellStyle name="60% - Accent6" xfId="41" builtinId="52" customBuiltin="1"/>
    <cellStyle name="60% - Accent6 2" xfId="78" xr:uid="{00000000-0005-0000-0000-000023000000}"/>
    <cellStyle name="Accent1" xfId="18" builtinId="29" customBuiltin="1"/>
    <cellStyle name="Accent1 2" xfId="55" xr:uid="{00000000-0005-0000-0000-000025000000}"/>
    <cellStyle name="Accent2" xfId="22" builtinId="33" customBuiltin="1"/>
    <cellStyle name="Accent2 2" xfId="59" xr:uid="{00000000-0005-0000-0000-000027000000}"/>
    <cellStyle name="Accent3" xfId="26" builtinId="37" customBuiltin="1"/>
    <cellStyle name="Accent3 2" xfId="63" xr:uid="{00000000-0005-0000-0000-000029000000}"/>
    <cellStyle name="Accent4" xfId="30" builtinId="41" customBuiltin="1"/>
    <cellStyle name="Accent4 2" xfId="67" xr:uid="{00000000-0005-0000-0000-00002B000000}"/>
    <cellStyle name="Accent5" xfId="34" builtinId="45" customBuiltin="1"/>
    <cellStyle name="Accent5 2" xfId="71" xr:uid="{00000000-0005-0000-0000-00002D000000}"/>
    <cellStyle name="Accent6" xfId="38" builtinId="49" customBuiltin="1"/>
    <cellStyle name="Accent6 2" xfId="75" xr:uid="{00000000-0005-0000-0000-00002F000000}"/>
    <cellStyle name="Bad" xfId="7" builtinId="27" customBuiltin="1"/>
    <cellStyle name="Bad 2" xfId="44" xr:uid="{00000000-0005-0000-0000-000031000000}"/>
    <cellStyle name="Body: normal cell" xfId="79" xr:uid="{00000000-0005-0000-0000-000032000000}"/>
    <cellStyle name="Calculation" xfId="11" builtinId="22" customBuiltin="1"/>
    <cellStyle name="Calculation 2" xfId="48" xr:uid="{00000000-0005-0000-0000-000034000000}"/>
    <cellStyle name="Check Cell" xfId="13" builtinId="23" customBuiltin="1"/>
    <cellStyle name="Check Cell 2" xfId="50" xr:uid="{00000000-0005-0000-0000-000036000000}"/>
    <cellStyle name="Explanatory Text" xfId="16" builtinId="53" customBuiltin="1"/>
    <cellStyle name="Explanatory Text 2" xfId="53" xr:uid="{00000000-0005-0000-0000-000038000000}"/>
    <cellStyle name="Good" xfId="6" builtinId="26" customBuiltin="1"/>
    <cellStyle name="Good 2" xfId="43" xr:uid="{00000000-0005-0000-0000-00003A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6" xr:uid="{00000000-0005-0000-0000-000040000000}"/>
    <cellStyle name="Linked Cell" xfId="12" builtinId="24" customBuiltin="1"/>
    <cellStyle name="Linked Cell 2" xfId="49" xr:uid="{00000000-0005-0000-0000-000042000000}"/>
    <cellStyle name="Neutral" xfId="8" builtinId="28" customBuiltin="1"/>
    <cellStyle name="Neutral 2" xfId="45" xr:uid="{00000000-0005-0000-0000-000044000000}"/>
    <cellStyle name="Normal" xfId="0" builtinId="0"/>
    <cellStyle name="Normal 2" xfId="42" xr:uid="{00000000-0005-0000-0000-000046000000}"/>
    <cellStyle name="Note" xfId="15" builtinId="10" customBuiltin="1"/>
    <cellStyle name="Note 2" xfId="52" xr:uid="{00000000-0005-0000-0000-000048000000}"/>
    <cellStyle name="Output" xfId="10" builtinId="21" customBuiltin="1"/>
    <cellStyle name="Output 2" xfId="47" xr:uid="{00000000-0005-0000-0000-00004A000000}"/>
    <cellStyle name="Title" xfId="1" builtinId="15" customBuiltin="1"/>
    <cellStyle name="Total" xfId="17" builtinId="25" customBuiltin="1"/>
    <cellStyle name="Total 2" xfId="54" xr:uid="{00000000-0005-0000-0000-00004D000000}"/>
    <cellStyle name="Warning Text" xfId="14" builtinId="11" customBuiltin="1"/>
    <cellStyle name="Warning Text 2" xfId="51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7"/>
  <sheetViews>
    <sheetView tabSelected="1" workbookViewId="0">
      <selection activeCell="F40" sqref="F40"/>
    </sheetView>
  </sheetViews>
  <sheetFormatPr baseColWidth="10" defaultColWidth="8.83203125" defaultRowHeight="16" x14ac:dyDescent="0.2"/>
  <sheetData>
    <row r="1" spans="1:40" x14ac:dyDescent="0.2">
      <c r="A1" t="s">
        <v>12</v>
      </c>
      <c r="B1" t="s">
        <v>10</v>
      </c>
    </row>
    <row r="2" spans="1:40" x14ac:dyDescent="0.2">
      <c r="B2" t="s">
        <v>9</v>
      </c>
      <c r="T2" t="s">
        <v>14</v>
      </c>
      <c r="U2" t="s">
        <v>2</v>
      </c>
      <c r="AM2" t="s">
        <v>15</v>
      </c>
      <c r="AN2" t="s">
        <v>11</v>
      </c>
    </row>
    <row r="3" spans="1:40" x14ac:dyDescent="0.2">
      <c r="B3" t="s">
        <v>1</v>
      </c>
      <c r="G3" t="s">
        <v>16</v>
      </c>
      <c r="H3" t="s">
        <v>7</v>
      </c>
      <c r="M3" t="s">
        <v>17</v>
      </c>
      <c r="N3" t="s">
        <v>8</v>
      </c>
      <c r="S3" t="s">
        <v>18</v>
      </c>
      <c r="U3" t="s">
        <v>1</v>
      </c>
      <c r="Z3" t="s">
        <v>16</v>
      </c>
      <c r="AA3" t="s">
        <v>7</v>
      </c>
      <c r="AF3" t="s">
        <v>17</v>
      </c>
      <c r="AG3" t="s">
        <v>8</v>
      </c>
      <c r="AL3" t="s">
        <v>18</v>
      </c>
    </row>
    <row r="4" spans="1:40" x14ac:dyDescent="0.2">
      <c r="A4" t="s">
        <v>13</v>
      </c>
      <c r="B4" t="s">
        <v>0</v>
      </c>
      <c r="C4" t="s">
        <v>3</v>
      </c>
      <c r="D4" t="s">
        <v>4</v>
      </c>
      <c r="E4" t="s">
        <v>5</v>
      </c>
      <c r="F4" t="s">
        <v>6</v>
      </c>
      <c r="H4" t="s">
        <v>0</v>
      </c>
      <c r="I4" t="s">
        <v>3</v>
      </c>
      <c r="J4" t="s">
        <v>4</v>
      </c>
      <c r="K4" t="s">
        <v>5</v>
      </c>
      <c r="L4" t="s">
        <v>6</v>
      </c>
      <c r="N4" t="s">
        <v>0</v>
      </c>
      <c r="O4" t="s">
        <v>3</v>
      </c>
      <c r="P4" t="s">
        <v>4</v>
      </c>
      <c r="Q4" t="s">
        <v>5</v>
      </c>
      <c r="R4" t="s">
        <v>6</v>
      </c>
      <c r="U4" t="s">
        <v>0</v>
      </c>
      <c r="V4" t="s">
        <v>3</v>
      </c>
      <c r="W4" t="s">
        <v>4</v>
      </c>
      <c r="X4" t="s">
        <v>5</v>
      </c>
      <c r="Y4" t="s">
        <v>6</v>
      </c>
      <c r="AA4" t="s">
        <v>0</v>
      </c>
      <c r="AB4" t="s">
        <v>3</v>
      </c>
      <c r="AC4" t="s">
        <v>4</v>
      </c>
      <c r="AD4" t="s">
        <v>5</v>
      </c>
      <c r="AE4" t="s">
        <v>6</v>
      </c>
      <c r="AG4" t="s">
        <v>0</v>
      </c>
      <c r="AH4" t="s">
        <v>3</v>
      </c>
      <c r="AI4" t="s">
        <v>4</v>
      </c>
      <c r="AJ4" t="s">
        <v>5</v>
      </c>
      <c r="AK4" t="s">
        <v>6</v>
      </c>
    </row>
    <row r="5" spans="1:40" x14ac:dyDescent="0.2">
      <c r="A5">
        <v>2010</v>
      </c>
      <c r="B5">
        <v>0</v>
      </c>
      <c r="C5">
        <v>2234.1465830000002</v>
      </c>
      <c r="D5">
        <v>291.86396889999997</v>
      </c>
      <c r="E5">
        <v>4.8490302319999996</v>
      </c>
      <c r="F5">
        <v>7.6151800930000002</v>
      </c>
      <c r="G5">
        <v>2538.4747622250006</v>
      </c>
      <c r="H5">
        <v>0</v>
      </c>
      <c r="I5">
        <v>1.7819302349999999</v>
      </c>
      <c r="J5">
        <v>5.4988215E-2</v>
      </c>
      <c r="K5">
        <v>6.3956619999999999E-3</v>
      </c>
      <c r="L5">
        <v>1.0564868999999999E-2</v>
      </c>
      <c r="M5">
        <v>1.853878981</v>
      </c>
      <c r="N5">
        <v>2.584879E-3</v>
      </c>
      <c r="O5">
        <v>2.408934441</v>
      </c>
      <c r="P5">
        <v>9.0876689999999996E-3</v>
      </c>
      <c r="Q5">
        <v>4.4772300000000002E-4</v>
      </c>
      <c r="R5">
        <v>1.8325757000000002E-2</v>
      </c>
      <c r="S5">
        <v>2.4393804690000001</v>
      </c>
      <c r="T5">
        <v>2542.7680216750009</v>
      </c>
      <c r="U5">
        <v>0</v>
      </c>
      <c r="V5">
        <v>2256.8425739999998</v>
      </c>
      <c r="W5">
        <v>282.50883340000001</v>
      </c>
      <c r="X5">
        <v>4.5568744370000003</v>
      </c>
      <c r="Y5">
        <v>7.429660717</v>
      </c>
      <c r="Z5">
        <v>2551.3379425539997</v>
      </c>
      <c r="AA5">
        <v>0</v>
      </c>
      <c r="AB5">
        <v>1.8125354149999999</v>
      </c>
      <c r="AC5">
        <v>5.3226032999999999E-2</v>
      </c>
      <c r="AD5">
        <v>6.0103580000000004E-3</v>
      </c>
      <c r="AE5">
        <v>1.0307583E-2</v>
      </c>
      <c r="AF5">
        <v>1.8820793889999998</v>
      </c>
      <c r="AG5">
        <v>2.5544000000000001E-3</v>
      </c>
      <c r="AH5">
        <v>2.4336745639999999</v>
      </c>
      <c r="AI5">
        <v>8.7954999999999995E-3</v>
      </c>
      <c r="AJ5">
        <v>4.20739E-4</v>
      </c>
      <c r="AK5">
        <v>1.7879355E-2</v>
      </c>
      <c r="AL5">
        <v>2.4633245580000001</v>
      </c>
      <c r="AM5">
        <v>2555.683346501</v>
      </c>
      <c r="AN5">
        <v>5098.4513681760018</v>
      </c>
    </row>
    <row r="6" spans="1:40" x14ac:dyDescent="0.2">
      <c r="A6">
        <v>2011</v>
      </c>
      <c r="B6">
        <v>0</v>
      </c>
      <c r="C6">
        <v>1872.9983070000001</v>
      </c>
      <c r="D6">
        <v>386.95840609999999</v>
      </c>
      <c r="E6">
        <v>7.1877372409999998</v>
      </c>
      <c r="F6">
        <v>7.54144345</v>
      </c>
      <c r="G6">
        <v>2274.6858937909997</v>
      </c>
      <c r="H6">
        <v>0</v>
      </c>
      <c r="I6">
        <v>1.479396594</v>
      </c>
      <c r="J6">
        <v>7.2883514999999996E-2</v>
      </c>
      <c r="K6">
        <v>9.4805830000000008E-3</v>
      </c>
      <c r="L6">
        <v>1.0463190000000001E-2</v>
      </c>
      <c r="M6">
        <v>1.5722238820000001</v>
      </c>
      <c r="N6">
        <v>1.752352E-3</v>
      </c>
      <c r="O6">
        <v>1.9704312369999999</v>
      </c>
      <c r="P6">
        <v>1.2046825000000001E-2</v>
      </c>
      <c r="Q6">
        <v>6.6360799999999999E-4</v>
      </c>
      <c r="R6">
        <v>1.8147799999999999E-2</v>
      </c>
      <c r="S6">
        <v>2.0030418220000001</v>
      </c>
      <c r="T6">
        <v>2278.2611594949994</v>
      </c>
      <c r="U6">
        <v>0</v>
      </c>
      <c r="V6">
        <v>1892.2295650000001</v>
      </c>
      <c r="W6">
        <v>379.7679976</v>
      </c>
      <c r="X6">
        <v>6.1262157139999998</v>
      </c>
      <c r="Y6">
        <v>7.2789783369999999</v>
      </c>
      <c r="Z6">
        <v>2285.4027566509999</v>
      </c>
      <c r="AA6">
        <v>0</v>
      </c>
      <c r="AB6">
        <v>1.507754703</v>
      </c>
      <c r="AC6">
        <v>7.1529144000000003E-2</v>
      </c>
      <c r="AD6">
        <v>8.0805070000000007E-3</v>
      </c>
      <c r="AE6">
        <v>1.0099051E-2</v>
      </c>
      <c r="AF6">
        <v>1.5974634050000003</v>
      </c>
      <c r="AG6">
        <v>1.7023330000000001E-3</v>
      </c>
      <c r="AH6">
        <v>1.994955789</v>
      </c>
      <c r="AI6">
        <v>1.1822358999999999E-2</v>
      </c>
      <c r="AJ6">
        <v>5.6578800000000001E-4</v>
      </c>
      <c r="AK6">
        <v>1.7516217000000001E-2</v>
      </c>
      <c r="AL6">
        <v>2.0265624859999996</v>
      </c>
      <c r="AM6">
        <v>2289.0267825420001</v>
      </c>
      <c r="AN6">
        <v>4567.2879420369991</v>
      </c>
    </row>
    <row r="7" spans="1:40" x14ac:dyDescent="0.2">
      <c r="A7">
        <v>2012</v>
      </c>
      <c r="B7">
        <v>0</v>
      </c>
      <c r="C7">
        <v>1511.8500320000001</v>
      </c>
      <c r="D7">
        <v>482.05284319999998</v>
      </c>
      <c r="E7">
        <v>9.5264442500000008</v>
      </c>
      <c r="F7">
        <v>7.4677068059999998</v>
      </c>
      <c r="G7">
        <v>2010.8970262559999</v>
      </c>
      <c r="H7">
        <v>0</v>
      </c>
      <c r="I7">
        <v>1.176862952</v>
      </c>
      <c r="J7">
        <v>9.0778814999999999E-2</v>
      </c>
      <c r="K7">
        <v>1.2565504999999999E-2</v>
      </c>
      <c r="L7">
        <v>1.0361511E-2</v>
      </c>
      <c r="M7">
        <v>1.2905687829999999</v>
      </c>
      <c r="N7">
        <v>9.1982499999999998E-4</v>
      </c>
      <c r="O7">
        <v>1.5319280340000001</v>
      </c>
      <c r="P7">
        <v>1.5005981E-2</v>
      </c>
      <c r="Q7">
        <v>8.7949399999999998E-4</v>
      </c>
      <c r="R7">
        <v>1.7969843999999999E-2</v>
      </c>
      <c r="S7">
        <v>1.5667031780000003</v>
      </c>
      <c r="T7">
        <v>2013.7542982169998</v>
      </c>
      <c r="U7">
        <v>0</v>
      </c>
      <c r="V7">
        <v>1527.6165559999999</v>
      </c>
      <c r="W7">
        <v>477.02716170000002</v>
      </c>
      <c r="X7">
        <v>7.6955569920000002</v>
      </c>
      <c r="Y7">
        <v>7.1282959559999997</v>
      </c>
      <c r="Z7">
        <v>2019.4675706480002</v>
      </c>
      <c r="AA7">
        <v>0</v>
      </c>
      <c r="AB7">
        <v>1.20297399</v>
      </c>
      <c r="AC7">
        <v>8.9832254E-2</v>
      </c>
      <c r="AD7">
        <v>1.0150655999999999E-2</v>
      </c>
      <c r="AE7">
        <v>9.8905190000000004E-3</v>
      </c>
      <c r="AF7">
        <v>1.3128474190000001</v>
      </c>
      <c r="AG7">
        <v>8.5026600000000002E-4</v>
      </c>
      <c r="AH7">
        <v>1.556237015</v>
      </c>
      <c r="AI7">
        <v>1.4849218000000001E-2</v>
      </c>
      <c r="AJ7">
        <v>7.1083599999999995E-4</v>
      </c>
      <c r="AK7">
        <v>1.7153079000000002E-2</v>
      </c>
      <c r="AL7">
        <v>1.5898004140000002</v>
      </c>
      <c r="AM7">
        <v>2022.3702184810004</v>
      </c>
      <c r="AN7">
        <v>4036.1245166979993</v>
      </c>
    </row>
    <row r="8" spans="1:40" x14ac:dyDescent="0.2">
      <c r="A8">
        <v>2013</v>
      </c>
      <c r="B8">
        <v>0</v>
      </c>
      <c r="C8">
        <v>1712.525545</v>
      </c>
      <c r="D8">
        <v>424.9703758</v>
      </c>
      <c r="E8">
        <v>9.0123474740000002</v>
      </c>
      <c r="F8">
        <v>6.5574019689999998</v>
      </c>
      <c r="G8">
        <v>2153.0656702429997</v>
      </c>
      <c r="H8">
        <v>0</v>
      </c>
      <c r="I8">
        <v>1.3106364850000001</v>
      </c>
      <c r="J8">
        <v>8.0003552000000006E-2</v>
      </c>
      <c r="K8">
        <v>1.1886509999999999E-2</v>
      </c>
      <c r="L8">
        <v>9.0982019999999997E-3</v>
      </c>
      <c r="M8">
        <v>1.411624749</v>
      </c>
      <c r="N8">
        <v>1.916992E-3</v>
      </c>
      <c r="O8">
        <v>1.693594979</v>
      </c>
      <c r="P8">
        <v>1.320492E-2</v>
      </c>
      <c r="Q8">
        <v>8.3216699999999998E-4</v>
      </c>
      <c r="R8">
        <v>1.5779437E-2</v>
      </c>
      <c r="S8">
        <v>1.7253284949999999</v>
      </c>
      <c r="T8">
        <v>2156.2026234870004</v>
      </c>
      <c r="U8">
        <v>0</v>
      </c>
      <c r="V8">
        <v>1763.3493189999999</v>
      </c>
      <c r="W8">
        <v>406.97852230000001</v>
      </c>
      <c r="X8">
        <v>6.6247630519999996</v>
      </c>
      <c r="Y8">
        <v>6.3351397479999996</v>
      </c>
      <c r="Z8">
        <v>2183.2877441000001</v>
      </c>
      <c r="AA8">
        <v>0</v>
      </c>
      <c r="AB8">
        <v>1.370577409</v>
      </c>
      <c r="AC8">
        <v>7.6614333000000007E-2</v>
      </c>
      <c r="AD8">
        <v>8.7377610000000001E-3</v>
      </c>
      <c r="AE8">
        <v>8.7898019999999993E-3</v>
      </c>
      <c r="AF8">
        <v>1.4647193049999998</v>
      </c>
      <c r="AG8">
        <v>1.6423200000000001E-3</v>
      </c>
      <c r="AH8">
        <v>1.7569064080000001</v>
      </c>
      <c r="AI8">
        <v>1.2645791E-2</v>
      </c>
      <c r="AJ8">
        <v>6.1187600000000002E-4</v>
      </c>
      <c r="AK8">
        <v>1.5244611E-2</v>
      </c>
      <c r="AL8">
        <v>1.787051006</v>
      </c>
      <c r="AM8">
        <v>2186.5395144110003</v>
      </c>
      <c r="AN8">
        <v>4342.7421378980016</v>
      </c>
    </row>
    <row r="9" spans="1:40" x14ac:dyDescent="0.2">
      <c r="A9">
        <v>2014</v>
      </c>
      <c r="B9">
        <v>0</v>
      </c>
      <c r="C9">
        <v>1913.201059</v>
      </c>
      <c r="D9">
        <v>367.88790840000001</v>
      </c>
      <c r="E9">
        <v>8.4982506979999997</v>
      </c>
      <c r="F9">
        <v>5.6470971329999999</v>
      </c>
      <c r="G9">
        <v>2295.234315231</v>
      </c>
      <c r="H9">
        <v>0</v>
      </c>
      <c r="I9">
        <v>1.444410019</v>
      </c>
      <c r="J9">
        <v>6.9228289999999998E-2</v>
      </c>
      <c r="K9">
        <v>1.1207514999999999E-2</v>
      </c>
      <c r="L9">
        <v>7.8348940000000002E-3</v>
      </c>
      <c r="M9">
        <v>1.5326807179999999</v>
      </c>
      <c r="N9">
        <v>2.9141599999999998E-3</v>
      </c>
      <c r="O9">
        <v>1.855261925</v>
      </c>
      <c r="P9">
        <v>1.140386E-2</v>
      </c>
      <c r="Q9">
        <v>7.8484099999999999E-4</v>
      </c>
      <c r="R9">
        <v>1.358903E-2</v>
      </c>
      <c r="S9">
        <v>1.8839538159999998</v>
      </c>
      <c r="T9">
        <v>2298.6509497649995</v>
      </c>
      <c r="U9">
        <v>0</v>
      </c>
      <c r="V9">
        <v>1999.082081</v>
      </c>
      <c r="W9">
        <v>336.92988279999997</v>
      </c>
      <c r="X9">
        <v>5.553969113</v>
      </c>
      <c r="Y9">
        <v>5.5419835409999996</v>
      </c>
      <c r="Z9">
        <v>2347.1079164540001</v>
      </c>
      <c r="AA9">
        <v>0</v>
      </c>
      <c r="AB9">
        <v>1.5381808269999999</v>
      </c>
      <c r="AC9">
        <v>6.3396411999999999E-2</v>
      </c>
      <c r="AD9">
        <v>7.3248660000000002E-3</v>
      </c>
      <c r="AE9">
        <v>7.6890839999999997E-3</v>
      </c>
      <c r="AF9">
        <v>1.6165911889999998</v>
      </c>
      <c r="AG9">
        <v>2.4343730000000001E-3</v>
      </c>
      <c r="AH9">
        <v>1.9575758009999999</v>
      </c>
      <c r="AI9">
        <v>1.0442364000000001E-2</v>
      </c>
      <c r="AJ9">
        <v>5.1291599999999998E-4</v>
      </c>
      <c r="AK9">
        <v>1.3336143E-2</v>
      </c>
      <c r="AL9">
        <v>1.984301597</v>
      </c>
      <c r="AM9">
        <v>2350.7088092400004</v>
      </c>
      <c r="AN9">
        <v>4649.3597590049985</v>
      </c>
    </row>
    <row r="10" spans="1:40" x14ac:dyDescent="0.2">
      <c r="A10">
        <v>2015</v>
      </c>
      <c r="B10">
        <v>0</v>
      </c>
      <c r="C10">
        <v>1521.000031</v>
      </c>
      <c r="D10">
        <v>473.03758429999999</v>
      </c>
      <c r="E10">
        <v>14.815804460000001</v>
      </c>
      <c r="F10">
        <v>16.362749999999998</v>
      </c>
      <c r="G10">
        <v>2025.21616976</v>
      </c>
      <c r="H10">
        <v>0</v>
      </c>
      <c r="I10">
        <v>1.1085561500000001</v>
      </c>
      <c r="J10">
        <v>8.9024023999999993E-2</v>
      </c>
      <c r="K10">
        <v>1.9538073999999999E-2</v>
      </c>
      <c r="L10">
        <v>2.2703017999999998E-2</v>
      </c>
      <c r="M10">
        <v>1.2398212660000001</v>
      </c>
      <c r="N10">
        <v>1.4931689999999999E-3</v>
      </c>
      <c r="O10">
        <v>1.375077136</v>
      </c>
      <c r="P10">
        <v>1.4678225E-2</v>
      </c>
      <c r="Q10">
        <v>1.3685360000000001E-3</v>
      </c>
      <c r="R10">
        <v>3.9370936000000002E-2</v>
      </c>
      <c r="S10">
        <v>1.431988002</v>
      </c>
      <c r="T10">
        <v>2027.8879790279998</v>
      </c>
      <c r="U10">
        <v>0</v>
      </c>
      <c r="V10">
        <v>1587.3997890000001</v>
      </c>
      <c r="W10">
        <v>452.02695340000002</v>
      </c>
      <c r="X10">
        <v>8.9743460380000002</v>
      </c>
      <c r="Y10">
        <v>13.27921991</v>
      </c>
      <c r="Z10">
        <v>2061.6803083479999</v>
      </c>
      <c r="AA10">
        <v>0</v>
      </c>
      <c r="AB10">
        <v>1.192320738</v>
      </c>
      <c r="AC10">
        <v>8.5065989999999994E-2</v>
      </c>
      <c r="AD10">
        <v>1.1835587E-2</v>
      </c>
      <c r="AE10">
        <v>1.8424877999999999E-2</v>
      </c>
      <c r="AF10">
        <v>1.307647193</v>
      </c>
      <c r="AG10">
        <v>1.2529959999999999E-3</v>
      </c>
      <c r="AH10">
        <v>1.467165278</v>
      </c>
      <c r="AI10">
        <v>1.4025199E-2</v>
      </c>
      <c r="AJ10">
        <v>8.2882500000000005E-4</v>
      </c>
      <c r="AK10">
        <v>3.1951827000000002E-2</v>
      </c>
      <c r="AL10">
        <v>1.515224125</v>
      </c>
      <c r="AM10">
        <v>2064.5031796660001</v>
      </c>
      <c r="AN10">
        <v>4092.3911586939998</v>
      </c>
    </row>
    <row r="11" spans="1:40" x14ac:dyDescent="0.2">
      <c r="A11">
        <v>2016</v>
      </c>
      <c r="B11">
        <v>0</v>
      </c>
      <c r="C11">
        <v>1128.799004</v>
      </c>
      <c r="D11">
        <v>578.18726030000005</v>
      </c>
      <c r="E11">
        <v>21.133358229999999</v>
      </c>
      <c r="F11">
        <v>27.078402860000001</v>
      </c>
      <c r="G11">
        <v>1755.1980253900001</v>
      </c>
      <c r="H11">
        <v>0</v>
      </c>
      <c r="I11">
        <v>0.77270228200000002</v>
      </c>
      <c r="J11">
        <v>0.108819759</v>
      </c>
      <c r="K11">
        <v>2.7868634E-2</v>
      </c>
      <c r="L11">
        <v>3.7571142000000002E-2</v>
      </c>
      <c r="M11">
        <v>0.94696181699999993</v>
      </c>
      <c r="N11">
        <v>7.2200000000000007E-5</v>
      </c>
      <c r="O11">
        <v>0.89489234699999998</v>
      </c>
      <c r="P11">
        <v>1.7952590000000001E-2</v>
      </c>
      <c r="Q11">
        <v>1.9522299999999999E-3</v>
      </c>
      <c r="R11">
        <v>6.5152841000000003E-2</v>
      </c>
      <c r="S11">
        <v>0.98002220799999995</v>
      </c>
      <c r="T11">
        <v>1757.125009415</v>
      </c>
      <c r="U11">
        <v>0</v>
      </c>
      <c r="V11">
        <v>1175.7174970000001</v>
      </c>
      <c r="W11">
        <v>567.12402399999996</v>
      </c>
      <c r="X11">
        <v>12.394722959999999</v>
      </c>
      <c r="Y11">
        <v>21.016456290000001</v>
      </c>
      <c r="Z11">
        <v>1776.2527002500001</v>
      </c>
      <c r="AA11">
        <v>0</v>
      </c>
      <c r="AB11">
        <v>0.84646065000000004</v>
      </c>
      <c r="AC11">
        <v>0.106735569</v>
      </c>
      <c r="AD11">
        <v>1.6346309E-2</v>
      </c>
      <c r="AE11">
        <v>2.9160671999999999E-2</v>
      </c>
      <c r="AF11">
        <v>0.99870320000000001</v>
      </c>
      <c r="AG11">
        <v>7.1600000000000006E-5</v>
      </c>
      <c r="AH11">
        <v>0.97675475499999997</v>
      </c>
      <c r="AI11">
        <v>1.7608034000000002E-2</v>
      </c>
      <c r="AJ11">
        <v>1.144735E-3</v>
      </c>
      <c r="AK11">
        <v>5.0567512000000002E-2</v>
      </c>
      <c r="AL11">
        <v>1.046146636</v>
      </c>
      <c r="AM11">
        <v>1778.297550086</v>
      </c>
      <c r="AN11">
        <v>3535.4225595010003</v>
      </c>
    </row>
    <row r="12" spans="1:40" x14ac:dyDescent="0.2">
      <c r="A12">
        <v>2017</v>
      </c>
      <c r="B12">
        <v>0</v>
      </c>
      <c r="C12">
        <v>1164.7147</v>
      </c>
      <c r="D12">
        <v>568.01499260000003</v>
      </c>
      <c r="E12">
        <v>16.731657210000002</v>
      </c>
      <c r="F12">
        <v>16.46153713</v>
      </c>
      <c r="G12">
        <v>1765.9228869399999</v>
      </c>
      <c r="H12">
        <v>0</v>
      </c>
      <c r="I12">
        <v>0.79669594899999996</v>
      </c>
      <c r="J12">
        <v>0.10694129099999999</v>
      </c>
      <c r="K12">
        <v>2.2064896000000001E-2</v>
      </c>
      <c r="L12">
        <v>2.2840163E-2</v>
      </c>
      <c r="M12">
        <v>0.94854229899999998</v>
      </c>
      <c r="N12">
        <v>9.87E-5</v>
      </c>
      <c r="O12">
        <v>0.92263727299999998</v>
      </c>
      <c r="P12">
        <v>1.7610862000000001E-2</v>
      </c>
      <c r="Q12">
        <v>1.5444180000000001E-3</v>
      </c>
      <c r="R12">
        <v>3.9608009999999999E-2</v>
      </c>
      <c r="S12">
        <v>0.98149926300000001</v>
      </c>
      <c r="T12">
        <v>1767.8529285020002</v>
      </c>
      <c r="U12">
        <v>0</v>
      </c>
      <c r="V12">
        <v>1225.6895079999999</v>
      </c>
      <c r="W12">
        <v>548.82966759999999</v>
      </c>
      <c r="X12">
        <v>9.2880492940000003</v>
      </c>
      <c r="Y12">
        <v>13.416744270000001</v>
      </c>
      <c r="Z12">
        <v>1797.223969164</v>
      </c>
      <c r="AA12">
        <v>0</v>
      </c>
      <c r="AB12">
        <v>0.88748770700000001</v>
      </c>
      <c r="AC12">
        <v>0.10332651499999999</v>
      </c>
      <c r="AD12">
        <v>1.2249553999999999E-2</v>
      </c>
      <c r="AE12">
        <v>1.8615708000000002E-2</v>
      </c>
      <c r="AF12">
        <v>1.0216794840000001</v>
      </c>
      <c r="AG12">
        <v>9.6899999999999997E-5</v>
      </c>
      <c r="AH12">
        <v>1.019441496</v>
      </c>
      <c r="AI12">
        <v>1.7012526E-2</v>
      </c>
      <c r="AJ12">
        <v>8.5771100000000004E-4</v>
      </c>
      <c r="AK12">
        <v>3.2281946999999998E-2</v>
      </c>
      <c r="AL12">
        <v>1.0696905800000001</v>
      </c>
      <c r="AM12">
        <v>1799.3153392279996</v>
      </c>
      <c r="AN12">
        <v>3567.16826773</v>
      </c>
    </row>
    <row r="13" spans="1:40" x14ac:dyDescent="0.2">
      <c r="A13">
        <v>2018</v>
      </c>
      <c r="B13">
        <v>0</v>
      </c>
      <c r="C13">
        <v>1200.6303969999999</v>
      </c>
      <c r="D13">
        <v>557.84272480000004</v>
      </c>
      <c r="E13">
        <v>12.329956190000001</v>
      </c>
      <c r="F13">
        <v>5.8446713969999999</v>
      </c>
      <c r="G13">
        <v>1776.647749387</v>
      </c>
      <c r="H13">
        <v>0</v>
      </c>
      <c r="I13">
        <v>0.82068961600000001</v>
      </c>
      <c r="J13">
        <v>0.105062822</v>
      </c>
      <c r="K13">
        <v>1.6261158000000001E-2</v>
      </c>
      <c r="L13">
        <v>8.1091840000000002E-3</v>
      </c>
      <c r="M13">
        <v>0.95012278000000006</v>
      </c>
      <c r="N13">
        <v>1.2529800000000001E-4</v>
      </c>
      <c r="O13">
        <v>0.95038219800000001</v>
      </c>
      <c r="P13">
        <v>1.7269133999999998E-2</v>
      </c>
      <c r="Q13">
        <v>1.136605E-3</v>
      </c>
      <c r="R13">
        <v>1.4063178000000001E-2</v>
      </c>
      <c r="S13">
        <v>0.98297641300000005</v>
      </c>
      <c r="T13">
        <v>1778.5808485799998</v>
      </c>
      <c r="U13">
        <v>0</v>
      </c>
      <c r="V13">
        <v>1275.6615200000001</v>
      </c>
      <c r="W13">
        <v>530.53531129999999</v>
      </c>
      <c r="X13">
        <v>6.1813756240000002</v>
      </c>
      <c r="Y13">
        <v>5.817032255</v>
      </c>
      <c r="Z13">
        <v>1818.1952391790003</v>
      </c>
      <c r="AA13">
        <v>0</v>
      </c>
      <c r="AB13">
        <v>0.92851476399999999</v>
      </c>
      <c r="AC13">
        <v>9.9917460999999999E-2</v>
      </c>
      <c r="AD13">
        <v>8.1527979999999993E-3</v>
      </c>
      <c r="AE13">
        <v>8.070743E-3</v>
      </c>
      <c r="AF13">
        <v>1.044655766</v>
      </c>
      <c r="AG13">
        <v>1.22168E-4</v>
      </c>
      <c r="AH13">
        <v>1.0621282379999999</v>
      </c>
      <c r="AI13">
        <v>1.6417017999999999E-2</v>
      </c>
      <c r="AJ13">
        <v>5.7068699999999995E-4</v>
      </c>
      <c r="AK13">
        <v>1.3996381E-2</v>
      </c>
      <c r="AL13">
        <v>1.0932344919999999</v>
      </c>
      <c r="AM13">
        <v>1820.3331294370003</v>
      </c>
      <c r="AN13">
        <v>3598.9139780170003</v>
      </c>
    </row>
    <row r="14" spans="1:40" x14ac:dyDescent="0.2">
      <c r="A14">
        <v>2019</v>
      </c>
      <c r="B14">
        <v>0</v>
      </c>
      <c r="C14">
        <v>1007.3667809999999</v>
      </c>
      <c r="D14">
        <v>601.47778389999996</v>
      </c>
      <c r="E14">
        <v>17.717574689999999</v>
      </c>
      <c r="F14">
        <v>13.410743610000001</v>
      </c>
      <c r="G14">
        <v>1639.9728832000001</v>
      </c>
      <c r="H14">
        <v>0</v>
      </c>
      <c r="I14">
        <v>0.667633421</v>
      </c>
      <c r="J14">
        <v>0.113309022</v>
      </c>
      <c r="K14">
        <v>2.3367729E-2</v>
      </c>
      <c r="L14">
        <v>1.8605186999999999E-2</v>
      </c>
      <c r="M14">
        <v>0.82291535900000001</v>
      </c>
      <c r="N14">
        <v>6.6799999999999997E-5</v>
      </c>
      <c r="O14">
        <v>0.76647353699999998</v>
      </c>
      <c r="P14">
        <v>1.8621513999999999E-2</v>
      </c>
      <c r="Q14">
        <v>1.633079E-3</v>
      </c>
      <c r="R14">
        <v>3.2267496999999999E-2</v>
      </c>
      <c r="S14">
        <v>0.81906242699999998</v>
      </c>
      <c r="T14">
        <v>1641.6148609859999</v>
      </c>
      <c r="U14">
        <v>0</v>
      </c>
      <c r="V14">
        <v>1085.6521049999999</v>
      </c>
      <c r="W14">
        <v>587.03566049999995</v>
      </c>
      <c r="X14">
        <v>8.0408248849999993</v>
      </c>
      <c r="Y14">
        <v>9.7707936249999996</v>
      </c>
      <c r="Z14">
        <v>1690.4993840099996</v>
      </c>
      <c r="AA14">
        <v>0</v>
      </c>
      <c r="AB14">
        <v>0.779327714</v>
      </c>
      <c r="AC14">
        <v>0.110596873</v>
      </c>
      <c r="AD14">
        <v>1.0605467E-2</v>
      </c>
      <c r="AE14">
        <v>1.3555800999999999E-2</v>
      </c>
      <c r="AF14">
        <v>0.91408585499999995</v>
      </c>
      <c r="AG14">
        <v>6.6000000000000005E-5</v>
      </c>
      <c r="AH14">
        <v>0.88933426900000001</v>
      </c>
      <c r="AI14">
        <v>1.8164578000000001E-2</v>
      </c>
      <c r="AJ14">
        <v>7.41929E-4</v>
      </c>
      <c r="AK14">
        <v>2.3509438000000001E-2</v>
      </c>
      <c r="AL14">
        <v>0.93181621400000014</v>
      </c>
      <c r="AM14">
        <v>1692.3452860789998</v>
      </c>
      <c r="AN14">
        <v>3333.9601470649995</v>
      </c>
    </row>
    <row r="15" spans="1:40" x14ac:dyDescent="0.2">
      <c r="A15">
        <v>2020</v>
      </c>
      <c r="B15">
        <v>0</v>
      </c>
      <c r="C15">
        <v>814.10316479999994</v>
      </c>
      <c r="D15">
        <v>645.11284290000003</v>
      </c>
      <c r="E15">
        <v>23.105193190000001</v>
      </c>
      <c r="F15">
        <v>20.97681583</v>
      </c>
      <c r="G15">
        <v>1503.2980167199999</v>
      </c>
      <c r="H15">
        <v>0</v>
      </c>
      <c r="I15">
        <v>0.514577226</v>
      </c>
      <c r="J15">
        <v>0.121555221</v>
      </c>
      <c r="K15">
        <v>3.0474299999999999E-2</v>
      </c>
      <c r="L15">
        <v>2.9101189E-2</v>
      </c>
      <c r="M15">
        <v>0.69570793600000003</v>
      </c>
      <c r="N15">
        <v>8.3899999999999993E-6</v>
      </c>
      <c r="O15">
        <v>0.58256487599999995</v>
      </c>
      <c r="P15">
        <v>1.9973894999999998E-2</v>
      </c>
      <c r="Q15">
        <v>2.1295530000000002E-3</v>
      </c>
      <c r="R15">
        <v>5.0471816000000003E-2</v>
      </c>
      <c r="S15">
        <v>0.65514852999999995</v>
      </c>
      <c r="T15">
        <v>1504.6488731859999</v>
      </c>
      <c r="U15">
        <v>0</v>
      </c>
      <c r="V15">
        <v>895.64268949999996</v>
      </c>
      <c r="W15">
        <v>643.53600979999999</v>
      </c>
      <c r="X15">
        <v>9.9002741459999992</v>
      </c>
      <c r="Y15">
        <v>13.72455499</v>
      </c>
      <c r="Z15">
        <v>1562.8035284359999</v>
      </c>
      <c r="AA15">
        <v>0</v>
      </c>
      <c r="AB15">
        <v>0.63014066499999999</v>
      </c>
      <c r="AC15">
        <v>0.121276285</v>
      </c>
      <c r="AD15">
        <v>1.3058135E-2</v>
      </c>
      <c r="AE15">
        <v>1.9040858000000001E-2</v>
      </c>
      <c r="AF15">
        <v>0.78351594299999994</v>
      </c>
      <c r="AG15">
        <v>9.7499999999999998E-6</v>
      </c>
      <c r="AH15">
        <v>0.71654030000000002</v>
      </c>
      <c r="AI15">
        <v>1.9912137999999999E-2</v>
      </c>
      <c r="AJ15">
        <v>9.1317099999999995E-4</v>
      </c>
      <c r="AK15">
        <v>3.3022494999999999E-2</v>
      </c>
      <c r="AL15">
        <v>0.77039785400000005</v>
      </c>
      <c r="AM15">
        <v>1564.3574422329998</v>
      </c>
      <c r="AN15">
        <v>3069.0063154189997</v>
      </c>
    </row>
    <row r="16" spans="1:40" x14ac:dyDescent="0.2">
      <c r="A16">
        <v>2021</v>
      </c>
      <c r="B16">
        <v>0</v>
      </c>
      <c r="C16">
        <v>779.96600220000005</v>
      </c>
      <c r="D16">
        <v>614.1333836</v>
      </c>
      <c r="E16">
        <v>18.769649600000001</v>
      </c>
      <c r="F16">
        <v>13.625961500000001</v>
      </c>
      <c r="G16">
        <v>1426.4949969000002</v>
      </c>
      <c r="H16">
        <v>0</v>
      </c>
      <c r="I16">
        <v>0.48365434000000002</v>
      </c>
      <c r="J16">
        <v>0.11572025399999999</v>
      </c>
      <c r="K16">
        <v>2.4755517000000001E-2</v>
      </c>
      <c r="L16">
        <v>1.8903328E-2</v>
      </c>
      <c r="M16">
        <v>0.6430334390000001</v>
      </c>
      <c r="N16">
        <v>3.6999999999999998E-5</v>
      </c>
      <c r="O16">
        <v>0.54794271900000002</v>
      </c>
      <c r="P16">
        <v>1.9003401E-2</v>
      </c>
      <c r="Q16">
        <v>1.7298529999999999E-3</v>
      </c>
      <c r="R16">
        <v>3.2784606000000001E-2</v>
      </c>
      <c r="S16">
        <v>0.60149757899999989</v>
      </c>
      <c r="T16">
        <v>1427.739527918</v>
      </c>
      <c r="U16">
        <v>0</v>
      </c>
      <c r="V16">
        <v>925.8610013</v>
      </c>
      <c r="W16">
        <v>642.93931689999999</v>
      </c>
      <c r="X16">
        <v>8.4481315329999997</v>
      </c>
      <c r="Y16">
        <v>9.3561825489999997</v>
      </c>
      <c r="Z16">
        <v>1586.604632282</v>
      </c>
      <c r="AA16">
        <v>0</v>
      </c>
      <c r="AB16">
        <v>0.65544148099999999</v>
      </c>
      <c r="AC16">
        <v>0.121163779</v>
      </c>
      <c r="AD16">
        <v>1.114276E-2</v>
      </c>
      <c r="AE16">
        <v>1.2980425E-2</v>
      </c>
      <c r="AF16">
        <v>0.80072844499999996</v>
      </c>
      <c r="AG16">
        <v>3.5299999999999997E-5</v>
      </c>
      <c r="AH16">
        <v>0.74515262500000001</v>
      </c>
      <c r="AI16">
        <v>1.9886491999999999E-2</v>
      </c>
      <c r="AJ16">
        <v>7.7922799999999997E-4</v>
      </c>
      <c r="AK16">
        <v>2.2511646999999999E-2</v>
      </c>
      <c r="AL16">
        <v>0.78836529199999994</v>
      </c>
      <c r="AM16">
        <v>1588.1937260190002</v>
      </c>
      <c r="AN16">
        <v>3015.9332539369998</v>
      </c>
    </row>
    <row r="17" spans="1:40" x14ac:dyDescent="0.2">
      <c r="A17">
        <v>2022</v>
      </c>
      <c r="B17">
        <v>0</v>
      </c>
      <c r="C17">
        <v>745.8288397</v>
      </c>
      <c r="D17">
        <v>583.15392429999997</v>
      </c>
      <c r="E17">
        <v>14.434106010000001</v>
      </c>
      <c r="F17">
        <v>6.2751071720000002</v>
      </c>
      <c r="G17">
        <v>1349.6919771819998</v>
      </c>
      <c r="H17">
        <v>0</v>
      </c>
      <c r="I17">
        <v>0.452731455</v>
      </c>
      <c r="J17">
        <v>0.109885287</v>
      </c>
      <c r="K17">
        <v>1.9036734999999999E-2</v>
      </c>
      <c r="L17">
        <v>8.7054669999999997E-3</v>
      </c>
      <c r="M17">
        <v>0.590358944</v>
      </c>
      <c r="N17">
        <v>6.5699999999999998E-5</v>
      </c>
      <c r="O17">
        <v>0.51332056199999998</v>
      </c>
      <c r="P17">
        <v>1.8032908E-2</v>
      </c>
      <c r="Q17">
        <v>1.3301529999999999E-3</v>
      </c>
      <c r="R17">
        <v>1.5097397E-2</v>
      </c>
      <c r="S17">
        <v>0.5478467199999999</v>
      </c>
      <c r="T17">
        <v>1350.8301828460001</v>
      </c>
      <c r="U17">
        <v>0</v>
      </c>
      <c r="V17">
        <v>956.07931310000004</v>
      </c>
      <c r="W17">
        <v>642.342624</v>
      </c>
      <c r="X17">
        <v>6.9959889190000002</v>
      </c>
      <c r="Y17">
        <v>4.9878101040000002</v>
      </c>
      <c r="Z17">
        <v>1610.4057361229998</v>
      </c>
      <c r="AA17">
        <v>0</v>
      </c>
      <c r="AB17">
        <v>0.68074229600000002</v>
      </c>
      <c r="AC17">
        <v>0.121051273</v>
      </c>
      <c r="AD17">
        <v>9.2273849999999994E-3</v>
      </c>
      <c r="AE17">
        <v>6.9199930000000002E-3</v>
      </c>
      <c r="AF17">
        <v>0.81794094699999997</v>
      </c>
      <c r="AG17">
        <v>6.0800000000000001E-5</v>
      </c>
      <c r="AH17">
        <v>0.77376495000000001</v>
      </c>
      <c r="AI17">
        <v>1.9860847000000001E-2</v>
      </c>
      <c r="AJ17">
        <v>6.45285E-4</v>
      </c>
      <c r="AK17">
        <v>1.2000798999999999E-2</v>
      </c>
      <c r="AL17">
        <v>0.806332681</v>
      </c>
      <c r="AM17">
        <v>1612.0300097509999</v>
      </c>
      <c r="AN17">
        <v>2962.8601925969992</v>
      </c>
    </row>
    <row r="18" spans="1:40" x14ac:dyDescent="0.2">
      <c r="A18">
        <v>2023</v>
      </c>
      <c r="B18">
        <v>0</v>
      </c>
      <c r="C18">
        <v>726.96446460000004</v>
      </c>
      <c r="D18">
        <v>545.95917299999996</v>
      </c>
      <c r="E18">
        <v>12.824707950000001</v>
      </c>
      <c r="F18">
        <v>4.007395131</v>
      </c>
      <c r="G18">
        <v>1289.7557406809999</v>
      </c>
      <c r="H18">
        <v>0</v>
      </c>
      <c r="I18">
        <v>0.428108989</v>
      </c>
      <c r="J18">
        <v>0.102882562</v>
      </c>
      <c r="K18">
        <v>1.6913774999999999E-2</v>
      </c>
      <c r="L18">
        <v>5.5597440000000001E-3</v>
      </c>
      <c r="M18">
        <v>0.55346507</v>
      </c>
      <c r="N18">
        <v>6.9400000000000006E-5</v>
      </c>
      <c r="O18">
        <v>0.48533473399999999</v>
      </c>
      <c r="P18">
        <v>1.6863679999999999E-2</v>
      </c>
      <c r="Q18">
        <v>1.1816019999999999E-3</v>
      </c>
      <c r="R18">
        <v>9.6412430000000007E-3</v>
      </c>
      <c r="S18">
        <v>0.51309065899999995</v>
      </c>
      <c r="T18">
        <v>1290.82229641</v>
      </c>
      <c r="U18">
        <v>0</v>
      </c>
      <c r="V18">
        <v>989.51563829999998</v>
      </c>
      <c r="W18">
        <v>626.60290710000004</v>
      </c>
      <c r="X18">
        <v>6.2772254050000003</v>
      </c>
      <c r="Y18">
        <v>3.2176910599999999</v>
      </c>
      <c r="Z18">
        <v>1625.6134618650003</v>
      </c>
      <c r="AA18">
        <v>0</v>
      </c>
      <c r="AB18">
        <v>0.70093501499999999</v>
      </c>
      <c r="AC18">
        <v>0.118086027</v>
      </c>
      <c r="AD18">
        <v>8.2794240000000005E-3</v>
      </c>
      <c r="AE18">
        <v>4.4643670000000003E-3</v>
      </c>
      <c r="AF18">
        <v>0.83176483300000004</v>
      </c>
      <c r="AG18">
        <v>6.3499999999999999E-5</v>
      </c>
      <c r="AH18">
        <v>0.79763295499999998</v>
      </c>
      <c r="AI18">
        <v>1.9361665E-2</v>
      </c>
      <c r="AJ18">
        <v>5.7900400000000004E-4</v>
      </c>
      <c r="AK18">
        <v>7.7418069999999999E-3</v>
      </c>
      <c r="AL18">
        <v>0.82537893100000004</v>
      </c>
      <c r="AM18">
        <v>1627.2706056289999</v>
      </c>
      <c r="AN18">
        <v>2918.0929020390008</v>
      </c>
    </row>
    <row r="19" spans="1:40" x14ac:dyDescent="0.2">
      <c r="A19">
        <v>2024</v>
      </c>
      <c r="B19">
        <v>0</v>
      </c>
      <c r="C19">
        <v>708.10008960000005</v>
      </c>
      <c r="D19">
        <v>508.76442170000001</v>
      </c>
      <c r="E19">
        <v>11.215309899999999</v>
      </c>
      <c r="F19">
        <v>1.73968309</v>
      </c>
      <c r="G19">
        <v>1229.8195042899999</v>
      </c>
      <c r="H19">
        <v>0</v>
      </c>
      <c r="I19">
        <v>0.40348652299999999</v>
      </c>
      <c r="J19">
        <v>9.5879836999999996E-2</v>
      </c>
      <c r="K19">
        <v>1.4790813999999999E-2</v>
      </c>
      <c r="L19">
        <v>2.4140210000000001E-3</v>
      </c>
      <c r="M19">
        <v>0.51657119500000004</v>
      </c>
      <c r="N19">
        <v>7.3200000000000004E-5</v>
      </c>
      <c r="O19">
        <v>0.45734890499999997</v>
      </c>
      <c r="P19">
        <v>1.5694452000000001E-2</v>
      </c>
      <c r="Q19">
        <v>1.03305E-3</v>
      </c>
      <c r="R19">
        <v>4.185088E-3</v>
      </c>
      <c r="S19">
        <v>0.47833469499999998</v>
      </c>
      <c r="T19">
        <v>1230.8144101799999</v>
      </c>
      <c r="U19">
        <v>0</v>
      </c>
      <c r="V19">
        <v>1022.951964</v>
      </c>
      <c r="W19">
        <v>610.8631901</v>
      </c>
      <c r="X19">
        <v>5.5584618910000003</v>
      </c>
      <c r="Y19">
        <v>1.447572015</v>
      </c>
      <c r="Z19">
        <v>1640.8211880060001</v>
      </c>
      <c r="AA19">
        <v>0</v>
      </c>
      <c r="AB19">
        <v>0.72112773299999999</v>
      </c>
      <c r="AC19">
        <v>0.11512078100000001</v>
      </c>
      <c r="AD19">
        <v>7.3314620000000004E-3</v>
      </c>
      <c r="AE19">
        <v>2.008742E-3</v>
      </c>
      <c r="AF19">
        <v>0.84558871800000002</v>
      </c>
      <c r="AG19">
        <v>6.6199999999999996E-5</v>
      </c>
      <c r="AH19">
        <v>0.82150095899999998</v>
      </c>
      <c r="AI19">
        <v>1.8862482999999999E-2</v>
      </c>
      <c r="AJ19">
        <v>5.1272299999999998E-4</v>
      </c>
      <c r="AK19">
        <v>3.4828150000000002E-3</v>
      </c>
      <c r="AL19">
        <v>0.84442518000000011</v>
      </c>
      <c r="AM19">
        <v>1642.5112019040002</v>
      </c>
      <c r="AN19">
        <v>2873.3256120839992</v>
      </c>
    </row>
    <row r="20" spans="1:40" x14ac:dyDescent="0.2">
      <c r="A20">
        <v>2025</v>
      </c>
      <c r="B20">
        <v>0</v>
      </c>
      <c r="C20">
        <v>694.6067577</v>
      </c>
      <c r="D20">
        <v>460.66751099999999</v>
      </c>
      <c r="E20">
        <v>8.1297512770000004</v>
      </c>
      <c r="F20">
        <v>1.0049185570000001</v>
      </c>
      <c r="G20">
        <v>1164.4089385340001</v>
      </c>
      <c r="H20">
        <v>0</v>
      </c>
      <c r="I20">
        <v>0.38425635899999999</v>
      </c>
      <c r="J20">
        <v>8.6816262000000005E-2</v>
      </c>
      <c r="K20">
        <v>1.0721497999999999E-2</v>
      </c>
      <c r="L20">
        <v>1.394494E-3</v>
      </c>
      <c r="M20">
        <v>0.48318861300000004</v>
      </c>
      <c r="N20">
        <v>8.5199999999999997E-5</v>
      </c>
      <c r="O20">
        <v>0.43504439499999997</v>
      </c>
      <c r="P20">
        <v>1.4203739999999999E-2</v>
      </c>
      <c r="Q20">
        <v>7.4881999999999998E-4</v>
      </c>
      <c r="R20">
        <v>2.4174819999999999E-3</v>
      </c>
      <c r="S20">
        <v>0.45249963700000001</v>
      </c>
      <c r="T20">
        <v>1165.344626784</v>
      </c>
      <c r="U20">
        <v>0</v>
      </c>
      <c r="V20">
        <v>1115.651552</v>
      </c>
      <c r="W20">
        <v>561.49803380000003</v>
      </c>
      <c r="X20">
        <v>4.5002970370000002</v>
      </c>
      <c r="Y20">
        <v>0.95592908399999998</v>
      </c>
      <c r="Z20">
        <v>1682.6058119210002</v>
      </c>
      <c r="AA20">
        <v>0</v>
      </c>
      <c r="AB20">
        <v>0.788370193</v>
      </c>
      <c r="AC20">
        <v>0.10581344099999999</v>
      </c>
      <c r="AD20">
        <v>5.9357510000000004E-3</v>
      </c>
      <c r="AE20">
        <v>1.326579E-3</v>
      </c>
      <c r="AF20">
        <v>0.90144596399999999</v>
      </c>
      <c r="AG20">
        <v>6.9099999999999999E-5</v>
      </c>
      <c r="AH20">
        <v>0.89777726599999996</v>
      </c>
      <c r="AI20">
        <v>1.7322641999999999E-2</v>
      </c>
      <c r="AJ20">
        <v>4.1520700000000001E-4</v>
      </c>
      <c r="AK20">
        <v>2.299845E-3</v>
      </c>
      <c r="AL20">
        <v>0.91788406</v>
      </c>
      <c r="AM20">
        <v>1684.4251419450002</v>
      </c>
      <c r="AN20">
        <v>2849.7697687290006</v>
      </c>
    </row>
    <row r="21" spans="1:40" x14ac:dyDescent="0.2">
      <c r="A21">
        <v>2026</v>
      </c>
      <c r="B21">
        <v>0</v>
      </c>
      <c r="C21">
        <v>681.11342579999996</v>
      </c>
      <c r="D21">
        <v>412.57060030000002</v>
      </c>
      <c r="E21">
        <v>5.0441926529999996</v>
      </c>
      <c r="F21">
        <v>0.27015402500000002</v>
      </c>
      <c r="G21">
        <v>1098.998372778</v>
      </c>
      <c r="H21">
        <v>0</v>
      </c>
      <c r="I21">
        <v>0.36502619400000003</v>
      </c>
      <c r="J21">
        <v>7.7752687000000001E-2</v>
      </c>
      <c r="K21">
        <v>6.6521829999999999E-3</v>
      </c>
      <c r="L21">
        <v>3.7496600000000001E-4</v>
      </c>
      <c r="M21">
        <v>0.44980602999999997</v>
      </c>
      <c r="N21">
        <v>9.7299999999999993E-5</v>
      </c>
      <c r="O21">
        <v>0.412739884</v>
      </c>
      <c r="P21">
        <v>1.2713029000000001E-2</v>
      </c>
      <c r="Q21">
        <v>4.6459099999999998E-4</v>
      </c>
      <c r="R21">
        <v>6.4987499999999995E-4</v>
      </c>
      <c r="S21">
        <v>0.42666467900000005</v>
      </c>
      <c r="T21">
        <v>1099.8748434869999</v>
      </c>
      <c r="U21">
        <v>0</v>
      </c>
      <c r="V21">
        <v>1208.3511410000001</v>
      </c>
      <c r="W21">
        <v>512.13287749999995</v>
      </c>
      <c r="X21">
        <v>3.4421321840000001</v>
      </c>
      <c r="Y21">
        <v>0.46428615299999998</v>
      </c>
      <c r="Z21">
        <v>1724.3904368370002</v>
      </c>
      <c r="AA21">
        <v>0</v>
      </c>
      <c r="AB21">
        <v>0.855612653</v>
      </c>
      <c r="AC21">
        <v>9.6506099999999997E-2</v>
      </c>
      <c r="AD21">
        <v>4.5400390000000001E-3</v>
      </c>
      <c r="AE21">
        <v>6.4441599999999998E-4</v>
      </c>
      <c r="AF21">
        <v>0.95730320800000002</v>
      </c>
      <c r="AG21">
        <v>7.1899999999999999E-5</v>
      </c>
      <c r="AH21">
        <v>0.97405357299999995</v>
      </c>
      <c r="AI21">
        <v>1.5782800999999999E-2</v>
      </c>
      <c r="AJ21">
        <v>3.1768999999999998E-4</v>
      </c>
      <c r="AK21">
        <v>1.116875E-3</v>
      </c>
      <c r="AL21">
        <v>0.99134283899999998</v>
      </c>
      <c r="AM21">
        <v>1726.3390828839997</v>
      </c>
      <c r="AN21">
        <v>2826.2139263710005</v>
      </c>
    </row>
    <row r="22" spans="1:40" x14ac:dyDescent="0.2">
      <c r="A22">
        <v>2027</v>
      </c>
      <c r="B22">
        <v>0</v>
      </c>
      <c r="C22">
        <v>633.05547579999995</v>
      </c>
      <c r="D22">
        <v>375.07056510000001</v>
      </c>
      <c r="E22">
        <v>4.3072605419999999</v>
      </c>
      <c r="F22">
        <v>0.24752322099999999</v>
      </c>
      <c r="G22">
        <v>1012.680824663</v>
      </c>
      <c r="H22">
        <v>0</v>
      </c>
      <c r="I22">
        <v>0.32748011300000002</v>
      </c>
      <c r="J22">
        <v>7.0687079E-2</v>
      </c>
      <c r="K22">
        <v>5.6803160000000004E-3</v>
      </c>
      <c r="L22">
        <v>3.43555E-4</v>
      </c>
      <c r="M22">
        <v>0.40419106300000002</v>
      </c>
      <c r="N22">
        <v>1.6001200000000001E-4</v>
      </c>
      <c r="O22">
        <v>0.36865298600000002</v>
      </c>
      <c r="P22">
        <v>1.1555190999999999E-2</v>
      </c>
      <c r="Q22">
        <v>3.96711E-4</v>
      </c>
      <c r="R22">
        <v>5.9543499999999995E-4</v>
      </c>
      <c r="S22">
        <v>0.38136033499999999</v>
      </c>
      <c r="T22">
        <v>1013.466376061</v>
      </c>
      <c r="U22">
        <v>0</v>
      </c>
      <c r="V22">
        <v>1225.5862059999999</v>
      </c>
      <c r="W22">
        <v>486.65019869999998</v>
      </c>
      <c r="X22">
        <v>3.1867994949999998</v>
      </c>
      <c r="Y22">
        <v>0.32491119899999998</v>
      </c>
      <c r="Z22">
        <v>1715.748115394</v>
      </c>
      <c r="AA22">
        <v>0</v>
      </c>
      <c r="AB22">
        <v>0.86649791799999998</v>
      </c>
      <c r="AC22">
        <v>9.1705262999999995E-2</v>
      </c>
      <c r="AD22">
        <v>4.2032399999999996E-3</v>
      </c>
      <c r="AE22">
        <v>4.5100000000000001E-4</v>
      </c>
      <c r="AF22">
        <v>0.96285742100000005</v>
      </c>
      <c r="AG22">
        <v>1.7830799999999999E-4</v>
      </c>
      <c r="AH22">
        <v>0.98624895000000001</v>
      </c>
      <c r="AI22">
        <v>1.4996878E-2</v>
      </c>
      <c r="AJ22">
        <v>2.94066E-4</v>
      </c>
      <c r="AK22">
        <v>7.8200000000000003E-4</v>
      </c>
      <c r="AL22">
        <v>1.002500202</v>
      </c>
      <c r="AM22">
        <v>1717.7134730169998</v>
      </c>
      <c r="AN22">
        <v>2731.1798490780006</v>
      </c>
    </row>
    <row r="23" spans="1:40" x14ac:dyDescent="0.2">
      <c r="A23">
        <v>2028</v>
      </c>
      <c r="B23">
        <v>0</v>
      </c>
      <c r="C23">
        <v>584.99752569999998</v>
      </c>
      <c r="D23">
        <v>337.57053000000002</v>
      </c>
      <c r="E23">
        <v>3.5703284310000001</v>
      </c>
      <c r="F23">
        <v>0.22489241800000001</v>
      </c>
      <c r="G23">
        <v>926.36327654900003</v>
      </c>
      <c r="H23">
        <v>0</v>
      </c>
      <c r="I23">
        <v>0.28993403200000001</v>
      </c>
      <c r="J23">
        <v>6.3621470999999999E-2</v>
      </c>
      <c r="K23">
        <v>4.708449E-3</v>
      </c>
      <c r="L23">
        <v>3.1214399999999998E-4</v>
      </c>
      <c r="M23">
        <v>0.35857609600000001</v>
      </c>
      <c r="N23">
        <v>2.22718E-4</v>
      </c>
      <c r="O23">
        <v>0.324566087</v>
      </c>
      <c r="P23">
        <v>1.0397353E-2</v>
      </c>
      <c r="Q23">
        <v>3.2883199999999998E-4</v>
      </c>
      <c r="R23">
        <v>5.4099499999999995E-4</v>
      </c>
      <c r="S23">
        <v>0.336055985</v>
      </c>
      <c r="T23">
        <v>927.05790863000016</v>
      </c>
      <c r="U23">
        <v>0</v>
      </c>
      <c r="V23">
        <v>1242.821271</v>
      </c>
      <c r="W23">
        <v>461.16752000000002</v>
      </c>
      <c r="X23">
        <v>2.9314668070000001</v>
      </c>
      <c r="Y23">
        <v>0.18553624499999999</v>
      </c>
      <c r="Z23">
        <v>1707.1057940520002</v>
      </c>
      <c r="AA23">
        <v>0</v>
      </c>
      <c r="AB23">
        <v>0.87738318299999996</v>
      </c>
      <c r="AC23">
        <v>8.6904426000000007E-2</v>
      </c>
      <c r="AD23">
        <v>3.866441E-3</v>
      </c>
      <c r="AE23">
        <v>2.57519E-4</v>
      </c>
      <c r="AF23">
        <v>0.96841156900000003</v>
      </c>
      <c r="AG23">
        <v>2.84694E-4</v>
      </c>
      <c r="AH23">
        <v>0.99844432699999996</v>
      </c>
      <c r="AI23">
        <v>1.4210956E-2</v>
      </c>
      <c r="AJ23">
        <v>2.7044200000000002E-4</v>
      </c>
      <c r="AK23">
        <v>4.4632100000000001E-4</v>
      </c>
      <c r="AL23">
        <v>1.0136567400000001</v>
      </c>
      <c r="AM23">
        <v>1709.0878623609999</v>
      </c>
      <c r="AN23">
        <v>2636.1457709910001</v>
      </c>
    </row>
    <row r="24" spans="1:40" x14ac:dyDescent="0.2">
      <c r="A24">
        <v>2029</v>
      </c>
      <c r="B24">
        <v>0</v>
      </c>
      <c r="C24">
        <v>482.58592590000001</v>
      </c>
      <c r="D24">
        <v>328.04907450000002</v>
      </c>
      <c r="E24">
        <v>2.870867262</v>
      </c>
      <c r="F24">
        <v>0.22489241800000001</v>
      </c>
      <c r="G24">
        <v>813.7307600800001</v>
      </c>
      <c r="H24">
        <v>0</v>
      </c>
      <c r="I24">
        <v>0.23714777200000001</v>
      </c>
      <c r="J24">
        <v>6.1825502999999997E-2</v>
      </c>
      <c r="K24">
        <v>3.7860540000000001E-3</v>
      </c>
      <c r="L24">
        <v>3.1214399999999998E-4</v>
      </c>
      <c r="M24">
        <v>0.30307147299999998</v>
      </c>
      <c r="N24">
        <v>3.7764500000000002E-4</v>
      </c>
      <c r="O24">
        <v>0.26486599100000002</v>
      </c>
      <c r="P24">
        <v>1.0102504999999999E-2</v>
      </c>
      <c r="Q24">
        <v>2.6442600000000001E-4</v>
      </c>
      <c r="R24">
        <v>5.4099499999999995E-4</v>
      </c>
      <c r="S24">
        <v>0.27615156199999996</v>
      </c>
      <c r="T24">
        <v>814.30998311499991</v>
      </c>
      <c r="U24">
        <v>0</v>
      </c>
      <c r="V24">
        <v>1207.4758119999999</v>
      </c>
      <c r="W24">
        <v>458.63618430000002</v>
      </c>
      <c r="X24">
        <v>2.8710806670000002</v>
      </c>
      <c r="Y24">
        <v>0.18553624499999999</v>
      </c>
      <c r="Z24">
        <v>1669.1686132119999</v>
      </c>
      <c r="AA24">
        <v>0</v>
      </c>
      <c r="AB24">
        <v>0.85315637700000002</v>
      </c>
      <c r="AC24">
        <v>8.6427474000000004E-2</v>
      </c>
      <c r="AD24">
        <v>3.7867880000000001E-3</v>
      </c>
      <c r="AE24">
        <v>2.57519E-4</v>
      </c>
      <c r="AF24">
        <v>0.94362815800000011</v>
      </c>
      <c r="AG24">
        <v>4.0361100000000001E-4</v>
      </c>
      <c r="AH24">
        <v>0.969810846</v>
      </c>
      <c r="AI24">
        <v>1.4133431E-2</v>
      </c>
      <c r="AJ24">
        <v>2.6499999999999999E-4</v>
      </c>
      <c r="AK24">
        <v>4.4632100000000001E-4</v>
      </c>
      <c r="AL24">
        <v>0.98505920899999988</v>
      </c>
      <c r="AM24">
        <v>1671.0973005789995</v>
      </c>
      <c r="AN24">
        <v>2485.4072836940004</v>
      </c>
    </row>
    <row r="25" spans="1:40" x14ac:dyDescent="0.2">
      <c r="A25">
        <v>2030</v>
      </c>
      <c r="B25">
        <v>0</v>
      </c>
      <c r="C25">
        <v>380.17432609999997</v>
      </c>
      <c r="D25">
        <v>318.52761909999998</v>
      </c>
      <c r="E25">
        <v>2.1714060919999998</v>
      </c>
      <c r="F25">
        <v>0.22489241800000001</v>
      </c>
      <c r="G25">
        <v>701.09824370999991</v>
      </c>
      <c r="H25">
        <v>0</v>
      </c>
      <c r="I25">
        <v>0.18436151200000001</v>
      </c>
      <c r="J25">
        <v>6.0029536000000001E-2</v>
      </c>
      <c r="K25">
        <v>2.8636579999999998E-3</v>
      </c>
      <c r="L25">
        <v>3.1214399999999998E-4</v>
      </c>
      <c r="M25">
        <v>0.24756684999999998</v>
      </c>
      <c r="N25">
        <v>5.3257200000000004E-4</v>
      </c>
      <c r="O25">
        <v>0.20516589399999999</v>
      </c>
      <c r="P25">
        <v>9.8076569999999991E-3</v>
      </c>
      <c r="Q25">
        <v>2.0002E-4</v>
      </c>
      <c r="R25">
        <v>5.4099499999999995E-4</v>
      </c>
      <c r="S25">
        <v>0.21624713799999998</v>
      </c>
      <c r="T25">
        <v>701.56205769799988</v>
      </c>
      <c r="U25">
        <v>0</v>
      </c>
      <c r="V25">
        <v>1172.1303539999999</v>
      </c>
      <c r="W25">
        <v>456.10484860000003</v>
      </c>
      <c r="X25">
        <v>2.810694528</v>
      </c>
      <c r="Y25">
        <v>0.18553624499999999</v>
      </c>
      <c r="Z25">
        <v>1631.2314333730001</v>
      </c>
      <c r="AA25">
        <v>0</v>
      </c>
      <c r="AB25">
        <v>0.82892957099999998</v>
      </c>
      <c r="AC25">
        <v>8.5950522000000001E-2</v>
      </c>
      <c r="AD25">
        <v>3.7071349999999999E-3</v>
      </c>
      <c r="AE25">
        <v>2.57519E-4</v>
      </c>
      <c r="AF25">
        <v>0.91884474699999996</v>
      </c>
      <c r="AG25">
        <v>5.2252799999999997E-4</v>
      </c>
      <c r="AH25">
        <v>0.94117736500000004</v>
      </c>
      <c r="AI25">
        <v>1.4055906E-2</v>
      </c>
      <c r="AJ25">
        <v>2.5900000000000001E-4</v>
      </c>
      <c r="AK25">
        <v>4.4632100000000001E-4</v>
      </c>
      <c r="AL25">
        <v>0.95646111999999994</v>
      </c>
      <c r="AM25">
        <v>1633.1067392399998</v>
      </c>
      <c r="AN25">
        <v>2334.668796938</v>
      </c>
    </row>
    <row r="26" spans="1:40" x14ac:dyDescent="0.2">
      <c r="A26">
        <v>2031</v>
      </c>
      <c r="B26">
        <v>0</v>
      </c>
      <c r="C26">
        <v>296.57293920000001</v>
      </c>
      <c r="D26">
        <v>292.06695380000002</v>
      </c>
      <c r="E26">
        <v>1.639212114</v>
      </c>
      <c r="F26">
        <v>0.22463429300000001</v>
      </c>
      <c r="G26">
        <v>590.50373940700001</v>
      </c>
      <c r="H26">
        <v>0</v>
      </c>
      <c r="I26">
        <v>0.13977477999999999</v>
      </c>
      <c r="J26">
        <v>5.504564E-2</v>
      </c>
      <c r="K26">
        <v>2.161844E-3</v>
      </c>
      <c r="L26">
        <v>3.1178599999999999E-4</v>
      </c>
      <c r="M26">
        <v>0.19729405</v>
      </c>
      <c r="N26">
        <v>5.9739299999999999E-4</v>
      </c>
      <c r="O26">
        <v>0.156081474</v>
      </c>
      <c r="P26">
        <v>8.9866140000000004E-3</v>
      </c>
      <c r="Q26">
        <v>1.5101399999999999E-4</v>
      </c>
      <c r="R26">
        <v>5.4037400000000004E-4</v>
      </c>
      <c r="S26">
        <v>0.16635686900000002</v>
      </c>
      <c r="T26">
        <v>590.86739032600019</v>
      </c>
      <c r="U26">
        <v>0</v>
      </c>
      <c r="V26">
        <v>1152.852568</v>
      </c>
      <c r="W26">
        <v>452.33119019999998</v>
      </c>
      <c r="X26">
        <v>2.7379428259999998</v>
      </c>
      <c r="Y26">
        <v>0.13142150699999999</v>
      </c>
      <c r="Z26">
        <v>1608.0531225330001</v>
      </c>
      <c r="AA26">
        <v>0</v>
      </c>
      <c r="AB26">
        <v>0.81192207999999999</v>
      </c>
      <c r="AC26">
        <v>8.5240156999999997E-2</v>
      </c>
      <c r="AD26">
        <v>3.6111379999999998E-3</v>
      </c>
      <c r="AE26">
        <v>1.8240899999999999E-4</v>
      </c>
      <c r="AF26">
        <v>0.90095578399999998</v>
      </c>
      <c r="AG26">
        <v>4.6078200000000002E-4</v>
      </c>
      <c r="AH26">
        <v>0.920918813</v>
      </c>
      <c r="AI26">
        <v>1.3939994000000001E-2</v>
      </c>
      <c r="AJ26">
        <v>2.5300000000000002E-4</v>
      </c>
      <c r="AK26">
        <v>3.1614399999999997E-4</v>
      </c>
      <c r="AL26">
        <v>0.93588873299999997</v>
      </c>
      <c r="AM26">
        <v>1609.88996705</v>
      </c>
      <c r="AN26">
        <v>2200.7573573760005</v>
      </c>
    </row>
    <row r="27" spans="1:40" x14ac:dyDescent="0.2">
      <c r="A27">
        <v>2032</v>
      </c>
      <c r="B27">
        <v>0</v>
      </c>
      <c r="C27">
        <v>212.97155230000001</v>
      </c>
      <c r="D27">
        <v>265.60628839999998</v>
      </c>
      <c r="E27">
        <v>1.1070181349999999</v>
      </c>
      <c r="F27">
        <v>0.22437616899999999</v>
      </c>
      <c r="G27">
        <v>479.90923500399998</v>
      </c>
      <c r="H27">
        <v>0</v>
      </c>
      <c r="I27">
        <v>9.5188047999999997E-2</v>
      </c>
      <c r="J27">
        <v>5.0061744999999998E-2</v>
      </c>
      <c r="K27">
        <v>1.46003E-3</v>
      </c>
      <c r="L27">
        <v>3.1142799999999999E-4</v>
      </c>
      <c r="M27">
        <v>0.14702125099999999</v>
      </c>
      <c r="N27">
        <v>6.6221400000000005E-4</v>
      </c>
      <c r="O27">
        <v>0.10699705499999999</v>
      </c>
      <c r="P27">
        <v>8.1655709999999999E-3</v>
      </c>
      <c r="Q27">
        <v>1.02008E-4</v>
      </c>
      <c r="R27">
        <v>5.3975300000000002E-4</v>
      </c>
      <c r="S27">
        <v>0.11646660099999999</v>
      </c>
      <c r="T27">
        <v>480.17272285599995</v>
      </c>
      <c r="U27">
        <v>0</v>
      </c>
      <c r="V27">
        <v>1133.574783</v>
      </c>
      <c r="W27">
        <v>448.55753179999999</v>
      </c>
      <c r="X27">
        <v>2.6651911240000001</v>
      </c>
      <c r="Y27">
        <v>7.7306768999999997E-2</v>
      </c>
      <c r="Z27">
        <v>1584.8748126930002</v>
      </c>
      <c r="AA27">
        <v>0</v>
      </c>
      <c r="AB27">
        <v>0.79491458800000003</v>
      </c>
      <c r="AC27">
        <v>8.4529793000000006E-2</v>
      </c>
      <c r="AD27">
        <v>3.5151409999999998E-3</v>
      </c>
      <c r="AE27">
        <v>1.0730000000000001E-4</v>
      </c>
      <c r="AF27">
        <v>0.88306682200000008</v>
      </c>
      <c r="AG27">
        <v>3.9903699999999998E-4</v>
      </c>
      <c r="AH27">
        <v>0.90066025999999999</v>
      </c>
      <c r="AI27">
        <v>1.3824082E-2</v>
      </c>
      <c r="AJ27">
        <v>2.4600000000000002E-4</v>
      </c>
      <c r="AK27">
        <v>1.8596699999999999E-4</v>
      </c>
      <c r="AL27">
        <v>0.91531534599999986</v>
      </c>
      <c r="AM27">
        <v>1586.6731948610004</v>
      </c>
      <c r="AN27">
        <v>2066.8459177170012</v>
      </c>
    </row>
    <row r="28" spans="1:40" x14ac:dyDescent="0.2">
      <c r="A28">
        <v>2033</v>
      </c>
      <c r="B28">
        <v>0</v>
      </c>
      <c r="C28">
        <v>141.9810349</v>
      </c>
      <c r="D28">
        <v>236.82077079999999</v>
      </c>
      <c r="E28">
        <v>1.105994986</v>
      </c>
      <c r="F28">
        <v>0.23954107999999999</v>
      </c>
      <c r="G28">
        <v>380.14734176599995</v>
      </c>
      <c r="H28">
        <v>0</v>
      </c>
      <c r="I28">
        <v>6.3458698999999993E-2</v>
      </c>
      <c r="J28">
        <v>4.4636625999999999E-2</v>
      </c>
      <c r="K28">
        <v>1.4586200000000001E-3</v>
      </c>
      <c r="L28">
        <v>3.3247600000000001E-4</v>
      </c>
      <c r="M28">
        <v>0.10988642099999998</v>
      </c>
      <c r="N28">
        <v>1.210002E-3</v>
      </c>
      <c r="O28">
        <v>7.1331370000000005E-2</v>
      </c>
      <c r="P28">
        <v>7.2804230000000003E-3</v>
      </c>
      <c r="Q28">
        <v>1.01934E-4</v>
      </c>
      <c r="R28">
        <v>5.7623400000000001E-4</v>
      </c>
      <c r="S28">
        <v>8.0499962999999994E-2</v>
      </c>
      <c r="T28">
        <v>380.33772814999992</v>
      </c>
      <c r="U28">
        <v>0</v>
      </c>
      <c r="V28">
        <v>1120.3047300000001</v>
      </c>
      <c r="W28">
        <v>427.18050299999999</v>
      </c>
      <c r="X28">
        <v>2.4545548419999998</v>
      </c>
      <c r="Y28">
        <v>7.5324543999999993E-2</v>
      </c>
      <c r="Z28">
        <v>1550.0151123860003</v>
      </c>
      <c r="AA28">
        <v>0</v>
      </c>
      <c r="AB28">
        <v>0.78525543799999997</v>
      </c>
      <c r="AC28">
        <v>8.0504592E-2</v>
      </c>
      <c r="AD28">
        <v>3.2372910000000002E-3</v>
      </c>
      <c r="AE28">
        <v>1.04548E-4</v>
      </c>
      <c r="AF28">
        <v>0.86910186900000008</v>
      </c>
      <c r="AG28">
        <v>3.5460299999999999E-4</v>
      </c>
      <c r="AH28">
        <v>0.88910321299999995</v>
      </c>
      <c r="AI28">
        <v>1.3164921E-2</v>
      </c>
      <c r="AJ28">
        <v>2.2599999999999999E-4</v>
      </c>
      <c r="AK28">
        <v>1.81199E-4</v>
      </c>
      <c r="AL28">
        <v>0.90302993599999992</v>
      </c>
      <c r="AM28">
        <v>1551.7872441910004</v>
      </c>
      <c r="AN28">
        <v>1932.1249723410003</v>
      </c>
    </row>
    <row r="29" spans="1:40" x14ac:dyDescent="0.2">
      <c r="A29">
        <v>2034</v>
      </c>
      <c r="B29">
        <v>0</v>
      </c>
      <c r="C29">
        <v>70.990517429999997</v>
      </c>
      <c r="D29">
        <v>208.03525310000001</v>
      </c>
      <c r="E29">
        <v>1.1049718369999999</v>
      </c>
      <c r="F29">
        <v>0.25470598999999999</v>
      </c>
      <c r="G29">
        <v>280.38544835699997</v>
      </c>
      <c r="H29">
        <v>0</v>
      </c>
      <c r="I29">
        <v>3.1729348999999997E-2</v>
      </c>
      <c r="J29">
        <v>3.9211506E-2</v>
      </c>
      <c r="K29">
        <v>1.4572109999999999E-3</v>
      </c>
      <c r="L29">
        <v>3.5352499999999999E-4</v>
      </c>
      <c r="M29">
        <v>7.275159099999999E-2</v>
      </c>
      <c r="N29">
        <v>1.75779E-3</v>
      </c>
      <c r="O29">
        <v>3.5665685000000003E-2</v>
      </c>
      <c r="P29">
        <v>6.3952749999999997E-3</v>
      </c>
      <c r="Q29">
        <v>1.0186E-4</v>
      </c>
      <c r="R29">
        <v>6.1271399999999999E-4</v>
      </c>
      <c r="S29">
        <v>4.4533324000000006E-2</v>
      </c>
      <c r="T29">
        <v>280.50273327199994</v>
      </c>
      <c r="U29">
        <v>0</v>
      </c>
      <c r="V29">
        <v>1107.0346770000001</v>
      </c>
      <c r="W29">
        <v>405.8034743</v>
      </c>
      <c r="X29">
        <v>2.2439185610000001</v>
      </c>
      <c r="Y29">
        <v>7.3342319000000003E-2</v>
      </c>
      <c r="Z29">
        <v>1515.1554121800002</v>
      </c>
      <c r="AA29">
        <v>0</v>
      </c>
      <c r="AB29">
        <v>0.77559628800000002</v>
      </c>
      <c r="AC29">
        <v>7.6479389999999994E-2</v>
      </c>
      <c r="AD29">
        <v>2.9594410000000002E-3</v>
      </c>
      <c r="AE29">
        <v>1.01797E-4</v>
      </c>
      <c r="AF29">
        <v>0.85513691600000008</v>
      </c>
      <c r="AG29">
        <v>3.10169E-4</v>
      </c>
      <c r="AH29">
        <v>0.87754616600000002</v>
      </c>
      <c r="AI29">
        <v>1.2505761000000001E-2</v>
      </c>
      <c r="AJ29">
        <v>2.0699999999999999E-4</v>
      </c>
      <c r="AK29">
        <v>1.7642999999999999E-4</v>
      </c>
      <c r="AL29">
        <v>0.89074552600000001</v>
      </c>
      <c r="AM29">
        <v>1516.9012946220005</v>
      </c>
      <c r="AN29">
        <v>1797.4040278940004</v>
      </c>
    </row>
    <row r="30" spans="1:40" x14ac:dyDescent="0.2">
      <c r="A30">
        <v>2035</v>
      </c>
      <c r="B30">
        <v>0</v>
      </c>
      <c r="C30">
        <v>0</v>
      </c>
      <c r="D30">
        <v>179.24973550000001</v>
      </c>
      <c r="E30">
        <v>1.103948688</v>
      </c>
      <c r="F30">
        <v>0.269870901</v>
      </c>
      <c r="G30">
        <v>180.62355508900001</v>
      </c>
      <c r="H30">
        <v>0</v>
      </c>
      <c r="I30">
        <v>0</v>
      </c>
      <c r="J30">
        <v>3.3786386000000002E-2</v>
      </c>
      <c r="K30">
        <v>1.455802E-3</v>
      </c>
      <c r="L30">
        <v>3.7500000000000001E-4</v>
      </c>
      <c r="M30">
        <v>3.5617188000000001E-2</v>
      </c>
      <c r="N30">
        <v>2.305578E-3</v>
      </c>
      <c r="O30">
        <v>0</v>
      </c>
      <c r="P30">
        <v>5.5101270000000001E-3</v>
      </c>
      <c r="Q30">
        <v>1.01786E-4</v>
      </c>
      <c r="R30">
        <v>6.4919399999999996E-4</v>
      </c>
      <c r="S30">
        <v>8.5666849999999992E-3</v>
      </c>
      <c r="T30">
        <v>180.66773896200002</v>
      </c>
      <c r="U30">
        <v>0</v>
      </c>
      <c r="V30">
        <v>1093.7646239999999</v>
      </c>
      <c r="W30">
        <v>384.4264455</v>
      </c>
      <c r="X30">
        <v>2.0332822799999999</v>
      </c>
      <c r="Y30">
        <v>7.1360093999999999E-2</v>
      </c>
      <c r="Z30">
        <v>1480.2957118740001</v>
      </c>
      <c r="AA30">
        <v>0</v>
      </c>
      <c r="AB30">
        <v>0.76593713900000004</v>
      </c>
      <c r="AC30">
        <v>7.2454189000000002E-2</v>
      </c>
      <c r="AD30">
        <v>2.681592E-3</v>
      </c>
      <c r="AE30">
        <v>9.8999999999999994E-5</v>
      </c>
      <c r="AF30">
        <v>0.84117191999999996</v>
      </c>
      <c r="AG30">
        <v>2.6573500000000002E-4</v>
      </c>
      <c r="AH30">
        <v>0.86598911899999997</v>
      </c>
      <c r="AI30">
        <v>1.1846600000000001E-2</v>
      </c>
      <c r="AJ30">
        <v>1.8699999999999999E-4</v>
      </c>
      <c r="AK30">
        <v>1.71662E-4</v>
      </c>
      <c r="AL30">
        <v>0.87846011600000007</v>
      </c>
      <c r="AM30">
        <v>1482.0153439100002</v>
      </c>
      <c r="AN30">
        <v>1662.6830828720001</v>
      </c>
    </row>
    <row r="31" spans="1:40" x14ac:dyDescent="0.2">
      <c r="A31">
        <v>2036</v>
      </c>
      <c r="B31">
        <v>0</v>
      </c>
      <c r="C31">
        <v>0</v>
      </c>
      <c r="D31">
        <v>177.1132083</v>
      </c>
      <c r="E31">
        <v>1.1067709750000001</v>
      </c>
      <c r="F31">
        <v>0.21839467300000001</v>
      </c>
      <c r="G31">
        <v>178.43837394799999</v>
      </c>
      <c r="H31">
        <v>0</v>
      </c>
      <c r="I31">
        <v>0</v>
      </c>
      <c r="J31">
        <v>3.3385016000000003E-2</v>
      </c>
      <c r="K31">
        <v>1.4595319999999999E-3</v>
      </c>
      <c r="L31">
        <v>3.0299999999999999E-4</v>
      </c>
      <c r="M31">
        <v>3.5147548000000001E-2</v>
      </c>
      <c r="N31">
        <v>2.159921E-3</v>
      </c>
      <c r="O31">
        <v>0</v>
      </c>
      <c r="P31">
        <v>5.4425999999999997E-3</v>
      </c>
      <c r="Q31">
        <v>1.02033E-4</v>
      </c>
      <c r="R31">
        <v>5.2536499999999997E-4</v>
      </c>
      <c r="S31">
        <v>8.2299189999999987E-3</v>
      </c>
      <c r="T31">
        <v>178.48175141499999</v>
      </c>
      <c r="U31">
        <v>0</v>
      </c>
      <c r="V31">
        <v>1065.718003</v>
      </c>
      <c r="W31">
        <v>369.34630299999998</v>
      </c>
      <c r="X31">
        <v>1.741116882</v>
      </c>
      <c r="Y31">
        <v>5.7088075000000002E-2</v>
      </c>
      <c r="Z31">
        <v>1436.8625109569998</v>
      </c>
      <c r="AA31">
        <v>0</v>
      </c>
      <c r="AB31">
        <v>0.744706113</v>
      </c>
      <c r="AC31">
        <v>6.9612529000000006E-2</v>
      </c>
      <c r="AD31">
        <v>2.2962820000000002E-3</v>
      </c>
      <c r="AE31">
        <v>7.9200000000000001E-5</v>
      </c>
      <c r="AF31">
        <v>0.81669412399999997</v>
      </c>
      <c r="AG31">
        <v>2.41313E-4</v>
      </c>
      <c r="AH31">
        <v>0.84128250299999996</v>
      </c>
      <c r="AI31">
        <v>1.1381038E-2</v>
      </c>
      <c r="AJ31">
        <v>1.6000000000000001E-4</v>
      </c>
      <c r="AK31">
        <v>1.3732999999999999E-4</v>
      </c>
      <c r="AL31">
        <v>0.85320218400000003</v>
      </c>
      <c r="AM31">
        <v>1438.5324072650001</v>
      </c>
      <c r="AN31">
        <v>1617.01415868</v>
      </c>
    </row>
    <row r="32" spans="1:40" x14ac:dyDescent="0.2">
      <c r="A32">
        <v>2037</v>
      </c>
      <c r="B32">
        <v>0</v>
      </c>
      <c r="C32">
        <v>0</v>
      </c>
      <c r="D32">
        <v>174.97668110000001</v>
      </c>
      <c r="E32">
        <v>1.109593262</v>
      </c>
      <c r="F32">
        <v>0.166918446</v>
      </c>
      <c r="G32">
        <v>176.25319280800002</v>
      </c>
      <c r="H32">
        <v>0</v>
      </c>
      <c r="I32">
        <v>0</v>
      </c>
      <c r="J32">
        <v>3.2983645999999998E-2</v>
      </c>
      <c r="K32">
        <v>1.463263E-3</v>
      </c>
      <c r="L32">
        <v>2.32E-4</v>
      </c>
      <c r="M32">
        <v>3.4678909000000001E-2</v>
      </c>
      <c r="N32">
        <v>2.0142649999999999E-3</v>
      </c>
      <c r="O32">
        <v>0</v>
      </c>
      <c r="P32">
        <v>5.3750739999999997E-3</v>
      </c>
      <c r="Q32">
        <v>1.0228E-4</v>
      </c>
      <c r="R32">
        <v>4.0153500000000001E-4</v>
      </c>
      <c r="S32">
        <v>7.8931539999999994E-3</v>
      </c>
      <c r="T32">
        <v>176.29576487100005</v>
      </c>
      <c r="U32">
        <v>0</v>
      </c>
      <c r="V32">
        <v>1037.671382</v>
      </c>
      <c r="W32">
        <v>354.26616050000001</v>
      </c>
      <c r="X32">
        <v>1.448951484</v>
      </c>
      <c r="Y32">
        <v>4.2816055999999998E-2</v>
      </c>
      <c r="Z32">
        <v>1393.42931004</v>
      </c>
      <c r="AA32">
        <v>0</v>
      </c>
      <c r="AB32">
        <v>0.72347508800000004</v>
      </c>
      <c r="AC32">
        <v>6.6770868999999997E-2</v>
      </c>
      <c r="AD32">
        <v>1.9109719999999999E-3</v>
      </c>
      <c r="AE32">
        <v>5.94E-5</v>
      </c>
      <c r="AF32">
        <v>0.79221632900000005</v>
      </c>
      <c r="AG32">
        <v>2.16892E-4</v>
      </c>
      <c r="AH32">
        <v>0.81657588699999994</v>
      </c>
      <c r="AI32">
        <v>1.0915477E-2</v>
      </c>
      <c r="AJ32">
        <v>1.34E-4</v>
      </c>
      <c r="AK32">
        <v>1.02997E-4</v>
      </c>
      <c r="AL32">
        <v>0.82794525299999988</v>
      </c>
      <c r="AM32">
        <v>1395.0494716220001</v>
      </c>
      <c r="AN32">
        <v>1571.3452364930001</v>
      </c>
    </row>
    <row r="33" spans="1:43" x14ac:dyDescent="0.2">
      <c r="A33">
        <v>2038</v>
      </c>
      <c r="B33">
        <v>0</v>
      </c>
      <c r="C33">
        <v>0</v>
      </c>
      <c r="D33">
        <v>172.84015400000001</v>
      </c>
      <c r="E33">
        <v>1.1124155490000001</v>
      </c>
      <c r="F33">
        <v>0.115442218</v>
      </c>
      <c r="G33">
        <v>174.068011767</v>
      </c>
      <c r="H33">
        <v>0</v>
      </c>
      <c r="I33">
        <v>0</v>
      </c>
      <c r="J33">
        <v>3.2582276E-2</v>
      </c>
      <c r="K33">
        <v>1.4669939999999999E-3</v>
      </c>
      <c r="L33">
        <v>1.6000000000000001E-4</v>
      </c>
      <c r="M33">
        <v>3.420927E-2</v>
      </c>
      <c r="N33">
        <v>1.8686079999999999E-3</v>
      </c>
      <c r="O33">
        <v>0</v>
      </c>
      <c r="P33">
        <v>5.3075479999999996E-3</v>
      </c>
      <c r="Q33">
        <v>1.02527E-4</v>
      </c>
      <c r="R33">
        <v>2.7799999999999998E-4</v>
      </c>
      <c r="S33">
        <v>7.5566829999999989E-3</v>
      </c>
      <c r="T33">
        <v>174.10977771999998</v>
      </c>
      <c r="U33">
        <v>0</v>
      </c>
      <c r="V33">
        <v>1009.62476</v>
      </c>
      <c r="W33">
        <v>339.18601799999999</v>
      </c>
      <c r="X33">
        <v>1.156786087</v>
      </c>
      <c r="Y33">
        <v>2.8544038000000001E-2</v>
      </c>
      <c r="Z33">
        <v>1349.9961081250001</v>
      </c>
      <c r="AA33">
        <v>0</v>
      </c>
      <c r="AB33">
        <v>0.702244062</v>
      </c>
      <c r="AC33">
        <v>6.3929209000000001E-2</v>
      </c>
      <c r="AD33">
        <v>1.525663E-3</v>
      </c>
      <c r="AE33">
        <v>3.96E-5</v>
      </c>
      <c r="AF33">
        <v>0.76773853400000003</v>
      </c>
      <c r="AG33">
        <v>1.9247099999999999E-4</v>
      </c>
      <c r="AH33">
        <v>0.79186927100000004</v>
      </c>
      <c r="AI33">
        <v>1.0449915000000001E-2</v>
      </c>
      <c r="AJ33">
        <v>1.07E-4</v>
      </c>
      <c r="AK33">
        <v>6.8700000000000003E-5</v>
      </c>
      <c r="AL33">
        <v>0.80268735700000005</v>
      </c>
      <c r="AM33">
        <v>1351.5665340160001</v>
      </c>
      <c r="AN33">
        <v>1525.6763117359999</v>
      </c>
    </row>
    <row r="34" spans="1:43" x14ac:dyDescent="0.2">
      <c r="A34">
        <v>2039</v>
      </c>
      <c r="B34">
        <v>0</v>
      </c>
      <c r="C34">
        <v>0</v>
      </c>
      <c r="D34">
        <v>170.7036268</v>
      </c>
      <c r="E34">
        <v>1.1152378359999999</v>
      </c>
      <c r="F34">
        <v>6.396599E-2</v>
      </c>
      <c r="G34">
        <v>171.88283062600001</v>
      </c>
      <c r="H34">
        <v>0</v>
      </c>
      <c r="I34">
        <v>0</v>
      </c>
      <c r="J34">
        <v>3.2180906000000002E-2</v>
      </c>
      <c r="K34">
        <v>1.470725E-3</v>
      </c>
      <c r="L34">
        <v>8.8800000000000004E-5</v>
      </c>
      <c r="M34">
        <v>3.3740431000000001E-2</v>
      </c>
      <c r="N34">
        <v>1.7229509999999999E-3</v>
      </c>
      <c r="O34">
        <v>0</v>
      </c>
      <c r="P34">
        <v>5.2400220000000004E-3</v>
      </c>
      <c r="Q34">
        <v>1.03E-4</v>
      </c>
      <c r="R34">
        <v>1.54E-4</v>
      </c>
      <c r="S34">
        <v>7.2199730000000002E-3</v>
      </c>
      <c r="T34">
        <v>171.92379103000002</v>
      </c>
      <c r="U34">
        <v>0</v>
      </c>
      <c r="V34">
        <v>981.57813899999996</v>
      </c>
      <c r="W34">
        <v>324.10587550000002</v>
      </c>
      <c r="X34">
        <v>0.864620689</v>
      </c>
      <c r="Y34">
        <v>1.4272019E-2</v>
      </c>
      <c r="Z34">
        <v>1306.5629072080001</v>
      </c>
      <c r="AA34">
        <v>0</v>
      </c>
      <c r="AB34">
        <v>0.68101303700000004</v>
      </c>
      <c r="AC34">
        <v>6.1087547999999998E-2</v>
      </c>
      <c r="AD34">
        <v>1.140353E-3</v>
      </c>
      <c r="AE34">
        <v>1.98E-5</v>
      </c>
      <c r="AF34">
        <v>0.74326073800000014</v>
      </c>
      <c r="AG34">
        <v>1.68049E-4</v>
      </c>
      <c r="AH34">
        <v>0.76716265500000003</v>
      </c>
      <c r="AI34">
        <v>9.9843540000000008E-3</v>
      </c>
      <c r="AJ34">
        <v>7.9699999999999999E-5</v>
      </c>
      <c r="AK34">
        <v>3.43E-5</v>
      </c>
      <c r="AL34">
        <v>0.77742905800000006</v>
      </c>
      <c r="AM34">
        <v>1308.0835970039998</v>
      </c>
      <c r="AN34">
        <v>1480.0073880339996</v>
      </c>
    </row>
    <row r="35" spans="1:43" x14ac:dyDescent="0.2">
      <c r="A35">
        <v>2040</v>
      </c>
      <c r="B35">
        <v>0</v>
      </c>
      <c r="C35">
        <v>0</v>
      </c>
      <c r="D35">
        <v>168.56709960000001</v>
      </c>
      <c r="E35">
        <v>1.1180601219999999</v>
      </c>
      <c r="F35">
        <v>1.2489762999999999E-2</v>
      </c>
      <c r="G35">
        <v>169.697649485</v>
      </c>
      <c r="H35">
        <v>0</v>
      </c>
      <c r="I35">
        <v>0</v>
      </c>
      <c r="J35">
        <v>3.1779535999999997E-2</v>
      </c>
      <c r="K35">
        <v>1.4744560000000001E-3</v>
      </c>
      <c r="L35">
        <v>1.73E-5</v>
      </c>
      <c r="M35">
        <v>3.3271291999999994E-2</v>
      </c>
      <c r="N35">
        <v>1.577295E-3</v>
      </c>
      <c r="O35">
        <v>0</v>
      </c>
      <c r="P35">
        <v>5.172495E-3</v>
      </c>
      <c r="Q35">
        <v>1.03E-4</v>
      </c>
      <c r="R35">
        <v>3.0000000000000001E-5</v>
      </c>
      <c r="S35">
        <v>6.8827899999999997E-3</v>
      </c>
      <c r="T35">
        <v>169.73780356700001</v>
      </c>
      <c r="U35">
        <v>0</v>
      </c>
      <c r="V35">
        <v>953.53151769999999</v>
      </c>
      <c r="W35">
        <v>309.025733</v>
      </c>
      <c r="X35">
        <v>0.572455292</v>
      </c>
      <c r="Y35">
        <v>0</v>
      </c>
      <c r="Z35">
        <v>1263.129705992</v>
      </c>
      <c r="AA35">
        <v>0</v>
      </c>
      <c r="AB35">
        <v>0.659782011</v>
      </c>
      <c r="AC35">
        <v>5.8245888000000003E-2</v>
      </c>
      <c r="AD35">
        <v>7.5504399999999996E-4</v>
      </c>
      <c r="AE35">
        <v>0</v>
      </c>
      <c r="AF35">
        <v>0.71878294300000001</v>
      </c>
      <c r="AG35">
        <v>1.43628E-4</v>
      </c>
      <c r="AH35">
        <v>0.74245603900000001</v>
      </c>
      <c r="AI35">
        <v>9.5187919999999999E-3</v>
      </c>
      <c r="AJ35">
        <v>5.27E-5</v>
      </c>
      <c r="AK35">
        <v>0</v>
      </c>
      <c r="AL35">
        <v>0.75217115900000009</v>
      </c>
      <c r="AM35">
        <v>1264.6006600940002</v>
      </c>
      <c r="AN35">
        <v>1434.3384636610003</v>
      </c>
    </row>
    <row r="36" spans="1:43" x14ac:dyDescent="0.2">
      <c r="A36">
        <v>2041</v>
      </c>
      <c r="B36">
        <v>0</v>
      </c>
      <c r="C36">
        <v>0</v>
      </c>
      <c r="D36">
        <v>169.769048</v>
      </c>
      <c r="E36">
        <v>1.059581109</v>
      </c>
      <c r="F36">
        <v>3.2429498000000001E-2</v>
      </c>
      <c r="G36">
        <v>170.86105860699999</v>
      </c>
      <c r="H36">
        <v>0</v>
      </c>
      <c r="I36">
        <v>0</v>
      </c>
      <c r="J36">
        <v>3.2005265999999997E-2</v>
      </c>
      <c r="K36">
        <v>1.397346E-3</v>
      </c>
      <c r="L36">
        <v>4.5000000000000003E-5</v>
      </c>
      <c r="M36">
        <v>3.3447612000000002E-2</v>
      </c>
      <c r="N36">
        <v>1.4317360000000001E-3</v>
      </c>
      <c r="O36">
        <v>0</v>
      </c>
      <c r="P36">
        <v>5.2090549999999998E-3</v>
      </c>
      <c r="Q36">
        <v>9.7600000000000001E-5</v>
      </c>
      <c r="R36">
        <v>7.7999999999999999E-5</v>
      </c>
      <c r="S36">
        <v>6.8163909999999998E-3</v>
      </c>
      <c r="T36">
        <v>170.90132260999999</v>
      </c>
      <c r="U36">
        <v>0</v>
      </c>
      <c r="V36">
        <v>902.78698880000002</v>
      </c>
      <c r="W36">
        <v>296.75690509999998</v>
      </c>
      <c r="X36">
        <v>0.48051744499999999</v>
      </c>
      <c r="Y36">
        <v>0</v>
      </c>
      <c r="Z36">
        <v>1200.0244113450001</v>
      </c>
      <c r="AA36">
        <v>0</v>
      </c>
      <c r="AB36">
        <v>0.62545881000000003</v>
      </c>
      <c r="AC36">
        <v>5.5933630999999998E-2</v>
      </c>
      <c r="AD36">
        <v>6.3378900000000005E-4</v>
      </c>
      <c r="AE36">
        <v>0</v>
      </c>
      <c r="AF36">
        <v>0.68202623000000007</v>
      </c>
      <c r="AG36">
        <v>1.39052E-4</v>
      </c>
      <c r="AH36">
        <v>0.70438338199999995</v>
      </c>
      <c r="AI36">
        <v>9.1399970000000004E-3</v>
      </c>
      <c r="AJ36">
        <v>4.4299999999999999E-5</v>
      </c>
      <c r="AK36">
        <v>0</v>
      </c>
      <c r="AL36">
        <v>0.71370673099999993</v>
      </c>
      <c r="AM36">
        <v>1201.4201443059999</v>
      </c>
      <c r="AN36">
        <v>1372.321466916</v>
      </c>
    </row>
    <row r="37" spans="1:43" x14ac:dyDescent="0.2">
      <c r="A37">
        <v>2042</v>
      </c>
      <c r="B37">
        <v>0</v>
      </c>
      <c r="C37">
        <v>0</v>
      </c>
      <c r="D37">
        <v>170.9709963</v>
      </c>
      <c r="E37">
        <v>1.001102095</v>
      </c>
      <c r="F37">
        <v>5.2369233000000001E-2</v>
      </c>
      <c r="G37">
        <v>172.024467628</v>
      </c>
      <c r="H37">
        <v>0</v>
      </c>
      <c r="I37">
        <v>0</v>
      </c>
      <c r="J37">
        <v>3.2230995999999998E-2</v>
      </c>
      <c r="K37">
        <v>1.3202369999999999E-3</v>
      </c>
      <c r="L37">
        <v>7.2700000000000005E-5</v>
      </c>
      <c r="M37">
        <v>3.3623933000000002E-2</v>
      </c>
      <c r="N37">
        <v>1.2861769999999999E-3</v>
      </c>
      <c r="O37">
        <v>0</v>
      </c>
      <c r="P37">
        <v>5.2456150000000003E-3</v>
      </c>
      <c r="Q37">
        <v>9.2299999999999994E-5</v>
      </c>
      <c r="R37">
        <v>1.2597800000000001E-4</v>
      </c>
      <c r="S37">
        <v>6.7500699999999995E-3</v>
      </c>
      <c r="T37">
        <v>172.06484163100001</v>
      </c>
      <c r="U37">
        <v>0</v>
      </c>
      <c r="V37">
        <v>852.04245990000004</v>
      </c>
      <c r="W37">
        <v>284.48807720000002</v>
      </c>
      <c r="X37">
        <v>0.38857959800000003</v>
      </c>
      <c r="Y37">
        <v>0</v>
      </c>
      <c r="Z37">
        <v>1136.9191166979999</v>
      </c>
      <c r="AA37">
        <v>0</v>
      </c>
      <c r="AB37">
        <v>0.59113560899999995</v>
      </c>
      <c r="AC37">
        <v>5.3621373999999999E-2</v>
      </c>
      <c r="AD37">
        <v>5.1253500000000005E-4</v>
      </c>
      <c r="AE37">
        <v>0</v>
      </c>
      <c r="AF37">
        <v>0.64526951799999999</v>
      </c>
      <c r="AG37">
        <v>1.3447700000000001E-4</v>
      </c>
      <c r="AH37">
        <v>0.66631072499999999</v>
      </c>
      <c r="AI37">
        <v>8.7612009999999997E-3</v>
      </c>
      <c r="AJ37">
        <v>3.5800000000000003E-5</v>
      </c>
      <c r="AK37">
        <v>0</v>
      </c>
      <c r="AL37">
        <v>0.67524220300000004</v>
      </c>
      <c r="AM37">
        <v>1138.2396284189999</v>
      </c>
      <c r="AN37">
        <v>1310.30447005</v>
      </c>
    </row>
    <row r="38" spans="1:43" x14ac:dyDescent="0.2">
      <c r="A38">
        <v>2043</v>
      </c>
      <c r="B38">
        <v>0</v>
      </c>
      <c r="C38">
        <v>0</v>
      </c>
      <c r="D38">
        <v>172.17294469999999</v>
      </c>
      <c r="E38">
        <v>0.942623082</v>
      </c>
      <c r="F38">
        <v>7.2308968000000001E-2</v>
      </c>
      <c r="G38">
        <v>173.18787674999999</v>
      </c>
      <c r="H38">
        <v>0</v>
      </c>
      <c r="I38">
        <v>0</v>
      </c>
      <c r="J38">
        <v>3.2456725999999998E-2</v>
      </c>
      <c r="K38">
        <v>1.2431269999999999E-3</v>
      </c>
      <c r="L38">
        <v>1.00363E-4</v>
      </c>
      <c r="M38">
        <v>3.3800215999999994E-2</v>
      </c>
      <c r="N38">
        <v>1.1406179999999999E-3</v>
      </c>
      <c r="O38">
        <v>0</v>
      </c>
      <c r="P38">
        <v>5.2821739999999997E-3</v>
      </c>
      <c r="Q38">
        <v>8.6899999999999998E-5</v>
      </c>
      <c r="R38">
        <v>1.73945E-4</v>
      </c>
      <c r="S38">
        <v>6.6836370000000001E-3</v>
      </c>
      <c r="T38">
        <v>173.228360603</v>
      </c>
      <c r="U38">
        <v>0</v>
      </c>
      <c r="V38">
        <v>801.29793110000003</v>
      </c>
      <c r="W38">
        <v>272.2192493</v>
      </c>
      <c r="X38">
        <v>0.29664175100000001</v>
      </c>
      <c r="Y38">
        <v>0</v>
      </c>
      <c r="Z38">
        <v>1073.8138221510001</v>
      </c>
      <c r="AA38">
        <v>0</v>
      </c>
      <c r="AB38">
        <v>0.55681240899999995</v>
      </c>
      <c r="AC38">
        <v>5.1309117000000001E-2</v>
      </c>
      <c r="AD38">
        <v>3.91281E-4</v>
      </c>
      <c r="AE38">
        <v>0</v>
      </c>
      <c r="AF38">
        <v>0.60851280699999988</v>
      </c>
      <c r="AG38">
        <v>1.29901E-4</v>
      </c>
      <c r="AH38">
        <v>0.62823806800000004</v>
      </c>
      <c r="AI38">
        <v>8.3824050000000008E-3</v>
      </c>
      <c r="AJ38">
        <v>2.7399999999999999E-5</v>
      </c>
      <c r="AK38">
        <v>0</v>
      </c>
      <c r="AL38">
        <v>0.63677777400000002</v>
      </c>
      <c r="AM38">
        <v>1075.0591127320001</v>
      </c>
      <c r="AN38">
        <v>1248.287473335</v>
      </c>
    </row>
    <row r="39" spans="1:43" x14ac:dyDescent="0.2">
      <c r="A39">
        <v>2044</v>
      </c>
      <c r="B39">
        <v>0</v>
      </c>
      <c r="C39">
        <v>0</v>
      </c>
      <c r="D39">
        <v>173.37489299999999</v>
      </c>
      <c r="E39">
        <v>0.88414406800000001</v>
      </c>
      <c r="F39">
        <v>9.2248704000000001E-2</v>
      </c>
      <c r="G39">
        <v>174.35128577200001</v>
      </c>
      <c r="H39">
        <v>0</v>
      </c>
      <c r="I39">
        <v>0</v>
      </c>
      <c r="J39">
        <v>3.2682455999999999E-2</v>
      </c>
      <c r="K39">
        <v>1.166018E-3</v>
      </c>
      <c r="L39">
        <v>1.2803900000000001E-4</v>
      </c>
      <c r="M39">
        <v>3.3976513E-2</v>
      </c>
      <c r="N39">
        <v>9.9505899999999996E-4</v>
      </c>
      <c r="O39">
        <v>0</v>
      </c>
      <c r="P39">
        <v>5.3187340000000003E-3</v>
      </c>
      <c r="Q39">
        <v>8.1500000000000002E-5</v>
      </c>
      <c r="R39">
        <v>2.2191100000000001E-4</v>
      </c>
      <c r="S39">
        <v>6.6172039999999998E-3</v>
      </c>
      <c r="T39">
        <v>174.39187948900002</v>
      </c>
      <c r="U39">
        <v>0</v>
      </c>
      <c r="V39">
        <v>750.55340220000005</v>
      </c>
      <c r="W39">
        <v>259.95042130000002</v>
      </c>
      <c r="X39">
        <v>0.20470390399999999</v>
      </c>
      <c r="Y39">
        <v>0</v>
      </c>
      <c r="Z39">
        <v>1010.7085274040001</v>
      </c>
      <c r="AA39">
        <v>0</v>
      </c>
      <c r="AB39">
        <v>0.52248920799999998</v>
      </c>
      <c r="AC39">
        <v>4.8996858999999997E-2</v>
      </c>
      <c r="AD39">
        <v>2.7002699999999999E-4</v>
      </c>
      <c r="AE39">
        <v>0</v>
      </c>
      <c r="AF39">
        <v>0.57175609399999994</v>
      </c>
      <c r="AG39">
        <v>1.2532600000000001E-4</v>
      </c>
      <c r="AH39">
        <v>0.59016541</v>
      </c>
      <c r="AI39">
        <v>8.0036099999999995E-3</v>
      </c>
      <c r="AJ39">
        <v>1.8899999999999999E-5</v>
      </c>
      <c r="AK39">
        <v>0</v>
      </c>
      <c r="AL39">
        <v>0.59831324600000013</v>
      </c>
      <c r="AM39">
        <v>1011.8785967440001</v>
      </c>
      <c r="AN39">
        <v>1186.2704762330002</v>
      </c>
    </row>
    <row r="40" spans="1:43" x14ac:dyDescent="0.2">
      <c r="A40">
        <v>2045</v>
      </c>
      <c r="B40">
        <v>0</v>
      </c>
      <c r="C40">
        <v>0</v>
      </c>
      <c r="D40">
        <v>174.57684130000001</v>
      </c>
      <c r="E40">
        <v>0.82566505499999998</v>
      </c>
      <c r="F40">
        <v>0.112188439</v>
      </c>
      <c r="G40">
        <v>175.51469479400001</v>
      </c>
      <c r="H40">
        <v>0</v>
      </c>
      <c r="I40">
        <v>0</v>
      </c>
      <c r="J40">
        <v>3.2908185999999999E-2</v>
      </c>
      <c r="K40">
        <v>1.0889090000000001E-3</v>
      </c>
      <c r="L40">
        <v>1.5571399999999999E-4</v>
      </c>
      <c r="M40">
        <v>3.4152808999999999E-2</v>
      </c>
      <c r="N40">
        <v>8.4949999999999999E-4</v>
      </c>
      <c r="O40">
        <v>0</v>
      </c>
      <c r="P40">
        <v>5.3552929999999997E-3</v>
      </c>
      <c r="Q40">
        <v>7.6199999999999995E-5</v>
      </c>
      <c r="R40">
        <v>2.6987799999999998E-4</v>
      </c>
      <c r="S40">
        <v>6.5508710000000006E-3</v>
      </c>
      <c r="T40">
        <v>175.55539847399999</v>
      </c>
      <c r="U40">
        <v>0</v>
      </c>
      <c r="V40">
        <v>699.80887329999996</v>
      </c>
      <c r="W40">
        <v>247.6815934</v>
      </c>
      <c r="X40">
        <v>0.112766057</v>
      </c>
      <c r="Y40">
        <v>0</v>
      </c>
      <c r="Z40">
        <v>947.603232757</v>
      </c>
      <c r="AA40">
        <v>0</v>
      </c>
      <c r="AB40">
        <v>0.48816600700000001</v>
      </c>
      <c r="AC40">
        <v>4.6684601999999999E-2</v>
      </c>
      <c r="AD40">
        <v>1.4877299999999999E-4</v>
      </c>
      <c r="AE40">
        <v>0</v>
      </c>
      <c r="AF40">
        <v>0.53499938200000008</v>
      </c>
      <c r="AG40">
        <v>1.2074999999999999E-4</v>
      </c>
      <c r="AH40">
        <v>0.55209275300000005</v>
      </c>
      <c r="AI40">
        <v>7.6248139999999997E-3</v>
      </c>
      <c r="AJ40">
        <v>1.04E-5</v>
      </c>
      <c r="AK40">
        <v>0</v>
      </c>
      <c r="AL40">
        <v>0.55984871700000005</v>
      </c>
      <c r="AM40">
        <v>948.69808085599993</v>
      </c>
      <c r="AN40">
        <v>1124.2534793300001</v>
      </c>
    </row>
    <row r="41" spans="1:43" x14ac:dyDescent="0.2">
      <c r="A41">
        <v>2046</v>
      </c>
      <c r="B41">
        <v>0</v>
      </c>
      <c r="C41">
        <v>0</v>
      </c>
      <c r="D41">
        <v>174.10524530000001</v>
      </c>
      <c r="E41">
        <v>0.688577569</v>
      </c>
      <c r="F41">
        <v>0.143724931</v>
      </c>
      <c r="G41">
        <v>174.9375478</v>
      </c>
      <c r="H41">
        <v>0</v>
      </c>
      <c r="I41">
        <v>0</v>
      </c>
      <c r="J41">
        <v>3.2819607000000001E-2</v>
      </c>
      <c r="K41">
        <v>9.0811400000000001E-4</v>
      </c>
      <c r="L41">
        <v>1.9948599999999999E-4</v>
      </c>
      <c r="M41">
        <v>3.3927207000000001E-2</v>
      </c>
      <c r="N41">
        <v>7.0483500000000001E-4</v>
      </c>
      <c r="O41">
        <v>0</v>
      </c>
      <c r="P41">
        <v>5.3419060000000004E-3</v>
      </c>
      <c r="Q41">
        <v>6.3499999999999999E-5</v>
      </c>
      <c r="R41">
        <v>3.45741E-4</v>
      </c>
      <c r="S41">
        <v>6.4559820000000007E-3</v>
      </c>
      <c r="T41">
        <v>174.97793098900001</v>
      </c>
      <c r="U41">
        <v>0</v>
      </c>
      <c r="V41">
        <v>658.0272281</v>
      </c>
      <c r="W41">
        <v>234.6709975</v>
      </c>
      <c r="X41">
        <v>9.0212845E-2</v>
      </c>
      <c r="Y41">
        <v>0</v>
      </c>
      <c r="Z41">
        <v>892.788438445</v>
      </c>
      <c r="AA41">
        <v>0</v>
      </c>
      <c r="AB41">
        <v>0.458644832</v>
      </c>
      <c r="AC41">
        <v>4.4231411999999998E-2</v>
      </c>
      <c r="AD41">
        <v>1.19018E-4</v>
      </c>
      <c r="AE41">
        <v>0</v>
      </c>
      <c r="AF41">
        <v>0.502995262</v>
      </c>
      <c r="AG41">
        <v>1.12961E-4</v>
      </c>
      <c r="AH41">
        <v>0.51856521899999997</v>
      </c>
      <c r="AI41">
        <v>7.2238249999999997E-3</v>
      </c>
      <c r="AJ41">
        <v>8.3599999999999996E-6</v>
      </c>
      <c r="AK41">
        <v>0</v>
      </c>
      <c r="AL41">
        <v>0.52591036499999999</v>
      </c>
      <c r="AM41">
        <v>893.81734407200008</v>
      </c>
      <c r="AN41">
        <v>1068.7952750610002</v>
      </c>
    </row>
    <row r="42" spans="1:43" x14ac:dyDescent="0.2">
      <c r="A42">
        <v>2047</v>
      </c>
      <c r="B42">
        <v>0</v>
      </c>
      <c r="C42">
        <v>0</v>
      </c>
      <c r="D42">
        <v>173.6336494</v>
      </c>
      <c r="E42">
        <v>0.55149008300000002</v>
      </c>
      <c r="F42">
        <v>0.175261424</v>
      </c>
      <c r="G42">
        <v>174.36040090700001</v>
      </c>
      <c r="H42">
        <v>0</v>
      </c>
      <c r="I42">
        <v>0</v>
      </c>
      <c r="J42">
        <v>3.2731029000000002E-2</v>
      </c>
      <c r="K42">
        <v>7.27E-4</v>
      </c>
      <c r="L42">
        <v>2.4325799999999999E-4</v>
      </c>
      <c r="M42">
        <v>3.3701287000000003E-2</v>
      </c>
      <c r="N42">
        <v>5.6017000000000003E-4</v>
      </c>
      <c r="O42">
        <v>0</v>
      </c>
      <c r="P42">
        <v>5.3285190000000003E-3</v>
      </c>
      <c r="Q42">
        <v>5.0800000000000002E-5</v>
      </c>
      <c r="R42">
        <v>4.2160400000000001E-4</v>
      </c>
      <c r="S42">
        <v>6.3610930000000008E-3</v>
      </c>
      <c r="T42">
        <v>174.40046328700001</v>
      </c>
      <c r="U42">
        <v>0</v>
      </c>
      <c r="V42">
        <v>616.24558300000001</v>
      </c>
      <c r="W42">
        <v>221.66040150000001</v>
      </c>
      <c r="X42">
        <v>6.7659633999999996E-2</v>
      </c>
      <c r="Y42">
        <v>0</v>
      </c>
      <c r="Z42">
        <v>837.9736441340001</v>
      </c>
      <c r="AA42">
        <v>0</v>
      </c>
      <c r="AB42">
        <v>0.42912365800000002</v>
      </c>
      <c r="AC42">
        <v>4.1778223000000003E-2</v>
      </c>
      <c r="AD42">
        <v>8.9300000000000002E-5</v>
      </c>
      <c r="AE42">
        <v>0</v>
      </c>
      <c r="AF42">
        <v>0.47099118100000004</v>
      </c>
      <c r="AG42">
        <v>1.05172E-4</v>
      </c>
      <c r="AH42">
        <v>0.485037685</v>
      </c>
      <c r="AI42">
        <v>6.822837E-3</v>
      </c>
      <c r="AJ42">
        <v>6.2700000000000001E-6</v>
      </c>
      <c r="AK42">
        <v>0</v>
      </c>
      <c r="AL42">
        <v>0.49197196399999998</v>
      </c>
      <c r="AM42">
        <v>838.93660727899999</v>
      </c>
      <c r="AN42">
        <v>1013.337070566</v>
      </c>
    </row>
    <row r="43" spans="1:43" x14ac:dyDescent="0.2">
      <c r="A43">
        <v>2048</v>
      </c>
      <c r="B43">
        <v>0</v>
      </c>
      <c r="C43">
        <v>0</v>
      </c>
      <c r="D43">
        <v>173.16205339999999</v>
      </c>
      <c r="E43">
        <v>0.41440259699999998</v>
      </c>
      <c r="F43">
        <v>0.206797916</v>
      </c>
      <c r="G43">
        <v>173.78325391299998</v>
      </c>
      <c r="H43">
        <v>0</v>
      </c>
      <c r="I43">
        <v>0</v>
      </c>
      <c r="J43">
        <v>3.2642450000000003E-2</v>
      </c>
      <c r="K43">
        <v>5.4699999999999996E-4</v>
      </c>
      <c r="L43">
        <v>2.8703000000000002E-4</v>
      </c>
      <c r="M43">
        <v>3.3476480000000003E-2</v>
      </c>
      <c r="N43">
        <v>4.1599999999999997E-4</v>
      </c>
      <c r="O43">
        <v>0</v>
      </c>
      <c r="P43">
        <v>5.3151320000000002E-3</v>
      </c>
      <c r="Q43">
        <v>3.82E-5</v>
      </c>
      <c r="R43">
        <v>4.9746800000000004E-4</v>
      </c>
      <c r="S43">
        <v>6.2668000000000003E-3</v>
      </c>
      <c r="T43">
        <v>173.82299719299999</v>
      </c>
      <c r="U43">
        <v>0</v>
      </c>
      <c r="V43">
        <v>574.46393780000005</v>
      </c>
      <c r="W43">
        <v>208.64980550000001</v>
      </c>
      <c r="X43">
        <v>4.5106423E-2</v>
      </c>
      <c r="Y43">
        <v>0</v>
      </c>
      <c r="Z43">
        <v>783.15884972300012</v>
      </c>
      <c r="AA43">
        <v>0</v>
      </c>
      <c r="AB43">
        <v>0.39960248399999998</v>
      </c>
      <c r="AC43">
        <v>3.9325033000000002E-2</v>
      </c>
      <c r="AD43">
        <v>5.9500000000000003E-5</v>
      </c>
      <c r="AE43">
        <v>0</v>
      </c>
      <c r="AF43">
        <v>0.43898701699999998</v>
      </c>
      <c r="AG43">
        <v>9.7399999999999996E-5</v>
      </c>
      <c r="AH43">
        <v>0.45151015100000003</v>
      </c>
      <c r="AI43">
        <v>6.421848E-3</v>
      </c>
      <c r="AJ43">
        <v>4.1799999999999998E-6</v>
      </c>
      <c r="AK43">
        <v>0</v>
      </c>
      <c r="AL43">
        <v>0.45803357900000008</v>
      </c>
      <c r="AM43">
        <v>784.05587031899995</v>
      </c>
      <c r="AN43">
        <v>957.87886751199994</v>
      </c>
    </row>
    <row r="44" spans="1:43" x14ac:dyDescent="0.2">
      <c r="A44">
        <v>2049</v>
      </c>
      <c r="B44">
        <v>0</v>
      </c>
      <c r="C44">
        <v>0</v>
      </c>
      <c r="D44">
        <v>172.69045740000001</v>
      </c>
      <c r="E44">
        <v>0.277315111</v>
      </c>
      <c r="F44">
        <v>0.238334409</v>
      </c>
      <c r="G44">
        <v>173.20610692000002</v>
      </c>
      <c r="H44">
        <v>0</v>
      </c>
      <c r="I44">
        <v>0</v>
      </c>
      <c r="J44">
        <v>3.2553870999999998E-2</v>
      </c>
      <c r="K44">
        <v>3.6600000000000001E-4</v>
      </c>
      <c r="L44">
        <v>3.3080199999999999E-4</v>
      </c>
      <c r="M44">
        <v>3.3250672999999994E-2</v>
      </c>
      <c r="N44">
        <v>2.7099999999999997E-4</v>
      </c>
      <c r="O44">
        <v>0</v>
      </c>
      <c r="P44">
        <v>5.3017460000000004E-3</v>
      </c>
      <c r="Q44">
        <v>2.55E-5</v>
      </c>
      <c r="R44">
        <v>5.7333099999999995E-4</v>
      </c>
      <c r="S44">
        <v>6.1715770000000001E-3</v>
      </c>
      <c r="T44">
        <v>173.24552917000003</v>
      </c>
      <c r="U44">
        <v>0</v>
      </c>
      <c r="V44">
        <v>532.68229259999998</v>
      </c>
      <c r="W44">
        <v>195.63920959999999</v>
      </c>
      <c r="X44">
        <v>2.2553211E-2</v>
      </c>
      <c r="Y44">
        <v>0</v>
      </c>
      <c r="Z44">
        <v>728.34405541099989</v>
      </c>
      <c r="AA44">
        <v>0</v>
      </c>
      <c r="AB44">
        <v>0.37008130900000002</v>
      </c>
      <c r="AC44">
        <v>3.6871843000000001E-2</v>
      </c>
      <c r="AD44">
        <v>2.9799999999999999E-5</v>
      </c>
      <c r="AE44">
        <v>0</v>
      </c>
      <c r="AF44">
        <v>0.40698295200000006</v>
      </c>
      <c r="AG44">
        <v>8.9599999999999996E-5</v>
      </c>
      <c r="AH44">
        <v>0.417982617</v>
      </c>
      <c r="AI44">
        <v>6.0208589999999999E-3</v>
      </c>
      <c r="AJ44">
        <v>2.0899999999999999E-6</v>
      </c>
      <c r="AK44">
        <v>0</v>
      </c>
      <c r="AL44">
        <v>0.42409516600000002</v>
      </c>
      <c r="AM44">
        <v>729.17513352899994</v>
      </c>
      <c r="AN44">
        <v>902.42066269899999</v>
      </c>
    </row>
    <row r="45" spans="1:43" x14ac:dyDescent="0.2">
      <c r="A45">
        <v>2050</v>
      </c>
      <c r="B45">
        <v>0</v>
      </c>
      <c r="C45">
        <v>0</v>
      </c>
      <c r="D45">
        <v>172.21886140000001</v>
      </c>
      <c r="E45">
        <v>0.14022762499999999</v>
      </c>
      <c r="F45">
        <v>0.269870901</v>
      </c>
      <c r="G45">
        <v>172.62895992599999</v>
      </c>
      <c r="H45">
        <v>0</v>
      </c>
      <c r="I45">
        <v>0</v>
      </c>
      <c r="J45">
        <v>3.2465292E-2</v>
      </c>
      <c r="K45">
        <v>1.8493700000000001E-4</v>
      </c>
      <c r="L45">
        <v>3.7457300000000001E-4</v>
      </c>
      <c r="M45">
        <v>3.3024802000000006E-2</v>
      </c>
      <c r="N45">
        <v>1.26E-4</v>
      </c>
      <c r="O45">
        <v>0</v>
      </c>
      <c r="P45">
        <v>5.2883590000000003E-3</v>
      </c>
      <c r="Q45">
        <v>1.29E-5</v>
      </c>
      <c r="R45">
        <v>6.4919399999999996E-4</v>
      </c>
      <c r="S45">
        <v>6.0764529999999999E-3</v>
      </c>
      <c r="T45">
        <v>172.66806118099998</v>
      </c>
      <c r="U45">
        <v>0</v>
      </c>
      <c r="V45">
        <v>490.90064740000003</v>
      </c>
      <c r="W45">
        <v>182.62861359999999</v>
      </c>
      <c r="X45">
        <v>0</v>
      </c>
      <c r="Y45">
        <v>0</v>
      </c>
      <c r="Z45">
        <v>673.52926100000002</v>
      </c>
      <c r="AA45">
        <v>0</v>
      </c>
      <c r="AB45">
        <v>0.34056013499999999</v>
      </c>
      <c r="AC45">
        <v>3.4418653E-2</v>
      </c>
      <c r="AD45">
        <v>0</v>
      </c>
      <c r="AE45">
        <v>0</v>
      </c>
      <c r="AF45">
        <v>0.37497878800000001</v>
      </c>
      <c r="AG45">
        <v>8.1799999999999996E-5</v>
      </c>
      <c r="AH45">
        <v>0.38445508299999998</v>
      </c>
      <c r="AI45">
        <v>5.6198699999999999E-3</v>
      </c>
      <c r="AJ45">
        <v>0</v>
      </c>
      <c r="AK45">
        <v>0</v>
      </c>
      <c r="AL45">
        <v>0.39015675300000002</v>
      </c>
      <c r="AM45">
        <v>674.29439654100008</v>
      </c>
      <c r="AN45">
        <v>846.96245772200007</v>
      </c>
    </row>
    <row r="46" spans="1:43" x14ac:dyDescent="0.2">
      <c r="A46" t="s">
        <v>11</v>
      </c>
      <c r="B46">
        <v>0</v>
      </c>
      <c r="C46">
        <v>23221.244480730005</v>
      </c>
      <c r="D46">
        <v>13634.528255400002</v>
      </c>
      <c r="E46">
        <v>246.65328548000002</v>
      </c>
      <c r="F46">
        <v>165.99504417400001</v>
      </c>
      <c r="G46">
        <v>37268.421065784001</v>
      </c>
      <c r="H46">
        <v>0</v>
      </c>
      <c r="I46">
        <v>15.760429094000001</v>
      </c>
      <c r="J46">
        <v>2.5688441659999994</v>
      </c>
      <c r="K46">
        <v>0.32529673000000009</v>
      </c>
      <c r="L46">
        <v>0.23030683599999988</v>
      </c>
      <c r="M46">
        <v>18.884876825999996</v>
      </c>
      <c r="N46">
        <v>3.7330624000000007E-2</v>
      </c>
      <c r="O46">
        <v>19.337235723999999</v>
      </c>
      <c r="P46">
        <v>0.42109167299999989</v>
      </c>
      <c r="Q46">
        <v>2.2747154000000009E-2</v>
      </c>
      <c r="R46">
        <v>0.39940447600000017</v>
      </c>
      <c r="S46">
        <v>20.217809651000003</v>
      </c>
      <c r="T46">
        <v>37307.523752260982</v>
      </c>
      <c r="U46">
        <v>0</v>
      </c>
      <c r="V46">
        <v>45285.7719841</v>
      </c>
      <c r="W46">
        <v>16889.812234199999</v>
      </c>
      <c r="X46">
        <v>151.98681165599993</v>
      </c>
      <c r="Y46">
        <v>132.62132595899999</v>
      </c>
      <c r="Z46">
        <v>62460.192355915002</v>
      </c>
      <c r="AA46">
        <v>0</v>
      </c>
      <c r="AB46">
        <v>32.751391306999999</v>
      </c>
      <c r="AC46">
        <v>3.1822708659999996</v>
      </c>
      <c r="AD46">
        <v>0.20045936300000003</v>
      </c>
      <c r="AE46">
        <v>0.18400583200000001</v>
      </c>
      <c r="AF46">
        <v>36.318127368000006</v>
      </c>
      <c r="AG46">
        <v>1.6448165000000001E-2</v>
      </c>
      <c r="AH46">
        <v>38.548582748000001</v>
      </c>
      <c r="AI46">
        <v>0.52172102600000003</v>
      </c>
      <c r="AJ46">
        <v>1.4026958000000003E-2</v>
      </c>
      <c r="AK46">
        <v>0.31910848500000022</v>
      </c>
      <c r="AL46">
        <v>39.41988738200002</v>
      </c>
      <c r="AM46">
        <v>62535.930370665003</v>
      </c>
      <c r="AN46">
        <v>99843.454122925992</v>
      </c>
    </row>
    <row r="47" spans="1:43" x14ac:dyDescent="0.2">
      <c r="A47" t="s">
        <v>11</v>
      </c>
      <c r="B47">
        <v>0</v>
      </c>
      <c r="C47">
        <v>29079.273033999991</v>
      </c>
      <c r="D47">
        <v>11783.805081599994</v>
      </c>
      <c r="E47">
        <v>135.03613797</v>
      </c>
      <c r="F47">
        <v>133.46624416999995</v>
      </c>
      <c r="G47">
        <v>41131.580497740011</v>
      </c>
      <c r="H47">
        <v>0</v>
      </c>
      <c r="I47">
        <v>21.264388705000005</v>
      </c>
      <c r="J47">
        <v>2.2202012709999996</v>
      </c>
      <c r="K47">
        <v>0.17810540200000005</v>
      </c>
      <c r="L47">
        <v>0.185175167</v>
      </c>
      <c r="M47">
        <v>23.847870545000003</v>
      </c>
      <c r="N47">
        <v>4.1028228E-2</v>
      </c>
      <c r="O47">
        <v>25.543443361999998</v>
      </c>
      <c r="P47">
        <v>0.36380620300000011</v>
      </c>
      <c r="Q47">
        <v>1.2467967999999999E-2</v>
      </c>
      <c r="R47">
        <v>0.32113797500000002</v>
      </c>
      <c r="S47">
        <v>26.281883736000005</v>
      </c>
      <c r="T47">
        <v>41181.710252020996</v>
      </c>
      <c r="U47">
        <v>0</v>
      </c>
      <c r="V47">
        <v>45285.7719841</v>
      </c>
      <c r="W47">
        <v>16889.812234199999</v>
      </c>
      <c r="X47">
        <v>151.98681165599993</v>
      </c>
      <c r="Y47">
        <v>132.62132595899999</v>
      </c>
      <c r="Z47">
        <v>62460.192355915002</v>
      </c>
      <c r="AA47">
        <v>0</v>
      </c>
      <c r="AB47">
        <v>32.751391306999999</v>
      </c>
      <c r="AC47">
        <v>3.1822708659999996</v>
      </c>
      <c r="AD47">
        <v>0.20045936300000003</v>
      </c>
      <c r="AE47">
        <v>0.1840058</v>
      </c>
      <c r="AF47">
        <v>36.318127336000011</v>
      </c>
      <c r="AG47">
        <v>1.6448165000000001E-2</v>
      </c>
      <c r="AH47">
        <v>38.548582748000001</v>
      </c>
      <c r="AI47">
        <v>0.52172102600000003</v>
      </c>
      <c r="AJ47">
        <v>1.4026752E-2</v>
      </c>
      <c r="AK47">
        <v>0.31910808300000021</v>
      </c>
      <c r="AL47">
        <v>39.41988677400002</v>
      </c>
      <c r="AM47">
        <v>62535.930370024995</v>
      </c>
      <c r="AQ47">
        <v>103717.64062204602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4"/>
  <sheetViews>
    <sheetView workbookViewId="0">
      <selection activeCell="D19" sqref="D19"/>
    </sheetView>
  </sheetViews>
  <sheetFormatPr baseColWidth="10" defaultColWidth="8.83203125" defaultRowHeight="16" x14ac:dyDescent="0.2"/>
  <cols>
    <col min="4" max="4" width="13.1640625" bestFit="1" customWidth="1"/>
    <col min="16" max="19" width="8.83203125" style="7"/>
  </cols>
  <sheetData>
    <row r="1" spans="1:19" x14ac:dyDescent="0.2">
      <c r="A1" t="s">
        <v>73</v>
      </c>
      <c r="J1" t="s">
        <v>31</v>
      </c>
      <c r="P1" s="7" t="s">
        <v>32</v>
      </c>
    </row>
    <row r="2" spans="1:19" x14ac:dyDescent="0.2">
      <c r="B2" t="s">
        <v>24</v>
      </c>
      <c r="C2" t="s">
        <v>25</v>
      </c>
      <c r="D2" t="s">
        <v>26</v>
      </c>
      <c r="E2" t="s">
        <v>8</v>
      </c>
      <c r="F2" t="s">
        <v>19</v>
      </c>
      <c r="K2" t="s">
        <v>27</v>
      </c>
      <c r="L2" t="s">
        <v>28</v>
      </c>
      <c r="M2" t="s">
        <v>29</v>
      </c>
      <c r="N2" t="s">
        <v>72</v>
      </c>
      <c r="Q2" s="7" t="s">
        <v>27</v>
      </c>
      <c r="R2" s="7" t="s">
        <v>28</v>
      </c>
      <c r="S2" s="7" t="s">
        <v>29</v>
      </c>
    </row>
    <row r="3" spans="1:19" x14ac:dyDescent="0.2">
      <c r="A3" t="s">
        <v>22</v>
      </c>
      <c r="B3">
        <v>3.66</v>
      </c>
      <c r="C3">
        <v>40.24</v>
      </c>
      <c r="D3">
        <v>24.91</v>
      </c>
      <c r="E3">
        <v>23.22</v>
      </c>
      <c r="F3">
        <v>9.2100000000000009</v>
      </c>
      <c r="M3" t="s">
        <v>30</v>
      </c>
      <c r="S3" s="7" t="s">
        <v>30</v>
      </c>
    </row>
    <row r="4" spans="1:19" x14ac:dyDescent="0.2">
      <c r="A4" t="s">
        <v>23</v>
      </c>
      <c r="B4">
        <v>4.26</v>
      </c>
      <c r="C4">
        <v>52.36</v>
      </c>
      <c r="D4">
        <v>40.15</v>
      </c>
      <c r="E4">
        <v>19.11</v>
      </c>
      <c r="F4">
        <v>8.9600000000000009</v>
      </c>
      <c r="J4">
        <v>2010</v>
      </c>
      <c r="K4">
        <f>+K5/K6*K5</f>
        <v>36.605666374126379</v>
      </c>
      <c r="L4">
        <f t="shared" ref="L4:L12" si="0">+L5/L6*L5</f>
        <v>34.4666892688874</v>
      </c>
      <c r="N4">
        <f t="shared" ref="N4:N12" si="1">N5*0.97</f>
        <v>92.178015861866015</v>
      </c>
      <c r="P4" s="7">
        <v>2010</v>
      </c>
      <c r="Q4" s="7">
        <f>+K4*(1-2.5%)^2</f>
        <v>34.798261596903885</v>
      </c>
      <c r="R4" s="7">
        <f t="shared" ref="R4:R12" si="2">+L4*(1-2.5%)^2</f>
        <v>32.764896486236083</v>
      </c>
    </row>
    <row r="5" spans="1:19" x14ac:dyDescent="0.2">
      <c r="A5" s="14" t="s">
        <v>75</v>
      </c>
      <c r="J5">
        <v>2011</v>
      </c>
      <c r="K5">
        <f>+K6/K7*K6</f>
        <v>37.70383636535017</v>
      </c>
      <c r="L5">
        <f t="shared" si="0"/>
        <v>34.983689607920702</v>
      </c>
      <c r="N5">
        <f t="shared" si="1"/>
        <v>95.02888233182064</v>
      </c>
      <c r="P5" s="7">
        <v>2011</v>
      </c>
      <c r="Q5" s="7">
        <f t="shared" ref="Q5:Q44" si="3">+K5*(1-2.5%)^2</f>
        <v>35.842209444811004</v>
      </c>
      <c r="R5" s="7">
        <f t="shared" si="2"/>
        <v>33.256369933529612</v>
      </c>
    </row>
    <row r="6" spans="1:19" x14ac:dyDescent="0.2">
      <c r="J6">
        <v>2012</v>
      </c>
      <c r="K6">
        <f>+K7/K8*K7</f>
        <v>38.834951456310677</v>
      </c>
      <c r="L6">
        <f t="shared" si="0"/>
        <v>35.508444952039504</v>
      </c>
      <c r="N6">
        <f t="shared" si="1"/>
        <v>97.967919929711996</v>
      </c>
      <c r="P6" s="7">
        <v>2012</v>
      </c>
      <c r="Q6" s="7">
        <f t="shared" si="3"/>
        <v>36.917475728155331</v>
      </c>
      <c r="R6" s="7">
        <f t="shared" si="2"/>
        <v>33.755215482532549</v>
      </c>
    </row>
    <row r="7" spans="1:19" x14ac:dyDescent="0.2">
      <c r="A7" t="s">
        <v>74</v>
      </c>
      <c r="J7">
        <v>2013</v>
      </c>
      <c r="K7">
        <v>40</v>
      </c>
      <c r="L7">
        <f t="shared" si="0"/>
        <v>36.04107162632009</v>
      </c>
      <c r="N7">
        <f t="shared" si="1"/>
        <v>100.99785559764123</v>
      </c>
      <c r="P7" s="7">
        <v>2013</v>
      </c>
      <c r="Q7" s="7">
        <f t="shared" si="3"/>
        <v>38.024999999999999</v>
      </c>
      <c r="R7" s="7">
        <f t="shared" si="2"/>
        <v>34.261543714770532</v>
      </c>
    </row>
    <row r="8" spans="1:19" x14ac:dyDescent="0.2">
      <c r="B8" t="s">
        <v>24</v>
      </c>
      <c r="C8" t="s">
        <v>25</v>
      </c>
      <c r="D8" t="s">
        <v>26</v>
      </c>
      <c r="E8" t="s">
        <v>8</v>
      </c>
      <c r="F8" t="s">
        <v>19</v>
      </c>
      <c r="J8">
        <v>2014</v>
      </c>
      <c r="K8">
        <v>41.2</v>
      </c>
      <c r="L8">
        <f t="shared" si="0"/>
        <v>36.58168770071488</v>
      </c>
      <c r="N8">
        <f t="shared" si="1"/>
        <v>104.12150061612499</v>
      </c>
      <c r="P8" s="7">
        <v>2014</v>
      </c>
      <c r="Q8" s="7">
        <f t="shared" si="3"/>
        <v>39.165750000000003</v>
      </c>
      <c r="R8" s="7">
        <f t="shared" si="2"/>
        <v>34.775466870492082</v>
      </c>
    </row>
    <row r="9" spans="1:19" x14ac:dyDescent="0.2">
      <c r="A9" t="s">
        <v>22</v>
      </c>
      <c r="B9">
        <f>+B3*1.02^7</f>
        <v>4.2041895435963639</v>
      </c>
      <c r="C9">
        <f t="shared" ref="C9:F10" si="4">+C3*1.02^7</f>
        <v>46.22311126620702</v>
      </c>
      <c r="D9">
        <f t="shared" si="4"/>
        <v>28.613759981143559</v>
      </c>
      <c r="E9">
        <f t="shared" si="4"/>
        <v>26.672481202816275</v>
      </c>
      <c r="F9">
        <f t="shared" si="4"/>
        <v>10.579394999049867</v>
      </c>
      <c r="J9">
        <v>2015</v>
      </c>
      <c r="K9">
        <v>42.436000000000007</v>
      </c>
      <c r="L9">
        <f t="shared" si="0"/>
        <v>37.130413016225596</v>
      </c>
      <c r="N9">
        <f t="shared" si="1"/>
        <v>107.3417532125</v>
      </c>
      <c r="P9" s="7">
        <v>2015</v>
      </c>
      <c r="Q9" s="7">
        <f t="shared" si="3"/>
        <v>40.340722500000005</v>
      </c>
      <c r="R9" s="7">
        <f t="shared" si="2"/>
        <v>35.297098873549452</v>
      </c>
    </row>
    <row r="10" spans="1:19" x14ac:dyDescent="0.2">
      <c r="A10" t="s">
        <v>23</v>
      </c>
      <c r="B10">
        <f>+B4*1.02^7</f>
        <v>4.8934009441859319</v>
      </c>
      <c r="C10">
        <f t="shared" si="4"/>
        <v>60.145181558116292</v>
      </c>
      <c r="D10">
        <f t="shared" si="4"/>
        <v>46.119729556118585</v>
      </c>
      <c r="E10">
        <f t="shared" si="4"/>
        <v>21.951383108777737</v>
      </c>
      <c r="F10">
        <f t="shared" si="4"/>
        <v>10.292223582137549</v>
      </c>
      <c r="J10">
        <v>2016</v>
      </c>
      <c r="K10">
        <v>43.709080000000007</v>
      </c>
      <c r="L10">
        <f t="shared" si="0"/>
        <v>37.687369211468976</v>
      </c>
      <c r="N10">
        <f t="shared" si="1"/>
        <v>110.66160125</v>
      </c>
      <c r="P10" s="7">
        <v>2016</v>
      </c>
      <c r="Q10" s="7">
        <f t="shared" si="3"/>
        <v>41.550944175000005</v>
      </c>
      <c r="R10" s="7">
        <f t="shared" si="2"/>
        <v>35.82655535665269</v>
      </c>
    </row>
    <row r="11" spans="1:19" x14ac:dyDescent="0.2">
      <c r="J11">
        <v>2017</v>
      </c>
      <c r="K11">
        <v>45.020352400000007</v>
      </c>
      <c r="L11">
        <f t="shared" si="0"/>
        <v>38.252679749641004</v>
      </c>
      <c r="N11">
        <f t="shared" si="1"/>
        <v>114.084125</v>
      </c>
      <c r="P11" s="7">
        <v>2017</v>
      </c>
      <c r="Q11" s="7">
        <f t="shared" si="3"/>
        <v>42.797472500250002</v>
      </c>
      <c r="R11" s="7">
        <f t="shared" si="2"/>
        <v>36.363953687002478</v>
      </c>
    </row>
    <row r="12" spans="1:19" x14ac:dyDescent="0.2">
      <c r="J12">
        <v>2018</v>
      </c>
      <c r="K12">
        <v>46.370962972000008</v>
      </c>
      <c r="L12">
        <f t="shared" si="0"/>
        <v>38.826469945885613</v>
      </c>
      <c r="N12">
        <f t="shared" si="1"/>
        <v>117.6125</v>
      </c>
      <c r="P12" s="7">
        <v>2018</v>
      </c>
      <c r="Q12" s="7">
        <f t="shared" si="3"/>
        <v>44.081396675257508</v>
      </c>
      <c r="R12" s="7">
        <f t="shared" si="2"/>
        <v>36.909412992307509</v>
      </c>
    </row>
    <row r="13" spans="1:19" x14ac:dyDescent="0.2">
      <c r="A13" t="s">
        <v>40</v>
      </c>
      <c r="C13">
        <v>6.25</v>
      </c>
      <c r="D13" t="s">
        <v>41</v>
      </c>
      <c r="J13">
        <v>2019</v>
      </c>
      <c r="K13">
        <v>47.762091861160009</v>
      </c>
      <c r="L13">
        <f>+L14/L15*L14</f>
        <v>39.408866995073893</v>
      </c>
      <c r="N13">
        <f>N14*0.97</f>
        <v>121.25</v>
      </c>
      <c r="P13" s="7">
        <v>2019</v>
      </c>
      <c r="Q13" s="7">
        <f t="shared" si="3"/>
        <v>45.403838575515231</v>
      </c>
      <c r="R13" s="7">
        <f>+L13*(1-2.5%)^2</f>
        <v>37.463054187192121</v>
      </c>
    </row>
    <row r="14" spans="1:19" x14ac:dyDescent="0.2">
      <c r="J14">
        <v>2020</v>
      </c>
      <c r="K14">
        <v>49.194954616994814</v>
      </c>
      <c r="L14">
        <v>40</v>
      </c>
      <c r="M14">
        <v>10</v>
      </c>
      <c r="N14" s="6">
        <v>125</v>
      </c>
      <c r="P14" s="7">
        <v>2020</v>
      </c>
      <c r="Q14" s="7">
        <f t="shared" si="3"/>
        <v>46.765953732780694</v>
      </c>
      <c r="R14" s="7">
        <f>+L14*(1-2.5%)^2</f>
        <v>38.024999999999999</v>
      </c>
      <c r="S14" s="7">
        <f>+M14*(1-2.5%)^2</f>
        <v>9.5062499999999996</v>
      </c>
    </row>
    <row r="15" spans="1:19" x14ac:dyDescent="0.2">
      <c r="A15" s="8"/>
      <c r="B15" s="8"/>
      <c r="C15" s="8"/>
      <c r="D15" s="8"/>
      <c r="E15" s="8"/>
      <c r="F15" s="8"/>
      <c r="J15">
        <v>2021</v>
      </c>
      <c r="K15">
        <v>50.670803255504659</v>
      </c>
      <c r="L15">
        <v>40.599999999999994</v>
      </c>
      <c r="M15">
        <v>20</v>
      </c>
      <c r="N15" s="6">
        <f t="shared" ref="N15:N35" si="5">N14*1.03</f>
        <v>128.75</v>
      </c>
      <c r="P15" s="7">
        <v>2021</v>
      </c>
      <c r="Q15" s="7">
        <f t="shared" si="3"/>
        <v>48.168932344764116</v>
      </c>
      <c r="R15" s="7">
        <f t="shared" ref="R15:R44" si="6">+L15*(1-2.5%)^2</f>
        <v>38.59537499999999</v>
      </c>
      <c r="S15" s="7">
        <f t="shared" ref="S15:S44" si="7">+M15*(1-2.5%)^2</f>
        <v>19.012499999999999</v>
      </c>
    </row>
    <row r="16" spans="1:19" x14ac:dyDescent="0.2">
      <c r="A16" s="8"/>
      <c r="B16" s="8"/>
      <c r="C16" s="8"/>
      <c r="D16" s="8"/>
      <c r="E16" s="8"/>
      <c r="F16" s="8"/>
      <c r="J16">
        <v>2022</v>
      </c>
      <c r="K16">
        <v>52.190927353169798</v>
      </c>
      <c r="L16">
        <v>41.208999999999989</v>
      </c>
      <c r="M16">
        <v>30</v>
      </c>
      <c r="N16" s="6">
        <f t="shared" si="5"/>
        <v>132.61250000000001</v>
      </c>
      <c r="P16" s="7">
        <v>2022</v>
      </c>
      <c r="Q16" s="7">
        <f t="shared" si="3"/>
        <v>49.614000315107035</v>
      </c>
      <c r="R16" s="7">
        <f t="shared" si="6"/>
        <v>39.174305624999988</v>
      </c>
      <c r="S16" s="7">
        <f t="shared" si="7"/>
        <v>28.518749999999997</v>
      </c>
    </row>
    <row r="17" spans="1:19" x14ac:dyDescent="0.2">
      <c r="J17">
        <v>2023</v>
      </c>
      <c r="K17">
        <v>53.756655173764891</v>
      </c>
      <c r="L17">
        <v>41.827134999999984</v>
      </c>
      <c r="M17">
        <v>40</v>
      </c>
      <c r="N17" s="6">
        <f t="shared" si="5"/>
        <v>136.59087500000001</v>
      </c>
      <c r="P17" s="7">
        <v>2023</v>
      </c>
      <c r="Q17" s="7">
        <f t="shared" si="3"/>
        <v>51.102420324560249</v>
      </c>
      <c r="R17" s="7">
        <f t="shared" si="6"/>
        <v>39.761920209374985</v>
      </c>
      <c r="S17" s="7">
        <f t="shared" si="7"/>
        <v>38.024999999999999</v>
      </c>
    </row>
    <row r="18" spans="1:19" x14ac:dyDescent="0.2">
      <c r="J18">
        <v>2024</v>
      </c>
      <c r="K18">
        <v>55.369354828977841</v>
      </c>
      <c r="L18">
        <v>42.454542024999981</v>
      </c>
      <c r="M18">
        <v>42.454542024999981</v>
      </c>
      <c r="N18" s="6">
        <f t="shared" si="5"/>
        <v>140.68860125</v>
      </c>
      <c r="P18" s="7">
        <v>2024</v>
      </c>
      <c r="Q18" s="7">
        <f t="shared" si="3"/>
        <v>52.635492934297055</v>
      </c>
      <c r="R18" s="7">
        <f t="shared" si="6"/>
        <v>40.358349012515603</v>
      </c>
      <c r="S18" s="7">
        <f t="shared" si="7"/>
        <v>40.358349012515603</v>
      </c>
    </row>
    <row r="19" spans="1:19" x14ac:dyDescent="0.2">
      <c r="B19" s="13"/>
      <c r="C19" s="13"/>
      <c r="D19" s="13"/>
      <c r="E19" s="13"/>
      <c r="F19" s="13"/>
      <c r="J19">
        <v>2025</v>
      </c>
      <c r="K19">
        <v>57.030435473847177</v>
      </c>
      <c r="L19">
        <v>43.091360155374979</v>
      </c>
      <c r="M19">
        <v>43.091360155374979</v>
      </c>
      <c r="N19" s="6">
        <f t="shared" si="5"/>
        <v>144.90925928750002</v>
      </c>
      <c r="P19" s="7">
        <v>2025</v>
      </c>
      <c r="Q19" s="7">
        <f t="shared" si="3"/>
        <v>54.214557722325971</v>
      </c>
      <c r="R19" s="7">
        <f t="shared" si="6"/>
        <v>40.96372424770334</v>
      </c>
      <c r="S19" s="7">
        <f t="shared" si="7"/>
        <v>40.96372424770334</v>
      </c>
    </row>
    <row r="20" spans="1:19" x14ac:dyDescent="0.2">
      <c r="B20" s="13"/>
      <c r="C20" s="13"/>
      <c r="D20" s="13"/>
      <c r="E20" s="13"/>
      <c r="F20" s="13"/>
      <c r="J20">
        <v>2026</v>
      </c>
      <c r="K20">
        <v>58.741348538062596</v>
      </c>
      <c r="L20">
        <v>43.737730557705596</v>
      </c>
      <c r="M20">
        <v>43.737730557705596</v>
      </c>
      <c r="N20" s="6">
        <f t="shared" si="5"/>
        <v>149.25653706612502</v>
      </c>
      <c r="P20" s="7">
        <v>2026</v>
      </c>
      <c r="Q20" s="7">
        <f t="shared" si="3"/>
        <v>55.840994453995755</v>
      </c>
      <c r="R20" s="7">
        <f t="shared" si="6"/>
        <v>41.578180111418881</v>
      </c>
      <c r="S20" s="7">
        <f t="shared" si="7"/>
        <v>41.578180111418881</v>
      </c>
    </row>
    <row r="21" spans="1:19" x14ac:dyDescent="0.2">
      <c r="J21">
        <v>2027</v>
      </c>
      <c r="K21">
        <v>60.503588994204478</v>
      </c>
      <c r="L21">
        <v>44.393796516071177</v>
      </c>
      <c r="M21">
        <v>44.393796516071177</v>
      </c>
      <c r="N21" s="6">
        <f t="shared" si="5"/>
        <v>153.73423317810878</v>
      </c>
      <c r="P21" s="7">
        <v>2027</v>
      </c>
      <c r="Q21" s="7">
        <f t="shared" si="3"/>
        <v>57.516224287615628</v>
      </c>
      <c r="R21" s="7">
        <f t="shared" si="6"/>
        <v>42.201852813090163</v>
      </c>
      <c r="S21" s="7">
        <f t="shared" si="7"/>
        <v>42.201852813090163</v>
      </c>
    </row>
    <row r="22" spans="1:19" x14ac:dyDescent="0.2">
      <c r="A22" s="9"/>
      <c r="B22" s="10"/>
      <c r="C22" s="10"/>
      <c r="D22" s="11"/>
      <c r="E22" s="8"/>
      <c r="F22" s="8"/>
      <c r="J22">
        <v>2028</v>
      </c>
      <c r="K22">
        <v>62.318696664030611</v>
      </c>
      <c r="L22">
        <v>45.059703463812241</v>
      </c>
      <c r="M22">
        <v>45.059703463812241</v>
      </c>
      <c r="N22" s="6">
        <f t="shared" si="5"/>
        <v>158.34626017345204</v>
      </c>
      <c r="P22" s="7">
        <v>2028</v>
      </c>
      <c r="Q22" s="7">
        <f t="shared" si="3"/>
        <v>59.241711016244096</v>
      </c>
      <c r="R22" s="7">
        <f t="shared" si="6"/>
        <v>42.834880605286507</v>
      </c>
      <c r="S22" s="7">
        <f t="shared" si="7"/>
        <v>42.834880605286507</v>
      </c>
    </row>
    <row r="23" spans="1:19" x14ac:dyDescent="0.2">
      <c r="A23" s="9"/>
      <c r="B23" s="10"/>
      <c r="C23" s="10"/>
      <c r="D23" s="11"/>
      <c r="E23" s="8"/>
      <c r="F23" s="8"/>
      <c r="J23">
        <v>2029</v>
      </c>
      <c r="K23">
        <v>64.188257563951538</v>
      </c>
      <c r="L23">
        <v>45.735599015769424</v>
      </c>
      <c r="M23">
        <v>45.735599015769424</v>
      </c>
      <c r="N23" s="6">
        <f t="shared" si="5"/>
        <v>163.0966479786556</v>
      </c>
      <c r="P23" s="7">
        <v>2029</v>
      </c>
      <c r="Q23" s="7">
        <f t="shared" si="3"/>
        <v>61.018962346731428</v>
      </c>
      <c r="R23" s="7">
        <f t="shared" si="6"/>
        <v>43.477403814365807</v>
      </c>
      <c r="S23" s="7">
        <f t="shared" si="7"/>
        <v>43.477403814365807</v>
      </c>
    </row>
    <row r="24" spans="1:19" x14ac:dyDescent="0.2">
      <c r="A24" s="8"/>
      <c r="B24" s="12"/>
      <c r="C24" s="12"/>
      <c r="D24" s="8"/>
      <c r="E24" s="8"/>
      <c r="F24" s="8"/>
      <c r="J24">
        <v>2030</v>
      </c>
      <c r="K24">
        <v>66.113905290870079</v>
      </c>
      <c r="L24">
        <v>46.421633001005958</v>
      </c>
      <c r="M24">
        <v>46.421633001005958</v>
      </c>
      <c r="N24" s="6">
        <f t="shared" si="5"/>
        <v>167.98954741801526</v>
      </c>
      <c r="P24" s="7">
        <v>2030</v>
      </c>
      <c r="Q24" s="7">
        <f t="shared" si="3"/>
        <v>62.849531217133368</v>
      </c>
      <c r="R24" s="7">
        <f t="shared" si="6"/>
        <v>44.129564871581287</v>
      </c>
      <c r="S24" s="7">
        <f t="shared" si="7"/>
        <v>44.129564871581287</v>
      </c>
    </row>
    <row r="25" spans="1:19" x14ac:dyDescent="0.2">
      <c r="A25" s="8"/>
      <c r="B25" s="8"/>
      <c r="C25" s="8"/>
      <c r="D25" s="8"/>
      <c r="E25" s="8"/>
      <c r="F25" s="8"/>
      <c r="J25">
        <v>2031</v>
      </c>
      <c r="K25">
        <v>68.097322449596177</v>
      </c>
      <c r="L25">
        <v>47.117957496021042</v>
      </c>
      <c r="M25">
        <v>47.117957496021042</v>
      </c>
      <c r="N25" s="6">
        <f t="shared" si="5"/>
        <v>173.02923384055572</v>
      </c>
      <c r="P25" s="7">
        <v>2031</v>
      </c>
      <c r="Q25" s="7">
        <f t="shared" si="3"/>
        <v>64.735017153647362</v>
      </c>
      <c r="R25" s="7">
        <f t="shared" si="6"/>
        <v>44.791508344655</v>
      </c>
      <c r="S25" s="7">
        <f t="shared" si="7"/>
        <v>44.791508344655</v>
      </c>
    </row>
    <row r="26" spans="1:19" x14ac:dyDescent="0.2">
      <c r="A26" s="8"/>
      <c r="B26" s="8"/>
      <c r="C26" s="8"/>
      <c r="D26" s="8"/>
      <c r="E26" s="8"/>
      <c r="F26" s="8"/>
      <c r="J26">
        <v>2032</v>
      </c>
      <c r="K26">
        <v>70.140242123084064</v>
      </c>
      <c r="L26">
        <v>47.824726858461354</v>
      </c>
      <c r="M26">
        <v>47.824726858461354</v>
      </c>
      <c r="N26" s="6">
        <f t="shared" si="5"/>
        <v>178.22011085577239</v>
      </c>
      <c r="P26" s="7">
        <v>2032</v>
      </c>
      <c r="Q26" s="7">
        <f t="shared" si="3"/>
        <v>66.677067668256782</v>
      </c>
      <c r="R26" s="7">
        <f t="shared" si="6"/>
        <v>45.463380969824819</v>
      </c>
      <c r="S26" s="7">
        <f t="shared" si="7"/>
        <v>45.463380969824819</v>
      </c>
    </row>
    <row r="27" spans="1:19" x14ac:dyDescent="0.2">
      <c r="A27" s="8"/>
      <c r="B27" s="8"/>
      <c r="C27" s="8"/>
      <c r="D27" s="8"/>
      <c r="E27" s="8"/>
      <c r="F27" s="8"/>
      <c r="J27">
        <v>2033</v>
      </c>
      <c r="K27">
        <v>72.244449386776594</v>
      </c>
      <c r="L27">
        <v>48.542097761338269</v>
      </c>
      <c r="M27">
        <v>48.542097761338269</v>
      </c>
      <c r="N27" s="6">
        <f t="shared" si="5"/>
        <v>183.56671418144558</v>
      </c>
      <c r="P27" s="7">
        <v>2033</v>
      </c>
      <c r="Q27" s="7">
        <f t="shared" si="3"/>
        <v>68.677379698304492</v>
      </c>
      <c r="R27" s="7">
        <f t="shared" si="6"/>
        <v>46.145331684372188</v>
      </c>
      <c r="S27" s="7">
        <f t="shared" si="7"/>
        <v>46.145331684372188</v>
      </c>
    </row>
    <row r="28" spans="1:19" x14ac:dyDescent="0.2">
      <c r="J28">
        <v>2034</v>
      </c>
      <c r="K28">
        <v>74.411782868379888</v>
      </c>
      <c r="L28">
        <v>49.270229227758335</v>
      </c>
      <c r="M28">
        <v>49.270229227758335</v>
      </c>
      <c r="N28" s="6">
        <f t="shared" si="5"/>
        <v>189.07371560688895</v>
      </c>
      <c r="P28" s="7">
        <v>2034</v>
      </c>
      <c r="Q28" s="7">
        <f t="shared" si="3"/>
        <v>70.737701089253633</v>
      </c>
      <c r="R28" s="7">
        <f t="shared" si="6"/>
        <v>46.837511659637762</v>
      </c>
      <c r="S28" s="7">
        <f t="shared" si="7"/>
        <v>46.837511659637762</v>
      </c>
    </row>
    <row r="29" spans="1:19" x14ac:dyDescent="0.2">
      <c r="J29">
        <v>2035</v>
      </c>
      <c r="K29">
        <v>76.644136354431282</v>
      </c>
      <c r="L29">
        <v>50.009282666174705</v>
      </c>
      <c r="M29">
        <v>50.009282666174705</v>
      </c>
      <c r="N29" s="6">
        <f t="shared" si="5"/>
        <v>194.74592707509564</v>
      </c>
      <c r="P29" s="7">
        <v>2035</v>
      </c>
      <c r="Q29" s="7">
        <f t="shared" si="3"/>
        <v>72.859832121931234</v>
      </c>
      <c r="R29" s="7">
        <f t="shared" si="6"/>
        <v>47.540074334532328</v>
      </c>
      <c r="S29" s="7">
        <f t="shared" si="7"/>
        <v>47.540074334532328</v>
      </c>
    </row>
    <row r="30" spans="1:19" x14ac:dyDescent="0.2">
      <c r="J30">
        <v>2036</v>
      </c>
      <c r="K30">
        <v>78.943460445064218</v>
      </c>
      <c r="L30">
        <v>50.759421906167319</v>
      </c>
      <c r="M30">
        <v>50.759421906167319</v>
      </c>
      <c r="N30" s="6">
        <f t="shared" si="5"/>
        <v>200.5883048873485</v>
      </c>
      <c r="P30" s="7">
        <v>2036</v>
      </c>
      <c r="Q30" s="7">
        <f t="shared" si="3"/>
        <v>75.045627085589174</v>
      </c>
      <c r="R30" s="7">
        <f t="shared" si="6"/>
        <v>48.253175449550305</v>
      </c>
      <c r="S30" s="7">
        <f t="shared" si="7"/>
        <v>48.253175449550305</v>
      </c>
    </row>
    <row r="31" spans="1:19" x14ac:dyDescent="0.2">
      <c r="J31">
        <v>2037</v>
      </c>
      <c r="K31">
        <v>81.311764258416147</v>
      </c>
      <c r="L31">
        <v>51.520813234759821</v>
      </c>
      <c r="M31">
        <v>51.520813234759821</v>
      </c>
      <c r="N31" s="6">
        <f t="shared" si="5"/>
        <v>206.60595403396897</v>
      </c>
      <c r="P31" s="7">
        <v>2037</v>
      </c>
      <c r="Q31" s="7">
        <f t="shared" si="3"/>
        <v>77.296995898156851</v>
      </c>
      <c r="R31" s="7">
        <f t="shared" si="6"/>
        <v>48.976973081293551</v>
      </c>
      <c r="S31" s="7">
        <f t="shared" si="7"/>
        <v>48.976973081293551</v>
      </c>
    </row>
    <row r="32" spans="1:19" x14ac:dyDescent="0.2">
      <c r="J32">
        <v>2038</v>
      </c>
      <c r="K32">
        <v>83.751117186168628</v>
      </c>
      <c r="L32">
        <v>52.293625433281214</v>
      </c>
      <c r="M32">
        <v>52.293625433281214</v>
      </c>
      <c r="N32" s="6">
        <f t="shared" si="5"/>
        <v>212.80413265498805</v>
      </c>
      <c r="P32" s="7">
        <v>2038</v>
      </c>
      <c r="Q32" s="7">
        <f t="shared" si="3"/>
        <v>79.615905775101552</v>
      </c>
      <c r="R32" s="7">
        <f t="shared" si="6"/>
        <v>49.711627677512951</v>
      </c>
      <c r="S32" s="7">
        <f t="shared" si="7"/>
        <v>49.711627677512951</v>
      </c>
    </row>
    <row r="33" spans="10:19" x14ac:dyDescent="0.2">
      <c r="J33">
        <v>2039</v>
      </c>
      <c r="K33">
        <v>86.26365070175369</v>
      </c>
      <c r="L33">
        <v>53.078029814780429</v>
      </c>
      <c r="M33">
        <v>53.078029814780429</v>
      </c>
      <c r="N33" s="6">
        <f t="shared" si="5"/>
        <v>219.1882566346377</v>
      </c>
      <c r="P33" s="7">
        <v>2039</v>
      </c>
      <c r="Q33" s="7">
        <f t="shared" si="3"/>
        <v>82.004382948354603</v>
      </c>
      <c r="R33" s="7">
        <f t="shared" si="6"/>
        <v>50.45730209267564</v>
      </c>
      <c r="S33" s="7">
        <f t="shared" si="7"/>
        <v>50.45730209267564</v>
      </c>
    </row>
    <row r="34" spans="10:19" x14ac:dyDescent="0.2">
      <c r="J34">
        <v>2040</v>
      </c>
      <c r="K34">
        <v>88.851560222806299</v>
      </c>
      <c r="L34">
        <v>53.874200262002127</v>
      </c>
      <c r="M34">
        <v>53.874200262002127</v>
      </c>
      <c r="N34" s="6">
        <f t="shared" si="5"/>
        <v>225.76390433367683</v>
      </c>
      <c r="P34" s="7">
        <v>2040</v>
      </c>
      <c r="Q34" s="7">
        <f t="shared" si="3"/>
        <v>84.464514436805231</v>
      </c>
      <c r="R34" s="7">
        <f t="shared" si="6"/>
        <v>51.214161624065767</v>
      </c>
      <c r="S34" s="7">
        <f t="shared" si="7"/>
        <v>51.214161624065767</v>
      </c>
    </row>
    <row r="35" spans="10:19" x14ac:dyDescent="0.2">
      <c r="J35">
        <v>2041</v>
      </c>
      <c r="K35">
        <v>91.517107029490489</v>
      </c>
      <c r="L35">
        <v>54.682313265932152</v>
      </c>
      <c r="M35">
        <v>54.682313265932152</v>
      </c>
      <c r="N35" s="6">
        <f t="shared" si="5"/>
        <v>232.53682146368715</v>
      </c>
      <c r="P35" s="7">
        <v>2041</v>
      </c>
      <c r="Q35" s="7">
        <f t="shared" si="3"/>
        <v>86.998449869909393</v>
      </c>
      <c r="R35" s="7">
        <f t="shared" si="6"/>
        <v>51.982374048426749</v>
      </c>
      <c r="S35" s="7">
        <f t="shared" si="7"/>
        <v>51.982374048426749</v>
      </c>
    </row>
    <row r="36" spans="10:19" x14ac:dyDescent="0.2">
      <c r="J36">
        <v>2042</v>
      </c>
      <c r="K36">
        <v>94.262620240375213</v>
      </c>
      <c r="L36">
        <v>55.502547964921128</v>
      </c>
      <c r="M36">
        <v>55.502547964921128</v>
      </c>
      <c r="N36" s="6">
        <f t="shared" ref="N36:N44" si="8">N35*1.03</f>
        <v>239.51292610759776</v>
      </c>
      <c r="P36" s="7">
        <v>2042</v>
      </c>
      <c r="Q36" s="7">
        <f t="shared" si="3"/>
        <v>89.608403366006684</v>
      </c>
      <c r="R36" s="7">
        <f t="shared" si="6"/>
        <v>52.762109659153147</v>
      </c>
      <c r="S36" s="7">
        <f t="shared" si="7"/>
        <v>52.762109659153147</v>
      </c>
    </row>
    <row r="37" spans="10:19" x14ac:dyDescent="0.2">
      <c r="J37">
        <v>2043</v>
      </c>
      <c r="K37">
        <v>97.090498847586474</v>
      </c>
      <c r="L37">
        <v>56.335086184394939</v>
      </c>
      <c r="M37">
        <v>56.335086184394939</v>
      </c>
      <c r="N37" s="6">
        <f t="shared" si="8"/>
        <v>246.69831389082572</v>
      </c>
      <c r="P37" s="7">
        <v>2043</v>
      </c>
      <c r="Q37" s="7">
        <f t="shared" si="3"/>
        <v>92.296655466986891</v>
      </c>
      <c r="R37" s="7">
        <f t="shared" si="6"/>
        <v>53.553541304040436</v>
      </c>
      <c r="S37" s="7">
        <f t="shared" si="7"/>
        <v>53.553541304040436</v>
      </c>
    </row>
    <row r="38" spans="10:19" x14ac:dyDescent="0.2">
      <c r="J38">
        <v>2044</v>
      </c>
      <c r="K38">
        <v>100.00321381301407</v>
      </c>
      <c r="L38">
        <v>57.180112477160854</v>
      </c>
      <c r="M38">
        <v>57.180112477160854</v>
      </c>
      <c r="N38" s="6">
        <f t="shared" si="8"/>
        <v>254.0992633075505</v>
      </c>
      <c r="P38" s="7">
        <v>2044</v>
      </c>
      <c r="Q38" s="7">
        <f t="shared" si="3"/>
        <v>95.065555130996501</v>
      </c>
      <c r="R38" s="7">
        <f t="shared" si="6"/>
        <v>54.356844423601032</v>
      </c>
      <c r="S38" s="7">
        <f t="shared" si="7"/>
        <v>54.356844423601032</v>
      </c>
    </row>
    <row r="39" spans="10:19" x14ac:dyDescent="0.2">
      <c r="J39">
        <v>2045</v>
      </c>
      <c r="K39">
        <v>103.0033102274045</v>
      </c>
      <c r="L39">
        <v>58.037814164318263</v>
      </c>
      <c r="M39">
        <v>58.037814164318263</v>
      </c>
      <c r="N39" s="6">
        <f t="shared" si="8"/>
        <v>261.72224120677703</v>
      </c>
      <c r="P39" s="7">
        <v>2045</v>
      </c>
      <c r="Q39" s="7">
        <f t="shared" si="3"/>
        <v>97.917521784926393</v>
      </c>
      <c r="R39" s="7">
        <f t="shared" si="6"/>
        <v>55.172197089955048</v>
      </c>
      <c r="S39" s="7">
        <f t="shared" si="7"/>
        <v>55.172197089955048</v>
      </c>
    </row>
    <row r="40" spans="10:19" x14ac:dyDescent="0.2">
      <c r="J40">
        <v>2046</v>
      </c>
      <c r="K40">
        <v>106.09340953422664</v>
      </c>
      <c r="L40">
        <v>58.908381376783034</v>
      </c>
      <c r="M40">
        <v>58.908381376783034</v>
      </c>
      <c r="N40" s="6">
        <f t="shared" si="8"/>
        <v>269.57390844298033</v>
      </c>
      <c r="P40" s="7">
        <v>2046</v>
      </c>
      <c r="Q40" s="7">
        <f t="shared" si="3"/>
        <v>100.85504743847419</v>
      </c>
      <c r="R40" s="7">
        <f t="shared" si="6"/>
        <v>55.999780046304366</v>
      </c>
      <c r="S40" s="7">
        <f t="shared" si="7"/>
        <v>55.999780046304366</v>
      </c>
    </row>
    <row r="41" spans="10:19" x14ac:dyDescent="0.2">
      <c r="J41">
        <v>2047</v>
      </c>
      <c r="K41">
        <v>109.27621182025344</v>
      </c>
      <c r="L41">
        <v>59.792007097434777</v>
      </c>
      <c r="M41">
        <v>59.792007097434777</v>
      </c>
      <c r="N41" s="6">
        <f t="shared" si="8"/>
        <v>277.66112569626972</v>
      </c>
      <c r="P41" s="7">
        <v>2047</v>
      </c>
      <c r="Q41" s="7">
        <f t="shared" si="3"/>
        <v>103.88069886162842</v>
      </c>
      <c r="R41" s="7">
        <f t="shared" si="6"/>
        <v>56.839776746998929</v>
      </c>
      <c r="S41" s="7">
        <f t="shared" si="7"/>
        <v>56.839776746998929</v>
      </c>
    </row>
    <row r="42" spans="10:19" x14ac:dyDescent="0.2">
      <c r="J42">
        <v>2048</v>
      </c>
      <c r="K42">
        <v>112.55449817486104</v>
      </c>
      <c r="L42">
        <v>60.688887203896293</v>
      </c>
      <c r="M42">
        <v>60.688887203896293</v>
      </c>
      <c r="N42" s="6">
        <f t="shared" si="8"/>
        <v>285.99095946715784</v>
      </c>
      <c r="P42" s="7">
        <v>2048</v>
      </c>
      <c r="Q42" s="7">
        <f t="shared" si="3"/>
        <v>106.99711982747726</v>
      </c>
      <c r="R42" s="7">
        <f t="shared" si="6"/>
        <v>57.692373398203912</v>
      </c>
      <c r="S42" s="7">
        <f t="shared" si="7"/>
        <v>57.692373398203912</v>
      </c>
    </row>
    <row r="43" spans="10:19" x14ac:dyDescent="0.2">
      <c r="J43">
        <v>2049</v>
      </c>
      <c r="K43">
        <v>115.93113312010688</v>
      </c>
      <c r="L43">
        <v>61.599220511954734</v>
      </c>
      <c r="M43">
        <v>61.599220511954734</v>
      </c>
      <c r="N43" s="6">
        <f t="shared" si="8"/>
        <v>294.57068825117256</v>
      </c>
      <c r="P43" s="7">
        <v>2049</v>
      </c>
      <c r="Q43" s="7">
        <f t="shared" si="3"/>
        <v>110.20703342230159</v>
      </c>
      <c r="R43" s="7">
        <f t="shared" si="6"/>
        <v>58.557758999176968</v>
      </c>
      <c r="S43" s="7">
        <f t="shared" si="7"/>
        <v>58.557758999176968</v>
      </c>
    </row>
    <row r="44" spans="10:19" x14ac:dyDescent="0.2">
      <c r="J44">
        <v>2050</v>
      </c>
      <c r="K44">
        <v>119.40906711371009</v>
      </c>
      <c r="L44">
        <v>62.52320881963405</v>
      </c>
      <c r="M44">
        <v>62.52320881963405</v>
      </c>
      <c r="N44" s="6">
        <f t="shared" si="8"/>
        <v>303.40780889870774</v>
      </c>
      <c r="P44" s="7">
        <v>2050</v>
      </c>
      <c r="Q44" s="7">
        <f t="shared" si="3"/>
        <v>113.51324442497065</v>
      </c>
      <c r="R44" s="7">
        <f t="shared" si="6"/>
        <v>59.436125384164612</v>
      </c>
      <c r="S44" s="7">
        <f t="shared" si="7"/>
        <v>59.436125384164612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9A51-3CA7-AD47-85B3-D08F07B9B26E}">
  <dimension ref="A1:AC43"/>
  <sheetViews>
    <sheetView workbookViewId="0">
      <selection activeCell="B2" sqref="B2"/>
    </sheetView>
  </sheetViews>
  <sheetFormatPr baseColWidth="10" defaultColWidth="8.83203125" defaultRowHeight="16" x14ac:dyDescent="0.2"/>
  <sheetData>
    <row r="1" spans="1:29" x14ac:dyDescent="0.2">
      <c r="A1" t="s">
        <v>36</v>
      </c>
      <c r="J1" t="s">
        <v>42</v>
      </c>
      <c r="S1" t="s">
        <v>64</v>
      </c>
      <c r="Y1" t="s">
        <v>65</v>
      </c>
    </row>
    <row r="2" spans="1:29" x14ac:dyDescent="0.2">
      <c r="B2" t="s">
        <v>34</v>
      </c>
      <c r="C2" t="s">
        <v>35</v>
      </c>
      <c r="F2" t="s">
        <v>37</v>
      </c>
      <c r="G2" t="s">
        <v>38</v>
      </c>
      <c r="H2" t="s">
        <v>39</v>
      </c>
      <c r="J2" t="s">
        <v>22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S2" t="s">
        <v>22</v>
      </c>
      <c r="T2" t="s">
        <v>44</v>
      </c>
      <c r="U2" t="s">
        <v>43</v>
      </c>
      <c r="V2" t="s">
        <v>49</v>
      </c>
      <c r="W2" t="s">
        <v>50</v>
      </c>
      <c r="Y2" t="s">
        <v>22</v>
      </c>
      <c r="Z2" t="s">
        <v>44</v>
      </c>
      <c r="AA2" t="s">
        <v>43</v>
      </c>
      <c r="AB2" t="s">
        <v>49</v>
      </c>
      <c r="AC2" t="s">
        <v>50</v>
      </c>
    </row>
    <row r="3" spans="1:29" x14ac:dyDescent="0.2">
      <c r="A3">
        <v>2010</v>
      </c>
      <c r="E3">
        <v>2010</v>
      </c>
      <c r="F3">
        <f t="shared" ref="F3:F43" si="0">+B3/0.907</f>
        <v>0</v>
      </c>
      <c r="G3">
        <f t="shared" ref="G3:G43" si="1">+C3/0.907</f>
        <v>0</v>
      </c>
      <c r="H3">
        <v>2270.3269999999998</v>
      </c>
    </row>
    <row r="4" spans="1:29" x14ac:dyDescent="0.2">
      <c r="A4">
        <v>2011</v>
      </c>
      <c r="E4">
        <v>2011</v>
      </c>
      <c r="F4">
        <f t="shared" si="0"/>
        <v>0</v>
      </c>
      <c r="G4">
        <f t="shared" si="1"/>
        <v>0</v>
      </c>
      <c r="H4">
        <v>2169.7310000000002</v>
      </c>
    </row>
    <row r="5" spans="1:29" x14ac:dyDescent="0.2">
      <c r="A5">
        <v>2012</v>
      </c>
      <c r="E5">
        <v>2012</v>
      </c>
      <c r="F5">
        <f t="shared" si="0"/>
        <v>0</v>
      </c>
      <c r="G5">
        <f t="shared" si="1"/>
        <v>0</v>
      </c>
      <c r="H5">
        <v>2034.367</v>
      </c>
    </row>
    <row r="6" spans="1:29" x14ac:dyDescent="0.2">
      <c r="A6">
        <v>2013</v>
      </c>
      <c r="E6">
        <v>2013</v>
      </c>
      <c r="F6">
        <f t="shared" si="0"/>
        <v>0</v>
      </c>
      <c r="G6">
        <f t="shared" si="1"/>
        <v>0</v>
      </c>
      <c r="H6">
        <v>2049.895</v>
      </c>
    </row>
    <row r="7" spans="1:29" x14ac:dyDescent="0.2">
      <c r="A7">
        <v>2014</v>
      </c>
      <c r="E7">
        <v>2014</v>
      </c>
      <c r="F7">
        <f t="shared" si="0"/>
        <v>0</v>
      </c>
      <c r="G7">
        <f t="shared" si="1"/>
        <v>0</v>
      </c>
      <c r="H7">
        <v>2049.902</v>
      </c>
    </row>
    <row r="8" spans="1:29" x14ac:dyDescent="0.2">
      <c r="A8">
        <v>2015</v>
      </c>
      <c r="E8">
        <v>2015</v>
      </c>
      <c r="F8">
        <f t="shared" si="0"/>
        <v>0</v>
      </c>
      <c r="G8">
        <f t="shared" si="1"/>
        <v>0</v>
      </c>
      <c r="H8">
        <v>1912.5840000000001</v>
      </c>
    </row>
    <row r="9" spans="1:29" x14ac:dyDescent="0.2">
      <c r="A9">
        <v>2016</v>
      </c>
      <c r="E9">
        <v>2016</v>
      </c>
      <c r="F9">
        <f t="shared" si="0"/>
        <v>0</v>
      </c>
      <c r="G9">
        <f t="shared" si="1"/>
        <v>0</v>
      </c>
      <c r="H9">
        <v>1821.2759999999998</v>
      </c>
    </row>
    <row r="10" spans="1:29" x14ac:dyDescent="0.2">
      <c r="A10">
        <v>2017</v>
      </c>
      <c r="E10">
        <v>2017</v>
      </c>
      <c r="F10">
        <f t="shared" si="0"/>
        <v>0</v>
      </c>
      <c r="G10">
        <f t="shared" si="1"/>
        <v>0</v>
      </c>
      <c r="H10">
        <v>1742.846</v>
      </c>
    </row>
    <row r="11" spans="1:29" x14ac:dyDescent="0.2">
      <c r="A11">
        <v>2018</v>
      </c>
      <c r="B11" s="3">
        <f>+'Damage function'!B23/10^6</f>
        <v>0</v>
      </c>
      <c r="C11">
        <f>+'Damage function'!C23/10^6</f>
        <v>0</v>
      </c>
      <c r="E11">
        <v>2018</v>
      </c>
      <c r="F11">
        <f t="shared" si="0"/>
        <v>0</v>
      </c>
      <c r="G11">
        <f t="shared" si="1"/>
        <v>0</v>
      </c>
      <c r="H11">
        <v>1762.6280000000002</v>
      </c>
    </row>
    <row r="12" spans="1:29" x14ac:dyDescent="0.2">
      <c r="A12">
        <v>2019</v>
      </c>
      <c r="B12">
        <v>0.68677999999999995</v>
      </c>
      <c r="C12">
        <v>0.80721100000000001</v>
      </c>
      <c r="E12">
        <v>2019</v>
      </c>
      <c r="F12">
        <f t="shared" si="0"/>
        <v>0.75719955898566693</v>
      </c>
      <c r="G12">
        <f t="shared" si="1"/>
        <v>0.88997905181918413</v>
      </c>
      <c r="H12">
        <v>1616.3472899999999</v>
      </c>
      <c r="J12">
        <v>959.394226</v>
      </c>
      <c r="K12">
        <v>15.744009</v>
      </c>
      <c r="L12">
        <v>1321.7441409999999</v>
      </c>
      <c r="M12">
        <v>807.25695800000005</v>
      </c>
      <c r="N12">
        <v>1.2560210000000001</v>
      </c>
      <c r="O12">
        <v>699.07800299999997</v>
      </c>
      <c r="P12">
        <v>0</v>
      </c>
      <c r="S12">
        <f>+J12*'ReEDS Emissions Factors'!C$12</f>
        <v>0.81188539984636643</v>
      </c>
      <c r="T12">
        <f>+L12*'ReEDS Emissions Factors'!D$12</f>
        <v>1.6126683022112117E-2</v>
      </c>
      <c r="U12">
        <f>+K12*'ReEDS Emissions Factors'!F$12</f>
        <v>4.3278157234684297E-3</v>
      </c>
      <c r="W12">
        <f t="shared" ref="W12:W43" si="2">+SUM(S12:V12)</f>
        <v>0.8323398985919469</v>
      </c>
      <c r="Y12">
        <f>+J12*'ReEDS Emissions Factors'!L$12</f>
        <v>0.71145891342262535</v>
      </c>
      <c r="Z12">
        <f>+K12*'ReEDS Emissions Factors'!M$12</f>
        <v>1.1695815813011752E-3</v>
      </c>
      <c r="AA12">
        <f>+L12*'ReEDS Emissions Factors'!O$12</f>
        <v>0.20949987223738348</v>
      </c>
      <c r="AC12">
        <f t="shared" ref="AC12:AC43" si="3">+SUM(Y12:AB12)</f>
        <v>0.92212836724131009</v>
      </c>
    </row>
    <row r="13" spans="1:29" x14ac:dyDescent="0.2">
      <c r="A13">
        <v>2020</v>
      </c>
      <c r="B13">
        <v>0.71152400000000005</v>
      </c>
      <c r="C13">
        <v>0.76014000000000004</v>
      </c>
      <c r="E13">
        <v>2020</v>
      </c>
      <c r="F13">
        <f t="shared" si="0"/>
        <v>0.78448070562293282</v>
      </c>
      <c r="G13">
        <f t="shared" si="1"/>
        <v>0.83808158765159868</v>
      </c>
      <c r="H13">
        <v>1515.3745119999999</v>
      </c>
      <c r="J13">
        <v>874.99835199999995</v>
      </c>
      <c r="K13">
        <v>15.044267</v>
      </c>
      <c r="L13">
        <v>1305.5550539999999</v>
      </c>
      <c r="M13">
        <v>793.07165499999996</v>
      </c>
      <c r="N13">
        <v>1.1266609999999999</v>
      </c>
      <c r="O13">
        <v>764.63098100000002</v>
      </c>
      <c r="P13">
        <v>0</v>
      </c>
      <c r="S13">
        <f>+J13*'ReEDS Emissions Factors'!C$12</f>
        <v>0.74046556423452115</v>
      </c>
      <c r="T13">
        <f>+L13*'ReEDS Emissions Factors'!D$12</f>
        <v>1.59291589579851E-2</v>
      </c>
      <c r="U13">
        <f>+K13*'ReEDS Emissions Factors'!F$12</f>
        <v>4.1354660855857754E-3</v>
      </c>
      <c r="W13">
        <f t="shared" si="2"/>
        <v>0.76053018927809202</v>
      </c>
      <c r="Y13">
        <f>+J13*'ReEDS Emissions Factors'!L$12</f>
        <v>0.64887338269274486</v>
      </c>
      <c r="Z13">
        <f>+K13*'ReEDS Emissions Factors'!M$12</f>
        <v>1.1175995635785705E-3</v>
      </c>
      <c r="AA13">
        <f>+L13*'ReEDS Emissions Factors'!O$12</f>
        <v>0.20693385998665101</v>
      </c>
      <c r="AC13">
        <f t="shared" si="3"/>
        <v>0.85692484224297449</v>
      </c>
    </row>
    <row r="14" spans="1:29" x14ac:dyDescent="0.2">
      <c r="A14">
        <v>2021</v>
      </c>
      <c r="B14">
        <v>0.76466500000000004</v>
      </c>
      <c r="C14">
        <v>0.72128499999999995</v>
      </c>
      <c r="E14">
        <v>2021</v>
      </c>
      <c r="F14">
        <f t="shared" si="0"/>
        <v>0.84307056229327459</v>
      </c>
      <c r="G14">
        <f t="shared" si="1"/>
        <v>0.79524255788313114</v>
      </c>
      <c r="H14">
        <v>1487.4300540000002</v>
      </c>
      <c r="J14">
        <v>828.15771500000005</v>
      </c>
      <c r="K14">
        <v>11.103913</v>
      </c>
      <c r="L14">
        <v>1387.854004</v>
      </c>
      <c r="M14">
        <v>780.21447799999999</v>
      </c>
      <c r="N14">
        <v>0.78124400000000005</v>
      </c>
      <c r="O14">
        <v>832.60571300000004</v>
      </c>
      <c r="P14">
        <v>1.626552</v>
      </c>
      <c r="S14">
        <f>+J14*'ReEDS Emissions Factors'!C$12</f>
        <v>0.70082677105733204</v>
      </c>
      <c r="T14">
        <f>+L14*'ReEDS Emissions Factors'!D$12</f>
        <v>1.6933293599882222E-2</v>
      </c>
      <c r="U14">
        <f>+K14*'ReEDS Emissions Factors'!F$12</f>
        <v>3.0523159173388116E-3</v>
      </c>
      <c r="W14">
        <f t="shared" si="2"/>
        <v>0.7208123805745531</v>
      </c>
      <c r="Y14">
        <f>+J14*'ReEDS Emissions Factors'!L$12</f>
        <v>0.61413772575327574</v>
      </c>
      <c r="Z14">
        <f>+K14*'ReEDS Emissions Factors'!M$12</f>
        <v>8.2488088803624778E-4</v>
      </c>
      <c r="AA14">
        <f>+L14*'ReEDS Emissions Factors'!O$12</f>
        <v>0.21997845687605067</v>
      </c>
      <c r="AC14">
        <f t="shared" si="3"/>
        <v>0.83494106351736264</v>
      </c>
    </row>
    <row r="15" spans="1:29" x14ac:dyDescent="0.2">
      <c r="A15">
        <v>2022</v>
      </c>
      <c r="B15">
        <v>0.76178999999999997</v>
      </c>
      <c r="C15">
        <v>0.67523500000000003</v>
      </c>
      <c r="E15">
        <v>2022</v>
      </c>
      <c r="F15">
        <f t="shared" si="0"/>
        <v>0.8399007717750826</v>
      </c>
      <c r="G15">
        <f t="shared" si="1"/>
        <v>0.74447078280044099</v>
      </c>
      <c r="H15">
        <v>1433.051514</v>
      </c>
      <c r="J15">
        <v>797.91424600000005</v>
      </c>
      <c r="K15">
        <v>10.844742</v>
      </c>
      <c r="L15">
        <v>1376.1944579999999</v>
      </c>
      <c r="M15">
        <v>765.62353499999995</v>
      </c>
      <c r="N15">
        <v>0.71455800000000003</v>
      </c>
      <c r="O15">
        <v>932.09771699999999</v>
      </c>
      <c r="P15">
        <v>1.825439</v>
      </c>
      <c r="S15">
        <f>+J15*'ReEDS Emissions Factors'!C$12</f>
        <v>0.67523329732528747</v>
      </c>
      <c r="T15">
        <f>+L15*'ReEDS Emissions Factors'!D$12</f>
        <v>1.6791034749102315E-2</v>
      </c>
      <c r="U15">
        <f>+K15*'ReEDS Emissions Factors'!F$12</f>
        <v>2.9810733050621646E-3</v>
      </c>
      <c r="W15">
        <f t="shared" si="2"/>
        <v>0.69500540537945188</v>
      </c>
      <c r="Y15">
        <f>+J15*'ReEDS Emissions Factors'!L$12</f>
        <v>0.59171004690160955</v>
      </c>
      <c r="Z15">
        <f>+K15*'ReEDS Emissions Factors'!M$12</f>
        <v>8.0562774685680562E-4</v>
      </c>
      <c r="AA15">
        <f>+L15*'ReEDS Emissions Factors'!O$12</f>
        <v>0.21813038861414194</v>
      </c>
      <c r="AC15">
        <f t="shared" si="3"/>
        <v>0.81064606326260824</v>
      </c>
    </row>
    <row r="16" spans="1:29" x14ac:dyDescent="0.2">
      <c r="A16">
        <v>2023</v>
      </c>
      <c r="B16">
        <v>0.64584699999999995</v>
      </c>
      <c r="C16">
        <v>0.61785400000000001</v>
      </c>
      <c r="E16">
        <v>2023</v>
      </c>
      <c r="F16">
        <f t="shared" si="0"/>
        <v>0.71206945975744207</v>
      </c>
      <c r="G16">
        <f t="shared" si="1"/>
        <v>0.68120617420066154</v>
      </c>
      <c r="H16">
        <v>1362.103149</v>
      </c>
      <c r="J16">
        <v>738.06658900000002</v>
      </c>
      <c r="K16">
        <v>10.460552</v>
      </c>
      <c r="L16">
        <v>1376.6988530000001</v>
      </c>
      <c r="M16">
        <v>767.71270800000002</v>
      </c>
      <c r="N16">
        <v>0.66891100000000003</v>
      </c>
      <c r="O16">
        <v>1012.783264</v>
      </c>
      <c r="P16">
        <v>1.9918560000000001</v>
      </c>
      <c r="S16">
        <f>+J16*'ReEDS Emissions Factors'!C$12</f>
        <v>0.62458734009882277</v>
      </c>
      <c r="T16">
        <f>+L16*'ReEDS Emissions Factors'!D$12</f>
        <v>1.6797188904078775E-2</v>
      </c>
      <c r="U16">
        <f>+K16*'ReEDS Emissions Factors'!F$12</f>
        <v>2.8754646559055659E-3</v>
      </c>
      <c r="W16">
        <f t="shared" si="2"/>
        <v>0.64425999365880715</v>
      </c>
      <c r="Y16">
        <f>+J16*'ReEDS Emissions Factors'!L$12</f>
        <v>0.54732876143397113</v>
      </c>
      <c r="Z16">
        <f>+K16*'ReEDS Emissions Factors'!M$12</f>
        <v>7.7708726852500983E-4</v>
      </c>
      <c r="AA16">
        <f>+L16*'ReEDS Emissions Factors'!O$12</f>
        <v>0.21821033652900634</v>
      </c>
      <c r="AC16">
        <f t="shared" si="3"/>
        <v>0.76631618523150247</v>
      </c>
    </row>
    <row r="17" spans="1:29" x14ac:dyDescent="0.2">
      <c r="A17">
        <v>2024</v>
      </c>
      <c r="B17">
        <v>0.66853499999999999</v>
      </c>
      <c r="C17">
        <v>0.62054299999999996</v>
      </c>
      <c r="E17">
        <v>2024</v>
      </c>
      <c r="F17">
        <f t="shared" si="0"/>
        <v>0.73708379272326352</v>
      </c>
      <c r="G17">
        <f t="shared" si="1"/>
        <v>0.68417089305402423</v>
      </c>
      <c r="H17">
        <v>1336.3447269999999</v>
      </c>
      <c r="J17">
        <v>724.371216</v>
      </c>
      <c r="K17">
        <v>10.231695</v>
      </c>
      <c r="L17">
        <v>1358.395874</v>
      </c>
      <c r="M17">
        <v>770.80505400000004</v>
      </c>
      <c r="N17">
        <v>0.65610199999999996</v>
      </c>
      <c r="O17">
        <v>1058.0566409999999</v>
      </c>
      <c r="P17">
        <v>2.184294</v>
      </c>
      <c r="S17">
        <f>+J17*'ReEDS Emissions Factors'!C$12</f>
        <v>0.61299765873237466</v>
      </c>
      <c r="T17">
        <f>+L17*'ReEDS Emissions Factors'!D$12</f>
        <v>1.6573873111303584E-2</v>
      </c>
      <c r="U17">
        <f>+K17*'ReEDS Emissions Factors'!F$12</f>
        <v>2.8125549533624707E-3</v>
      </c>
      <c r="W17">
        <f t="shared" si="2"/>
        <v>0.63238408679704072</v>
      </c>
      <c r="Y17">
        <f>+J17*'ReEDS Emissions Factors'!L$12</f>
        <v>0.53717267029912874</v>
      </c>
      <c r="Z17">
        <f>+K17*'ReEDS Emissions Factors'!M$12</f>
        <v>7.6008607575690085E-4</v>
      </c>
      <c r="AA17">
        <f>+L17*'ReEDS Emissions Factors'!O$12</f>
        <v>0.21530926691718083</v>
      </c>
      <c r="AC17">
        <f t="shared" si="3"/>
        <v>0.75324202329206646</v>
      </c>
    </row>
    <row r="18" spans="1:29" x14ac:dyDescent="0.2">
      <c r="A18">
        <v>2025</v>
      </c>
      <c r="B18">
        <v>0.64180999999999999</v>
      </c>
      <c r="C18">
        <v>0.55831699999999995</v>
      </c>
      <c r="E18">
        <v>2025</v>
      </c>
      <c r="F18">
        <f t="shared" si="0"/>
        <v>0.70761852260198455</v>
      </c>
      <c r="G18">
        <f t="shared" si="1"/>
        <v>0.6155644983461962</v>
      </c>
      <c r="H18">
        <v>1285.6988529999999</v>
      </c>
      <c r="J18">
        <v>708.82324200000005</v>
      </c>
      <c r="K18">
        <v>9.7644439999999992</v>
      </c>
      <c r="L18">
        <v>1362.865112</v>
      </c>
      <c r="M18">
        <v>747.74780299999998</v>
      </c>
      <c r="N18">
        <v>0.68223100000000003</v>
      </c>
      <c r="O18">
        <v>1113.0517580000001</v>
      </c>
      <c r="P18">
        <v>2.3867639999999999</v>
      </c>
      <c r="S18">
        <f>+J18*'ReEDS Emissions Factors'!C$12</f>
        <v>0.59984021756200123</v>
      </c>
      <c r="T18">
        <f>+L18*'ReEDS Emissions Factors'!D$12</f>
        <v>1.662840256397197E-2</v>
      </c>
      <c r="U18">
        <f>+K18*'ReEDS Emissions Factors'!F$12</f>
        <v>2.6841139556085724E-3</v>
      </c>
      <c r="W18">
        <f t="shared" si="2"/>
        <v>0.61915273408158178</v>
      </c>
      <c r="Y18">
        <f>+J18*'ReEDS Emissions Factors'!L$12</f>
        <v>0.5256427440308804</v>
      </c>
      <c r="Z18">
        <f>+K18*'ReEDS Emissions Factors'!M$12</f>
        <v>7.2537521123411267E-4</v>
      </c>
      <c r="AA18">
        <f>+L18*'ReEDS Emissions Factors'!O$12</f>
        <v>0.21601765272420251</v>
      </c>
      <c r="AC18">
        <f t="shared" si="3"/>
        <v>0.74238577196631694</v>
      </c>
    </row>
    <row r="19" spans="1:29" x14ac:dyDescent="0.2">
      <c r="A19">
        <v>2026</v>
      </c>
      <c r="B19">
        <v>0.74009499999999995</v>
      </c>
      <c r="C19">
        <v>0.58423700000000001</v>
      </c>
      <c r="E19">
        <v>2026</v>
      </c>
      <c r="F19">
        <f t="shared" si="0"/>
        <v>0.81598125689084888</v>
      </c>
      <c r="G19">
        <f t="shared" si="1"/>
        <v>0.64414222712238145</v>
      </c>
      <c r="H19">
        <v>1321.6926269999999</v>
      </c>
      <c r="J19">
        <v>750.99609399999997</v>
      </c>
      <c r="K19">
        <v>9.1915309999999995</v>
      </c>
      <c r="L19">
        <v>1369.0698239999999</v>
      </c>
      <c r="M19">
        <v>678.54431199999999</v>
      </c>
      <c r="N19">
        <v>0.492724</v>
      </c>
      <c r="O19">
        <v>1150.951294</v>
      </c>
      <c r="P19">
        <v>2.6110869999999999</v>
      </c>
      <c r="S19">
        <f>+J19*'ReEDS Emissions Factors'!C$12</f>
        <v>0.63552890723802358</v>
      </c>
      <c r="T19">
        <f>+L19*'ReEDS Emissions Factors'!D$12</f>
        <v>1.670410664357681E-2</v>
      </c>
      <c r="U19">
        <f>+K19*'ReEDS Emissions Factors'!F$12</f>
        <v>2.526627899193115E-3</v>
      </c>
      <c r="W19">
        <f t="shared" si="2"/>
        <v>0.65475964178079349</v>
      </c>
      <c r="Y19">
        <f>+J19*'ReEDS Emissions Factors'!L$12</f>
        <v>0.55691690708786457</v>
      </c>
      <c r="Z19">
        <f>+K19*'ReEDS Emissions Factors'!M$12</f>
        <v>6.8281499086787691E-4</v>
      </c>
      <c r="AA19">
        <f>+L19*'ReEDS Emissions Factors'!O$12</f>
        <v>0.21700111565847832</v>
      </c>
      <c r="AC19">
        <f t="shared" si="3"/>
        <v>0.77460083773721078</v>
      </c>
    </row>
    <row r="20" spans="1:29" x14ac:dyDescent="0.2">
      <c r="A20">
        <v>2027</v>
      </c>
      <c r="B20">
        <v>0.75078500000000004</v>
      </c>
      <c r="C20">
        <v>0.58425899999999997</v>
      </c>
      <c r="E20">
        <v>2027</v>
      </c>
      <c r="F20">
        <f t="shared" si="0"/>
        <v>0.82776736493936054</v>
      </c>
      <c r="G20">
        <f t="shared" si="1"/>
        <v>0.64416648291069456</v>
      </c>
      <c r="H20">
        <v>1310.6473389999999</v>
      </c>
      <c r="J20">
        <v>749.82928500000003</v>
      </c>
      <c r="K20">
        <v>8.7030010000000004</v>
      </c>
      <c r="L20">
        <v>1354.4742429999999</v>
      </c>
      <c r="M20">
        <v>678.82409700000005</v>
      </c>
      <c r="N20">
        <v>0.40686800000000001</v>
      </c>
      <c r="O20">
        <v>1177.4880370000001</v>
      </c>
      <c r="P20">
        <v>2.8873630000000001</v>
      </c>
      <c r="S20">
        <f>+J20*'ReEDS Emissions Factors'!C$12</f>
        <v>0.63454149751026345</v>
      </c>
      <c r="T20">
        <f>+L20*'ReEDS Emissions Factors'!D$12</f>
        <v>1.6526025045929267E-2</v>
      </c>
      <c r="U20">
        <f>+K20*'ReEDS Emissions Factors'!F$12</f>
        <v>2.3923375913442041E-3</v>
      </c>
      <c r="W20">
        <f t="shared" si="2"/>
        <v>0.65345986014753688</v>
      </c>
      <c r="Y20">
        <f>+J20*'ReEDS Emissions Factors'!L$12</f>
        <v>0.55605163539785996</v>
      </c>
      <c r="Z20">
        <f>+K20*'ReEDS Emissions Factors'!M$12</f>
        <v>6.4652336464274826E-4</v>
      </c>
      <c r="AA20">
        <f>+L20*'ReEDS Emissions Factors'!O$12</f>
        <v>0.21468767823902668</v>
      </c>
      <c r="AC20">
        <f t="shared" si="3"/>
        <v>0.77138583700152941</v>
      </c>
    </row>
    <row r="21" spans="1:29" x14ac:dyDescent="0.2">
      <c r="A21">
        <v>2028</v>
      </c>
      <c r="B21">
        <v>0.754861</v>
      </c>
      <c r="C21">
        <v>0.57981000000000005</v>
      </c>
      <c r="E21">
        <v>2028</v>
      </c>
      <c r="F21">
        <f t="shared" si="0"/>
        <v>0.83226130099228224</v>
      </c>
      <c r="G21">
        <f t="shared" si="1"/>
        <v>0.63926130099228229</v>
      </c>
      <c r="H21">
        <v>1305.157471</v>
      </c>
      <c r="J21">
        <v>748.20343000000003</v>
      </c>
      <c r="K21">
        <v>8.2934230000000007</v>
      </c>
      <c r="L21">
        <v>1351.641846</v>
      </c>
      <c r="M21">
        <v>679.17993200000001</v>
      </c>
      <c r="N21">
        <v>0.34590399999999999</v>
      </c>
      <c r="O21">
        <v>1203.889404</v>
      </c>
      <c r="P21">
        <v>3.2726600000000001</v>
      </c>
      <c r="S21">
        <f>+J21*'ReEDS Emissions Factors'!C$12</f>
        <v>0.63316562104468288</v>
      </c>
      <c r="T21">
        <f>+L21*'ReEDS Emissions Factors'!D$12</f>
        <v>1.6491466792788668E-2</v>
      </c>
      <c r="U21">
        <f>+K21*'ReEDS Emissions Factors'!F$12</f>
        <v>2.2797501234135928E-3</v>
      </c>
      <c r="W21">
        <f t="shared" si="2"/>
        <v>0.6519368379608852</v>
      </c>
      <c r="Y21">
        <f>+J21*'ReEDS Emissions Factors'!L$12</f>
        <v>0.55484594851718583</v>
      </c>
      <c r="Z21">
        <f>+K21*'ReEDS Emissions Factors'!M$12</f>
        <v>6.1609687765927577E-4</v>
      </c>
      <c r="AA21">
        <f>+L21*'ReEDS Emissions Factors'!O$12</f>
        <v>0.2142387359731078</v>
      </c>
      <c r="AC21">
        <f t="shared" si="3"/>
        <v>0.76970078136795295</v>
      </c>
    </row>
    <row r="22" spans="1:29" x14ac:dyDescent="0.2">
      <c r="A22">
        <v>2029</v>
      </c>
      <c r="B22">
        <v>0.74963400000000002</v>
      </c>
      <c r="C22">
        <v>0.58329399999999998</v>
      </c>
      <c r="E22">
        <v>2029</v>
      </c>
      <c r="F22">
        <f t="shared" si="0"/>
        <v>0.8264983461962514</v>
      </c>
      <c r="G22">
        <f t="shared" si="1"/>
        <v>0.6431025358324145</v>
      </c>
      <c r="H22">
        <v>1298.537842</v>
      </c>
      <c r="J22">
        <v>747.78698699999995</v>
      </c>
      <c r="K22">
        <v>8.1374709999999997</v>
      </c>
      <c r="L22">
        <v>1346.4304199999999</v>
      </c>
      <c r="M22">
        <v>679.53405799999996</v>
      </c>
      <c r="N22">
        <v>0.197266</v>
      </c>
      <c r="O22">
        <v>1240.342163</v>
      </c>
      <c r="P22">
        <v>3.7400910000000001</v>
      </c>
      <c r="S22">
        <f>+J22*'ReEDS Emissions Factors'!C$12</f>
        <v>0.63281320700840304</v>
      </c>
      <c r="T22">
        <f>+L22*'ReEDS Emissions Factors'!D$12</f>
        <v>1.6427881857861995E-2</v>
      </c>
      <c r="U22">
        <f>+K22*'ReEDS Emissions Factors'!F$12</f>
        <v>2.2368810220489816E-3</v>
      </c>
      <c r="W22">
        <f t="shared" si="2"/>
        <v>0.65147796988831408</v>
      </c>
      <c r="Y22">
        <f>+J22*'ReEDS Emissions Factors'!L$12</f>
        <v>0.55453712647484577</v>
      </c>
      <c r="Z22">
        <f>+K22*'ReEDS Emissions Factors'!M$12</f>
        <v>6.0451160819156391E-4</v>
      </c>
      <c r="AA22">
        <f>+L22*'ReEDS Emissions Factors'!O$12</f>
        <v>0.21341271144437521</v>
      </c>
      <c r="AC22">
        <f t="shared" si="3"/>
        <v>0.76855434952741253</v>
      </c>
    </row>
    <row r="23" spans="1:29" x14ac:dyDescent="0.2">
      <c r="A23">
        <v>2030</v>
      </c>
      <c r="B23">
        <v>0.73560000000000003</v>
      </c>
      <c r="C23">
        <v>0.58434600000000003</v>
      </c>
      <c r="E23">
        <v>2030</v>
      </c>
      <c r="F23">
        <f t="shared" si="0"/>
        <v>0.81102535832414557</v>
      </c>
      <c r="G23">
        <f t="shared" si="1"/>
        <v>0.6442624035281147</v>
      </c>
      <c r="H23">
        <v>1284.568726</v>
      </c>
      <c r="J23">
        <v>746.31964100000005</v>
      </c>
      <c r="K23">
        <v>7.970021</v>
      </c>
      <c r="L23">
        <v>1316.468384</v>
      </c>
      <c r="M23">
        <v>680.21289100000001</v>
      </c>
      <c r="N23">
        <v>7.8066999999999998E-2</v>
      </c>
      <c r="O23">
        <v>1292.06897</v>
      </c>
      <c r="P23">
        <v>4.1765619999999997</v>
      </c>
      <c r="S23">
        <f>+J23*'ReEDS Emissions Factors'!C$12</f>
        <v>0.63157146845960033</v>
      </c>
      <c r="T23">
        <f>+L23*'ReEDS Emissions Factors'!D$12</f>
        <v>1.6062313180626519E-2</v>
      </c>
      <c r="U23">
        <f>+K23*'ReEDS Emissions Factors'!F$12</f>
        <v>2.1908512755660632E-3</v>
      </c>
      <c r="W23">
        <f t="shared" si="2"/>
        <v>0.64982463291579295</v>
      </c>
      <c r="Y23">
        <f>+J23*'ReEDS Emissions Factors'!L$12</f>
        <v>0.55344898526815178</v>
      </c>
      <c r="Z23">
        <f>+K23*'ReEDS Emissions Factors'!M$12</f>
        <v>5.9207218213503136E-4</v>
      </c>
      <c r="AA23">
        <f>+L23*'ReEDS Emissions Factors'!O$12</f>
        <v>0.20866365107840848</v>
      </c>
      <c r="AC23">
        <f t="shared" si="3"/>
        <v>0.76270470852869532</v>
      </c>
    </row>
    <row r="24" spans="1:29" x14ac:dyDescent="0.2">
      <c r="A24">
        <v>2031</v>
      </c>
      <c r="B24">
        <v>0.72394599999999998</v>
      </c>
      <c r="C24">
        <v>0.57278499999999999</v>
      </c>
      <c r="E24">
        <v>2031</v>
      </c>
      <c r="F24">
        <f t="shared" si="0"/>
        <v>0.79817640573318627</v>
      </c>
      <c r="G24">
        <f t="shared" si="1"/>
        <v>0.63151598676956999</v>
      </c>
      <c r="H24">
        <v>1284.594482</v>
      </c>
      <c r="J24">
        <v>741.56304899999998</v>
      </c>
      <c r="K24">
        <v>7.6995339999999999</v>
      </c>
      <c r="L24">
        <v>1333.285034</v>
      </c>
      <c r="M24">
        <v>681.27758800000004</v>
      </c>
      <c r="N24">
        <v>-2.9732000000000001E-2</v>
      </c>
      <c r="O24">
        <v>1306.319092</v>
      </c>
      <c r="P24">
        <v>4.6587040000000002</v>
      </c>
      <c r="S24">
        <f>+J24*'ReEDS Emissions Factors'!C$12</f>
        <v>0.62754621221647378</v>
      </c>
      <c r="T24">
        <f>+L24*'ReEDS Emissions Factors'!D$12</f>
        <v>1.6267494180209858E-2</v>
      </c>
      <c r="U24">
        <f>+K24*'ReEDS Emissions Factors'!F$12</f>
        <v>2.1164980475163455E-3</v>
      </c>
      <c r="W24">
        <f t="shared" si="2"/>
        <v>0.64593020444420002</v>
      </c>
      <c r="Y24">
        <f>+J24*'ReEDS Emissions Factors'!L$12</f>
        <v>0.54992163469191968</v>
      </c>
      <c r="Z24">
        <f>+K24*'ReEDS Emissions Factors'!M$12</f>
        <v>5.7197840467457575E-4</v>
      </c>
      <c r="AA24">
        <f>+L24*'ReEDS Emissions Factors'!O$12</f>
        <v>0.21132913369125009</v>
      </c>
      <c r="AC24">
        <f t="shared" si="3"/>
        <v>0.76182274678784434</v>
      </c>
    </row>
    <row r="25" spans="1:29" x14ac:dyDescent="0.2">
      <c r="A25">
        <v>2032</v>
      </c>
      <c r="B25">
        <v>0.72869899999999999</v>
      </c>
      <c r="C25">
        <v>0.57266799999999995</v>
      </c>
      <c r="E25">
        <v>2032</v>
      </c>
      <c r="F25">
        <f t="shared" si="0"/>
        <v>0.80341675854465266</v>
      </c>
      <c r="G25">
        <f t="shared" si="1"/>
        <v>0.63138699007717747</v>
      </c>
      <c r="H25">
        <v>1290.6639399999999</v>
      </c>
      <c r="J25">
        <v>740.261841</v>
      </c>
      <c r="K25">
        <v>7.6411939999999996</v>
      </c>
      <c r="L25">
        <v>1353.3446039999999</v>
      </c>
      <c r="M25">
        <v>682.00195299999996</v>
      </c>
      <c r="N25">
        <v>-0.104361</v>
      </c>
      <c r="O25">
        <v>1312.541504</v>
      </c>
      <c r="P25">
        <v>5.1821820000000001</v>
      </c>
      <c r="S25">
        <f>+J25*'ReEDS Emissions Factors'!C$12</f>
        <v>0.62644506761008201</v>
      </c>
      <c r="T25">
        <f>+L25*'ReEDS Emissions Factors'!D$12</f>
        <v>1.6512242249760688E-2</v>
      </c>
      <c r="U25">
        <f>+K25*'ReEDS Emissions Factors'!F$12</f>
        <v>2.1004611683893616E-3</v>
      </c>
      <c r="W25">
        <f t="shared" si="2"/>
        <v>0.64505777102823203</v>
      </c>
      <c r="Y25">
        <f>+J25*'ReEDS Emissions Factors'!L$12</f>
        <v>0.54895669660418844</v>
      </c>
      <c r="Z25">
        <f>+K25*'ReEDS Emissions Factors'!M$12</f>
        <v>5.6764447743576948E-4</v>
      </c>
      <c r="AA25">
        <f>+L25*'ReEDS Emissions Factors'!O$12</f>
        <v>0.21450862752956387</v>
      </c>
      <c r="AC25">
        <f t="shared" si="3"/>
        <v>0.76403296861118808</v>
      </c>
    </row>
    <row r="26" spans="1:29" x14ac:dyDescent="0.2">
      <c r="A26">
        <v>2033</v>
      </c>
      <c r="B26">
        <v>0.76351999999999998</v>
      </c>
      <c r="C26">
        <v>0.57530000000000003</v>
      </c>
      <c r="E26">
        <v>2033</v>
      </c>
      <c r="F26">
        <f t="shared" si="0"/>
        <v>0.8418081587651598</v>
      </c>
      <c r="G26">
        <f t="shared" si="1"/>
        <v>0.63428886438809262</v>
      </c>
      <c r="H26">
        <v>1307.5317379999999</v>
      </c>
      <c r="J26">
        <v>746.425476</v>
      </c>
      <c r="K26">
        <v>7.5702970000000001</v>
      </c>
      <c r="L26">
        <v>1382.888062</v>
      </c>
      <c r="M26">
        <v>666.50482199999999</v>
      </c>
      <c r="N26">
        <v>-0.23883699999999999</v>
      </c>
      <c r="O26">
        <v>1319.6813959999999</v>
      </c>
      <c r="P26">
        <v>5.6894960000000001</v>
      </c>
      <c r="S26">
        <f>+J26*'ReEDS Emissions Factors'!C$12</f>
        <v>0.63166103111170324</v>
      </c>
      <c r="T26">
        <f>+L26*'ReEDS Emissions Factors'!D$12</f>
        <v>1.6872703830609931E-2</v>
      </c>
      <c r="U26">
        <f>+K26*'ReEDS Emissions Factors'!F$12</f>
        <v>2.0809725393275552E-3</v>
      </c>
      <c r="W26">
        <f t="shared" si="2"/>
        <v>0.65061470748164074</v>
      </c>
      <c r="Y26">
        <f>+J26*'ReEDS Emissions Factors'!L$12</f>
        <v>0.55352746943249365</v>
      </c>
      <c r="Z26">
        <f>+K26*'ReEDS Emissions Factors'!M$12</f>
        <v>5.6237772324568304E-4</v>
      </c>
      <c r="AA26">
        <f>+L26*'ReEDS Emissions Factors'!O$12</f>
        <v>0.21919134219759925</v>
      </c>
      <c r="AC26">
        <f t="shared" si="3"/>
        <v>0.77328118935333856</v>
      </c>
    </row>
    <row r="27" spans="1:29" x14ac:dyDescent="0.2">
      <c r="A27">
        <v>2034</v>
      </c>
      <c r="B27">
        <v>0.76260600000000001</v>
      </c>
      <c r="C27">
        <v>0.57934200000000002</v>
      </c>
      <c r="E27">
        <v>2034</v>
      </c>
      <c r="F27">
        <f t="shared" si="0"/>
        <v>0.84080044101433293</v>
      </c>
      <c r="G27">
        <f t="shared" si="1"/>
        <v>0.63874531422271219</v>
      </c>
      <c r="H27">
        <v>1318.101318</v>
      </c>
      <c r="J27">
        <v>740.04888900000003</v>
      </c>
      <c r="K27">
        <v>7.5132310000000002</v>
      </c>
      <c r="L27">
        <v>1428.593018</v>
      </c>
      <c r="M27">
        <v>649.918274</v>
      </c>
      <c r="N27">
        <v>-0.22702600000000001</v>
      </c>
      <c r="O27">
        <v>1326.1092530000001</v>
      </c>
      <c r="P27">
        <v>6.3747439999999997</v>
      </c>
      <c r="S27">
        <f>+J27*'ReEDS Emissions Factors'!C$12</f>
        <v>0.62626485741600069</v>
      </c>
      <c r="T27">
        <f>+L27*'ReEDS Emissions Factors'!D$12</f>
        <v>1.7430352860469771E-2</v>
      </c>
      <c r="U27">
        <f>+K27*'ReEDS Emissions Factors'!F$12</f>
        <v>2.0652858656172285E-3</v>
      </c>
      <c r="W27">
        <f t="shared" si="2"/>
        <v>0.64576049614208775</v>
      </c>
      <c r="Y27">
        <f>+J27*'ReEDS Emissions Factors'!L$12</f>
        <v>0.54879877758151219</v>
      </c>
      <c r="Z27">
        <f>+K27*'ReEDS Emissions Factors'!M$12</f>
        <v>5.5813843816152607E-4</v>
      </c>
      <c r="AA27">
        <f>+L27*'ReEDS Emissions Factors'!O$12</f>
        <v>0.2264356961883579</v>
      </c>
      <c r="AC27">
        <f t="shared" si="3"/>
        <v>0.77579261220803164</v>
      </c>
    </row>
    <row r="28" spans="1:29" x14ac:dyDescent="0.2">
      <c r="A28">
        <v>2035</v>
      </c>
      <c r="B28">
        <v>0.76258499999999996</v>
      </c>
      <c r="C28">
        <v>0.56673899999999999</v>
      </c>
      <c r="E28">
        <v>2035</v>
      </c>
      <c r="F28">
        <f t="shared" si="0"/>
        <v>0.84077728776185223</v>
      </c>
      <c r="G28">
        <f t="shared" si="1"/>
        <v>0.62485005512679159</v>
      </c>
      <c r="H28">
        <v>1311.2391359999999</v>
      </c>
      <c r="J28">
        <v>730.80291699999998</v>
      </c>
      <c r="K28">
        <v>7.4432349999999996</v>
      </c>
      <c r="L28">
        <v>1436.4105219999999</v>
      </c>
      <c r="M28">
        <v>651.32324200000005</v>
      </c>
      <c r="N28">
        <v>-0.28109800000000001</v>
      </c>
      <c r="O28">
        <v>1361.0200199999999</v>
      </c>
      <c r="P28">
        <v>7.1972449999999997</v>
      </c>
      <c r="S28">
        <f>+J28*'ReEDS Emissions Factors'!C$12</f>
        <v>0.61844047253775736</v>
      </c>
      <c r="T28">
        <f>+L28*'ReEDS Emissions Factors'!D$12</f>
        <v>1.7525734716247632E-2</v>
      </c>
      <c r="U28">
        <f>+K28*'ReEDS Emissions Factors'!F$12</f>
        <v>2.0460449093029948E-3</v>
      </c>
      <c r="W28">
        <f t="shared" si="2"/>
        <v>0.63801225216330804</v>
      </c>
      <c r="Y28">
        <f>+J28*'ReEDS Emissions Factors'!L$12</f>
        <v>0.54194223309293188</v>
      </c>
      <c r="Z28">
        <f>+K28*'ReEDS Emissions Factors'!M$12</f>
        <v>5.5293861692382496E-4</v>
      </c>
      <c r="AA28">
        <f>+L28*'ReEDS Emissions Factors'!O$12</f>
        <v>0.22767479083490283</v>
      </c>
      <c r="AC28">
        <f t="shared" si="3"/>
        <v>0.77016996254475856</v>
      </c>
    </row>
    <row r="29" spans="1:29" x14ac:dyDescent="0.2">
      <c r="A29">
        <v>2036</v>
      </c>
      <c r="B29">
        <v>0.75588100000000003</v>
      </c>
      <c r="C29">
        <v>0.56606999999999996</v>
      </c>
      <c r="E29">
        <v>2036</v>
      </c>
      <c r="F29">
        <f t="shared" si="0"/>
        <v>0.83338588754134513</v>
      </c>
      <c r="G29">
        <f t="shared" si="1"/>
        <v>0.62411245865490628</v>
      </c>
      <c r="H29">
        <v>1309.5766599999999</v>
      </c>
      <c r="J29">
        <v>724.80895999999996</v>
      </c>
      <c r="K29">
        <v>7.3318820000000002</v>
      </c>
      <c r="L29">
        <v>1450.5173339999999</v>
      </c>
      <c r="M29">
        <v>652.36779799999999</v>
      </c>
      <c r="N29">
        <v>-0.33529599999999998</v>
      </c>
      <c r="O29">
        <v>1387.0146480000001</v>
      </c>
      <c r="P29">
        <v>7.9955429999999996</v>
      </c>
      <c r="S29">
        <f>+J29*'ReEDS Emissions Factors'!C$12</f>
        <v>0.61336809869630071</v>
      </c>
      <c r="T29">
        <f>+L29*'ReEDS Emissions Factors'!D$12</f>
        <v>1.7697852812723104E-2</v>
      </c>
      <c r="U29">
        <f>+K29*'ReEDS Emissions Factors'!F$12</f>
        <v>2.0154354714999947E-3</v>
      </c>
      <c r="W29">
        <f t="shared" si="2"/>
        <v>0.63308138698052374</v>
      </c>
      <c r="Y29">
        <f>+J29*'ReEDS Emissions Factors'!L$12</f>
        <v>0.53749728854484791</v>
      </c>
      <c r="Z29">
        <f>+K29*'ReEDS Emissions Factors'!M$12</f>
        <v>5.4466649145548782E-4</v>
      </c>
      <c r="AA29">
        <f>+L29*'ReEDS Emissions Factors'!O$12</f>
        <v>0.22991075710099185</v>
      </c>
      <c r="AC29">
        <f t="shared" si="3"/>
        <v>0.76795271213729521</v>
      </c>
    </row>
    <row r="30" spans="1:29" x14ac:dyDescent="0.2">
      <c r="A30">
        <v>2037</v>
      </c>
      <c r="B30">
        <v>0.78167500000000001</v>
      </c>
      <c r="C30">
        <v>0.56505000000000005</v>
      </c>
      <c r="E30">
        <v>2037</v>
      </c>
      <c r="F30">
        <f t="shared" si="0"/>
        <v>0.86182469680264606</v>
      </c>
      <c r="G30">
        <f t="shared" si="1"/>
        <v>0.6229878721058435</v>
      </c>
      <c r="H30">
        <v>1312.8089599999998</v>
      </c>
      <c r="J30">
        <v>723.67858899999999</v>
      </c>
      <c r="K30">
        <v>7.21</v>
      </c>
      <c r="L30">
        <v>1469.2777100000001</v>
      </c>
      <c r="M30">
        <v>652.578979</v>
      </c>
      <c r="N30">
        <v>-0.34235700000000002</v>
      </c>
      <c r="O30">
        <v>1408.375732</v>
      </c>
      <c r="P30">
        <v>9.0046510000000008</v>
      </c>
      <c r="S30">
        <f>+J30*'ReEDS Emissions Factors'!C$12</f>
        <v>0.61241152455145098</v>
      </c>
      <c r="T30">
        <f>+L30*'ReEDS Emissions Factors'!D$12</f>
        <v>1.7926749334934086E-2</v>
      </c>
      <c r="U30">
        <f>+K30*'ReEDS Emissions Factors'!F$12</f>
        <v>1.9819317536090954E-3</v>
      </c>
      <c r="W30">
        <f t="shared" si="2"/>
        <v>0.63232020563999414</v>
      </c>
      <c r="Y30">
        <f>+J30*'ReEDS Emissions Factors'!L$12</f>
        <v>0.53665903821810013</v>
      </c>
      <c r="Z30">
        <f>+K30*'ReEDS Emissions Factors'!M$12</f>
        <v>5.3561219389429166E-4</v>
      </c>
      <c r="AA30">
        <f>+L30*'ReEDS Emissions Factors'!O$12</f>
        <v>0.23288432532286552</v>
      </c>
      <c r="AC30">
        <f t="shared" si="3"/>
        <v>0.77007897573485995</v>
      </c>
    </row>
    <row r="31" spans="1:29" x14ac:dyDescent="0.2">
      <c r="A31">
        <v>2038</v>
      </c>
      <c r="B31">
        <v>0.78951899999999997</v>
      </c>
      <c r="C31">
        <v>0.554535</v>
      </c>
      <c r="E31">
        <v>2038</v>
      </c>
      <c r="F31">
        <f t="shared" si="0"/>
        <v>0.87047298787210581</v>
      </c>
      <c r="G31">
        <f t="shared" si="1"/>
        <v>0.61139470782800442</v>
      </c>
      <c r="H31">
        <v>1309.6311039999998</v>
      </c>
      <c r="J31">
        <v>714.89257799999996</v>
      </c>
      <c r="K31">
        <v>6.8654279999999996</v>
      </c>
      <c r="L31">
        <v>1487.1467290000001</v>
      </c>
      <c r="M31">
        <v>652.78967299999999</v>
      </c>
      <c r="N31">
        <v>-0.36937500000000001</v>
      </c>
      <c r="O31">
        <v>1433.894409</v>
      </c>
      <c r="P31">
        <v>10.031426</v>
      </c>
      <c r="S31">
        <f>+J31*'ReEDS Emissions Factors'!C$12</f>
        <v>0.60497638072790494</v>
      </c>
      <c r="T31">
        <f>+L31*'ReEDS Emissions Factors'!D$12</f>
        <v>1.8144770354577931E-2</v>
      </c>
      <c r="U31">
        <f>+K31*'ReEDS Emissions Factors'!F$12</f>
        <v>1.8872135582963915E-3</v>
      </c>
      <c r="W31">
        <f t="shared" si="2"/>
        <v>0.62500836464077925</v>
      </c>
      <c r="Y31">
        <f>+J31*'ReEDS Emissions Factors'!L$12</f>
        <v>0.53014358745763324</v>
      </c>
      <c r="Z31">
        <f>+K31*'ReEDS Emissions Factors'!M$12</f>
        <v>5.1001483399490974E-4</v>
      </c>
      <c r="AA31">
        <f>+L31*'ReEDS Emissions Factors'!O$12</f>
        <v>0.23571661114989031</v>
      </c>
      <c r="AC31">
        <f t="shared" si="3"/>
        <v>0.76637021344151846</v>
      </c>
    </row>
    <row r="32" spans="1:29" x14ac:dyDescent="0.2">
      <c r="A32">
        <v>2039</v>
      </c>
      <c r="B32">
        <v>0.79682900000000001</v>
      </c>
      <c r="C32">
        <v>0.54712400000000005</v>
      </c>
      <c r="E32">
        <v>2039</v>
      </c>
      <c r="F32">
        <f t="shared" si="0"/>
        <v>0.87853252480705624</v>
      </c>
      <c r="G32">
        <f t="shared" si="1"/>
        <v>0.60322381477398024</v>
      </c>
      <c r="H32">
        <v>1308.8348389999999</v>
      </c>
      <c r="J32">
        <v>709.61444100000006</v>
      </c>
      <c r="K32">
        <v>6.7496970000000003</v>
      </c>
      <c r="L32">
        <v>1503.4075929999999</v>
      </c>
      <c r="M32">
        <v>652.78967299999999</v>
      </c>
      <c r="N32">
        <v>-0.34494000000000002</v>
      </c>
      <c r="O32">
        <v>1458.716919</v>
      </c>
      <c r="P32">
        <v>11.090256999999999</v>
      </c>
      <c r="S32">
        <f>+J32*'ReEDS Emissions Factors'!C$12</f>
        <v>0.60050976809614531</v>
      </c>
      <c r="T32">
        <f>+L32*'ReEDS Emissions Factors'!D$12</f>
        <v>1.8343170174376089E-2</v>
      </c>
      <c r="U32">
        <f>+K32*'ReEDS Emissions Factors'!F$12</f>
        <v>1.8554006673425867E-3</v>
      </c>
      <c r="W32">
        <f t="shared" si="2"/>
        <v>0.62070833893786403</v>
      </c>
      <c r="Y32">
        <f>+J32*'ReEDS Emissions Factors'!L$12</f>
        <v>0.52622947424624555</v>
      </c>
      <c r="Z32">
        <f>+K32*'ReEDS Emissions Factors'!M$12</f>
        <v>5.0141747826514828E-4</v>
      </c>
      <c r="AA32">
        <f>+L32*'ReEDS Emissions Factors'!O$12</f>
        <v>0.23829400024116484</v>
      </c>
      <c r="AC32">
        <f t="shared" si="3"/>
        <v>0.76502489196567558</v>
      </c>
    </row>
    <row r="33" spans="1:29" x14ac:dyDescent="0.2">
      <c r="A33">
        <v>2040</v>
      </c>
      <c r="B33">
        <v>0.79472799999999999</v>
      </c>
      <c r="C33">
        <v>0.54722800000000005</v>
      </c>
      <c r="E33">
        <v>2040</v>
      </c>
      <c r="F33">
        <f t="shared" si="0"/>
        <v>0.87621609702315317</v>
      </c>
      <c r="G33">
        <f t="shared" si="1"/>
        <v>0.60333847850055133</v>
      </c>
      <c r="H33">
        <v>1313.3436279999999</v>
      </c>
      <c r="J33">
        <v>706.98596199999997</v>
      </c>
      <c r="K33">
        <v>6.6538849999999998</v>
      </c>
      <c r="L33">
        <v>1523.0848390000001</v>
      </c>
      <c r="M33">
        <v>644.27893100000006</v>
      </c>
      <c r="N33">
        <v>-0.41587000000000002</v>
      </c>
      <c r="O33">
        <v>1487.5479740000001</v>
      </c>
      <c r="P33">
        <v>12.193047999999999</v>
      </c>
      <c r="S33">
        <f>+J33*'ReEDS Emissions Factors'!C$12</f>
        <v>0.5982854231229634</v>
      </c>
      <c r="T33">
        <f>+L33*'ReEDS Emissions Factors'!D$12</f>
        <v>1.8583253484864642E-2</v>
      </c>
      <c r="U33">
        <f>+K33*'ReEDS Emissions Factors'!F$12</f>
        <v>1.8290632408270811E-3</v>
      </c>
      <c r="W33">
        <f t="shared" si="2"/>
        <v>0.61869773984865517</v>
      </c>
      <c r="Y33">
        <f>+J33*'ReEDS Emissions Factors'!L$12</f>
        <v>0.52428027050641168</v>
      </c>
      <c r="Z33">
        <f>+K33*'ReEDS Emissions Factors'!M$12</f>
        <v>4.9429985336620237E-4</v>
      </c>
      <c r="AA33">
        <f>+L33*'ReEDS Emissions Factors'!O$12</f>
        <v>0.24141289473451566</v>
      </c>
      <c r="AC33">
        <f t="shared" si="3"/>
        <v>0.76618746509429358</v>
      </c>
    </row>
    <row r="34" spans="1:29" x14ac:dyDescent="0.2">
      <c r="A34">
        <v>2041</v>
      </c>
      <c r="B34">
        <v>0.79239499999999996</v>
      </c>
      <c r="C34">
        <v>0.54484299999999997</v>
      </c>
      <c r="E34">
        <v>2041</v>
      </c>
      <c r="F34">
        <f t="shared" si="0"/>
        <v>0.87364388092612999</v>
      </c>
      <c r="G34">
        <f t="shared" si="1"/>
        <v>0.60070893054024255</v>
      </c>
      <c r="H34">
        <v>1312.595581</v>
      </c>
      <c r="J34">
        <v>703.68408199999999</v>
      </c>
      <c r="K34">
        <v>6.3461699999999999</v>
      </c>
      <c r="L34">
        <v>1531.4343260000001</v>
      </c>
      <c r="M34">
        <v>645.53106700000001</v>
      </c>
      <c r="N34">
        <v>-0.53224300000000002</v>
      </c>
      <c r="O34">
        <v>1520.0500489999999</v>
      </c>
      <c r="P34">
        <v>13.328626999999999</v>
      </c>
      <c r="S34">
        <f>+J34*'ReEDS Emissions Factors'!C$12</f>
        <v>0.59549121393200177</v>
      </c>
      <c r="T34">
        <f>+L34*'ReEDS Emissions Factors'!D$12</f>
        <v>1.8685126098534312E-2</v>
      </c>
      <c r="U34">
        <f>+K34*'ReEDS Emissions Factors'!F$12</f>
        <v>1.7444765376978407E-3</v>
      </c>
      <c r="W34">
        <f t="shared" si="2"/>
        <v>0.61592081656823394</v>
      </c>
      <c r="Y34">
        <f>+J34*'ReEDS Emissions Factors'!L$12</f>
        <v>0.52183169212915148</v>
      </c>
      <c r="Z34">
        <f>+K34*'ReEDS Emissions Factors'!M$12</f>
        <v>4.7144050437255712E-4</v>
      </c>
      <c r="AA34">
        <f>+L34*'ReEDS Emissions Factors'!O$12</f>
        <v>0.24273631006543159</v>
      </c>
      <c r="AC34">
        <f t="shared" si="3"/>
        <v>0.76503944269895563</v>
      </c>
    </row>
    <row r="35" spans="1:29" x14ac:dyDescent="0.2">
      <c r="A35">
        <v>2042</v>
      </c>
      <c r="B35">
        <v>0.786215</v>
      </c>
      <c r="C35">
        <v>0.53859299999999999</v>
      </c>
      <c r="E35">
        <v>2042</v>
      </c>
      <c r="F35">
        <f t="shared" si="0"/>
        <v>0.86683020948180811</v>
      </c>
      <c r="G35">
        <f t="shared" si="1"/>
        <v>0.59381808158765159</v>
      </c>
      <c r="H35">
        <v>1311.3271479999999</v>
      </c>
      <c r="J35">
        <v>700.75598100000002</v>
      </c>
      <c r="K35">
        <v>6.0294559999999997</v>
      </c>
      <c r="L35">
        <v>1536.4516599999999</v>
      </c>
      <c r="M35">
        <v>646.436646</v>
      </c>
      <c r="N35">
        <v>-0.68132199999999998</v>
      </c>
      <c r="O35">
        <v>1557.446533</v>
      </c>
      <c r="P35">
        <v>14.453954</v>
      </c>
      <c r="S35">
        <f>+J35*'ReEDS Emissions Factors'!C$12</f>
        <v>0.59301331445465444</v>
      </c>
      <c r="T35">
        <f>+L35*'ReEDS Emissions Factors'!D$12</f>
        <v>1.8746342904816388E-2</v>
      </c>
      <c r="U35">
        <f>+K35*'ReEDS Emissions Factors'!F$12</f>
        <v>1.657416130844505E-3</v>
      </c>
      <c r="W35">
        <f t="shared" si="2"/>
        <v>0.61341707349031527</v>
      </c>
      <c r="Y35">
        <f>+J35*'ReEDS Emissions Factors'!L$12</f>
        <v>0.51966029741007203</v>
      </c>
      <c r="Z35">
        <f>+K35*'ReEDS Emissions Factors'!M$12</f>
        <v>4.4791264301651874E-4</v>
      </c>
      <c r="AA35">
        <f>+L35*'ReEDS Emissions Factors'!O$12</f>
        <v>0.24353157050908825</v>
      </c>
      <c r="AC35">
        <f t="shared" si="3"/>
        <v>0.76363978056217674</v>
      </c>
    </row>
    <row r="36" spans="1:29" x14ac:dyDescent="0.2">
      <c r="A36">
        <v>2043</v>
      </c>
      <c r="B36">
        <v>0.77441899999999997</v>
      </c>
      <c r="C36">
        <v>0.53327500000000005</v>
      </c>
      <c r="E36">
        <v>2043</v>
      </c>
      <c r="F36">
        <f t="shared" si="0"/>
        <v>0.85382469680264605</v>
      </c>
      <c r="G36">
        <f t="shared" si="1"/>
        <v>0.58795479603087109</v>
      </c>
      <c r="H36">
        <v>1311.380371</v>
      </c>
      <c r="J36">
        <v>698.25701900000001</v>
      </c>
      <c r="K36">
        <v>5.6966900000000003</v>
      </c>
      <c r="L36">
        <v>1544.6766359999999</v>
      </c>
      <c r="M36">
        <v>638.55639599999995</v>
      </c>
      <c r="N36">
        <v>-0.76126700000000003</v>
      </c>
      <c r="O36">
        <v>1602.2357179999999</v>
      </c>
      <c r="P36">
        <v>15.716602</v>
      </c>
      <c r="S36">
        <f>+J36*'ReEDS Emissions Factors'!C$12</f>
        <v>0.59089857297759774</v>
      </c>
      <c r="T36">
        <f>+L36*'ReEDS Emissions Factors'!D$12</f>
        <v>1.8846696351979109E-2</v>
      </c>
      <c r="U36">
        <f>+K36*'ReEDS Emissions Factors'!F$12</f>
        <v>1.5659432456958942E-3</v>
      </c>
      <c r="W36">
        <f t="shared" si="2"/>
        <v>0.61131121257527277</v>
      </c>
      <c r="Y36">
        <f>+J36*'ReEDS Emissions Factors'!L$12</f>
        <v>0.51780713971845549</v>
      </c>
      <c r="Z36">
        <f>+K36*'ReEDS Emissions Factors'!M$12</f>
        <v>4.2319232022686165E-4</v>
      </c>
      <c r="AA36">
        <f>+L36*'ReEDS Emissions Factors'!O$12</f>
        <v>0.24483525052377844</v>
      </c>
      <c r="AC36">
        <f t="shared" si="3"/>
        <v>0.76306558256246071</v>
      </c>
    </row>
    <row r="37" spans="1:29" x14ac:dyDescent="0.2">
      <c r="A37">
        <v>2044</v>
      </c>
      <c r="B37">
        <v>0.77293500000000004</v>
      </c>
      <c r="C37">
        <v>0.53435100000000002</v>
      </c>
      <c r="E37">
        <v>2044</v>
      </c>
      <c r="F37">
        <f t="shared" si="0"/>
        <v>0.85218853362734293</v>
      </c>
      <c r="G37">
        <f t="shared" si="1"/>
        <v>0.5891411245865491</v>
      </c>
      <c r="H37">
        <v>1309.5273439999999</v>
      </c>
      <c r="J37">
        <v>698.25457800000004</v>
      </c>
      <c r="K37">
        <v>5.3876379999999999</v>
      </c>
      <c r="L37">
        <v>1539.472168</v>
      </c>
      <c r="M37">
        <v>639.31176800000003</v>
      </c>
      <c r="N37">
        <v>-0.80424899999999999</v>
      </c>
      <c r="O37">
        <v>1649.4891359999999</v>
      </c>
      <c r="P37">
        <v>16.966103</v>
      </c>
      <c r="S37">
        <f>+J37*'ReEDS Emissions Factors'!C$12</f>
        <v>0.59089650728634457</v>
      </c>
      <c r="T37">
        <f>+L37*'ReEDS Emissions Factors'!D$12</f>
        <v>1.8783196312046096E-2</v>
      </c>
      <c r="U37">
        <f>+K37*'ReEDS Emissions Factors'!F$12</f>
        <v>1.4809890192997225E-3</v>
      </c>
      <c r="W37">
        <f t="shared" si="2"/>
        <v>0.61116069261769035</v>
      </c>
      <c r="Y37">
        <f>+J37*'ReEDS Emissions Factors'!L$12</f>
        <v>0.51780532954370084</v>
      </c>
      <c r="Z37">
        <f>+K37*'ReEDS Emissions Factors'!M$12</f>
        <v>4.0023364897201854E-4</v>
      </c>
      <c r="AA37">
        <f>+L37*'ReEDS Emissions Factors'!O$12</f>
        <v>0.24401032885608062</v>
      </c>
      <c r="AC37">
        <f t="shared" si="3"/>
        <v>0.76221589204875351</v>
      </c>
    </row>
    <row r="38" spans="1:29" x14ac:dyDescent="0.2">
      <c r="A38">
        <v>2045</v>
      </c>
      <c r="B38">
        <v>0.78030299999999997</v>
      </c>
      <c r="C38">
        <v>0.53776599999999997</v>
      </c>
      <c r="E38">
        <v>2045</v>
      </c>
      <c r="F38">
        <f t="shared" si="0"/>
        <v>0.8603120176405733</v>
      </c>
      <c r="G38">
        <f t="shared" si="1"/>
        <v>0.59290628445424476</v>
      </c>
      <c r="H38">
        <v>1305.427246</v>
      </c>
      <c r="J38">
        <v>694.69372599999997</v>
      </c>
      <c r="K38">
        <v>5.0783469999999999</v>
      </c>
      <c r="L38">
        <v>1537.0660399999999</v>
      </c>
      <c r="M38">
        <v>640.13024900000005</v>
      </c>
      <c r="N38">
        <v>-0.91522800000000004</v>
      </c>
      <c r="O38">
        <v>1699.1743160000001</v>
      </c>
      <c r="P38">
        <v>18.276140000000002</v>
      </c>
      <c r="S38">
        <f>+J38*'ReEDS Emissions Factors'!C$12</f>
        <v>0.58788314357050564</v>
      </c>
      <c r="T38">
        <f>+L38*'ReEDS Emissions Factors'!D$12</f>
        <v>1.8753838993664285E-2</v>
      </c>
      <c r="U38">
        <f>+K38*'ReEDS Emissions Factors'!F$12</f>
        <v>1.3959690950271135E-3</v>
      </c>
      <c r="W38">
        <f t="shared" si="2"/>
        <v>0.60803295165919713</v>
      </c>
      <c r="Y38">
        <f>+J38*'ReEDS Emissions Factors'!L$12</f>
        <v>0.51516470504740663</v>
      </c>
      <c r="Z38">
        <f>+K38*'ReEDS Emissions Factors'!M$12</f>
        <v>3.7725722302725306E-4</v>
      </c>
      <c r="AA38">
        <f>+L38*'ReEDS Emissions Factors'!O$12</f>
        <v>0.24362895133152776</v>
      </c>
      <c r="AC38">
        <f t="shared" si="3"/>
        <v>0.75917091360196165</v>
      </c>
    </row>
    <row r="39" spans="1:29" x14ac:dyDescent="0.2">
      <c r="A39">
        <v>2046</v>
      </c>
      <c r="B39">
        <v>0.78260399999999997</v>
      </c>
      <c r="C39">
        <v>0.54475799999999996</v>
      </c>
      <c r="E39">
        <v>2046</v>
      </c>
      <c r="F39">
        <f t="shared" si="0"/>
        <v>0.86284895259095917</v>
      </c>
      <c r="G39">
        <f t="shared" si="1"/>
        <v>0.60061521499448722</v>
      </c>
      <c r="H39">
        <v>1314.2080080000001</v>
      </c>
      <c r="J39">
        <v>701.35253899999998</v>
      </c>
      <c r="K39">
        <v>5.1152629999999997</v>
      </c>
      <c r="L39">
        <v>1542.437866</v>
      </c>
      <c r="M39">
        <v>640.55639599999995</v>
      </c>
      <c r="N39">
        <v>-1.063256</v>
      </c>
      <c r="O39">
        <v>1734.106812</v>
      </c>
      <c r="P39">
        <v>19.656960999999999</v>
      </c>
      <c r="S39">
        <f>+J39*'ReEDS Emissions Factors'!C$12</f>
        <v>0.59351815044098388</v>
      </c>
      <c r="T39">
        <f>+L39*'ReEDS Emissions Factors'!D$12</f>
        <v>1.881938097903401E-2</v>
      </c>
      <c r="U39">
        <f>+K39*'ReEDS Emissions Factors'!F$12</f>
        <v>1.4061168055148018E-3</v>
      </c>
      <c r="W39">
        <f t="shared" si="2"/>
        <v>0.61374364822553273</v>
      </c>
      <c r="Y39">
        <f>+J39*'ReEDS Emissions Factors'!L$12</f>
        <v>0.52010268750891919</v>
      </c>
      <c r="Z39">
        <f>+K39*'ReEDS Emissions Factors'!M$12</f>
        <v>3.7999961688991622E-4</v>
      </c>
      <c r="AA39">
        <f>+L39*'ReEDS Emissions Factors'!O$12</f>
        <v>0.24448039967600843</v>
      </c>
      <c r="AC39">
        <f t="shared" si="3"/>
        <v>0.76496308680181757</v>
      </c>
    </row>
    <row r="40" spans="1:29" x14ac:dyDescent="0.2">
      <c r="A40">
        <v>2047</v>
      </c>
      <c r="B40">
        <v>0.785493</v>
      </c>
      <c r="C40">
        <v>0.54407399999999995</v>
      </c>
      <c r="E40">
        <v>2047</v>
      </c>
      <c r="F40">
        <f t="shared" si="0"/>
        <v>0.86603417861080478</v>
      </c>
      <c r="G40">
        <f t="shared" si="1"/>
        <v>0.59986108048511566</v>
      </c>
      <c r="H40">
        <v>1320.2651370000001</v>
      </c>
      <c r="J40">
        <v>700.80053699999996</v>
      </c>
      <c r="K40">
        <v>5.1301759999999996</v>
      </c>
      <c r="L40">
        <v>1559.888794</v>
      </c>
      <c r="M40">
        <v>640.98242200000004</v>
      </c>
      <c r="N40">
        <v>-1.3962049999999999</v>
      </c>
      <c r="O40">
        <v>1765.2429199999999</v>
      </c>
      <c r="P40">
        <v>21.022227999999998</v>
      </c>
      <c r="S40">
        <f>+J40*'ReEDS Emissions Factors'!C$12</f>
        <v>0.59305101987844699</v>
      </c>
      <c r="T40">
        <f>+L40*'ReEDS Emissions Factors'!D$12</f>
        <v>1.9032300844209111E-2</v>
      </c>
      <c r="U40">
        <f>+K40*'ReEDS Emissions Factors'!F$12</f>
        <v>1.4102161880725787E-3</v>
      </c>
      <c r="W40">
        <f t="shared" si="2"/>
        <v>0.61349353691072872</v>
      </c>
      <c r="Y40">
        <f>+J40*'ReEDS Emissions Factors'!L$12</f>
        <v>0.51969333884651947</v>
      </c>
      <c r="Z40">
        <f>+K40*'ReEDS Emissions Factors'!M$12</f>
        <v>3.8110746496863266E-4</v>
      </c>
      <c r="AA40">
        <f>+L40*'ReEDS Emissions Factors'!O$12</f>
        <v>0.24724641699586411</v>
      </c>
      <c r="AC40">
        <f t="shared" si="3"/>
        <v>0.76732086330735227</v>
      </c>
    </row>
    <row r="41" spans="1:29" x14ac:dyDescent="0.2">
      <c r="A41">
        <v>2048</v>
      </c>
      <c r="B41">
        <v>0.78725400000000001</v>
      </c>
      <c r="C41">
        <v>0.54463499999999998</v>
      </c>
      <c r="E41">
        <v>2048</v>
      </c>
      <c r="F41">
        <f t="shared" si="0"/>
        <v>0.86797574421168688</v>
      </c>
      <c r="G41">
        <f t="shared" si="1"/>
        <v>0.60047960308710024</v>
      </c>
      <c r="H41">
        <v>1329.5043950000002</v>
      </c>
      <c r="J41">
        <v>700.05590800000004</v>
      </c>
      <c r="K41">
        <v>5.1553430000000002</v>
      </c>
      <c r="L41">
        <v>1585.1104740000001</v>
      </c>
      <c r="M41">
        <v>641.24768100000006</v>
      </c>
      <c r="N41">
        <v>-1.7344630000000001</v>
      </c>
      <c r="O41">
        <v>1789.0180660000001</v>
      </c>
      <c r="P41">
        <v>22.423615000000002</v>
      </c>
      <c r="S41">
        <f>+J41*'ReEDS Emissions Factors'!C$12</f>
        <v>0.59242087911147301</v>
      </c>
      <c r="T41">
        <f>+L41*'ReEDS Emissions Factors'!D$12</f>
        <v>1.9340032141082812E-2</v>
      </c>
      <c r="U41">
        <f>+K41*'ReEDS Emissions Factors'!F$12</f>
        <v>1.4171342569273752E-3</v>
      </c>
      <c r="W41">
        <f t="shared" si="2"/>
        <v>0.61317804550948318</v>
      </c>
      <c r="Y41">
        <f>+J41*'ReEDS Emissions Factors'!L$12</f>
        <v>0.51914114359154939</v>
      </c>
      <c r="Z41">
        <f>+K41*'ReEDS Emissions Factors'!M$12</f>
        <v>3.8297705610368648E-4</v>
      </c>
      <c r="AA41">
        <f>+L41*'ReEDS Emissions Factors'!O$12</f>
        <v>0.25124411864908613</v>
      </c>
      <c r="AC41">
        <f t="shared" si="3"/>
        <v>0.77076823929673921</v>
      </c>
    </row>
    <row r="42" spans="1:29" x14ac:dyDescent="0.2">
      <c r="A42">
        <v>2049</v>
      </c>
      <c r="B42">
        <v>0.78483499999999995</v>
      </c>
      <c r="C42">
        <v>0.54877399999999998</v>
      </c>
      <c r="E42">
        <v>2049</v>
      </c>
      <c r="F42">
        <f t="shared" si="0"/>
        <v>0.86530871003307597</v>
      </c>
      <c r="G42">
        <f t="shared" si="1"/>
        <v>0.60504299889746416</v>
      </c>
      <c r="H42">
        <v>1336.575317</v>
      </c>
      <c r="J42">
        <v>697.16479500000003</v>
      </c>
      <c r="K42">
        <v>5.17239</v>
      </c>
      <c r="L42">
        <v>1611.602783</v>
      </c>
      <c r="M42">
        <v>641.56835899999999</v>
      </c>
      <c r="N42">
        <v>-2.0969769999999999</v>
      </c>
      <c r="O42">
        <v>1815.8829350000001</v>
      </c>
      <c r="P42">
        <v>23.887222000000001</v>
      </c>
      <c r="S42">
        <f>+J42*'ReEDS Emissions Factors'!C$12</f>
        <v>0.58997428065341007</v>
      </c>
      <c r="T42">
        <f>+L42*'ReEDS Emissions Factors'!D$12</f>
        <v>1.9663266461942837E-2</v>
      </c>
      <c r="U42">
        <f>+K42*'ReEDS Emissions Factors'!F$12</f>
        <v>1.4218202473023785E-3</v>
      </c>
      <c r="W42">
        <f t="shared" si="2"/>
        <v>0.61105936736265531</v>
      </c>
      <c r="Y42">
        <f>+J42*'ReEDS Emissions Factors'!L$12</f>
        <v>0.51699717809976409</v>
      </c>
      <c r="Z42">
        <f>+K42*'ReEDS Emissions Factors'!M$12</f>
        <v>3.8424343350581072E-4</v>
      </c>
      <c r="AA42">
        <f>+L42*'ReEDS Emissions Factors'!O$12</f>
        <v>0.25544321829220934</v>
      </c>
      <c r="AC42">
        <f t="shared" si="3"/>
        <v>0.77282463982547922</v>
      </c>
    </row>
    <row r="43" spans="1:29" x14ac:dyDescent="0.2">
      <c r="A43">
        <v>2050</v>
      </c>
      <c r="B43">
        <v>0.79086999999999996</v>
      </c>
      <c r="C43">
        <v>0.54982799999999998</v>
      </c>
      <c r="E43">
        <v>2050</v>
      </c>
      <c r="F43">
        <f t="shared" si="0"/>
        <v>0.87196251378169787</v>
      </c>
      <c r="G43">
        <f t="shared" si="1"/>
        <v>0.60620507166482906</v>
      </c>
      <c r="H43">
        <v>1346.30835</v>
      </c>
      <c r="J43">
        <v>700.19061299999998</v>
      </c>
      <c r="K43">
        <v>5.2137779999999996</v>
      </c>
      <c r="L43">
        <v>1628.9295649999999</v>
      </c>
      <c r="M43">
        <v>642.03173800000002</v>
      </c>
      <c r="N43">
        <v>-2.177362</v>
      </c>
      <c r="O43">
        <v>1845.8764650000001</v>
      </c>
      <c r="P43">
        <v>25.394487000000002</v>
      </c>
      <c r="S43">
        <f>+J43*'ReEDS Emissions Factors'!C$12</f>
        <v>0.59253487294197804</v>
      </c>
      <c r="T43">
        <f>+L43*'ReEDS Emissions Factors'!D$12</f>
        <v>1.9874671613998838E-2</v>
      </c>
      <c r="U43">
        <f>+K43*'ReEDS Emissions Factors'!F$12</f>
        <v>1.4331972502730265E-3</v>
      </c>
      <c r="W43">
        <f t="shared" si="2"/>
        <v>0.61384274180624987</v>
      </c>
      <c r="Y43">
        <f>+J43*'ReEDS Emissions Factors'!L$12</f>
        <v>0.51924103690999479</v>
      </c>
      <c r="Z43">
        <f>+K43*'ReEDS Emissions Factors'!M$12</f>
        <v>3.8731804064601834E-4</v>
      </c>
      <c r="AA43">
        <f>+L43*'ReEDS Emissions Factors'!O$12</f>
        <v>0.25818955814928529</v>
      </c>
      <c r="AC43">
        <f t="shared" si="3"/>
        <v>0.77781791309992609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3"/>
  <sheetViews>
    <sheetView workbookViewId="0">
      <selection activeCell="D11" sqref="D11"/>
    </sheetView>
  </sheetViews>
  <sheetFormatPr baseColWidth="10" defaultColWidth="8.83203125" defaultRowHeight="16" x14ac:dyDescent="0.2"/>
  <cols>
    <col min="4" max="4" width="12.33203125" bestFit="1" customWidth="1"/>
    <col min="12" max="15" width="9" customWidth="1"/>
  </cols>
  <sheetData>
    <row r="1" spans="1:18" x14ac:dyDescent="0.2">
      <c r="A1" t="s">
        <v>54</v>
      </c>
      <c r="G1" t="s">
        <v>61</v>
      </c>
    </row>
    <row r="2" spans="1:18" x14ac:dyDescent="0.2">
      <c r="B2" t="s">
        <v>51</v>
      </c>
      <c r="C2" t="s">
        <v>52</v>
      </c>
      <c r="D2" t="s">
        <v>21</v>
      </c>
      <c r="F2" t="s">
        <v>13</v>
      </c>
      <c r="G2" t="s">
        <v>55</v>
      </c>
      <c r="H2" t="s">
        <v>0</v>
      </c>
      <c r="I2" t="s">
        <v>3</v>
      </c>
      <c r="J2" t="s">
        <v>4</v>
      </c>
      <c r="K2" t="s">
        <v>5</v>
      </c>
      <c r="L2" t="s">
        <v>6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11</v>
      </c>
    </row>
    <row r="3" spans="1:18" x14ac:dyDescent="0.2">
      <c r="A3">
        <v>2010</v>
      </c>
      <c r="B3">
        <v>4041778945.8735399</v>
      </c>
      <c r="C3">
        <v>4041778945.8735399</v>
      </c>
      <c r="D3">
        <f>SUM('AEO 2020'!J3:P3)*10^6</f>
        <v>0</v>
      </c>
      <c r="F3">
        <v>2010</v>
      </c>
      <c r="G3">
        <v>-477.34051764705799</v>
      </c>
      <c r="H3">
        <v>19078319.407580499</v>
      </c>
      <c r="I3">
        <v>2108485291.2832601</v>
      </c>
      <c r="J3">
        <v>686777538.32183897</v>
      </c>
      <c r="K3">
        <v>6632282.1480809096</v>
      </c>
      <c r="L3">
        <v>53552297.780748002</v>
      </c>
      <c r="M3">
        <v>16326450</v>
      </c>
      <c r="N3">
        <v>246650833.377875</v>
      </c>
      <c r="O3">
        <v>796198138.70198298</v>
      </c>
      <c r="P3">
        <v>2666867.85847492</v>
      </c>
      <c r="Q3">
        <v>106180428.94373</v>
      </c>
      <c r="R3">
        <v>4042547970.4830532</v>
      </c>
    </row>
    <row r="4" spans="1:18" x14ac:dyDescent="0.2">
      <c r="A4">
        <v>2011</v>
      </c>
      <c r="B4">
        <v>4011668022.2741899</v>
      </c>
      <c r="C4">
        <v>4011668022.2741899</v>
      </c>
      <c r="D4">
        <f>SUM('AEO 2020'!J4:P4)*10^6</f>
        <v>0</v>
      </c>
      <c r="F4">
        <v>2011</v>
      </c>
      <c r="G4">
        <v>-2011.23154999645</v>
      </c>
      <c r="H4">
        <v>18225735.029823501</v>
      </c>
      <c r="I4">
        <v>1782080248.7907801</v>
      </c>
      <c r="J4">
        <v>925028971.226053</v>
      </c>
      <c r="K4">
        <v>8887612.4202392492</v>
      </c>
      <c r="L4">
        <v>60413530.515617497</v>
      </c>
      <c r="M4">
        <v>16326450</v>
      </c>
      <c r="N4">
        <v>261185475.13304299</v>
      </c>
      <c r="O4">
        <v>796198138.70198298</v>
      </c>
      <c r="P4">
        <v>7565399.4365726598</v>
      </c>
      <c r="Q4">
        <v>136686746.21757701</v>
      </c>
      <c r="R4">
        <v>4012596296.2401385</v>
      </c>
    </row>
    <row r="5" spans="1:18" x14ac:dyDescent="0.2">
      <c r="A5">
        <v>2012</v>
      </c>
      <c r="B5">
        <v>3981557098.67483</v>
      </c>
      <c r="C5">
        <v>3981557098.67483</v>
      </c>
      <c r="D5">
        <f>SUM('AEO 2020'!J5:P5)*10^6</f>
        <v>0</v>
      </c>
      <c r="F5">
        <v>2012</v>
      </c>
      <c r="G5">
        <v>-3545.1225823458499</v>
      </c>
      <c r="H5">
        <v>17373150.652066398</v>
      </c>
      <c r="I5">
        <v>1455675206.2983</v>
      </c>
      <c r="J5">
        <v>1163280404.13026</v>
      </c>
      <c r="K5">
        <v>11142942.692397499</v>
      </c>
      <c r="L5">
        <v>67274763.250487</v>
      </c>
      <c r="M5">
        <v>16326450</v>
      </c>
      <c r="N5">
        <v>275720116.88821101</v>
      </c>
      <c r="O5">
        <v>796198138.70198298</v>
      </c>
      <c r="P5">
        <v>12463931.0146704</v>
      </c>
      <c r="Q5">
        <v>167193063.49142301</v>
      </c>
      <c r="R5">
        <v>3982644621.9972157</v>
      </c>
    </row>
    <row r="6" spans="1:18" x14ac:dyDescent="0.2">
      <c r="A6">
        <v>2013</v>
      </c>
      <c r="B6">
        <v>4024707221.1887202</v>
      </c>
      <c r="C6">
        <v>4024707221.1887202</v>
      </c>
      <c r="D6">
        <f>SUM('AEO 2020'!J6:P6)*10^6</f>
        <v>0</v>
      </c>
      <c r="F6">
        <v>2013</v>
      </c>
      <c r="G6">
        <v>-5056.6144212706104</v>
      </c>
      <c r="H6">
        <v>19006738.715395</v>
      </c>
      <c r="I6">
        <v>1673143145.9837101</v>
      </c>
      <c r="J6">
        <v>1001059949.9204299</v>
      </c>
      <c r="K6">
        <v>9723564.2455446608</v>
      </c>
      <c r="L6">
        <v>66496938.166707799</v>
      </c>
      <c r="M6">
        <v>16326450</v>
      </c>
      <c r="N6">
        <v>260586215.26316801</v>
      </c>
      <c r="O6">
        <v>779675302.29758298</v>
      </c>
      <c r="P6">
        <v>23915550.799201</v>
      </c>
      <c r="Q6">
        <v>176425358.272219</v>
      </c>
      <c r="R6">
        <v>4026354157.0495372</v>
      </c>
    </row>
    <row r="7" spans="1:18" x14ac:dyDescent="0.2">
      <c r="A7">
        <v>2014</v>
      </c>
      <c r="B7">
        <v>4067857343.7026</v>
      </c>
      <c r="C7">
        <v>4067857343.7026</v>
      </c>
      <c r="D7">
        <f>SUM('AEO 2020'!J7:P7)*10^6</f>
        <v>0</v>
      </c>
      <c r="F7">
        <v>2014</v>
      </c>
      <c r="G7">
        <v>-6568.1062601953699</v>
      </c>
      <c r="H7">
        <v>20640326.778723501</v>
      </c>
      <c r="I7">
        <v>1890611085.6691201</v>
      </c>
      <c r="J7">
        <v>838839495.71060503</v>
      </c>
      <c r="K7">
        <v>8304185.79869173</v>
      </c>
      <c r="L7">
        <v>65719113.082928501</v>
      </c>
      <c r="M7">
        <v>16326450</v>
      </c>
      <c r="N7">
        <v>245452313.63812399</v>
      </c>
      <c r="O7">
        <v>763152465.89318395</v>
      </c>
      <c r="P7">
        <v>35367170.583731703</v>
      </c>
      <c r="Q7">
        <v>185657653.05301499</v>
      </c>
      <c r="R7">
        <v>4070063692.1018629</v>
      </c>
    </row>
    <row r="8" spans="1:18" x14ac:dyDescent="0.2">
      <c r="A8">
        <v>2015</v>
      </c>
      <c r="B8">
        <v>4041350265.6682801</v>
      </c>
      <c r="C8">
        <v>4041350265.6682801</v>
      </c>
      <c r="D8">
        <f>SUM('AEO 2020'!J8:P8)*10^6</f>
        <v>0</v>
      </c>
      <c r="F8">
        <v>2015</v>
      </c>
      <c r="G8">
        <v>-6793.1331768128903</v>
      </c>
      <c r="H8">
        <v>18703394.196015801</v>
      </c>
      <c r="I8">
        <v>1512883022.21205</v>
      </c>
      <c r="J8">
        <v>1116224537.2545099</v>
      </c>
      <c r="K8">
        <v>13572119.6929555</v>
      </c>
      <c r="L8">
        <v>82439465.193095103</v>
      </c>
      <c r="M8">
        <v>16326450</v>
      </c>
      <c r="N8">
        <v>248769972.16466901</v>
      </c>
      <c r="O8">
        <v>765678934.57478297</v>
      </c>
      <c r="P8">
        <v>54904886.292287</v>
      </c>
      <c r="Q8">
        <v>213471459.75921699</v>
      </c>
      <c r="R8">
        <v>4042967448.2064052</v>
      </c>
    </row>
    <row r="9" spans="1:18" x14ac:dyDescent="0.2">
      <c r="A9">
        <v>2016</v>
      </c>
      <c r="B9">
        <v>4014843187.6339598</v>
      </c>
      <c r="C9">
        <v>4014843187.6339598</v>
      </c>
      <c r="D9">
        <f>SUM('AEO 2020'!J9:P9)*10^6</f>
        <v>0</v>
      </c>
      <c r="F9">
        <v>2016</v>
      </c>
      <c r="G9">
        <v>-7018.1600934303997</v>
      </c>
      <c r="H9">
        <v>16766461.613308201</v>
      </c>
      <c r="I9">
        <v>1135154958.7549801</v>
      </c>
      <c r="J9">
        <v>1393609578.79842</v>
      </c>
      <c r="K9">
        <v>18840053.587219302</v>
      </c>
      <c r="L9">
        <v>99159817.303261802</v>
      </c>
      <c r="M9">
        <v>16326450</v>
      </c>
      <c r="N9">
        <v>252087630.691214</v>
      </c>
      <c r="O9">
        <v>768205403.25638294</v>
      </c>
      <c r="P9">
        <v>74442602.000842303</v>
      </c>
      <c r="Q9">
        <v>241285266.46542001</v>
      </c>
      <c r="R9">
        <v>4015871204.310955</v>
      </c>
    </row>
    <row r="10" spans="1:18" x14ac:dyDescent="0.2">
      <c r="A10">
        <v>2017</v>
      </c>
      <c r="B10">
        <v>4062599153.0782499</v>
      </c>
      <c r="C10">
        <v>4062599153.0782499</v>
      </c>
      <c r="D10">
        <f>SUM('AEO 2020'!J10:P10)*10^6</f>
        <v>0</v>
      </c>
      <c r="F10">
        <v>2017</v>
      </c>
      <c r="G10">
        <v>-9297.2191995112007</v>
      </c>
      <c r="H10">
        <v>16741657.067259399</v>
      </c>
      <c r="I10">
        <v>1181501218.1886301</v>
      </c>
      <c r="J10">
        <v>1369280151.8856499</v>
      </c>
      <c r="K10">
        <v>14054474.4308809</v>
      </c>
      <c r="L10">
        <v>90611451.664953798</v>
      </c>
      <c r="M10">
        <v>16326450</v>
      </c>
      <c r="N10">
        <v>252256523.57244399</v>
      </c>
      <c r="O10">
        <v>765965494.30478299</v>
      </c>
      <c r="P10">
        <v>93140300.208652601</v>
      </c>
      <c r="Q10">
        <v>263824931.177288</v>
      </c>
      <c r="R10">
        <v>4063693355.281342</v>
      </c>
    </row>
    <row r="11" spans="1:18" x14ac:dyDescent="0.2">
      <c r="A11">
        <v>2018</v>
      </c>
      <c r="B11">
        <v>4110355118.5225301</v>
      </c>
      <c r="C11">
        <v>4110355118.5225301</v>
      </c>
      <c r="D11" s="2"/>
      <c r="F11">
        <v>2018</v>
      </c>
      <c r="G11">
        <v>-11576.278305592001</v>
      </c>
      <c r="H11">
        <v>16716852.5212106</v>
      </c>
      <c r="I11">
        <v>1227847477.6222899</v>
      </c>
      <c r="J11">
        <v>1344950724.9728799</v>
      </c>
      <c r="K11">
        <v>9268895.2745424993</v>
      </c>
      <c r="L11">
        <v>82063086.026645795</v>
      </c>
      <c r="M11">
        <v>16326450</v>
      </c>
      <c r="N11">
        <v>252425416.45367301</v>
      </c>
      <c r="O11">
        <v>763725585.35318398</v>
      </c>
      <c r="P11">
        <v>111837998.416462</v>
      </c>
      <c r="Q11">
        <v>286364595.88915598</v>
      </c>
      <c r="R11">
        <v>4111515506.2517371</v>
      </c>
    </row>
    <row r="12" spans="1:18" x14ac:dyDescent="0.2">
      <c r="A12">
        <v>2019</v>
      </c>
      <c r="B12">
        <v>4138296236.8885598</v>
      </c>
      <c r="C12">
        <v>4138296236.8885598</v>
      </c>
      <c r="D12">
        <f>SUM('AEO 2020'!J12:P12)*10^6</f>
        <v>3804473358</v>
      </c>
      <c r="F12">
        <v>2019</v>
      </c>
      <c r="G12">
        <v>-89356.830420954197</v>
      </c>
      <c r="H12">
        <v>16535716.267803</v>
      </c>
      <c r="I12">
        <v>1050914529.09978</v>
      </c>
      <c r="J12">
        <v>1488770165.0933199</v>
      </c>
      <c r="K12">
        <v>12264396.565293601</v>
      </c>
      <c r="L12">
        <v>85524159.7856915</v>
      </c>
      <c r="M12">
        <v>16326450</v>
      </c>
      <c r="N12">
        <v>259199489.728995</v>
      </c>
      <c r="O12">
        <v>749848979.83478296</v>
      </c>
      <c r="P12">
        <v>132969440.103753</v>
      </c>
      <c r="Q12">
        <v>326193797.05608398</v>
      </c>
      <c r="R12">
        <v>4138457766.7050824</v>
      </c>
    </row>
    <row r="13" spans="1:18" x14ac:dyDescent="0.2">
      <c r="A13">
        <v>2020</v>
      </c>
      <c r="B13">
        <v>4166237355.25459</v>
      </c>
      <c r="C13">
        <v>4166237355.25459</v>
      </c>
      <c r="D13">
        <f>SUM('AEO 2020'!J13:P13)*10^6</f>
        <v>3754426969.9999995</v>
      </c>
      <c r="F13">
        <v>2020</v>
      </c>
      <c r="G13">
        <v>-167137.382536316</v>
      </c>
      <c r="H13">
        <v>16354580.014395401</v>
      </c>
      <c r="I13">
        <v>873981580.57726502</v>
      </c>
      <c r="J13">
        <v>1632589605.2137699</v>
      </c>
      <c r="K13">
        <v>15259897.8560447</v>
      </c>
      <c r="L13">
        <v>88985233.544737101</v>
      </c>
      <c r="M13">
        <v>16326450</v>
      </c>
      <c r="N13">
        <v>265973563.00431699</v>
      </c>
      <c r="O13">
        <v>735972374.31638396</v>
      </c>
      <c r="P13">
        <v>154100881.791044</v>
      </c>
      <c r="Q13">
        <v>366022998.22301197</v>
      </c>
      <c r="R13">
        <v>4165400027.158433</v>
      </c>
    </row>
    <row r="14" spans="1:18" x14ac:dyDescent="0.2">
      <c r="A14">
        <v>2021</v>
      </c>
      <c r="B14">
        <v>4203253641.8175902</v>
      </c>
      <c r="C14">
        <v>4203253641.8175902</v>
      </c>
      <c r="D14">
        <f>SUM('AEO 2020'!J14:P14)*10^6</f>
        <v>3842343619</v>
      </c>
      <c r="F14">
        <v>2021</v>
      </c>
      <c r="G14">
        <v>-225537.51891454399</v>
      </c>
      <c r="H14">
        <v>16401531.4869131</v>
      </c>
      <c r="I14">
        <v>902556140.463871</v>
      </c>
      <c r="J14">
        <v>1645096597.4261301</v>
      </c>
      <c r="K14">
        <v>12993319.7242279</v>
      </c>
      <c r="L14">
        <v>79776418.785292298</v>
      </c>
      <c r="M14">
        <v>16326450</v>
      </c>
      <c r="N14">
        <v>265988484.605362</v>
      </c>
      <c r="O14">
        <v>725335672.39358401</v>
      </c>
      <c r="P14">
        <v>160494719.82697001</v>
      </c>
      <c r="Q14">
        <v>376472386.752922</v>
      </c>
      <c r="R14">
        <v>4201216183.9463582</v>
      </c>
    </row>
    <row r="15" spans="1:18" x14ac:dyDescent="0.2">
      <c r="A15">
        <v>2022</v>
      </c>
      <c r="B15">
        <v>4240269928.3806</v>
      </c>
      <c r="C15">
        <v>4240269928.3806</v>
      </c>
      <c r="D15">
        <f>SUM('AEO 2020'!J15:P15)*10^6</f>
        <v>3885214695.0000005</v>
      </c>
      <c r="F15">
        <v>2022</v>
      </c>
      <c r="G15">
        <v>-283937.65529277298</v>
      </c>
      <c r="H15">
        <v>16448482.9594307</v>
      </c>
      <c r="I15">
        <v>931130700.35047698</v>
      </c>
      <c r="J15">
        <v>1657603589.6385</v>
      </c>
      <c r="K15">
        <v>10726741.592411</v>
      </c>
      <c r="L15">
        <v>70567604.025847405</v>
      </c>
      <c r="M15">
        <v>16326450</v>
      </c>
      <c r="N15">
        <v>266003406.20640701</v>
      </c>
      <c r="O15">
        <v>714698970.47078395</v>
      </c>
      <c r="P15">
        <v>166888557.862896</v>
      </c>
      <c r="Q15">
        <v>386921775.28283298</v>
      </c>
      <c r="R15">
        <v>4237032340.734293</v>
      </c>
    </row>
    <row r="16" spans="1:18" x14ac:dyDescent="0.2">
      <c r="A16">
        <v>2023</v>
      </c>
      <c r="B16">
        <v>4269554620.0490799</v>
      </c>
      <c r="C16">
        <v>4269554620.0490799</v>
      </c>
      <c r="D16">
        <f>SUM('AEO 2020'!J16:P16)*10^6</f>
        <v>3908382733.000001</v>
      </c>
      <c r="F16">
        <v>2023</v>
      </c>
      <c r="G16">
        <v>-340874.91422742599</v>
      </c>
      <c r="H16">
        <v>16458762.021724001</v>
      </c>
      <c r="I16">
        <v>962108788.71067297</v>
      </c>
      <c r="J16">
        <v>1627888422.8474801</v>
      </c>
      <c r="K16">
        <v>9587073.3390319999</v>
      </c>
      <c r="L16">
        <v>68543409.600586399</v>
      </c>
      <c r="M16">
        <v>16326450</v>
      </c>
      <c r="N16">
        <v>266241366.58013099</v>
      </c>
      <c r="O16">
        <v>710264211.614784</v>
      </c>
      <c r="P16">
        <v>193143588.52426201</v>
      </c>
      <c r="Q16">
        <v>396636718.27285498</v>
      </c>
      <c r="R16">
        <v>4266857916.5972996</v>
      </c>
    </row>
    <row r="17" spans="1:18" x14ac:dyDescent="0.2">
      <c r="A17">
        <v>2024</v>
      </c>
      <c r="B17">
        <v>4298839311.7175703</v>
      </c>
      <c r="C17">
        <v>4298839311.7175703</v>
      </c>
      <c r="D17">
        <f>SUM('AEO 2020'!J17:P17)*10^6</f>
        <v>3924700875.9999995</v>
      </c>
      <c r="F17">
        <v>2024</v>
      </c>
      <c r="G17">
        <v>-397812.17316207901</v>
      </c>
      <c r="H17">
        <v>16469041.084017299</v>
      </c>
      <c r="I17">
        <v>993086877.07086802</v>
      </c>
      <c r="J17">
        <v>1598173256.0564699</v>
      </c>
      <c r="K17">
        <v>8447405.08565294</v>
      </c>
      <c r="L17">
        <v>66519215.175325498</v>
      </c>
      <c r="M17">
        <v>16326450</v>
      </c>
      <c r="N17">
        <v>266479326.95385501</v>
      </c>
      <c r="O17">
        <v>705829452.75878406</v>
      </c>
      <c r="P17">
        <v>219398619.18562901</v>
      </c>
      <c r="Q17">
        <v>406351661.26287699</v>
      </c>
      <c r="R17">
        <v>4296683492.4603157</v>
      </c>
    </row>
    <row r="18" spans="1:18" x14ac:dyDescent="0.2">
      <c r="A18">
        <v>2025</v>
      </c>
      <c r="B18">
        <v>4330209989.7684298</v>
      </c>
      <c r="C18">
        <v>4330209989.7684298</v>
      </c>
      <c r="D18">
        <f>SUM('AEO 2020'!J18:P18)*10^6</f>
        <v>3945321354</v>
      </c>
      <c r="F18">
        <v>2025</v>
      </c>
      <c r="G18">
        <v>-495103.042808478</v>
      </c>
      <c r="H18">
        <v>16480478.1293664</v>
      </c>
      <c r="I18">
        <v>1078891600.4188199</v>
      </c>
      <c r="J18">
        <v>1479393644.4372699</v>
      </c>
      <c r="K18">
        <v>6820703.2254210804</v>
      </c>
      <c r="L18">
        <v>64552820.0233972</v>
      </c>
      <c r="M18">
        <v>16326450</v>
      </c>
      <c r="N18">
        <v>266588059.17987901</v>
      </c>
      <c r="O18">
        <v>701410504.09478402</v>
      </c>
      <c r="P18">
        <v>274882447.20314598</v>
      </c>
      <c r="Q18">
        <v>421514361.69658202</v>
      </c>
      <c r="R18">
        <v>4326365965.3658571</v>
      </c>
    </row>
    <row r="19" spans="1:18" x14ac:dyDescent="0.2">
      <c r="A19">
        <v>2026</v>
      </c>
      <c r="B19">
        <v>4361580667.8192902</v>
      </c>
      <c r="C19">
        <v>4361580667.8192902</v>
      </c>
      <c r="D19">
        <f>SUM('AEO 2020'!J19:P19)*10^6</f>
        <v>3961856866</v>
      </c>
      <c r="F19">
        <v>2026</v>
      </c>
      <c r="G19">
        <v>-592393.91245487798</v>
      </c>
      <c r="H19">
        <v>16491915.1747155</v>
      </c>
      <c r="I19">
        <v>1164696323.7667799</v>
      </c>
      <c r="J19">
        <v>1360614032.8180699</v>
      </c>
      <c r="K19">
        <v>5194001.3651892198</v>
      </c>
      <c r="L19">
        <v>62586424.871468902</v>
      </c>
      <c r="M19">
        <v>16326450</v>
      </c>
      <c r="N19">
        <v>266696791.40590301</v>
      </c>
      <c r="O19">
        <v>696991555.43078399</v>
      </c>
      <c r="P19">
        <v>330366275.22066301</v>
      </c>
      <c r="Q19">
        <v>436677062.13028699</v>
      </c>
      <c r="R19">
        <v>4356048438.2714052</v>
      </c>
    </row>
    <row r="20" spans="1:18" x14ac:dyDescent="0.2">
      <c r="A20">
        <v>2027</v>
      </c>
      <c r="B20">
        <v>4396403590.24897</v>
      </c>
      <c r="C20">
        <v>4396403590.24897</v>
      </c>
      <c r="D20">
        <f>SUM('AEO 2020'!J20:P20)*10^6</f>
        <v>3972612894</v>
      </c>
      <c r="F20">
        <v>2027</v>
      </c>
      <c r="G20">
        <v>-1118538.10431608</v>
      </c>
      <c r="H20">
        <v>16672724.5025059</v>
      </c>
      <c r="I20">
        <v>1180637338.4341199</v>
      </c>
      <c r="J20">
        <v>1296604638.7093201</v>
      </c>
      <c r="K20">
        <v>4836587.4566936204</v>
      </c>
      <c r="L20">
        <v>66451333.183734402</v>
      </c>
      <c r="M20">
        <v>16326450</v>
      </c>
      <c r="N20">
        <v>266438389.58963799</v>
      </c>
      <c r="O20">
        <v>696991555.43078399</v>
      </c>
      <c r="P20">
        <v>381613888.51327902</v>
      </c>
      <c r="Q20">
        <v>464730255.50701499</v>
      </c>
      <c r="R20">
        <v>4390184623.2227736</v>
      </c>
    </row>
    <row r="21" spans="1:18" x14ac:dyDescent="0.2">
      <c r="A21">
        <v>2028</v>
      </c>
      <c r="B21">
        <v>4431226512.6786499</v>
      </c>
      <c r="C21">
        <v>4431226512.6786499</v>
      </c>
      <c r="D21">
        <f>SUM('AEO 2020'!J21:P21)*10^6</f>
        <v>3994826599</v>
      </c>
      <c r="F21">
        <v>2028</v>
      </c>
      <c r="G21">
        <v>-1644682.2961772899</v>
      </c>
      <c r="H21">
        <v>16853533.8302962</v>
      </c>
      <c r="I21">
        <v>1196578353.10146</v>
      </c>
      <c r="J21">
        <v>1232595244.60057</v>
      </c>
      <c r="K21">
        <v>4479173.5481980098</v>
      </c>
      <c r="L21">
        <v>70316241.495999902</v>
      </c>
      <c r="M21">
        <v>16326450</v>
      </c>
      <c r="N21">
        <v>266179987.77337199</v>
      </c>
      <c r="O21">
        <v>696991555.43078399</v>
      </c>
      <c r="P21">
        <v>432861501.80589402</v>
      </c>
      <c r="Q21">
        <v>492783448.88374299</v>
      </c>
      <c r="R21">
        <v>4424320808.17414</v>
      </c>
    </row>
    <row r="22" spans="1:18" x14ac:dyDescent="0.2">
      <c r="A22">
        <v>2029</v>
      </c>
      <c r="B22">
        <v>4461350298.6319799</v>
      </c>
      <c r="C22">
        <v>4461350298.6319799</v>
      </c>
      <c r="D22">
        <f>SUM('AEO 2020'!J22:P22)*10^6</f>
        <v>4026168456.000001</v>
      </c>
      <c r="F22">
        <v>2029</v>
      </c>
      <c r="G22">
        <v>-2147432.785501</v>
      </c>
      <c r="H22">
        <v>16968457.5000428</v>
      </c>
      <c r="I22">
        <v>1164109876.28335</v>
      </c>
      <c r="J22">
        <v>1225735329.79936</v>
      </c>
      <c r="K22">
        <v>4400157.0812992305</v>
      </c>
      <c r="L22">
        <v>71358652.0239999</v>
      </c>
      <c r="M22">
        <v>16308464.883456999</v>
      </c>
      <c r="N22">
        <v>265969189.70342401</v>
      </c>
      <c r="O22">
        <v>686307023.72463596</v>
      </c>
      <c r="P22">
        <v>474865272.74418902</v>
      </c>
      <c r="Q22">
        <v>530593017.97652203</v>
      </c>
      <c r="R22">
        <v>4454468008.9347792</v>
      </c>
    </row>
    <row r="23" spans="1:18" x14ac:dyDescent="0.2">
      <c r="A23">
        <v>2030</v>
      </c>
      <c r="B23">
        <v>4491474084.58531</v>
      </c>
      <c r="C23">
        <v>4491474084.58531</v>
      </c>
      <c r="D23">
        <f>SUM('AEO 2020'!J23:P23)*10^6</f>
        <v>4047294536</v>
      </c>
      <c r="F23">
        <v>2030</v>
      </c>
      <c r="G23">
        <v>-2650183.2748247199</v>
      </c>
      <c r="H23">
        <v>17083381.169789299</v>
      </c>
      <c r="I23">
        <v>1131641399.46524</v>
      </c>
      <c r="J23">
        <v>1218875414.9981501</v>
      </c>
      <c r="K23">
        <v>4321140.6144004501</v>
      </c>
      <c r="L23">
        <v>72401062.552000001</v>
      </c>
      <c r="M23">
        <v>16290479.766914099</v>
      </c>
      <c r="N23">
        <v>265758391.63347501</v>
      </c>
      <c r="O23">
        <v>675622492.01848698</v>
      </c>
      <c r="P23">
        <v>516869043.68248302</v>
      </c>
      <c r="Q23">
        <v>568402587.06930196</v>
      </c>
      <c r="R23">
        <v>4484615209.6954155</v>
      </c>
    </row>
    <row r="24" spans="1:18" x14ac:dyDescent="0.2">
      <c r="A24">
        <v>2031</v>
      </c>
      <c r="B24">
        <v>4521289463.7000904</v>
      </c>
      <c r="C24">
        <v>4521289463.7000904</v>
      </c>
      <c r="D24">
        <f>SUM('AEO 2020'!J24:P24)*10^6</f>
        <v>4074773269</v>
      </c>
      <c r="F24">
        <v>2031</v>
      </c>
      <c r="G24">
        <v>-3684123.84561142</v>
      </c>
      <c r="H24">
        <v>16816959.956765998</v>
      </c>
      <c r="I24">
        <v>1113556619.5662401</v>
      </c>
      <c r="J24">
        <v>1209682838.27175</v>
      </c>
      <c r="K24">
        <v>4229038.2514672903</v>
      </c>
      <c r="L24">
        <v>71966591.317000002</v>
      </c>
      <c r="M24">
        <v>16298064.832007701</v>
      </c>
      <c r="N24">
        <v>265632325.81927401</v>
      </c>
      <c r="O24">
        <v>657160140.31048703</v>
      </c>
      <c r="P24">
        <v>553171170.79113698</v>
      </c>
      <c r="Q24">
        <v>609474950.11906195</v>
      </c>
      <c r="R24">
        <v>4514304575.3895798</v>
      </c>
    </row>
    <row r="25" spans="1:18" x14ac:dyDescent="0.2">
      <c r="A25">
        <v>2032</v>
      </c>
      <c r="B25">
        <v>4551104842.8148699</v>
      </c>
      <c r="C25">
        <v>4551104842.8148699</v>
      </c>
      <c r="D25">
        <f>SUM('AEO 2020'!J25:P25)*10^6</f>
        <v>4100868917</v>
      </c>
      <c r="F25">
        <v>2032</v>
      </c>
      <c r="G25">
        <v>-4718064.4163981304</v>
      </c>
      <c r="H25">
        <v>16550538.743742701</v>
      </c>
      <c r="I25">
        <v>1095471839.6672499</v>
      </c>
      <c r="J25">
        <v>1200490261.5453501</v>
      </c>
      <c r="K25">
        <v>4136935.8885341198</v>
      </c>
      <c r="L25">
        <v>71532120.082000002</v>
      </c>
      <c r="M25">
        <v>16305649.8971013</v>
      </c>
      <c r="N25">
        <v>265506260.00507301</v>
      </c>
      <c r="O25">
        <v>638697788.60248697</v>
      </c>
      <c r="P25">
        <v>589473297.89979196</v>
      </c>
      <c r="Q25">
        <v>650547313.16882396</v>
      </c>
      <c r="R25">
        <v>4543993941.0837564</v>
      </c>
    </row>
    <row r="26" spans="1:18" x14ac:dyDescent="0.2">
      <c r="A26">
        <v>2033</v>
      </c>
      <c r="B26">
        <v>4585220078.9770899</v>
      </c>
      <c r="C26">
        <v>4585220078.9770899</v>
      </c>
      <c r="D26">
        <f>SUM('AEO 2020'!J26:P26)*10^6</f>
        <v>4128520712.0000005</v>
      </c>
      <c r="F26">
        <v>2033</v>
      </c>
      <c r="G26">
        <v>-5799317.0281989202</v>
      </c>
      <c r="H26">
        <v>16093357.118636001</v>
      </c>
      <c r="I26">
        <v>1083339585.00388</v>
      </c>
      <c r="J26">
        <v>1144913990.1652601</v>
      </c>
      <c r="K26">
        <v>3828978.1228356101</v>
      </c>
      <c r="L26">
        <v>70765629.485313594</v>
      </c>
      <c r="M26">
        <v>16312583.264734199</v>
      </c>
      <c r="N26">
        <v>265222573.24364999</v>
      </c>
      <c r="O26">
        <v>629791907.44888699</v>
      </c>
      <c r="P26">
        <v>625922881.20237398</v>
      </c>
      <c r="Q26">
        <v>729009413.45199597</v>
      </c>
      <c r="R26">
        <v>4579401581.4793673</v>
      </c>
    </row>
    <row r="27" spans="1:18" x14ac:dyDescent="0.2">
      <c r="A27">
        <v>2034</v>
      </c>
      <c r="B27">
        <v>4619335315.1393099</v>
      </c>
      <c r="C27">
        <v>4619335315.1393099</v>
      </c>
      <c r="D27">
        <f>SUM('AEO 2020'!J27:P27)*10^6</f>
        <v>4158330382.9999995</v>
      </c>
      <c r="F27">
        <v>2034</v>
      </c>
      <c r="G27">
        <v>-6880569.6399997296</v>
      </c>
      <c r="H27">
        <v>15636175.493529299</v>
      </c>
      <c r="I27">
        <v>1071207330.3405</v>
      </c>
      <c r="J27">
        <v>1089337718.7851701</v>
      </c>
      <c r="K27">
        <v>3521020.3571370998</v>
      </c>
      <c r="L27">
        <v>69999138.888627201</v>
      </c>
      <c r="M27">
        <v>16319516.632367101</v>
      </c>
      <c r="N27">
        <v>264938886.482227</v>
      </c>
      <c r="O27">
        <v>620886026.29528701</v>
      </c>
      <c r="P27">
        <v>662372464.50495601</v>
      </c>
      <c r="Q27">
        <v>807471513.73516905</v>
      </c>
      <c r="R27">
        <v>4614809221.8749704</v>
      </c>
    </row>
    <row r="28" spans="1:18" x14ac:dyDescent="0.2">
      <c r="A28">
        <v>2035</v>
      </c>
      <c r="B28">
        <v>4653450551.3015299</v>
      </c>
      <c r="C28">
        <v>4653450551.3015299</v>
      </c>
      <c r="D28">
        <f>SUM('AEO 2020'!J28:P28)*10^6</f>
        <v>4193916083</v>
      </c>
      <c r="F28">
        <v>2035</v>
      </c>
      <c r="G28">
        <v>-7961822.2518005101</v>
      </c>
      <c r="H28">
        <v>15178993.8684226</v>
      </c>
      <c r="I28">
        <v>1059075075.67713</v>
      </c>
      <c r="J28">
        <v>1033761447.4050699</v>
      </c>
      <c r="K28">
        <v>3213062.5914385901</v>
      </c>
      <c r="L28">
        <v>69232648.291940898</v>
      </c>
      <c r="M28">
        <v>16326450</v>
      </c>
      <c r="N28">
        <v>264655199.72080299</v>
      </c>
      <c r="O28">
        <v>611980145.14168799</v>
      </c>
      <c r="P28">
        <v>698822047.80753899</v>
      </c>
      <c r="Q28">
        <v>885933614.01834095</v>
      </c>
      <c r="R28">
        <v>4650216862.2705717</v>
      </c>
    </row>
    <row r="29" spans="1:18" x14ac:dyDescent="0.2">
      <c r="A29">
        <v>2036</v>
      </c>
      <c r="B29">
        <v>4695572451.45504</v>
      </c>
      <c r="C29">
        <v>4695572451.45504</v>
      </c>
      <c r="D29">
        <f>SUM('AEO 2020'!J29:P29)*10^6</f>
        <v>4229700869.0000005</v>
      </c>
      <c r="F29">
        <v>2036</v>
      </c>
      <c r="G29">
        <v>-9648770.2581345402</v>
      </c>
      <c r="H29">
        <v>14337024.893196199</v>
      </c>
      <c r="I29">
        <v>1032872524.65228</v>
      </c>
      <c r="J29">
        <v>994500232.58067703</v>
      </c>
      <c r="K29">
        <v>2755649.6701546898</v>
      </c>
      <c r="L29">
        <v>68855122.191760704</v>
      </c>
      <c r="M29">
        <v>16326450</v>
      </c>
      <c r="N29">
        <v>264408389.64826101</v>
      </c>
      <c r="O29">
        <v>606057647.21848702</v>
      </c>
      <c r="P29">
        <v>746682491.43859303</v>
      </c>
      <c r="Q29">
        <v>954823363.59054196</v>
      </c>
      <c r="R29">
        <v>4691970125.6258173</v>
      </c>
    </row>
    <row r="30" spans="1:18" x14ac:dyDescent="0.2">
      <c r="A30">
        <v>2037</v>
      </c>
      <c r="B30">
        <v>4737694351.6085701</v>
      </c>
      <c r="C30">
        <v>4737694351.6085701</v>
      </c>
      <c r="D30">
        <f>SUM('AEO 2020'!J30:P30)*10^6</f>
        <v>4269783303.9999995</v>
      </c>
      <c r="F30">
        <v>2037</v>
      </c>
      <c r="G30">
        <v>-11335718.2644685</v>
      </c>
      <c r="H30">
        <v>13495055.917969801</v>
      </c>
      <c r="I30">
        <v>1006669973.62744</v>
      </c>
      <c r="J30">
        <v>955239017.75627899</v>
      </c>
      <c r="K30">
        <v>2298236.7488707998</v>
      </c>
      <c r="L30">
        <v>68477596.091580495</v>
      </c>
      <c r="M30">
        <v>16326450</v>
      </c>
      <c r="N30">
        <v>264161579.575719</v>
      </c>
      <c r="O30">
        <v>600135149.29528797</v>
      </c>
      <c r="P30">
        <v>794542935.06964695</v>
      </c>
      <c r="Q30">
        <v>1023713113.16274</v>
      </c>
      <c r="R30">
        <v>4733723388.9810658</v>
      </c>
    </row>
    <row r="31" spans="1:18" x14ac:dyDescent="0.2">
      <c r="A31">
        <v>2038</v>
      </c>
      <c r="B31">
        <v>4779816251.7620897</v>
      </c>
      <c r="C31">
        <v>4779816251.7620897</v>
      </c>
      <c r="D31">
        <f>SUM('AEO 2020'!J31:P31)*10^6</f>
        <v>4305250867.999999</v>
      </c>
      <c r="F31">
        <v>2038</v>
      </c>
      <c r="G31">
        <v>-13022666.2708025</v>
      </c>
      <c r="H31">
        <v>12653086.9427434</v>
      </c>
      <c r="I31">
        <v>980467422.60260201</v>
      </c>
      <c r="J31">
        <v>915977802.93188</v>
      </c>
      <c r="K31">
        <v>1840823.82758691</v>
      </c>
      <c r="L31">
        <v>68100069.991400301</v>
      </c>
      <c r="M31">
        <v>16326450</v>
      </c>
      <c r="N31">
        <v>263914769.50317699</v>
      </c>
      <c r="O31">
        <v>594212651.37208796</v>
      </c>
      <c r="P31">
        <v>842403378.700701</v>
      </c>
      <c r="Q31">
        <v>1092602862.7349401</v>
      </c>
      <c r="R31">
        <v>4775476652.3363152</v>
      </c>
    </row>
    <row r="32" spans="1:18" x14ac:dyDescent="0.2">
      <c r="A32">
        <v>2039</v>
      </c>
      <c r="B32">
        <v>4821938151.9156103</v>
      </c>
      <c r="C32">
        <v>4821938151.9156103</v>
      </c>
      <c r="D32">
        <f>SUM('AEO 2020'!J32:P32)*10^6</f>
        <v>4342023639.999999</v>
      </c>
      <c r="F32">
        <v>2039</v>
      </c>
      <c r="G32">
        <v>-14709614.2771366</v>
      </c>
      <c r="H32">
        <v>11811117.967517</v>
      </c>
      <c r="I32">
        <v>954264871.57775903</v>
      </c>
      <c r="J32">
        <v>876716588.107481</v>
      </c>
      <c r="K32">
        <v>1383410.90630302</v>
      </c>
      <c r="L32">
        <v>67722543.891220093</v>
      </c>
      <c r="M32">
        <v>16326450</v>
      </c>
      <c r="N32">
        <v>263667959.43063501</v>
      </c>
      <c r="O32">
        <v>588290153.44888794</v>
      </c>
      <c r="P32">
        <v>890263822.331756</v>
      </c>
      <c r="Q32">
        <v>1161492612.3071401</v>
      </c>
      <c r="R32">
        <v>4817229915.6915627</v>
      </c>
    </row>
    <row r="33" spans="1:18" x14ac:dyDescent="0.2">
      <c r="A33">
        <v>2040</v>
      </c>
      <c r="B33">
        <v>4864060052.0691299</v>
      </c>
      <c r="C33">
        <v>4864060052.0691299</v>
      </c>
      <c r="D33">
        <f>SUM('AEO 2020'!J33:P33)*10^6</f>
        <v>4380328769.000001</v>
      </c>
      <c r="F33">
        <v>2040</v>
      </c>
      <c r="G33">
        <v>-16396562.283470601</v>
      </c>
      <c r="H33">
        <v>10969148.992290599</v>
      </c>
      <c r="I33">
        <v>928062320.55291605</v>
      </c>
      <c r="J33">
        <v>837455373.28308296</v>
      </c>
      <c r="K33">
        <v>925997.98501913401</v>
      </c>
      <c r="L33">
        <v>67345017.791040003</v>
      </c>
      <c r="M33">
        <v>16326450</v>
      </c>
      <c r="N33">
        <v>263421149.35809299</v>
      </c>
      <c r="O33">
        <v>582367655.52568698</v>
      </c>
      <c r="P33">
        <v>938124265.96281004</v>
      </c>
      <c r="Q33">
        <v>1230382361.8793399</v>
      </c>
      <c r="R33">
        <v>4858983179.0468082</v>
      </c>
    </row>
    <row r="34" spans="1:18" x14ac:dyDescent="0.2">
      <c r="A34">
        <v>2041</v>
      </c>
      <c r="B34">
        <v>4910367935.22192</v>
      </c>
      <c r="C34">
        <v>4910367935.22192</v>
      </c>
      <c r="D34">
        <f>SUM('AEO 2020'!J34:P34)*10^6</f>
        <v>4419842078</v>
      </c>
      <c r="F34">
        <v>2041</v>
      </c>
      <c r="G34">
        <v>-21166377.0820572</v>
      </c>
      <c r="H34">
        <v>10455248.7003794</v>
      </c>
      <c r="I34">
        <v>879530887.64707398</v>
      </c>
      <c r="J34">
        <v>805366947.44997203</v>
      </c>
      <c r="K34">
        <v>775474.82967278303</v>
      </c>
      <c r="L34">
        <v>67345017.791040003</v>
      </c>
      <c r="M34">
        <v>16326450</v>
      </c>
      <c r="N34">
        <v>262817736.177746</v>
      </c>
      <c r="O34">
        <v>563844750.78232706</v>
      </c>
      <c r="P34">
        <v>991487476.98265898</v>
      </c>
      <c r="Q34">
        <v>1327998476.5618701</v>
      </c>
      <c r="R34">
        <v>4904782089.840683</v>
      </c>
    </row>
    <row r="35" spans="1:18" x14ac:dyDescent="0.2">
      <c r="A35">
        <v>2042</v>
      </c>
      <c r="B35">
        <v>4956675818.3747196</v>
      </c>
      <c r="C35">
        <v>4956675818.3747196</v>
      </c>
      <c r="D35">
        <f>SUM('AEO 2020'!J35:P35)*10^6</f>
        <v>4460892908</v>
      </c>
      <c r="F35">
        <v>2042</v>
      </c>
      <c r="G35">
        <v>-25936191.8806438</v>
      </c>
      <c r="H35">
        <v>9941348.4084682893</v>
      </c>
      <c r="I35">
        <v>830999454.74123204</v>
      </c>
      <c r="J35">
        <v>773278521.61686099</v>
      </c>
      <c r="K35">
        <v>624951.67432643205</v>
      </c>
      <c r="L35">
        <v>67345017.791040003</v>
      </c>
      <c r="M35">
        <v>16326450</v>
      </c>
      <c r="N35">
        <v>262214322.99739799</v>
      </c>
      <c r="O35">
        <v>545321846.03896797</v>
      </c>
      <c r="P35">
        <v>1044850688.0025001</v>
      </c>
      <c r="Q35">
        <v>1425614591.2444</v>
      </c>
      <c r="R35">
        <v>4950581000.6345501</v>
      </c>
    </row>
    <row r="36" spans="1:18" x14ac:dyDescent="0.2">
      <c r="A36">
        <v>2043</v>
      </c>
      <c r="B36">
        <v>5002983701.5275202</v>
      </c>
      <c r="C36">
        <v>5002983701.5275202</v>
      </c>
      <c r="D36">
        <f>SUM('AEO 2020'!J36:P36)*10^6</f>
        <v>4504377794</v>
      </c>
      <c r="F36">
        <v>2043</v>
      </c>
      <c r="G36">
        <v>-30706006.679230399</v>
      </c>
      <c r="H36">
        <v>9427448.1165571194</v>
      </c>
      <c r="I36">
        <v>782468021.83538997</v>
      </c>
      <c r="J36">
        <v>741190095.78375006</v>
      </c>
      <c r="K36">
        <v>474428.51898008102</v>
      </c>
      <c r="L36">
        <v>67345017.791040003</v>
      </c>
      <c r="M36">
        <v>16326450</v>
      </c>
      <c r="N36">
        <v>261610909.81705099</v>
      </c>
      <c r="O36">
        <v>526798941.29560798</v>
      </c>
      <c r="P36">
        <v>1098213899.0223501</v>
      </c>
      <c r="Q36">
        <v>1523230705.92694</v>
      </c>
      <c r="R36">
        <v>4996379911.4284353</v>
      </c>
    </row>
    <row r="37" spans="1:18" x14ac:dyDescent="0.2">
      <c r="A37">
        <v>2044</v>
      </c>
      <c r="B37">
        <v>5049291584.6803198</v>
      </c>
      <c r="C37">
        <v>5049291584.6803198</v>
      </c>
      <c r="D37">
        <f>SUM('AEO 2020'!J37:P37)*10^6</f>
        <v>4548077142</v>
      </c>
      <c r="F37">
        <v>2044</v>
      </c>
      <c r="G37">
        <v>-35475821.477816999</v>
      </c>
      <c r="H37">
        <v>8913547.8246459495</v>
      </c>
      <c r="I37">
        <v>733936588.92954695</v>
      </c>
      <c r="J37">
        <v>709101669.95063996</v>
      </c>
      <c r="K37">
        <v>323905.36363372998</v>
      </c>
      <c r="L37">
        <v>67345017.791040003</v>
      </c>
      <c r="M37">
        <v>16326450</v>
      </c>
      <c r="N37">
        <v>261007496.63670301</v>
      </c>
      <c r="O37">
        <v>508276036.552248</v>
      </c>
      <c r="P37">
        <v>1151577110.0422001</v>
      </c>
      <c r="Q37">
        <v>1620846820.6094699</v>
      </c>
      <c r="R37">
        <v>5042178822.222311</v>
      </c>
    </row>
    <row r="38" spans="1:18" x14ac:dyDescent="0.2">
      <c r="A38">
        <v>2045</v>
      </c>
      <c r="B38">
        <v>5095599467.8331203</v>
      </c>
      <c r="C38">
        <v>5095599467.8331203</v>
      </c>
      <c r="D38">
        <f>SUM('AEO 2020'!J38:P38)*10^6</f>
        <v>4593503590</v>
      </c>
      <c r="F38">
        <v>2045</v>
      </c>
      <c r="G38">
        <v>-40245636.276403598</v>
      </c>
      <c r="H38">
        <v>8399647.5327347796</v>
      </c>
      <c r="I38">
        <v>685405156.02370596</v>
      </c>
      <c r="J38">
        <v>677013244.11752796</v>
      </c>
      <c r="K38">
        <v>173382.20828737901</v>
      </c>
      <c r="L38">
        <v>67345017.791040003</v>
      </c>
      <c r="M38">
        <v>16326450</v>
      </c>
      <c r="N38">
        <v>260404083.45635599</v>
      </c>
      <c r="O38">
        <v>489753131.808887</v>
      </c>
      <c r="P38">
        <v>1204940321.0620501</v>
      </c>
      <c r="Q38">
        <v>1718462935.2920001</v>
      </c>
      <c r="R38">
        <v>5087977733.0161858</v>
      </c>
    </row>
    <row r="39" spans="1:18" x14ac:dyDescent="0.2">
      <c r="A39">
        <v>2046</v>
      </c>
      <c r="B39">
        <v>5145681009.2636604</v>
      </c>
      <c r="C39">
        <v>5145681009.2636604</v>
      </c>
      <c r="D39">
        <f>SUM('AEO 2020'!J39:P39)*10^6</f>
        <v>4642162581</v>
      </c>
      <c r="F39">
        <v>2046</v>
      </c>
      <c r="G39">
        <v>-48728522.117878601</v>
      </c>
      <c r="H39">
        <v>8159730.5512701301</v>
      </c>
      <c r="I39">
        <v>644761420.363958</v>
      </c>
      <c r="J39">
        <v>642190588.49915099</v>
      </c>
      <c r="K39">
        <v>138705.766629903</v>
      </c>
      <c r="L39">
        <v>67345017.791040003</v>
      </c>
      <c r="M39">
        <v>16326413.4587807</v>
      </c>
      <c r="N39">
        <v>260473293.665766</v>
      </c>
      <c r="O39">
        <v>466506932.20552701</v>
      </c>
      <c r="P39">
        <v>1265174331.58972</v>
      </c>
      <c r="Q39">
        <v>1816793470.7595401</v>
      </c>
      <c r="R39">
        <v>5139141382.5335045</v>
      </c>
    </row>
    <row r="40" spans="1:18" x14ac:dyDescent="0.2">
      <c r="A40">
        <v>2047</v>
      </c>
      <c r="B40">
        <v>5195762550.6942101</v>
      </c>
      <c r="C40">
        <v>5195762550.6942101</v>
      </c>
      <c r="D40">
        <f>SUM('AEO 2020'!J40:P40)*10^6</f>
        <v>4691670872</v>
      </c>
      <c r="F40">
        <v>2047</v>
      </c>
      <c r="G40">
        <v>-57211407.959353499</v>
      </c>
      <c r="H40">
        <v>7919813.5698054796</v>
      </c>
      <c r="I40">
        <v>604117684.70421004</v>
      </c>
      <c r="J40">
        <v>607367932.88077402</v>
      </c>
      <c r="K40">
        <v>104029.324972427</v>
      </c>
      <c r="L40">
        <v>67345017.791040003</v>
      </c>
      <c r="M40">
        <v>16326376.917561499</v>
      </c>
      <c r="N40">
        <v>260542503.87517601</v>
      </c>
      <c r="O40">
        <v>443260732.60216802</v>
      </c>
      <c r="P40">
        <v>1325408342.1173999</v>
      </c>
      <c r="Q40">
        <v>1915124006.2270801</v>
      </c>
      <c r="R40">
        <v>5190305032.0508337</v>
      </c>
    </row>
    <row r="41" spans="1:18" x14ac:dyDescent="0.2">
      <c r="A41">
        <v>2048</v>
      </c>
      <c r="B41">
        <v>5245844092.1247597</v>
      </c>
      <c r="C41">
        <v>5245844092.1247597</v>
      </c>
      <c r="D41">
        <f>SUM('AEO 2020'!J41:P41)*10^6</f>
        <v>4741276624</v>
      </c>
      <c r="F41">
        <v>2048</v>
      </c>
      <c r="G41">
        <v>-65694293.800828397</v>
      </c>
      <c r="H41">
        <v>7679896.5883408301</v>
      </c>
      <c r="I41">
        <v>563473949.04446304</v>
      </c>
      <c r="J41">
        <v>572545277.26239705</v>
      </c>
      <c r="K41">
        <v>69352.883314951701</v>
      </c>
      <c r="L41">
        <v>67345017.791040003</v>
      </c>
      <c r="M41">
        <v>16326340.3763423</v>
      </c>
      <c r="N41">
        <v>260611714.08458599</v>
      </c>
      <c r="O41">
        <v>420014532.99880701</v>
      </c>
      <c r="P41">
        <v>1385642352.6450701</v>
      </c>
      <c r="Q41">
        <v>2013454541.6946199</v>
      </c>
      <c r="R41">
        <v>5241468681.5681524</v>
      </c>
    </row>
    <row r="42" spans="1:18" x14ac:dyDescent="0.2">
      <c r="A42">
        <v>2049</v>
      </c>
      <c r="B42">
        <v>5295925633.5552998</v>
      </c>
      <c r="C42">
        <v>5295925633.5552998</v>
      </c>
      <c r="D42">
        <f>SUM('AEO 2020'!J42:P42)*10^6</f>
        <v>4793181507</v>
      </c>
      <c r="F42">
        <v>2049</v>
      </c>
      <c r="G42">
        <v>-74177179.642303407</v>
      </c>
      <c r="H42">
        <v>7439979.6068761796</v>
      </c>
      <c r="I42">
        <v>522830213.38471502</v>
      </c>
      <c r="J42">
        <v>537722621.64401901</v>
      </c>
      <c r="K42">
        <v>34676.4416574758</v>
      </c>
      <c r="L42">
        <v>67345017.791040003</v>
      </c>
      <c r="M42">
        <v>16326303.835123099</v>
      </c>
      <c r="N42">
        <v>260680924.29399601</v>
      </c>
      <c r="O42">
        <v>396768333.39544702</v>
      </c>
      <c r="P42">
        <v>1445876363.17274</v>
      </c>
      <c r="Q42">
        <v>2111785077.1621599</v>
      </c>
      <c r="R42">
        <v>5292632331.0854702</v>
      </c>
    </row>
    <row r="43" spans="1:18" x14ac:dyDescent="0.2">
      <c r="A43">
        <v>2050</v>
      </c>
      <c r="B43">
        <v>5346007174.9858503</v>
      </c>
      <c r="C43">
        <v>5346007174.9858503</v>
      </c>
      <c r="D43">
        <f>SUM('AEO 2020'!J43:P43)*10^6</f>
        <v>4845459284</v>
      </c>
      <c r="F43">
        <v>2050</v>
      </c>
      <c r="G43">
        <v>-82660065.483778298</v>
      </c>
      <c r="H43">
        <v>7200062.62541153</v>
      </c>
      <c r="I43">
        <v>482186477.724967</v>
      </c>
      <c r="J43">
        <v>502899966.02564198</v>
      </c>
      <c r="K43">
        <v>0</v>
      </c>
      <c r="L43">
        <v>67345017.791040003</v>
      </c>
      <c r="M43">
        <v>16326267.2939039</v>
      </c>
      <c r="N43">
        <v>260750134.50340599</v>
      </c>
      <c r="O43">
        <v>373522133.79208702</v>
      </c>
      <c r="P43">
        <v>1506110373.7004099</v>
      </c>
      <c r="Q43">
        <v>2210115612.6297002</v>
      </c>
      <c r="R43">
        <v>5343795980.6027889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3"/>
  <sheetViews>
    <sheetView workbookViewId="0">
      <selection activeCell="G3" sqref="G3"/>
    </sheetView>
  </sheetViews>
  <sheetFormatPr baseColWidth="10" defaultColWidth="8.83203125" defaultRowHeight="16" x14ac:dyDescent="0.2"/>
  <cols>
    <col min="2" max="2" width="10.83203125" bestFit="1" customWidth="1"/>
  </cols>
  <sheetData>
    <row r="1" spans="1:16" x14ac:dyDescent="0.2">
      <c r="A1" t="s">
        <v>62</v>
      </c>
      <c r="J1" t="s">
        <v>63</v>
      </c>
    </row>
    <row r="2" spans="1:16" x14ac:dyDescent="0.2">
      <c r="A2" t="s">
        <v>13</v>
      </c>
      <c r="B2" t="s">
        <v>0</v>
      </c>
      <c r="C2" t="s">
        <v>3</v>
      </c>
      <c r="D2" t="s">
        <v>4</v>
      </c>
      <c r="E2" t="s">
        <v>5</v>
      </c>
      <c r="F2" t="s">
        <v>6</v>
      </c>
      <c r="G2" t="s">
        <v>50</v>
      </c>
      <c r="J2" t="s">
        <v>13</v>
      </c>
      <c r="K2" t="s">
        <v>0</v>
      </c>
      <c r="L2" t="s">
        <v>3</v>
      </c>
      <c r="M2" t="s">
        <v>4</v>
      </c>
      <c r="N2" t="s">
        <v>5</v>
      </c>
      <c r="O2" t="s">
        <v>6</v>
      </c>
      <c r="P2" t="s">
        <v>50</v>
      </c>
    </row>
    <row r="3" spans="1:16" x14ac:dyDescent="0.2">
      <c r="A3">
        <v>2010</v>
      </c>
      <c r="B3">
        <f>+'ReEDS Emissions Results'!AG5 * 10^6/'ReEDS Energy Generation'!H3</f>
        <v>1.338901999399929E-4</v>
      </c>
      <c r="C3">
        <f>+'ReEDS Emissions Results'!AH5 * 10^6/'ReEDS Energy Generation'!I3</f>
        <v>1.1542288552171137E-3</v>
      </c>
      <c r="D3">
        <f>+'ReEDS Emissions Results'!AI5 * 10^6/'ReEDS Energy Generation'!J3</f>
        <v>1.280691273260343E-5</v>
      </c>
      <c r="E3">
        <f>+'ReEDS Emissions Results'!AJ5 * 10^6/'ReEDS Energy Generation'!K3</f>
        <v>6.3438042985210346E-5</v>
      </c>
      <c r="F3">
        <f>+'ReEDS Emissions Results'!AK5 * 10^6/'ReEDS Energy Generation'!L3</f>
        <v>3.3386718667424969E-4</v>
      </c>
      <c r="G3">
        <f>+'ReEDS Emissions Results'!AL5 * 10^6/'ReEDS Energy Generation'!R3</f>
        <v>6.0934949343486753E-4</v>
      </c>
      <c r="J3">
        <v>2010</v>
      </c>
      <c r="K3">
        <f>+'ReEDS Emissions Results'!AA5*10^6/'ReEDS Energy Generation'!H3</f>
        <v>0</v>
      </c>
      <c r="L3">
        <f>+'ReEDS Emissions Results'!AB5*10^6/'ReEDS Energy Generation'!I3</f>
        <v>8.5963863371172017E-4</v>
      </c>
      <c r="M3">
        <f>+'ReEDS Emissions Results'!AC5*10^6/'ReEDS Energy Generation'!J3</f>
        <v>7.750112668224323E-5</v>
      </c>
      <c r="N3">
        <f>+'ReEDS Emissions Results'!AD5*10^6/'ReEDS Energy Generation'!K3</f>
        <v>9.0622773063705271E-4</v>
      </c>
      <c r="O3">
        <f>+'ReEDS Emissions Results'!AE5*10^6/'ReEDS Energy Generation'!L3</f>
        <v>1.9247695107688854E-4</v>
      </c>
      <c r="P3">
        <f>+'ReEDS Emissions Results'!AF5*10^6 / 'ReEDS Energy Generation'!R3</f>
        <v>4.6556760803882454E-4</v>
      </c>
    </row>
    <row r="4" spans="1:16" x14ac:dyDescent="0.2">
      <c r="A4">
        <v>2011</v>
      </c>
      <c r="B4">
        <f>+'ReEDS Emissions Results'!AG6 * 10^6/'ReEDS Energy Generation'!H4</f>
        <v>9.3402707611759102E-5</v>
      </c>
      <c r="C4">
        <f>+'ReEDS Emissions Results'!AH6 * 10^6/'ReEDS Energy Generation'!I4</f>
        <v>1.1194533974290247E-3</v>
      </c>
      <c r="D4">
        <f>+'ReEDS Emissions Results'!AI6 * 10^6/'ReEDS Energy Generation'!J4</f>
        <v>1.2780528359377105E-5</v>
      </c>
      <c r="E4">
        <f>+'ReEDS Emissions Results'!AJ6 * 10^6/'ReEDS Energy Generation'!K4</f>
        <v>6.3660291791253578E-5</v>
      </c>
      <c r="F4">
        <f>+'ReEDS Emissions Results'!AK6 * 10^6/'ReEDS Energy Generation'!L4</f>
        <v>2.8993864206416285E-4</v>
      </c>
      <c r="G4">
        <f>+'ReEDS Emissions Results'!AL6 * 10^6/'ReEDS Energy Generation'!R4</f>
        <v>5.0505018107575839E-4</v>
      </c>
      <c r="J4">
        <v>2011</v>
      </c>
      <c r="K4">
        <f>+'ReEDS Emissions Results'!AA6*10^6/'ReEDS Energy Generation'!H4</f>
        <v>0</v>
      </c>
      <c r="L4">
        <f>+'ReEDS Emissions Results'!AB6*10^6/'ReEDS Energy Generation'!I4</f>
        <v>8.4606442612395144E-4</v>
      </c>
      <c r="M4">
        <f>+'ReEDS Emissions Results'!AC6*10^6/'ReEDS Energy Generation'!J4</f>
        <v>7.7326382443129057E-5</v>
      </c>
      <c r="N4">
        <f>+'ReEDS Emissions Results'!AD6*10^6/'ReEDS Energy Generation'!K4</f>
        <v>9.0918759931505634E-4</v>
      </c>
      <c r="O4">
        <f>+'ReEDS Emissions Results'!AE6*10^6/'ReEDS Energy Generation'!L4</f>
        <v>1.6716538354581502E-4</v>
      </c>
      <c r="P4">
        <f>+'ReEDS Emissions Results'!AF6*10^6 / 'ReEDS Energy Generation'!R4</f>
        <v>3.9811216655332278E-4</v>
      </c>
    </row>
    <row r="5" spans="1:16" x14ac:dyDescent="0.2">
      <c r="A5">
        <v>2012</v>
      </c>
      <c r="B5">
        <f>+'ReEDS Emissions Results'!AG7 * 10^6/'ReEDS Energy Generation'!H5</f>
        <v>4.8941381849979395E-5</v>
      </c>
      <c r="C5">
        <f>+'ReEDS Emissions Results'!AH7 * 10^6/'ReEDS Energy Generation'!I5</f>
        <v>1.0690825867381659E-3</v>
      </c>
      <c r="D5">
        <f>+'ReEDS Emissions Results'!AI7 * 10^6/'ReEDS Energy Generation'!J5</f>
        <v>1.2764951551902218E-5</v>
      </c>
      <c r="E5">
        <f>+'ReEDS Emissions Results'!AJ7 * 10^6/'ReEDS Energy Generation'!K5</f>
        <v>6.3792484590716081E-5</v>
      </c>
      <c r="F5">
        <f>+'ReEDS Emissions Results'!AK7 * 10^6/'ReEDS Energy Generation'!L5</f>
        <v>2.5497048478837761E-4</v>
      </c>
      <c r="G5">
        <f>+'ReEDS Emissions Results'!AL7 * 10^6/'ReEDS Energy Generation'!R5</f>
        <v>3.9918209252693689E-4</v>
      </c>
      <c r="J5">
        <v>2012</v>
      </c>
      <c r="K5">
        <f>+'ReEDS Emissions Results'!AA7*10^6/'ReEDS Energy Generation'!H5</f>
        <v>0</v>
      </c>
      <c r="L5">
        <f>+'ReEDS Emissions Results'!AB7*10^6/'ReEDS Energy Generation'!I5</f>
        <v>8.2640274753260033E-4</v>
      </c>
      <c r="M5">
        <f>+'ReEDS Emissions Results'!AC7*10^6/'ReEDS Energy Generation'!J5</f>
        <v>7.7223216071592058E-5</v>
      </c>
      <c r="N5">
        <f>+'ReEDS Emissions Results'!AD7*10^6/'ReEDS Energy Generation'!K5</f>
        <v>9.1094931385813293E-4</v>
      </c>
      <c r="O5">
        <f>+'ReEDS Emissions Results'!AE7*10^6/'ReEDS Energy Generation'!L5</f>
        <v>1.4701677898403312E-4</v>
      </c>
      <c r="P5">
        <f>+'ReEDS Emissions Results'!AF7*10^6 / 'ReEDS Energy Generation'!R5</f>
        <v>3.2964212065239048E-4</v>
      </c>
    </row>
    <row r="6" spans="1:16" x14ac:dyDescent="0.2">
      <c r="A6">
        <v>2013</v>
      </c>
      <c r="B6">
        <f>+'ReEDS Emissions Results'!AG8 * 10^6/'ReEDS Energy Generation'!H6</f>
        <v>8.640724874434984E-5</v>
      </c>
      <c r="C6">
        <f>+'ReEDS Emissions Results'!AH8 * 10^6/'ReEDS Energy Generation'!I6</f>
        <v>1.0500634164012561E-3</v>
      </c>
      <c r="D6">
        <f>+'ReEDS Emissions Results'!AI8 * 10^6/'ReEDS Energy Generation'!J6</f>
        <v>1.2632401287260728E-5</v>
      </c>
      <c r="E6">
        <f>+'ReEDS Emissions Results'!AJ8 * 10^6/'ReEDS Energy Generation'!K6</f>
        <v>6.292713089033804E-5</v>
      </c>
      <c r="F6">
        <f>+'ReEDS Emissions Results'!AK8 * 10^6/'ReEDS Energy Generation'!L6</f>
        <v>2.2925282607421361E-4</v>
      </c>
      <c r="G6">
        <f>+'ReEDS Emissions Results'!AL8 * 10^6/'ReEDS Energy Generation'!R6</f>
        <v>4.4383850408964747E-4</v>
      </c>
      <c r="J6">
        <v>2013</v>
      </c>
      <c r="K6">
        <f>+'ReEDS Emissions Results'!AA8*10^6/'ReEDS Energy Generation'!H6</f>
        <v>0</v>
      </c>
      <c r="L6">
        <f>+'ReEDS Emissions Results'!AB8*10^6/'ReEDS Energy Generation'!I6</f>
        <v>8.1916326901855182E-4</v>
      </c>
      <c r="M6">
        <f>+'ReEDS Emissions Results'!AC8*10^6/'ReEDS Energy Generation'!J6</f>
        <v>7.6533211628424211E-5</v>
      </c>
      <c r="N6">
        <f>+'ReEDS Emissions Results'!AD8*10^6/'ReEDS Energy Generation'!K6</f>
        <v>8.9861708930484465E-4</v>
      </c>
      <c r="O6">
        <f>+'ReEDS Emissions Results'!AE8*10^6/'ReEDS Energy Generation'!L6</f>
        <v>1.3218355975975869E-4</v>
      </c>
      <c r="P6">
        <f>+'ReEDS Emissions Results'!AF8*10^6 / 'ReEDS Energy Generation'!R6</f>
        <v>3.6378302749039045E-4</v>
      </c>
    </row>
    <row r="7" spans="1:16" x14ac:dyDescent="0.2">
      <c r="A7">
        <v>2014</v>
      </c>
      <c r="B7">
        <f>+'ReEDS Emissions Results'!AG9 * 10^6/'ReEDS Energy Generation'!H7</f>
        <v>1.1794256099227096E-4</v>
      </c>
      <c r="C7">
        <f>+'ReEDS Emissions Results'!AH9 * 10^6/'ReEDS Energy Generation'!I7</f>
        <v>1.0354196142392659E-3</v>
      </c>
      <c r="D7">
        <f>+'ReEDS Emissions Results'!AI9 * 10^6/'ReEDS Energy Generation'!J7</f>
        <v>1.2448584089562896E-5</v>
      </c>
      <c r="E7">
        <f>+'ReEDS Emissions Results'!AJ9 * 10^6/'ReEDS Energy Generation'!K7</f>
        <v>6.176595905173587E-5</v>
      </c>
      <c r="F7">
        <f>+'ReEDS Emissions Results'!AK9 * 10^6/'ReEDS Energy Generation'!L7</f>
        <v>2.029263995570302E-4</v>
      </c>
      <c r="G7">
        <f>+'ReEDS Emissions Results'!AL9 * 10^6/'ReEDS Energy Generation'!R7</f>
        <v>4.8753576039869457E-4</v>
      </c>
      <c r="J7">
        <v>2014</v>
      </c>
      <c r="K7">
        <f>+'ReEDS Emissions Results'!AA9*10^6/'ReEDS Energy Generation'!H7</f>
        <v>0</v>
      </c>
      <c r="L7">
        <f>+'ReEDS Emissions Results'!AB9*10^6/'ReEDS Energy Generation'!I7</f>
        <v>8.135892350676718E-4</v>
      </c>
      <c r="M7">
        <f>+'ReEDS Emissions Results'!AC9*10^6/'ReEDS Energy Generation'!J7</f>
        <v>7.5576331734708167E-5</v>
      </c>
      <c r="N7">
        <f>+'ReEDS Emissions Results'!AD9*10^6/'ReEDS Energy Generation'!K7</f>
        <v>8.8206913688684385E-4</v>
      </c>
      <c r="O7">
        <f>+'ReEDS Emissions Results'!AE9*10^6/'ReEDS Energy Generation'!L7</f>
        <v>1.1699920524334269E-4</v>
      </c>
      <c r="P7">
        <f>+'ReEDS Emissions Results'!AF9*10^6 / 'ReEDS Energy Generation'!R7</f>
        <v>3.9719063663231263E-4</v>
      </c>
    </row>
    <row r="8" spans="1:16" x14ac:dyDescent="0.2">
      <c r="A8">
        <v>2015</v>
      </c>
      <c r="B8">
        <f>+'ReEDS Emissions Results'!AG10 * 10^6/'ReEDS Energy Generation'!H8</f>
        <v>6.6992973941965744E-5</v>
      </c>
      <c r="C8">
        <f>+'ReEDS Emissions Results'!AH10 * 10^6/'ReEDS Energy Generation'!I8</f>
        <v>9.6978104483900931E-4</v>
      </c>
      <c r="D8">
        <f>+'ReEDS Emissions Results'!AI10 * 10^6/'ReEDS Energy Generation'!J8</f>
        <v>1.2564854589647961E-5</v>
      </c>
      <c r="E8">
        <f>+'ReEDS Emissions Results'!AJ10 * 10^6/'ReEDS Energy Generation'!K8</f>
        <v>6.1068205906715891E-5</v>
      </c>
      <c r="F8">
        <f>+'ReEDS Emissions Results'!AK10 * 10^6/'ReEDS Energy Generation'!L8</f>
        <v>3.8757926103911934E-4</v>
      </c>
      <c r="G8">
        <f>+'ReEDS Emissions Results'!AL10 * 10^6/'ReEDS Energy Generation'!R8</f>
        <v>3.7478019410524909E-4</v>
      </c>
      <c r="J8">
        <v>2015</v>
      </c>
      <c r="K8">
        <f>+'ReEDS Emissions Results'!AA10*10^6/'ReEDS Energy Generation'!H8</f>
        <v>0</v>
      </c>
      <c r="L8">
        <f>+'ReEDS Emissions Results'!AB10*10^6/'ReEDS Energy Generation'!I8</f>
        <v>7.8811165205400864E-4</v>
      </c>
      <c r="M8">
        <f>+'ReEDS Emissions Results'!AC10*10^6/'ReEDS Energy Generation'!J8</f>
        <v>7.6208672324324766E-5</v>
      </c>
      <c r="N8">
        <f>+'ReEDS Emissions Results'!AD10*10^6/'ReEDS Energy Generation'!K8</f>
        <v>8.7205147521231827E-4</v>
      </c>
      <c r="O8">
        <f>+'ReEDS Emissions Results'!AE10*10^6/'ReEDS Energy Generation'!L8</f>
        <v>2.2349584579235254E-4</v>
      </c>
      <c r="P8">
        <f>+'ReEDS Emissions Results'!AF10*10^6 / 'ReEDS Energy Generation'!R8</f>
        <v>3.2343747748454316E-4</v>
      </c>
    </row>
    <row r="9" spans="1:16" x14ac:dyDescent="0.2">
      <c r="A9">
        <v>2016</v>
      </c>
      <c r="B9">
        <f>+'ReEDS Emissions Results'!AG11 * 10^6/'ReEDS Energy Generation'!H9</f>
        <v>4.2704299601991316E-6</v>
      </c>
      <c r="C9">
        <f>+'ReEDS Emissions Results'!AH11 * 10^6/'ReEDS Energy Generation'!I9</f>
        <v>8.6045940024901009E-4</v>
      </c>
      <c r="D9">
        <f>+'ReEDS Emissions Results'!AI11 * 10^6/'ReEDS Energy Generation'!J9</f>
        <v>1.2634839963701868E-5</v>
      </c>
      <c r="E9">
        <f>+'ReEDS Emissions Results'!AJ11 * 10^6/'ReEDS Energy Generation'!K9</f>
        <v>6.0760708280392813E-5</v>
      </c>
      <c r="F9">
        <f>+'ReEDS Emissions Results'!AK11 * 10^6/'ReEDS Energy Generation'!L9</f>
        <v>5.0995971327124072E-4</v>
      </c>
      <c r="G9">
        <f>+'ReEDS Emissions Results'!AL11 * 10^6/'ReEDS Energy Generation'!R9</f>
        <v>2.6050303477785424E-4</v>
      </c>
      <c r="J9">
        <v>2016</v>
      </c>
      <c r="K9">
        <f>+'ReEDS Emissions Results'!AA11*10^6/'ReEDS Energy Generation'!H9</f>
        <v>0</v>
      </c>
      <c r="L9">
        <f>+'ReEDS Emissions Results'!AB11*10^6/'ReEDS Energy Generation'!I9</f>
        <v>7.4567850272035509E-4</v>
      </c>
      <c r="M9">
        <f>+'ReEDS Emissions Results'!AC11*10^6/'ReEDS Energy Generation'!J9</f>
        <v>7.6589290590287247E-5</v>
      </c>
      <c r="N9">
        <f>+'ReEDS Emissions Results'!AD11*10^6/'ReEDS Energy Generation'!K9</f>
        <v>8.6763601410820795E-4</v>
      </c>
      <c r="O9">
        <f>+'ReEDS Emissions Results'!AE11*10^6/'ReEDS Energy Generation'!L9</f>
        <v>2.9407750834007209E-4</v>
      </c>
      <c r="P9">
        <f>+'ReEDS Emissions Results'!AF11*10^6 / 'ReEDS Energy Generation'!R9</f>
        <v>2.4868905131417379E-4</v>
      </c>
    </row>
    <row r="10" spans="1:16" x14ac:dyDescent="0.2">
      <c r="A10">
        <v>2017</v>
      </c>
      <c r="B10">
        <f>+'ReEDS Emissions Results'!AG12 * 10^6/'ReEDS Energy Generation'!H10</f>
        <v>5.7879575247961085E-6</v>
      </c>
      <c r="C10">
        <f>+'ReEDS Emissions Results'!AH12 * 10^6/'ReEDS Energy Generation'!I10</f>
        <v>8.6283575531383269E-4</v>
      </c>
      <c r="D10">
        <f>+'ReEDS Emissions Results'!AI12 * 10^6/'ReEDS Energy Generation'!J10</f>
        <v>1.2424430440017607E-5</v>
      </c>
      <c r="E10">
        <f>+'ReEDS Emissions Results'!AJ12 * 10^6/'ReEDS Energy Generation'!K10</f>
        <v>6.1027611115461739E-5</v>
      </c>
      <c r="F10">
        <f>+'ReEDS Emissions Results'!AK12 * 10^6/'ReEDS Energy Generation'!L10</f>
        <v>3.5626784922689671E-4</v>
      </c>
      <c r="G10">
        <f>+'ReEDS Emissions Results'!AL12 * 10^6/'ReEDS Energy Generation'!R10</f>
        <v>2.6323112658335464E-4</v>
      </c>
      <c r="J10">
        <v>2017</v>
      </c>
      <c r="K10">
        <f>+'ReEDS Emissions Results'!AA12*10^6/'ReEDS Energy Generation'!H10</f>
        <v>0</v>
      </c>
      <c r="L10">
        <f>+'ReEDS Emissions Results'!AB12*10^6/'ReEDS Energy Generation'!I10</f>
        <v>7.511525958141755E-4</v>
      </c>
      <c r="M10">
        <f>+'ReEDS Emissions Results'!AC12*10^6/'ReEDS Energy Generation'!J10</f>
        <v>7.5460463556495719E-5</v>
      </c>
      <c r="N10">
        <f>+'ReEDS Emissions Results'!AD12*10^6/'ReEDS Energy Generation'!K10</f>
        <v>8.7157681066215632E-4</v>
      </c>
      <c r="O10">
        <f>+'ReEDS Emissions Results'!AE12*10^6/'ReEDS Energy Generation'!L10</f>
        <v>2.0544542282396834E-4</v>
      </c>
      <c r="P10">
        <f>+'ReEDS Emissions Results'!AF12*10^6 / 'ReEDS Energy Generation'!R10</f>
        <v>2.5141648118507358E-4</v>
      </c>
    </row>
    <row r="11" spans="1:16" x14ac:dyDescent="0.2">
      <c r="A11">
        <v>2018</v>
      </c>
      <c r="B11">
        <f>+'ReEDS Emissions Results'!AG13 * 10^6/'ReEDS Energy Generation'!H11</f>
        <v>7.3080742828227604E-6</v>
      </c>
      <c r="C11">
        <f>+'ReEDS Emissions Results'!AH13 * 10^6/'ReEDS Energy Generation'!I11</f>
        <v>8.6503271567312E-4</v>
      </c>
      <c r="D11">
        <f>+'ReEDS Emissions Results'!AI13 * 10^6/'ReEDS Energy Generation'!J11</f>
        <v>1.220640852870728E-5</v>
      </c>
      <c r="E11">
        <f>+'ReEDS Emissions Results'!AJ13 * 10^6/'ReEDS Energy Generation'!K11</f>
        <v>6.1570120612692788E-5</v>
      </c>
      <c r="F11">
        <f>+'ReEDS Emissions Results'!AK13 * 10^6/'ReEDS Energy Generation'!L11</f>
        <v>1.7055635703799139E-4</v>
      </c>
      <c r="G11">
        <f>+'ReEDS Emissions Results'!AL13 * 10^6/'ReEDS Energy Generation'!R11</f>
        <v>2.6589574825576837E-4</v>
      </c>
      <c r="J11">
        <v>2018</v>
      </c>
      <c r="K11">
        <f>+'ReEDS Emissions Results'!AA13*10^6/'ReEDS Energy Generation'!H11</f>
        <v>0</v>
      </c>
      <c r="L11">
        <f>+'ReEDS Emissions Results'!AB13*10^6/'ReEDS Energy Generation'!I11</f>
        <v>7.5621343930929949E-4</v>
      </c>
      <c r="M11">
        <f>+'ReEDS Emissions Results'!AC13*10^6/'ReEDS Energy Generation'!J11</f>
        <v>7.4290796788867316E-5</v>
      </c>
      <c r="N11">
        <f>+'ReEDS Emissions Results'!AD13*10^6/'ReEDS Energy Generation'!K11</f>
        <v>8.7958680711304189E-4</v>
      </c>
      <c r="O11">
        <f>+'ReEDS Emissions Results'!AE13*10^6/'ReEDS Energy Generation'!L11</f>
        <v>9.8348031871229398E-5</v>
      </c>
      <c r="P11">
        <f>+'ReEDS Emissions Results'!AF13*10^6 / 'ReEDS Energy Generation'!R11</f>
        <v>2.5408046361774766E-4</v>
      </c>
    </row>
    <row r="12" spans="1:16" x14ac:dyDescent="0.2">
      <c r="A12">
        <v>2019</v>
      </c>
      <c r="B12">
        <f>+'ReEDS Emissions Results'!AG14 * 10^6/'ReEDS Energy Generation'!H12</f>
        <v>3.9913602127117903E-6</v>
      </c>
      <c r="C12">
        <f>+'ReEDS Emissions Results'!AH14 * 10^6/'ReEDS Energy Generation'!I12</f>
        <v>8.4624795297274017E-4</v>
      </c>
      <c r="D12">
        <f>+'ReEDS Emissions Results'!AI14 * 10^6/'ReEDS Energy Generation'!J12</f>
        <v>1.2201062612550002E-5</v>
      </c>
      <c r="E12">
        <f>+'ReEDS Emissions Results'!AJ14 * 10^6/'ReEDS Energy Generation'!K12</f>
        <v>6.0494537668453055E-5</v>
      </c>
      <c r="F12">
        <f>+'ReEDS Emissions Results'!AK14 * 10^6/'ReEDS Energy Generation'!L12</f>
        <v>2.7488651228974969E-4</v>
      </c>
      <c r="G12">
        <f>+'ReEDS Emissions Results'!AL14 * 10^6/'ReEDS Energy Generation'!R12</f>
        <v>2.251602569190611E-4</v>
      </c>
      <c r="J12">
        <v>2019</v>
      </c>
      <c r="K12">
        <f>+'ReEDS Emissions Results'!AA14*10^6/'ReEDS Energy Generation'!H12</f>
        <v>0</v>
      </c>
      <c r="L12">
        <f>+'ReEDS Emissions Results'!AB14*10^6/'ReEDS Energy Generation'!I12</f>
        <v>7.4157097691624559E-4</v>
      </c>
      <c r="M12">
        <f>+'ReEDS Emissions Results'!AC14*10^6/'ReEDS Energy Generation'!J12</f>
        <v>7.428740553318886E-5</v>
      </c>
      <c r="N12">
        <f>+'ReEDS Emissions Results'!AD14*10^6/'ReEDS Energy Generation'!K12</f>
        <v>8.6473614445996294E-4</v>
      </c>
      <c r="O12">
        <f>+'ReEDS Emissions Results'!AE14*10^6/'ReEDS Energy Generation'!L12</f>
        <v>1.585025919455795E-4</v>
      </c>
      <c r="P12">
        <f>+'ReEDS Emissions Results'!AF14*10^6 / 'ReEDS Energy Generation'!R12</f>
        <v>2.2087596552369026E-4</v>
      </c>
    </row>
    <row r="13" spans="1:16" x14ac:dyDescent="0.2">
      <c r="A13">
        <v>2020</v>
      </c>
      <c r="B13">
        <f>+'ReEDS Emissions Results'!AG15 * 10^6/'ReEDS Energy Generation'!H13</f>
        <v>5.9616327606199549E-7</v>
      </c>
      <c r="C13">
        <f>+'ReEDS Emissions Results'!AH15 * 10^6/'ReEDS Energy Generation'!I13</f>
        <v>8.1985743855920285E-4</v>
      </c>
      <c r="D13">
        <f>+'ReEDS Emissions Results'!AI15 * 10^6/'ReEDS Energy Generation'!J13</f>
        <v>1.2196658570169396E-5</v>
      </c>
      <c r="E13">
        <f>+'ReEDS Emissions Results'!AJ15 * 10^6/'ReEDS Energy Generation'!K13</f>
        <v>5.9841226239812453E-5</v>
      </c>
      <c r="F13">
        <f>+'ReEDS Emissions Results'!AK15 * 10^6/'ReEDS Energy Generation'!L13</f>
        <v>3.7110084094343606E-4</v>
      </c>
      <c r="G13">
        <f>+'ReEDS Emissions Results'!AL15 * 10^6/'ReEDS Energy Generation'!R13</f>
        <v>1.8495170907403886E-4</v>
      </c>
      <c r="J13">
        <v>2020</v>
      </c>
      <c r="K13">
        <f>+'ReEDS Emissions Results'!AA15*10^6/'ReEDS Energy Generation'!H13</f>
        <v>0</v>
      </c>
      <c r="L13">
        <f>+'ReEDS Emissions Results'!AB15*10^6/'ReEDS Energy Generation'!I13</f>
        <v>7.2099993753162628E-4</v>
      </c>
      <c r="M13">
        <f>+'ReEDS Emissions Results'!AC15*10^6/'ReEDS Energy Generation'!J13</f>
        <v>7.4284611768136416E-5</v>
      </c>
      <c r="N13">
        <f>+'ReEDS Emissions Results'!AD15*10^6/'ReEDS Energy Generation'!K13</f>
        <v>8.5571575400994276E-4</v>
      </c>
      <c r="O13">
        <f>+'ReEDS Emissions Results'!AE15*10^6/'ReEDS Energy Generation'!L13</f>
        <v>2.1397772688237378E-4</v>
      </c>
      <c r="P13">
        <f>+'ReEDS Emissions Results'!AF15*10^6 / 'ReEDS Energy Generation'!R13</f>
        <v>1.8810100780032441E-4</v>
      </c>
    </row>
    <row r="14" spans="1:16" x14ac:dyDescent="0.2">
      <c r="A14">
        <v>2021</v>
      </c>
      <c r="B14">
        <f>+'ReEDS Emissions Results'!AG16 * 10^6/'ReEDS Energy Generation'!H14</f>
        <v>2.1522380411954899E-6</v>
      </c>
      <c r="C14">
        <f>+'ReEDS Emissions Results'!AH16 * 10^6/'ReEDS Energy Generation'!I14</f>
        <v>8.2560252109860658E-4</v>
      </c>
      <c r="D14">
        <f>+'ReEDS Emissions Results'!AI16 * 10^6/'ReEDS Energy Generation'!J14</f>
        <v>1.2088343037797185E-5</v>
      </c>
      <c r="E14">
        <f>+'ReEDS Emissions Results'!AJ16 * 10^6/'ReEDS Energy Generation'!K14</f>
        <v>5.9971432746861307E-5</v>
      </c>
      <c r="F14">
        <f>+'ReEDS Emissions Results'!AK16 * 10^6/'ReEDS Energy Generation'!L14</f>
        <v>2.8218422615067652E-4</v>
      </c>
      <c r="G14">
        <f>+'ReEDS Emissions Results'!AL16 * 10^6/'ReEDS Energy Generation'!R14</f>
        <v>1.8765168405579622E-4</v>
      </c>
      <c r="J14">
        <v>2021</v>
      </c>
      <c r="K14">
        <f>+'ReEDS Emissions Results'!AA16*10^6/'ReEDS Energy Generation'!H14</f>
        <v>0</v>
      </c>
      <c r="L14">
        <f>+'ReEDS Emissions Results'!AB16*10^6/'ReEDS Energy Generation'!I14</f>
        <v>7.262057744830524E-4</v>
      </c>
      <c r="M14">
        <f>+'ReEDS Emissions Results'!AC16*10^6/'ReEDS Energy Generation'!J14</f>
        <v>7.3651467755491868E-5</v>
      </c>
      <c r="N14">
        <f>+'ReEDS Emissions Results'!AD16*10^6/'ReEDS Energy Generation'!K14</f>
        <v>8.5757606496996558E-4</v>
      </c>
      <c r="O14">
        <f>+'ReEDS Emissions Results'!AE16*10^6/'ReEDS Energy Generation'!L14</f>
        <v>1.6271004887967084E-4</v>
      </c>
      <c r="P14">
        <f>+'ReEDS Emissions Results'!AF16*10^6 / 'ReEDS Energy Generation'!R14</f>
        <v>1.9059443978620638E-4</v>
      </c>
    </row>
    <row r="15" spans="1:16" x14ac:dyDescent="0.2">
      <c r="A15">
        <v>2022</v>
      </c>
      <c r="B15">
        <f>+'ReEDS Emissions Results'!AG17 * 10^6/'ReEDS Energy Generation'!H15</f>
        <v>3.6963895181069241E-6</v>
      </c>
      <c r="C15">
        <f>+'ReEDS Emissions Results'!AH17 * 10^6/'ReEDS Energy Generation'!I15</f>
        <v>8.3099499319349613E-4</v>
      </c>
      <c r="D15">
        <f>+'ReEDS Emissions Results'!AI17 * 10^6/'ReEDS Energy Generation'!J15</f>
        <v>1.1981662638852859E-5</v>
      </c>
      <c r="E15">
        <f>+'ReEDS Emissions Results'!AJ17 * 10^6/'ReEDS Energy Generation'!K15</f>
        <v>6.0156664951874004E-5</v>
      </c>
      <c r="F15">
        <f>+'ReEDS Emissions Results'!AK17 * 10^6/'ReEDS Energy Generation'!L15</f>
        <v>1.7006102397361207E-4</v>
      </c>
      <c r="G15">
        <f>+'ReEDS Emissions Results'!AL17 * 10^6/'ReEDS Energy Generation'!R15</f>
        <v>1.9030600103001801E-4</v>
      </c>
      <c r="J15">
        <v>2022</v>
      </c>
      <c r="K15">
        <f>+'ReEDS Emissions Results'!AA17*10^6/'ReEDS Energy Generation'!H15</f>
        <v>0</v>
      </c>
      <c r="L15">
        <f>+'ReEDS Emissions Results'!AB17*10^6/'ReEDS Energy Generation'!I15</f>
        <v>7.3109209667747931E-4</v>
      </c>
      <c r="M15">
        <f>+'ReEDS Emissions Results'!AC17*10^6/'ReEDS Energy Generation'!J15</f>
        <v>7.3027878171040623E-5</v>
      </c>
      <c r="N15">
        <f>+'ReEDS Emissions Results'!AD17*10^6/'ReEDS Energy Generation'!K15</f>
        <v>8.6022254945791082E-4</v>
      </c>
      <c r="O15">
        <f>+'ReEDS Emissions Results'!AE17*10^6/'ReEDS Energy Generation'!L15</f>
        <v>9.8061895334654623E-5</v>
      </c>
      <c r="P15">
        <f>+'ReEDS Emissions Results'!AF17*10^6 / 'ReEDS Energy Generation'!R15</f>
        <v>1.930457171960712E-4</v>
      </c>
    </row>
    <row r="16" spans="1:16" x14ac:dyDescent="0.2">
      <c r="A16">
        <v>2023</v>
      </c>
      <c r="B16">
        <f>+'ReEDS Emissions Results'!AG18 * 10^6/'ReEDS Energy Generation'!H16</f>
        <v>3.8581273558841209E-6</v>
      </c>
      <c r="C16">
        <f>+'ReEDS Emissions Results'!AH18 * 10^6/'ReEDS Energy Generation'!I16</f>
        <v>8.2904653232501084E-4</v>
      </c>
      <c r="D16">
        <f>+'ReEDS Emissions Results'!AI18 * 10^6/'ReEDS Energy Generation'!J16</f>
        <v>1.1893729771806376E-5</v>
      </c>
      <c r="E16">
        <f>+'ReEDS Emissions Results'!AJ18 * 10^6/'ReEDS Energy Generation'!K16</f>
        <v>6.0394239151451163E-5</v>
      </c>
      <c r="F16">
        <f>+'ReEDS Emissions Results'!AK18 * 10^6/'ReEDS Energy Generation'!L16</f>
        <v>1.1294750356179782E-4</v>
      </c>
      <c r="G16">
        <f>+'ReEDS Emissions Results'!AL18 * 10^6/'ReEDS Energy Generation'!R16</f>
        <v>1.9343951618108171E-4</v>
      </c>
      <c r="J16">
        <v>2023</v>
      </c>
      <c r="K16">
        <f>+'ReEDS Emissions Results'!AA18*10^6/'ReEDS Energy Generation'!H16</f>
        <v>0</v>
      </c>
      <c r="L16">
        <f>+'ReEDS Emissions Results'!AB18*10^6/'ReEDS Energy Generation'!I16</f>
        <v>7.2854028902420351E-4</v>
      </c>
      <c r="M16">
        <f>+'ReEDS Emissions Results'!AC18*10^6/'ReEDS Energy Generation'!J16</f>
        <v>7.2539386202799793E-5</v>
      </c>
      <c r="N16">
        <f>+'ReEDS Emissions Results'!AD18*10^6/'ReEDS Energy Generation'!K16</f>
        <v>8.6360286473368818E-4</v>
      </c>
      <c r="O16">
        <f>+'ReEDS Emissions Results'!AE18*10^6/'ReEDS Energy Generation'!L16</f>
        <v>6.513196565526274E-5</v>
      </c>
      <c r="P16">
        <f>+'ReEDS Emissions Results'!AF18*10^6 / 'ReEDS Energy Generation'!R16</f>
        <v>1.9493614487714399E-4</v>
      </c>
    </row>
    <row r="17" spans="1:16" x14ac:dyDescent="0.2">
      <c r="A17">
        <v>2024</v>
      </c>
      <c r="B17">
        <f>+'ReEDS Emissions Results'!AG19 * 10^6/'ReEDS Energy Generation'!H17</f>
        <v>4.0196632980802431E-6</v>
      </c>
      <c r="C17">
        <f>+'ReEDS Emissions Results'!AH19 * 10^6/'ReEDS Energy Generation'!I17</f>
        <v>8.2721962999152251E-4</v>
      </c>
      <c r="D17">
        <f>+'ReEDS Emissions Results'!AI19 * 10^6/'ReEDS Energy Generation'!J17</f>
        <v>1.1802526996693475E-5</v>
      </c>
      <c r="E17">
        <f>+'ReEDS Emissions Results'!AJ19 * 10^6/'ReEDS Energy Generation'!K17</f>
        <v>6.0695917243368371E-5</v>
      </c>
      <c r="F17">
        <f>+'ReEDS Emissions Results'!AK19 * 10^6/'ReEDS Energy Generation'!L17</f>
        <v>5.2358029041988882E-5</v>
      </c>
      <c r="G17">
        <f>+'ReEDS Emissions Results'!AL19 * 10^6/'ReEDS Energy Generation'!R17</f>
        <v>1.9652952829357122E-4</v>
      </c>
      <c r="J17">
        <v>2024</v>
      </c>
      <c r="K17">
        <f>+'ReEDS Emissions Results'!AA19*10^6/'ReEDS Energy Generation'!H17</f>
        <v>0</v>
      </c>
      <c r="L17">
        <f>+'ReEDS Emissions Results'!AB19*10^6/'ReEDS Energy Generation'!I17</f>
        <v>7.2614768118473417E-4</v>
      </c>
      <c r="M17">
        <f>+'ReEDS Emissions Results'!AC19*10^6/'ReEDS Energy Generation'!J17</f>
        <v>7.2032728969613247E-5</v>
      </c>
      <c r="N17">
        <f>+'ReEDS Emissions Results'!AD19*10^6/'ReEDS Energy Generation'!K17</f>
        <v>8.6789516137349024E-4</v>
      </c>
      <c r="O17">
        <f>+'ReEDS Emissions Results'!AE19*10^6/'ReEDS Energy Generation'!L17</f>
        <v>3.0197920927141646E-5</v>
      </c>
      <c r="P17">
        <f>+'ReEDS Emissions Results'!AF19*10^6 / 'ReEDS Energy Generation'!R17</f>
        <v>1.9680032738827804E-4</v>
      </c>
    </row>
    <row r="18" spans="1:16" x14ac:dyDescent="0.2">
      <c r="A18">
        <v>2025</v>
      </c>
      <c r="B18">
        <f>+'ReEDS Emissions Results'!AG20 * 10^6/'ReEDS Energy Generation'!H18</f>
        <v>4.1928395194355069E-6</v>
      </c>
      <c r="C18">
        <f>+'ReEDS Emissions Results'!AH20 * 10^6/'ReEDS Energy Generation'!I18</f>
        <v>8.3212925714825075E-4</v>
      </c>
      <c r="D18">
        <f>+'ReEDS Emissions Results'!AI20 * 10^6/'ReEDS Energy Generation'!J18</f>
        <v>1.1709285128495442E-5</v>
      </c>
      <c r="E18">
        <f>+'ReEDS Emissions Results'!AJ20 * 10^6/'ReEDS Energy Generation'!K18</f>
        <v>6.0874514881765275E-5</v>
      </c>
      <c r="F18">
        <f>+'ReEDS Emissions Results'!AK20 * 10^6/'ReEDS Energy Generation'!L18</f>
        <v>3.5627335864899778E-5</v>
      </c>
      <c r="G18">
        <f>+'ReEDS Emissions Results'!AL20 * 10^6/'ReEDS Energy Generation'!R18</f>
        <v>2.1216052163594061E-4</v>
      </c>
      <c r="J18">
        <v>2025</v>
      </c>
      <c r="K18">
        <f>+'ReEDS Emissions Results'!AA20*10^6/'ReEDS Energy Generation'!H18</f>
        <v>0</v>
      </c>
      <c r="L18">
        <f>+'ReEDS Emissions Results'!AB20*10^6/'ReEDS Energy Generation'!I18</f>
        <v>7.3072233827194404E-4</v>
      </c>
      <c r="M18">
        <f>+'ReEDS Emissions Results'!AC20*10^6/'ReEDS Energy Generation'!J18</f>
        <v>7.1524871962153918E-5</v>
      </c>
      <c r="N18">
        <f>+'ReEDS Emissions Results'!AD20*10^6/'ReEDS Energy Generation'!K18</f>
        <v>8.7025498747360505E-4</v>
      </c>
      <c r="O18">
        <f>+'ReEDS Emissions Results'!AE20*10^6/'ReEDS Energy Generation'!L18</f>
        <v>2.0550287338634946E-5</v>
      </c>
      <c r="P18">
        <f>+'ReEDS Emissions Results'!AF20*10^6 / 'ReEDS Energy Generation'!R18</f>
        <v>2.08361005799418E-4</v>
      </c>
    </row>
    <row r="19" spans="1:16" x14ac:dyDescent="0.2">
      <c r="A19">
        <v>2026</v>
      </c>
      <c r="B19">
        <f>+'ReEDS Emissions Results'!AG21 * 10^6/'ReEDS Energy Generation'!H19</f>
        <v>4.3597119702769958E-6</v>
      </c>
      <c r="C19">
        <f>+'ReEDS Emissions Results'!AH21 * 10^6/'ReEDS Energy Generation'!I19</f>
        <v>8.3631548681272004E-4</v>
      </c>
      <c r="D19">
        <f>+'ReEDS Emissions Results'!AI21 * 10^6/'ReEDS Energy Generation'!J19</f>
        <v>1.1599763503328754E-5</v>
      </c>
      <c r="E19">
        <f>+'ReEDS Emissions Results'!AJ21 * 10^6/'ReEDS Energy Generation'!K19</f>
        <v>6.1164789468326676E-5</v>
      </c>
      <c r="F19">
        <f>+'ReEDS Emissions Results'!AK21 * 10^6/'ReEDS Energy Generation'!L19</f>
        <v>1.7845323523330802E-5</v>
      </c>
      <c r="G19">
        <f>+'ReEDS Emissions Results'!AL21 * 10^6/'ReEDS Energy Generation'!R19</f>
        <v>2.2757847003955514E-4</v>
      </c>
      <c r="J19">
        <v>2026</v>
      </c>
      <c r="K19">
        <f>+'ReEDS Emissions Results'!AA21*10^6/'ReEDS Energy Generation'!H19</f>
        <v>0</v>
      </c>
      <c r="L19">
        <f>+'ReEDS Emissions Results'!AB21*10^6/'ReEDS Energy Generation'!I19</f>
        <v>7.3462295324573277E-4</v>
      </c>
      <c r="M19">
        <f>+'ReEDS Emissions Results'!AC21*10^6/'ReEDS Energy Generation'!J19</f>
        <v>7.0928343874360135E-5</v>
      </c>
      <c r="N19">
        <f>+'ReEDS Emissions Results'!AD21*10^6/'ReEDS Energy Generation'!K19</f>
        <v>8.7409276216749788E-4</v>
      </c>
      <c r="O19">
        <f>+'ReEDS Emissions Results'!AE21*10^6/'ReEDS Energy Generation'!L19</f>
        <v>1.0296418134178616E-5</v>
      </c>
      <c r="P19">
        <f>+'ReEDS Emissions Results'!AF21*10^6 / 'ReEDS Energy Generation'!R19</f>
        <v>2.1976413292132331E-4</v>
      </c>
    </row>
    <row r="20" spans="1:16" x14ac:dyDescent="0.2">
      <c r="A20">
        <v>2027</v>
      </c>
      <c r="B20">
        <f>+'ReEDS Emissions Results'!AG22 * 10^6/'ReEDS Energy Generation'!H20</f>
        <v>1.0694592834734384E-5</v>
      </c>
      <c r="C20">
        <f>+'ReEDS Emissions Results'!AH22 * 10^6/'ReEDS Energy Generation'!I20</f>
        <v>8.3535300629070629E-4</v>
      </c>
      <c r="D20">
        <f>+'ReEDS Emissions Results'!AI22 * 10^6/'ReEDS Energy Generation'!J20</f>
        <v>1.1566268970723683E-5</v>
      </c>
      <c r="E20">
        <f>+'ReEDS Emissions Results'!AJ22 * 10^6/'ReEDS Energy Generation'!K20</f>
        <v>6.0800306545274151E-5</v>
      </c>
      <c r="F20">
        <f>+'ReEDS Emissions Results'!AK22 * 10^6/'ReEDS Energy Generation'!L20</f>
        <v>1.1768010700971366E-5</v>
      </c>
      <c r="G20">
        <f>+'ReEDS Emissions Results'!AL22 * 10^6/'ReEDS Energy Generation'!R20</f>
        <v>2.2835035153124803E-4</v>
      </c>
      <c r="J20">
        <v>2027</v>
      </c>
      <c r="K20">
        <f>+'ReEDS Emissions Results'!AA22*10^6/'ReEDS Energy Generation'!H20</f>
        <v>0</v>
      </c>
      <c r="L20">
        <f>+'ReEDS Emissions Results'!AB22*10^6/'ReEDS Energy Generation'!I20</f>
        <v>7.3392386450291049E-4</v>
      </c>
      <c r="M20">
        <f>+'ReEDS Emissions Results'!AC22*10^6/'ReEDS Energy Generation'!J20</f>
        <v>7.072723655476524E-5</v>
      </c>
      <c r="N20">
        <f>+'ReEDS Emissions Results'!AD22*10^6/'ReEDS Energy Generation'!K20</f>
        <v>8.6905075895669036E-4</v>
      </c>
      <c r="O20">
        <f>+'ReEDS Emissions Results'!AE22*10^6/'ReEDS Energy Generation'!L20</f>
        <v>6.7869217725550962E-6</v>
      </c>
      <c r="P20">
        <f>+'ReEDS Emissions Results'!AF22*10^6 / 'ReEDS Energy Generation'!R20</f>
        <v>2.1932048504447174E-4</v>
      </c>
    </row>
    <row r="21" spans="1:16" x14ac:dyDescent="0.2">
      <c r="A21">
        <v>2028</v>
      </c>
      <c r="B21">
        <f>+'ReEDS Emissions Results'!AG23 * 10^6/'ReEDS Energy Generation'!H21</f>
        <v>1.6892243660390631E-5</v>
      </c>
      <c r="C21">
        <f>+'ReEDS Emissions Results'!AH23 * 10^6/'ReEDS Energy Generation'!I21</f>
        <v>8.3441617041800191E-4</v>
      </c>
      <c r="D21">
        <f>+'ReEDS Emissions Results'!AI23 * 10^6/'ReEDS Energy Generation'!J21</f>
        <v>1.1529296467961913E-5</v>
      </c>
      <c r="E21">
        <f>+'ReEDS Emissions Results'!AJ23 * 10^6/'ReEDS Energy Generation'!K21</f>
        <v>6.0377656076487579E-5</v>
      </c>
      <c r="F21">
        <f>+'ReEDS Emissions Results'!AK23 * 10^6/'ReEDS Energy Generation'!L21</f>
        <v>6.3473386873982737E-6</v>
      </c>
      <c r="G21">
        <f>+'ReEDS Emissions Results'!AL23 * 10^6/'ReEDS Energy Generation'!R21</f>
        <v>2.2911013553249162E-4</v>
      </c>
      <c r="J21">
        <v>2028</v>
      </c>
      <c r="K21">
        <f>+'ReEDS Emissions Results'!AA23*10^6/'ReEDS Energy Generation'!H21</f>
        <v>0</v>
      </c>
      <c r="L21">
        <f>+'ReEDS Emissions Results'!AB23*10^6/'ReEDS Energy Generation'!I21</f>
        <v>7.3324340251173267E-4</v>
      </c>
      <c r="M21">
        <f>+'ReEDS Emissions Results'!AC23*10^6/'ReEDS Energy Generation'!J21</f>
        <v>7.0505241993012817E-5</v>
      </c>
      <c r="N21">
        <f>+'ReEDS Emissions Results'!AD23*10^6/'ReEDS Energy Generation'!K21</f>
        <v>8.6320410638151873E-4</v>
      </c>
      <c r="O21">
        <f>+'ReEDS Emissions Results'!AE23*10^6/'ReEDS Energy Generation'!L21</f>
        <v>3.6622975648470852E-6</v>
      </c>
      <c r="P21">
        <f>+'ReEDS Emissions Results'!AF23*10^6 / 'ReEDS Energy Generation'!R21</f>
        <v>2.1888366847422417E-4</v>
      </c>
    </row>
    <row r="22" spans="1:16" x14ac:dyDescent="0.2">
      <c r="A22">
        <v>2029</v>
      </c>
      <c r="B22">
        <f>+'ReEDS Emissions Results'!AG24 * 10^6/'ReEDS Energy Generation'!H22</f>
        <v>2.3785956973341977E-5</v>
      </c>
      <c r="C22">
        <f>+'ReEDS Emissions Results'!AH24 * 10^6/'ReEDS Energy Generation'!I22</f>
        <v>8.3309218979939605E-4</v>
      </c>
      <c r="D22">
        <f>+'ReEDS Emissions Results'!AI24 * 10^6/'ReEDS Energy Generation'!J22</f>
        <v>1.1530573245623502E-5</v>
      </c>
      <c r="E22">
        <f>+'ReEDS Emissions Results'!AJ24 * 10^6/'ReEDS Energy Generation'!K22</f>
        <v>6.022512267261006E-5</v>
      </c>
      <c r="F22">
        <f>+'ReEDS Emissions Results'!AK24 * 10^6/'ReEDS Energy Generation'!L22</f>
        <v>6.2546164668285757E-6</v>
      </c>
      <c r="G22">
        <f>+'ReEDS Emissions Results'!AL24 * 10^6/'ReEDS Energy Generation'!R22</f>
        <v>2.2113958547331951E-4</v>
      </c>
      <c r="J22">
        <v>2029</v>
      </c>
      <c r="K22">
        <f>+'ReEDS Emissions Results'!AA24*10^6/'ReEDS Energy Generation'!H22</f>
        <v>0</v>
      </c>
      <c r="L22">
        <f>+'ReEDS Emissions Results'!AB24*10^6/'ReEDS Energy Generation'!I22</f>
        <v>7.3288303310669407E-4</v>
      </c>
      <c r="M22">
        <f>+'ReEDS Emissions Results'!AC24*10^6/'ReEDS Energy Generation'!J22</f>
        <v>7.0510714588072838E-5</v>
      </c>
      <c r="N22">
        <f>+'ReEDS Emissions Results'!AD24*10^6/'ReEDS Energy Generation'!K22</f>
        <v>8.6060291258553852E-4</v>
      </c>
      <c r="O22">
        <f>+'ReEDS Emissions Results'!AE24*10^6/'ReEDS Energy Generation'!L22</f>
        <v>3.6087985506423132E-6</v>
      </c>
      <c r="P22">
        <f>+'ReEDS Emissions Results'!AF24*10^6 / 'ReEDS Energy Generation'!R22</f>
        <v>2.1183857558461957E-4</v>
      </c>
    </row>
    <row r="23" spans="1:16" x14ac:dyDescent="0.2">
      <c r="A23">
        <v>2030</v>
      </c>
      <c r="B23">
        <f>+'ReEDS Emissions Results'!AG25 * 10^6/'ReEDS Energy Generation'!H23</f>
        <v>3.0586919229084013E-5</v>
      </c>
      <c r="C23">
        <f>+'ReEDS Emissions Results'!AH25 * 10^6/'ReEDS Energy Generation'!I23</f>
        <v>8.3169223522995507E-4</v>
      </c>
      <c r="D23">
        <f>+'ReEDS Emissions Results'!AI25 * 10^6/'ReEDS Energy Generation'!J23</f>
        <v>1.153186439487036E-5</v>
      </c>
      <c r="E23">
        <f>+'ReEDS Emissions Results'!AJ25 * 10^6/'ReEDS Energy Generation'!K23</f>
        <v>5.9937878239108342E-5</v>
      </c>
      <c r="F23">
        <f>+'ReEDS Emissions Results'!AK25 * 10^6/'ReEDS Energy Generation'!L23</f>
        <v>6.1645642241706425E-6</v>
      </c>
      <c r="G23">
        <f>+'ReEDS Emissions Results'!AL25 * 10^6/'ReEDS Energy Generation'!R23</f>
        <v>2.1327607281271309E-4</v>
      </c>
      <c r="J23">
        <v>2030</v>
      </c>
      <c r="K23">
        <f>+'ReEDS Emissions Results'!AA25*10^6/'ReEDS Energy Generation'!H23</f>
        <v>0</v>
      </c>
      <c r="L23">
        <f>+'ReEDS Emissions Results'!AB25*10^6/'ReEDS Energy Generation'!I23</f>
        <v>7.3250198463198043E-4</v>
      </c>
      <c r="M23">
        <f>+'ReEDS Emissions Results'!AC25*10^6/'ReEDS Energy Generation'!J23</f>
        <v>7.0516248783416842E-5</v>
      </c>
      <c r="N23">
        <f>+'ReEDS Emissions Results'!AD25*10^6/'ReEDS Energy Generation'!K23</f>
        <v>8.5790658782215019E-4</v>
      </c>
      <c r="O23">
        <f>+'ReEDS Emissions Results'!AE25*10^6/'ReEDS Energy Generation'!L23</f>
        <v>3.5568400645369579E-6</v>
      </c>
      <c r="P23">
        <f>+'ReEDS Emissions Results'!AF25*10^6 / 'ReEDS Energy Generation'!R23</f>
        <v>2.0488820200527432E-4</v>
      </c>
    </row>
    <row r="24" spans="1:16" x14ac:dyDescent="0.2">
      <c r="A24">
        <v>2031</v>
      </c>
      <c r="B24">
        <f>+'ReEDS Emissions Results'!AG26 * 10^6/'ReEDS Energy Generation'!H24</f>
        <v>2.7399839280381517E-5</v>
      </c>
      <c r="C24">
        <f>+'ReEDS Emissions Results'!AH26 * 10^6/'ReEDS Energy Generation'!I24</f>
        <v>8.2700672495550549E-4</v>
      </c>
      <c r="D24">
        <f>+'ReEDS Emissions Results'!AI26 * 10^6/'ReEDS Energy Generation'!J24</f>
        <v>1.1523676751433289E-5</v>
      </c>
      <c r="E24">
        <f>+'ReEDS Emissions Results'!AJ26 * 10^6/'ReEDS Energy Generation'!K24</f>
        <v>5.9824476620002229E-5</v>
      </c>
      <c r="F24">
        <f>+'ReEDS Emissions Results'!AK26 * 10^6/'ReEDS Energy Generation'!L24</f>
        <v>4.3929272488041295E-6</v>
      </c>
      <c r="G24">
        <f>+'ReEDS Emissions Results'!AL26 * 10^6/'ReEDS Energy Generation'!R24</f>
        <v>2.0731625821220398E-4</v>
      </c>
      <c r="J24">
        <v>2031</v>
      </c>
      <c r="K24">
        <f>+'ReEDS Emissions Results'!AA26*10^6/'ReEDS Energy Generation'!H24</f>
        <v>0</v>
      </c>
      <c r="L24">
        <f>+'ReEDS Emissions Results'!AB26*10^6/'ReEDS Energy Generation'!I24</f>
        <v>7.2912509856594919E-4</v>
      </c>
      <c r="M24">
        <f>+'ReEDS Emissions Results'!AC26*10^6/'ReEDS Energy Generation'!J24</f>
        <v>7.0464880796177064E-5</v>
      </c>
      <c r="N24">
        <f>+'ReEDS Emissions Results'!AD26*10^6/'ReEDS Energy Generation'!K24</f>
        <v>8.5389107056364267E-4</v>
      </c>
      <c r="O24">
        <f>+'ReEDS Emissions Results'!AE26*10^6/'ReEDS Energy Generation'!L24</f>
        <v>2.5346344277516336E-6</v>
      </c>
      <c r="P24">
        <f>+'ReEDS Emissions Results'!AF26*10^6 / 'ReEDS Energy Generation'!R24</f>
        <v>1.9957797905610931E-4</v>
      </c>
    </row>
    <row r="25" spans="1:16" x14ac:dyDescent="0.2">
      <c r="A25">
        <v>2032</v>
      </c>
      <c r="B25">
        <f>+'ReEDS Emissions Results'!AG27 * 10^6/'ReEDS Energy Generation'!H25</f>
        <v>2.4110212131364291E-5</v>
      </c>
      <c r="C25">
        <f>+'ReEDS Emissions Results'!AH27 * 10^6/'ReEDS Energy Generation'!I25</f>
        <v>8.2216651070973767E-4</v>
      </c>
      <c r="D25">
        <f>+'ReEDS Emissions Results'!AI27 * 10^6/'ReEDS Energy Generation'!J25</f>
        <v>1.1515363716657503E-5</v>
      </c>
      <c r="E25">
        <f>+'ReEDS Emissions Results'!AJ27 * 10^6/'ReEDS Energy Generation'!K25</f>
        <v>5.9464300784020024E-5</v>
      </c>
      <c r="F25">
        <f>+'ReEDS Emissions Results'!AK27 * 10^6/'ReEDS Energy Generation'!L25</f>
        <v>2.5997691636542984E-6</v>
      </c>
      <c r="G25">
        <f>+'ReEDS Emissions Results'!AL27 * 10^6/'ReEDS Energy Generation'!R25</f>
        <v>2.0143410353705145E-4</v>
      </c>
      <c r="J25">
        <v>2032</v>
      </c>
      <c r="K25">
        <f>+'ReEDS Emissions Results'!AA27*10^6/'ReEDS Energy Generation'!H25</f>
        <v>0</v>
      </c>
      <c r="L25">
        <f>+'ReEDS Emissions Results'!AB27*10^6/'ReEDS Energy Generation'!I25</f>
        <v>7.2563671581138563E-4</v>
      </c>
      <c r="M25">
        <f>+'ReEDS Emissions Results'!AC27*10^6/'ReEDS Energy Generation'!J25</f>
        <v>7.0412726956391706E-5</v>
      </c>
      <c r="N25">
        <f>+'ReEDS Emissions Results'!AD27*10^6/'ReEDS Energy Generation'!K25</f>
        <v>8.4969675496845889E-4</v>
      </c>
      <c r="O25">
        <f>+'ReEDS Emissions Results'!AE27*10^6/'ReEDS Energy Generation'!L25</f>
        <v>1.5000254413960877E-6</v>
      </c>
      <c r="P25">
        <f>+'ReEDS Emissions Results'!AF27*10^6 / 'ReEDS Energy Generation'!R25</f>
        <v>1.9433714777123711E-4</v>
      </c>
    </row>
    <row r="26" spans="1:16" x14ac:dyDescent="0.2">
      <c r="A26">
        <v>2033</v>
      </c>
      <c r="B26">
        <f>+'ReEDS Emissions Results'!AG28 * 10^6/'ReEDS Energy Generation'!H26</f>
        <v>2.2034122364026341E-5</v>
      </c>
      <c r="C26">
        <f>+'ReEDS Emissions Results'!AH28 * 10^6/'ReEDS Energy Generation'!I26</f>
        <v>8.2070592204642426E-4</v>
      </c>
      <c r="D26">
        <f>+'ReEDS Emissions Results'!AI28 * 10^6/'ReEDS Energy Generation'!J26</f>
        <v>1.1498611348176241E-5</v>
      </c>
      <c r="E26">
        <f>+'ReEDS Emissions Results'!AJ28 * 10^6/'ReEDS Energy Generation'!K26</f>
        <v>5.9023580900648277E-5</v>
      </c>
      <c r="F26">
        <f>+'ReEDS Emissions Results'!AK28 * 10^6/'ReEDS Energy Generation'!L26</f>
        <v>2.5605509527418997E-6</v>
      </c>
      <c r="G26">
        <f>+'ReEDS Emissions Results'!AL28 * 10^6/'ReEDS Energy Generation'!R26</f>
        <v>1.9719387346420002E-4</v>
      </c>
      <c r="J26">
        <v>2033</v>
      </c>
      <c r="K26">
        <f>+'ReEDS Emissions Results'!AA28*10^6/'ReEDS Energy Generation'!H26</f>
        <v>0</v>
      </c>
      <c r="L26">
        <f>+'ReEDS Emissions Results'!AB28*10^6/'ReEDS Energy Generation'!I26</f>
        <v>7.2484699061115497E-4</v>
      </c>
      <c r="M26">
        <f>+'ReEDS Emissions Results'!AC28*10^6/'ReEDS Energy Generation'!J26</f>
        <v>7.0314969239200013E-5</v>
      </c>
      <c r="N26">
        <f>+'ReEDS Emissions Results'!AD28*10^6/'ReEDS Energy Generation'!K26</f>
        <v>8.4547127096212642E-4</v>
      </c>
      <c r="O26">
        <f>+'ReEDS Emissions Results'!AE28*10^6/'ReEDS Energy Generation'!L26</f>
        <v>1.4773838763307752E-6</v>
      </c>
      <c r="P26">
        <f>+'ReEDS Emissions Results'!AF28*10^6 / 'ReEDS Energy Generation'!R26</f>
        <v>1.8978503054087654E-4</v>
      </c>
    </row>
    <row r="27" spans="1:16" x14ac:dyDescent="0.2">
      <c r="A27">
        <v>2034</v>
      </c>
      <c r="B27">
        <f>+'ReEDS Emissions Results'!AG29 * 10^6/'ReEDS Energy Generation'!H27</f>
        <v>1.9836628216941979E-5</v>
      </c>
      <c r="C27">
        <f>+'ReEDS Emissions Results'!AH29 * 10^6/'ReEDS Energy Generation'!I27</f>
        <v>8.1921224878199646E-4</v>
      </c>
      <c r="D27">
        <f>+'ReEDS Emissions Results'!AI29 * 10^6/'ReEDS Energy Generation'!J27</f>
        <v>1.1480150539491492E-5</v>
      </c>
      <c r="E27">
        <f>+'ReEDS Emissions Results'!AJ29 * 10^6/'ReEDS Energy Generation'!K27</f>
        <v>5.8789776543157863E-5</v>
      </c>
      <c r="F27">
        <f>+'ReEDS Emissions Results'!AK29 * 10^6/'ReEDS Energy Generation'!L27</f>
        <v>2.5204595770915211E-6</v>
      </c>
      <c r="G27">
        <f>+'ReEDS Emissions Results'!AL29 * 10^6/'ReEDS Energy Generation'!R27</f>
        <v>1.930189273649096E-4</v>
      </c>
      <c r="J27">
        <v>2034</v>
      </c>
      <c r="K27">
        <f>+'ReEDS Emissions Results'!AA29*10^6/'ReEDS Energy Generation'!H27</f>
        <v>0</v>
      </c>
      <c r="L27">
        <f>+'ReEDS Emissions Results'!AB29*10^6/'ReEDS Energy Generation'!I27</f>
        <v>7.2403937690891705E-4</v>
      </c>
      <c r="M27">
        <f>+'ReEDS Emissions Results'!AC29*10^6/'ReEDS Energy Generation'!J27</f>
        <v>7.0207235718680388E-5</v>
      </c>
      <c r="N27">
        <f>+'ReEDS Emissions Results'!AD29*10^6/'ReEDS Energy Generation'!K27</f>
        <v>8.4050664291139934E-4</v>
      </c>
      <c r="O27">
        <f>+'ReEDS Emissions Results'!AE29*10^6/'ReEDS Energy Generation'!L27</f>
        <v>1.4542607468638306E-6</v>
      </c>
      <c r="P27">
        <f>+'ReEDS Emissions Results'!AF29*10^6 / 'ReEDS Energy Generation'!R27</f>
        <v>1.8530276656866064E-4</v>
      </c>
    </row>
    <row r="28" spans="1:16" x14ac:dyDescent="0.2">
      <c r="A28">
        <v>2035</v>
      </c>
      <c r="B28">
        <f>+'ReEDS Emissions Results'!AG30 * 10^6/'ReEDS Energy Generation'!H28</f>
        <v>1.7506759822389677E-5</v>
      </c>
      <c r="C28">
        <f>+'ReEDS Emissions Results'!AH30 * 10^6/'ReEDS Energy Generation'!I28</f>
        <v>8.176843539126075E-4</v>
      </c>
      <c r="D28">
        <f>+'ReEDS Emissions Results'!AI30 * 10^6/'ReEDS Energy Generation'!J28</f>
        <v>1.1459703812458019E-5</v>
      </c>
      <c r="E28">
        <f>+'ReEDS Emissions Results'!AJ30 * 10^6/'ReEDS Energy Generation'!K28</f>
        <v>5.8199924426705353E-5</v>
      </c>
      <c r="F28">
        <f>+'ReEDS Emissions Results'!AK30 * 10^6/'ReEDS Energy Generation'!L28</f>
        <v>2.4794949237841378E-6</v>
      </c>
      <c r="G28">
        <f>+'ReEDS Emissions Results'!AL30 * 10^6/'ReEDS Energy Generation'!R28</f>
        <v>1.889073438977365E-4</v>
      </c>
      <c r="J28">
        <v>2035</v>
      </c>
      <c r="K28">
        <f>+'ReEDS Emissions Results'!AA30*10^6/'ReEDS Energy Generation'!H28</f>
        <v>0</v>
      </c>
      <c r="L28">
        <f>+'ReEDS Emissions Results'!AB30*10^6/'ReEDS Energy Generation'!I28</f>
        <v>7.2321326088265337E-4</v>
      </c>
      <c r="M28">
        <f>+'ReEDS Emissions Results'!AC30*10^6/'ReEDS Energy Generation'!J28</f>
        <v>7.0087919395594848E-5</v>
      </c>
      <c r="N28">
        <f>+'ReEDS Emissions Results'!AD30*10^6/'ReEDS Energy Generation'!K28</f>
        <v>8.3459065103346343E-4</v>
      </c>
      <c r="O28">
        <f>+'ReEDS Emissions Results'!AE30*10^6/'ReEDS Energy Generation'!L28</f>
        <v>1.4299611880010115E-6</v>
      </c>
      <c r="P28">
        <f>+'ReEDS Emissions Results'!AF30*10^6 / 'ReEDS Energy Generation'!R28</f>
        <v>1.8088875097951434E-4</v>
      </c>
    </row>
    <row r="29" spans="1:16" x14ac:dyDescent="0.2">
      <c r="A29">
        <v>2036</v>
      </c>
      <c r="B29">
        <f>+'ReEDS Emissions Results'!AG31 * 10^6/'ReEDS Energy Generation'!H29</f>
        <v>1.6831455744665539E-5</v>
      </c>
      <c r="C29">
        <f>+'ReEDS Emissions Results'!AH31 * 10^6/'ReEDS Energy Generation'!I29</f>
        <v>8.1450758241751126E-4</v>
      </c>
      <c r="D29">
        <f>+'ReEDS Emissions Results'!AI31 * 10^6/'ReEDS Energy Generation'!J29</f>
        <v>1.1443977213023663E-5</v>
      </c>
      <c r="E29">
        <f>+'ReEDS Emissions Results'!AJ31 * 10^6/'ReEDS Energy Generation'!K29</f>
        <v>5.8062533032734278E-5</v>
      </c>
      <c r="F29">
        <f>+'ReEDS Emissions Results'!AK31 * 10^6/'ReEDS Energy Generation'!L29</f>
        <v>1.9944776166039987E-6</v>
      </c>
      <c r="G29">
        <f>+'ReEDS Emissions Results'!AL31 * 10^6/'ReEDS Energy Generation'!R29</f>
        <v>1.8184305550884118E-4</v>
      </c>
      <c r="J29">
        <v>2036</v>
      </c>
      <c r="K29">
        <f>+'ReEDS Emissions Results'!AA31*10^6/'ReEDS Energy Generation'!H29</f>
        <v>0</v>
      </c>
      <c r="L29">
        <f>+'ReEDS Emissions Results'!AB31*10^6/'ReEDS Energy Generation'!I29</f>
        <v>7.2100486287086376E-4</v>
      </c>
      <c r="M29">
        <f>+'ReEDS Emissions Results'!AC31*10^6/'ReEDS Energy Generation'!J29</f>
        <v>6.9997498964237618E-5</v>
      </c>
      <c r="N29">
        <f>+'ReEDS Emissions Results'!AD31*10^6/'ReEDS Energy Generation'!K29</f>
        <v>8.3329968423420718E-4</v>
      </c>
      <c r="O29">
        <f>+'ReEDS Emissions Results'!AE31*10^6/'ReEDS Energy Generation'!L29</f>
        <v>1.1502412235857912E-6</v>
      </c>
      <c r="P29">
        <f>+'ReEDS Emissions Results'!AF31*10^6 / 'ReEDS Energy Generation'!R29</f>
        <v>1.7406208951321252E-4</v>
      </c>
    </row>
    <row r="30" spans="1:16" x14ac:dyDescent="0.2">
      <c r="A30">
        <v>2037</v>
      </c>
      <c r="B30">
        <f>+'ReEDS Emissions Results'!AG32 * 10^6/'ReEDS Energy Generation'!H30</f>
        <v>1.6071960080668513E-5</v>
      </c>
      <c r="C30">
        <f>+'ReEDS Emissions Results'!AH32 * 10^6/'ReEDS Energy Generation'!I30</f>
        <v>8.1116543494144969E-4</v>
      </c>
      <c r="D30">
        <f>+'ReEDS Emissions Results'!AI32 * 10^6/'ReEDS Energy Generation'!J30</f>
        <v>1.1426958904629866E-5</v>
      </c>
      <c r="E30">
        <f>+'ReEDS Emissions Results'!AJ32 * 10^6/'ReEDS Energy Generation'!K30</f>
        <v>5.8305568417108749E-5</v>
      </c>
      <c r="F30">
        <f>+'ReEDS Emissions Results'!AK32 * 10^6/'ReEDS Energy Generation'!L30</f>
        <v>1.5040977761873238E-6</v>
      </c>
      <c r="G30">
        <f>+'ReEDS Emissions Results'!AL32 * 10^6/'ReEDS Energy Generation'!R30</f>
        <v>1.749035980698093E-4</v>
      </c>
      <c r="J30">
        <v>2037</v>
      </c>
      <c r="K30">
        <f>+'ReEDS Emissions Results'!AA32*10^6/'ReEDS Energy Generation'!H30</f>
        <v>0</v>
      </c>
      <c r="L30">
        <f>+'ReEDS Emissions Results'!AB32*10^6/'ReEDS Energy Generation'!I30</f>
        <v>7.1868150133953628E-4</v>
      </c>
      <c r="M30">
        <f>+'ReEDS Emissions Results'!AC32*10^6/'ReEDS Energy Generation'!J30</f>
        <v>6.989964580470686E-5</v>
      </c>
      <c r="N30">
        <f>+'ReEDS Emissions Results'!AD32*10^6/'ReEDS Energy Generation'!K30</f>
        <v>8.3149484096402347E-4</v>
      </c>
      <c r="O30">
        <f>+'ReEDS Emissions Results'!AE32*10^6/'ReEDS Energy Generation'!L30</f>
        <v>8.6743699239324477E-7</v>
      </c>
      <c r="P30">
        <f>+'ReEDS Emissions Results'!AF32*10^6 / 'ReEDS Energy Generation'!R30</f>
        <v>1.6735585582463124E-4</v>
      </c>
    </row>
    <row r="31" spans="1:16" x14ac:dyDescent="0.2">
      <c r="A31">
        <v>2038</v>
      </c>
      <c r="B31">
        <f>+'ReEDS Emissions Results'!AG33 * 10^6/'ReEDS Energy Generation'!H31</f>
        <v>1.521138682370178E-5</v>
      </c>
      <c r="C31">
        <f>+'ReEDS Emissions Results'!AH33 * 10^6/'ReEDS Energy Generation'!I31</f>
        <v>8.0764465268822752E-4</v>
      </c>
      <c r="D31">
        <f>+'ReEDS Emissions Results'!AI33 * 10^6/'ReEDS Energy Generation'!J31</f>
        <v>1.1408480605699946E-5</v>
      </c>
      <c r="E31">
        <f>+'ReEDS Emissions Results'!AJ33 * 10^6/'ReEDS Energy Generation'!K31</f>
        <v>5.8126148953788606E-5</v>
      </c>
      <c r="F31">
        <f>+'ReEDS Emissions Results'!AK33 * 10^6/'ReEDS Energy Generation'!L31</f>
        <v>1.0088095358591476E-6</v>
      </c>
      <c r="G31">
        <f>+'ReEDS Emissions Results'!AL33 * 10^6/'ReEDS Energy Generation'!R31</f>
        <v>1.6808528560333341E-4</v>
      </c>
      <c r="J31">
        <v>2038</v>
      </c>
      <c r="K31">
        <f>+'ReEDS Emissions Results'!AA33*10^6/'ReEDS Energy Generation'!H31</f>
        <v>0</v>
      </c>
      <c r="L31">
        <f>+'ReEDS Emissions Results'!AB33*10^6/'ReEDS Energy Generation'!I31</f>
        <v>7.1623395720372648E-4</v>
      </c>
      <c r="M31">
        <f>+'ReEDS Emissions Results'!AC33*10^6/'ReEDS Energy Generation'!J31</f>
        <v>6.9793404158238466E-5</v>
      </c>
      <c r="N31">
        <f>+'ReEDS Emissions Results'!AD33*10^6/'ReEDS Energy Generation'!K31</f>
        <v>8.2879359618022409E-4</v>
      </c>
      <c r="O31">
        <f>+'ReEDS Emissions Results'!AE33*10^6/'ReEDS Energy Generation'!L31</f>
        <v>5.8149719970920297E-7</v>
      </c>
      <c r="P31">
        <f>+'ReEDS Emissions Results'!AF33*10^6 / 'ReEDS Energy Generation'!R31</f>
        <v>1.6076689090803068E-4</v>
      </c>
    </row>
    <row r="32" spans="1:16" x14ac:dyDescent="0.2">
      <c r="A32">
        <v>2039</v>
      </c>
      <c r="B32">
        <f>+'ReEDS Emissions Results'!AG34 * 10^6/'ReEDS Energy Generation'!H32</f>
        <v>1.4228035014311878E-5</v>
      </c>
      <c r="C32">
        <f>+'ReEDS Emissions Results'!AH34 * 10^6/'ReEDS Energy Generation'!I32</f>
        <v>8.0393052060230552E-4</v>
      </c>
      <c r="D32">
        <f>+'ReEDS Emissions Results'!AI34 * 10^6/'ReEDS Energy Generation'!J32</f>
        <v>1.1388348453121741E-5</v>
      </c>
      <c r="E32">
        <f>+'ReEDS Emissions Results'!AJ34 * 10^6/'ReEDS Energy Generation'!K32</f>
        <v>5.761122717543666E-5</v>
      </c>
      <c r="F32">
        <f>+'ReEDS Emissions Results'!AK34 * 10^6/'ReEDS Energy Generation'!L32</f>
        <v>5.0647831621763447E-7</v>
      </c>
      <c r="G32">
        <f>+'ReEDS Emissions Results'!AL34 * 10^6/'ReEDS Energy Generation'!R32</f>
        <v>1.613850847076275E-4</v>
      </c>
      <c r="J32">
        <v>2039</v>
      </c>
      <c r="K32">
        <f>+'ReEDS Emissions Results'!AA34*10^6/'ReEDS Energy Generation'!H32</f>
        <v>0</v>
      </c>
      <c r="L32">
        <f>+'ReEDS Emissions Results'!AB34*10^6/'ReEDS Energy Generation'!I32</f>
        <v>7.136520030062818E-4</v>
      </c>
      <c r="M32">
        <f>+'ReEDS Emissions Results'!AC34*10^6/'ReEDS Energy Generation'!J32</f>
        <v>6.9677645921889384E-5</v>
      </c>
      <c r="N32">
        <f>+'ReEDS Emissions Results'!AD34*10^6/'ReEDS Energy Generation'!K32</f>
        <v>8.2430534182171547E-4</v>
      </c>
      <c r="O32">
        <f>+'ReEDS Emissions Results'!AE34*10^6/'ReEDS Energy Generation'!L32</f>
        <v>2.9236940702942167E-7</v>
      </c>
      <c r="P32">
        <f>+'ReEDS Emissions Results'!AF34*10^6 / 'ReEDS Energy Generation'!R32</f>
        <v>1.5429214528019832E-4</v>
      </c>
    </row>
    <row r="33" spans="1:16" x14ac:dyDescent="0.2">
      <c r="A33">
        <v>2040</v>
      </c>
      <c r="B33">
        <f>+'ReEDS Emissions Results'!AG35 * 10^6/'ReEDS Energy Generation'!H33</f>
        <v>1.3093814306009106E-5</v>
      </c>
      <c r="C33">
        <f>+'ReEDS Emissions Results'!AH35 * 10^6/'ReEDS Energy Generation'!I33</f>
        <v>8.0000666179148774E-4</v>
      </c>
      <c r="D33">
        <f>+'ReEDS Emissions Results'!AI35 * 10^6/'ReEDS Energy Generation'!J33</f>
        <v>1.1366327452988215E-5</v>
      </c>
      <c r="E33">
        <f>+'ReEDS Emissions Results'!AJ35 * 10^6/'ReEDS Energy Generation'!K33</f>
        <v>5.6911570924110659E-5</v>
      </c>
      <c r="F33">
        <f>+'ReEDS Emissions Results'!AK35 * 10^6/'ReEDS Energy Generation'!L33</f>
        <v>0</v>
      </c>
      <c r="G33">
        <f>+'ReEDS Emissions Results'!AL35 * 10^6/'ReEDS Energy Generation'!R33</f>
        <v>1.5480011584389849E-4</v>
      </c>
      <c r="J33">
        <v>2040</v>
      </c>
      <c r="K33">
        <f>+'ReEDS Emissions Results'!AA35*10^6/'ReEDS Energy Generation'!H33</f>
        <v>0</v>
      </c>
      <c r="L33">
        <f>+'ReEDS Emissions Results'!AB35*10^6/'ReEDS Energy Generation'!I33</f>
        <v>7.1092425194777724E-4</v>
      </c>
      <c r="M33">
        <f>+'ReEDS Emissions Results'!AC35*10^6/'ReEDS Energy Generation'!J33</f>
        <v>6.9551035026091225E-5</v>
      </c>
      <c r="N33">
        <f>+'ReEDS Emissions Results'!AD35*10^6/'ReEDS Energy Generation'!K33</f>
        <v>8.1538406369685394E-4</v>
      </c>
      <c r="O33">
        <f>+'ReEDS Emissions Results'!AE35*10^6/'ReEDS Energy Generation'!L33</f>
        <v>0</v>
      </c>
      <c r="P33">
        <f>+'ReEDS Emissions Results'!AF35*10^6 / 'ReEDS Energy Generation'!R33</f>
        <v>1.4792867489222392E-4</v>
      </c>
    </row>
    <row r="34" spans="1:16" x14ac:dyDescent="0.2">
      <c r="A34">
        <v>2041</v>
      </c>
      <c r="B34">
        <f>+'ReEDS Emissions Results'!AG36 * 10^6/'ReEDS Energy Generation'!H34</f>
        <v>1.3299731454016401E-5</v>
      </c>
      <c r="C34">
        <f>+'ReEDS Emissions Results'!AH36 * 10^6/'ReEDS Energy Generation'!I34</f>
        <v>8.0086258696879925E-4</v>
      </c>
      <c r="D34">
        <f>+'ReEDS Emissions Results'!AI36 * 10^6/'ReEDS Energy Generation'!J34</f>
        <v>1.1348860328748172E-5</v>
      </c>
      <c r="E34">
        <f>+'ReEDS Emissions Results'!AJ36 * 10^6/'ReEDS Energy Generation'!K34</f>
        <v>5.7126289990215016E-5</v>
      </c>
      <c r="F34">
        <f>+'ReEDS Emissions Results'!AK36 * 10^6/'ReEDS Energy Generation'!L34</f>
        <v>0</v>
      </c>
      <c r="G34">
        <f>+'ReEDS Emissions Results'!AL36 * 10^6/'ReEDS Energy Generation'!R34</f>
        <v>1.4551242398277119E-4</v>
      </c>
      <c r="J34">
        <v>2041</v>
      </c>
      <c r="K34">
        <f>+'ReEDS Emissions Results'!AA36*10^6/'ReEDS Energy Generation'!H34</f>
        <v>0</v>
      </c>
      <c r="L34">
        <f>+'ReEDS Emissions Results'!AB36*10^6/'ReEDS Energy Generation'!I34</f>
        <v>7.1112773727962069E-4</v>
      </c>
      <c r="M34">
        <f>+'ReEDS Emissions Results'!AC36*10^6/'ReEDS Energy Generation'!J34</f>
        <v>6.945111315668252E-5</v>
      </c>
      <c r="N34">
        <f>+'ReEDS Emissions Results'!AD36*10^6/'ReEDS Energy Generation'!K34</f>
        <v>8.1729151707919613E-4</v>
      </c>
      <c r="O34">
        <f>+'ReEDS Emissions Results'!AE36*10^6/'ReEDS Energy Generation'!L34</f>
        <v>0</v>
      </c>
      <c r="P34">
        <f>+'ReEDS Emissions Results'!AF36*10^6 / 'ReEDS Energy Generation'!R34</f>
        <v>1.3905331929275449E-4</v>
      </c>
    </row>
    <row r="35" spans="1:16" x14ac:dyDescent="0.2">
      <c r="A35">
        <v>2042</v>
      </c>
      <c r="B35">
        <f>+'ReEDS Emissions Results'!AG37 * 10^6/'ReEDS Energy Generation'!H35</f>
        <v>1.352703823210231E-5</v>
      </c>
      <c r="C35">
        <f>+'ReEDS Emissions Results'!AH37 * 10^6/'ReEDS Energy Generation'!I35</f>
        <v>8.0181848640019252E-4</v>
      </c>
      <c r="D35">
        <f>+'ReEDS Emissions Results'!AI37 * 10^6/'ReEDS Energy Generation'!J35</f>
        <v>1.1329942258943205E-5</v>
      </c>
      <c r="E35">
        <f>+'ReEDS Emissions Results'!AJ37 * 10^6/'ReEDS Energy Generation'!K35</f>
        <v>5.7284429293808932E-5</v>
      </c>
      <c r="F35">
        <f>+'ReEDS Emissions Results'!AK37 * 10^6/'ReEDS Energy Generation'!L35</f>
        <v>0</v>
      </c>
      <c r="G35">
        <f>+'ReEDS Emissions Results'!AL37 * 10^6/'ReEDS Energy Generation'!R35</f>
        <v>1.3639655687149643E-4</v>
      </c>
      <c r="J35">
        <v>2042</v>
      </c>
      <c r="K35">
        <f>+'ReEDS Emissions Results'!AA37*10^6/'ReEDS Energy Generation'!H35</f>
        <v>0</v>
      </c>
      <c r="L35">
        <f>+'ReEDS Emissions Results'!AB37*10^6/'ReEDS Energy Generation'!I35</f>
        <v>7.113549902196697E-4</v>
      </c>
      <c r="M35">
        <f>+'ReEDS Emissions Results'!AC37*10^6/'ReEDS Energy Generation'!J35</f>
        <v>6.9342898452529322E-5</v>
      </c>
      <c r="N35">
        <f>+'ReEDS Emissions Results'!AD37*10^6/'ReEDS Energy Generation'!K35</f>
        <v>8.2011941251682572E-4</v>
      </c>
      <c r="O35">
        <f>+'ReEDS Emissions Results'!AE37*10^6/'ReEDS Energy Generation'!L35</f>
        <v>0</v>
      </c>
      <c r="P35">
        <f>+'ReEDS Emissions Results'!AF37*10^6 / 'ReEDS Energy Generation'!R35</f>
        <v>1.3034217961837034E-4</v>
      </c>
    </row>
    <row r="36" spans="1:16" x14ac:dyDescent="0.2">
      <c r="A36">
        <v>2043</v>
      </c>
      <c r="B36">
        <f>+'ReEDS Emissions Results'!AG38 * 10^6/'ReEDS Energy Generation'!H36</f>
        <v>1.3779020408699903E-5</v>
      </c>
      <c r="C36">
        <f>+'ReEDS Emissions Results'!AH38 * 10^6/'ReEDS Energy Generation'!I36</f>
        <v>8.0289296235567349E-4</v>
      </c>
      <c r="D36">
        <f>+'ReEDS Emissions Results'!AI38 * 10^6/'ReEDS Energy Generation'!J36</f>
        <v>1.1309386144908303E-5</v>
      </c>
      <c r="E36">
        <f>+'ReEDS Emissions Results'!AJ38 * 10^6/'ReEDS Energy Generation'!K36</f>
        <v>5.775369503271871E-5</v>
      </c>
      <c r="F36">
        <f>+'ReEDS Emissions Results'!AK38 * 10^6/'ReEDS Energy Generation'!L36</f>
        <v>0</v>
      </c>
      <c r="G36">
        <f>+'ReEDS Emissions Results'!AL38 * 10^6/'ReEDS Energy Generation'!R36</f>
        <v>1.2744782928605382E-4</v>
      </c>
      <c r="J36">
        <v>2043</v>
      </c>
      <c r="K36">
        <f>+'ReEDS Emissions Results'!AA38*10^6/'ReEDS Energy Generation'!H36</f>
        <v>0</v>
      </c>
      <c r="L36">
        <f>+'ReEDS Emissions Results'!AB38*10^6/'ReEDS Energy Generation'!I36</f>
        <v>7.1161043449918544E-4</v>
      </c>
      <c r="M36">
        <f>+'ReEDS Emissions Results'!AC38*10^6/'ReEDS Energy Generation'!J36</f>
        <v>6.9225313845761325E-5</v>
      </c>
      <c r="N36">
        <f>+'ReEDS Emissions Results'!AD38*10^6/'ReEDS Energy Generation'!K36</f>
        <v>8.2474173525902232E-4</v>
      </c>
      <c r="O36">
        <f>+'ReEDS Emissions Results'!AE38*10^6/'ReEDS Energy Generation'!L36</f>
        <v>0</v>
      </c>
      <c r="P36">
        <f>+'ReEDS Emissions Results'!AF38*10^6 / 'ReEDS Energy Generation'!R36</f>
        <v>1.217907400532378E-4</v>
      </c>
    </row>
    <row r="37" spans="1:16" x14ac:dyDescent="0.2">
      <c r="A37">
        <v>2044</v>
      </c>
      <c r="B37">
        <f>+'ReEDS Emissions Results'!AG39 * 10^6/'ReEDS Energy Generation'!H37</f>
        <v>1.4060170256053797E-5</v>
      </c>
      <c r="C37">
        <f>+'ReEDS Emissions Results'!AH39 * 10^6/'ReEDS Energy Generation'!I37</f>
        <v>8.0410953603057389E-4</v>
      </c>
      <c r="D37">
        <f>+'ReEDS Emissions Results'!AI39 * 10^6/'ReEDS Energy Generation'!J37</f>
        <v>1.1286971021457509E-5</v>
      </c>
      <c r="E37">
        <f>+'ReEDS Emissions Results'!AJ39 * 10^6/'ReEDS Energy Generation'!K37</f>
        <v>5.8350376751932984E-5</v>
      </c>
      <c r="F37">
        <f>+'ReEDS Emissions Results'!AK39 * 10^6/'ReEDS Energy Generation'!L37</f>
        <v>0</v>
      </c>
      <c r="G37">
        <f>+'ReEDS Emissions Results'!AL39 * 10^6/'ReEDS Energy Generation'!R37</f>
        <v>1.1866164749315596E-4</v>
      </c>
      <c r="J37">
        <v>2044</v>
      </c>
      <c r="K37">
        <f>+'ReEDS Emissions Results'!AA39*10^6/'ReEDS Energy Generation'!H37</f>
        <v>0</v>
      </c>
      <c r="L37">
        <f>+'ReEDS Emissions Results'!AB39*10^6/'ReEDS Energy Generation'!I37</f>
        <v>7.1189965983581109E-4</v>
      </c>
      <c r="M37">
        <f>+'ReEDS Emissions Results'!AC39*10^6/'ReEDS Energy Generation'!J37</f>
        <v>6.909708589941782E-5</v>
      </c>
      <c r="N37">
        <f>+'ReEDS Emissions Results'!AD39*10^6/'ReEDS Energy Generation'!K37</f>
        <v>8.3366016842297398E-4</v>
      </c>
      <c r="O37">
        <f>+'ReEDS Emissions Results'!AE39*10^6/'ReEDS Energy Generation'!L37</f>
        <v>0</v>
      </c>
      <c r="P37">
        <f>+'ReEDS Emissions Results'!AF39*10^6 / 'ReEDS Energy Generation'!R37</f>
        <v>1.1339464825803257E-4</v>
      </c>
    </row>
    <row r="38" spans="1:16" x14ac:dyDescent="0.2">
      <c r="A38">
        <v>2045</v>
      </c>
      <c r="B38">
        <f>+'ReEDS Emissions Results'!AG40 * 10^6/'ReEDS Energy Generation'!H38</f>
        <v>1.4375603205898556E-5</v>
      </c>
      <c r="C38">
        <f>+'ReEDS Emissions Results'!AH40 * 10^6/'ReEDS Energy Generation'!I38</f>
        <v>8.0549839485144601E-4</v>
      </c>
      <c r="D38">
        <f>+'ReEDS Emissions Results'!AI40 * 10^6/'ReEDS Energy Generation'!J38</f>
        <v>1.1262429599791328E-5</v>
      </c>
      <c r="E38">
        <f>+'ReEDS Emissions Results'!AJ40 * 10^6/'ReEDS Energy Generation'!K38</f>
        <v>5.9983086515786673E-5</v>
      </c>
      <c r="F38">
        <f>+'ReEDS Emissions Results'!AK40 * 10^6/'ReEDS Energy Generation'!L38</f>
        <v>0</v>
      </c>
      <c r="G38">
        <f>+'ReEDS Emissions Results'!AL40 * 10^6/'ReEDS Energy Generation'!R38</f>
        <v>1.1003364133594943E-4</v>
      </c>
      <c r="J38">
        <v>2045</v>
      </c>
      <c r="K38">
        <f>+'ReEDS Emissions Results'!AA40*10^6/'ReEDS Energy Generation'!H38</f>
        <v>0</v>
      </c>
      <c r="L38">
        <f>+'ReEDS Emissions Results'!AB40*10^6/'ReEDS Energy Generation'!I38</f>
        <v>7.1222984348707748E-4</v>
      </c>
      <c r="M38">
        <f>+'ReEDS Emissions Results'!AC40*10^6/'ReEDS Energy Generation'!J38</f>
        <v>6.8956704179180958E-5</v>
      </c>
      <c r="N38">
        <f>+'ReEDS Emissions Results'!AD40*10^6/'ReEDS Energy Generation'!K38</f>
        <v>8.5806382021280105E-4</v>
      </c>
      <c r="O38">
        <f>+'ReEDS Emissions Results'!AE40*10^6/'ReEDS Energy Generation'!L38</f>
        <v>0</v>
      </c>
      <c r="P38">
        <f>+'ReEDS Emissions Results'!AF40*10^6 / 'ReEDS Energy Generation'!R38</f>
        <v>1.0514970978122757E-4</v>
      </c>
    </row>
    <row r="39" spans="1:16" x14ac:dyDescent="0.2">
      <c r="A39">
        <v>2046</v>
      </c>
      <c r="B39">
        <f>+'ReEDS Emissions Results'!AG41 * 10^6/'ReEDS Energy Generation'!H39</f>
        <v>1.3843716932836302E-5</v>
      </c>
      <c r="C39">
        <f>+'ReEDS Emissions Results'!AH41 * 10^6/'ReEDS Energy Generation'!I39</f>
        <v>8.0427457757518712E-4</v>
      </c>
      <c r="D39">
        <f>+'ReEDS Emissions Results'!AI41 * 10^6/'ReEDS Energy Generation'!J39</f>
        <v>1.1248724489847534E-5</v>
      </c>
      <c r="E39">
        <f>+'ReEDS Emissions Results'!AJ41 * 10^6/'ReEDS Energy Generation'!K39</f>
        <v>6.0271466739420353E-5</v>
      </c>
      <c r="F39">
        <f>+'ReEDS Emissions Results'!AK41 * 10^6/'ReEDS Energy Generation'!L39</f>
        <v>0</v>
      </c>
      <c r="G39">
        <f>+'ReEDS Emissions Results'!AL41 * 10^6/'ReEDS Energy Generation'!R39</f>
        <v>1.0233428618784869E-4</v>
      </c>
      <c r="J39">
        <v>2046</v>
      </c>
      <c r="K39">
        <f>+'ReEDS Emissions Results'!AA41*10^6/'ReEDS Energy Generation'!H39</f>
        <v>0</v>
      </c>
      <c r="L39">
        <f>+'ReEDS Emissions Results'!AB41*10^6/'ReEDS Energy Generation'!I39</f>
        <v>7.1134037725318917E-4</v>
      </c>
      <c r="M39">
        <f>+'ReEDS Emissions Results'!AC41*10^6/'ReEDS Energy Generation'!J39</f>
        <v>6.8875833424112025E-5</v>
      </c>
      <c r="N39">
        <f>+'ReEDS Emissions Results'!AD41*10^6/'ReEDS Energy Generation'!K39</f>
        <v>8.5806093641056596E-4</v>
      </c>
      <c r="O39">
        <f>+'ReEDS Emissions Results'!AE41*10^6/'ReEDS Energy Generation'!L39</f>
        <v>0</v>
      </c>
      <c r="P39">
        <f>+'ReEDS Emissions Results'!AF41*10^6 / 'ReEDS Energy Generation'!R39</f>
        <v>9.7875350094383341E-5</v>
      </c>
    </row>
    <row r="40" spans="1:16" x14ac:dyDescent="0.2">
      <c r="A40">
        <v>2047</v>
      </c>
      <c r="B40">
        <f>+'ReEDS Emissions Results'!AG42 * 10^6/'ReEDS Energy Generation'!H40</f>
        <v>1.3279605520131346E-5</v>
      </c>
      <c r="C40">
        <f>+'ReEDS Emissions Results'!AH42 * 10^6/'ReEDS Energy Generation'!I40</f>
        <v>8.0288608872207683E-4</v>
      </c>
      <c r="D40">
        <f>+'ReEDS Emissions Results'!AI42 * 10^6/'ReEDS Energy Generation'!J40</f>
        <v>1.1233449496813193E-5</v>
      </c>
      <c r="E40">
        <f>+'ReEDS Emissions Results'!AJ42 * 10^6/'ReEDS Energy Generation'!K40</f>
        <v>6.0271466739420502E-5</v>
      </c>
      <c r="F40">
        <f>+'ReEDS Emissions Results'!AK42 * 10^6/'ReEDS Energy Generation'!L40</f>
        <v>0</v>
      </c>
      <c r="G40">
        <f>+'ReEDS Emissions Results'!AL42 * 10^6/'ReEDS Energy Generation'!R40</f>
        <v>9.4786715031584218E-5</v>
      </c>
      <c r="J40">
        <v>2047</v>
      </c>
      <c r="K40">
        <f>+'ReEDS Emissions Results'!AA42*10^6/'ReEDS Energy Generation'!H40</f>
        <v>0</v>
      </c>
      <c r="L40">
        <f>+'ReEDS Emissions Results'!AB42*10^6/'ReEDS Energy Generation'!I40</f>
        <v>7.1033122993263947E-4</v>
      </c>
      <c r="M40">
        <f>+'ReEDS Emissions Results'!AC42*10^6/'ReEDS Energy Generation'!J40</f>
        <v>6.8785691075002873E-5</v>
      </c>
      <c r="N40">
        <f>+'ReEDS Emissions Results'!AD42*10^6/'ReEDS Energy Generation'!K40</f>
        <v>8.584117990159889E-4</v>
      </c>
      <c r="O40">
        <f>+'ReEDS Emissions Results'!AE42*10^6/'ReEDS Energy Generation'!L40</f>
        <v>0</v>
      </c>
      <c r="P40">
        <f>+'ReEDS Emissions Results'!AF42*10^6 / 'ReEDS Energy Generation'!R40</f>
        <v>9.0744412532898545E-5</v>
      </c>
    </row>
    <row r="41" spans="1:16" x14ac:dyDescent="0.2">
      <c r="A41">
        <v>2048</v>
      </c>
      <c r="B41">
        <f>+'ReEDS Emissions Results'!AG43 * 10^6/'ReEDS Energy Generation'!H41</f>
        <v>1.2682462436781633E-5</v>
      </c>
      <c r="C41">
        <f>+'ReEDS Emissions Results'!AH43 * 10^6/'ReEDS Energy Generation'!I41</f>
        <v>8.0129729469422537E-4</v>
      </c>
      <c r="D41">
        <f>+'ReEDS Emissions Results'!AI43 * 10^6/'ReEDS Energy Generation'!J41</f>
        <v>1.1216314682929211E-5</v>
      </c>
      <c r="E41">
        <f>+'ReEDS Emissions Results'!AJ43 * 10^6/'ReEDS Energy Generation'!K41</f>
        <v>6.027146673942017E-5</v>
      </c>
      <c r="F41">
        <f>+'ReEDS Emissions Results'!AK43 * 10^6/'ReEDS Energy Generation'!L41</f>
        <v>0</v>
      </c>
      <c r="G41">
        <f>+'ReEDS Emissions Results'!AL43 * 10^6/'ReEDS Energy Generation'!R41</f>
        <v>8.7386495432223926E-5</v>
      </c>
      <c r="J41">
        <v>2048</v>
      </c>
      <c r="K41">
        <f>+'ReEDS Emissions Results'!AA43*10^6/'ReEDS Energy Generation'!H41</f>
        <v>0</v>
      </c>
      <c r="L41">
        <f>+'ReEDS Emissions Results'!AB43*10^6/'ReEDS Energy Generation'!I41</f>
        <v>7.0917650173117023E-4</v>
      </c>
      <c r="M41">
        <f>+'ReEDS Emissions Results'!AC43*10^6/'ReEDS Energy Generation'!J41</f>
        <v>6.8684581921679838E-5</v>
      </c>
      <c r="N41">
        <f>+'ReEDS Emissions Results'!AD43*10^6/'ReEDS Energy Generation'!K41</f>
        <v>8.5793116530992833E-4</v>
      </c>
      <c r="O41">
        <f>+'ReEDS Emissions Results'!AE43*10^6/'ReEDS Energy Generation'!L41</f>
        <v>0</v>
      </c>
      <c r="P41">
        <f>+'ReEDS Emissions Results'!AF43*10^6 / 'ReEDS Energy Generation'!R41</f>
        <v>8.3752673853364134E-5</v>
      </c>
    </row>
    <row r="42" spans="1:16" x14ac:dyDescent="0.2">
      <c r="A42">
        <v>2049</v>
      </c>
      <c r="B42">
        <f>+'ReEDS Emissions Results'!AG44 * 10^6/'ReEDS Energy Generation'!H42</f>
        <v>1.2043043762806804E-5</v>
      </c>
      <c r="C42">
        <f>+'ReEDS Emissions Results'!AH44 * 10^6/'ReEDS Energy Generation'!I42</f>
        <v>7.9946148156597677E-4</v>
      </c>
      <c r="D42">
        <f>+'ReEDS Emissions Results'!AI44 * 10^6/'ReEDS Energy Generation'!J42</f>
        <v>1.11969605846077E-5</v>
      </c>
      <c r="E42">
        <f>+'ReEDS Emissions Results'!AJ44 * 10^6/'ReEDS Energy Generation'!K42</f>
        <v>6.0271466739420258E-5</v>
      </c>
      <c r="F42">
        <f>+'ReEDS Emissions Results'!AK44 * 10^6/'ReEDS Energy Generation'!L42</f>
        <v>0</v>
      </c>
      <c r="G42">
        <f>+'ReEDS Emissions Results'!AL44 * 10^6/'ReEDS Energy Generation'!R42</f>
        <v>8.0129345752800852E-5</v>
      </c>
      <c r="J42">
        <v>2049</v>
      </c>
      <c r="K42">
        <f>+'ReEDS Emissions Results'!AA44*10^6/'ReEDS Energy Generation'!H42</f>
        <v>0</v>
      </c>
      <c r="L42">
        <f>+'ReEDS Emissions Results'!AB44*10^6/'ReEDS Energy Generation'!I42</f>
        <v>7.0784223926952453E-4</v>
      </c>
      <c r="M42">
        <f>+'ReEDS Emissions Results'!AC44*10^6/'ReEDS Energy Generation'!J42</f>
        <v>6.8570377209106428E-5</v>
      </c>
      <c r="N42">
        <f>+'ReEDS Emissions Results'!AD44*10^6/'ReEDS Energy Generation'!K42</f>
        <v>8.5937306642809759E-4</v>
      </c>
      <c r="O42">
        <f>+'ReEDS Emissions Results'!AE44*10^6/'ReEDS Energy Generation'!L42</f>
        <v>0</v>
      </c>
      <c r="P42">
        <f>+'ReEDS Emissions Results'!AF44*10^6 / 'ReEDS Energy Generation'!R42</f>
        <v>7.6896131554358624E-5</v>
      </c>
    </row>
    <row r="43" spans="1:16" x14ac:dyDescent="0.2">
      <c r="A43">
        <v>2050</v>
      </c>
      <c r="B43">
        <f>+'ReEDS Emissions Results'!AG45 * 10^6/'ReEDS Energy Generation'!H43</f>
        <v>1.1361012293323574E-5</v>
      </c>
      <c r="C43">
        <f>+'ReEDS Emissions Results'!AH45 * 10^6/'ReEDS Energy Generation'!I43</f>
        <v>7.9731618525247868E-4</v>
      </c>
      <c r="D43">
        <f>+'ReEDS Emissions Results'!AI45 * 10^6/'ReEDS Energy Generation'!J43</f>
        <v>1.1174926187434764E-5</v>
      </c>
      <c r="E43" t="e">
        <f>+'ReEDS Emissions Results'!AJ45 * 10^6/'ReEDS Energy Generation'!K43</f>
        <v>#DIV/0!</v>
      </c>
      <c r="F43">
        <f>+'ReEDS Emissions Results'!AK45 * 10^6/'ReEDS Energy Generation'!L43</f>
        <v>0</v>
      </c>
      <c r="G43">
        <f>+'ReEDS Emissions Results'!AL45 * 10^6/'ReEDS Energy Generation'!R43</f>
        <v>7.3011161806366289E-5</v>
      </c>
      <c r="J43">
        <v>2050</v>
      </c>
      <c r="K43">
        <f>+'ReEDS Emissions Results'!AA45*10^6/'ReEDS Energy Generation'!H43</f>
        <v>0</v>
      </c>
      <c r="L43">
        <f>+'ReEDS Emissions Results'!AB45*10^6/'ReEDS Energy Generation'!I43</f>
        <v>7.0628304760186813E-4</v>
      </c>
      <c r="M43">
        <f>+'ReEDS Emissions Results'!AC45*10^6/'ReEDS Energy Generation'!J43</f>
        <v>6.8440356582257254E-5</v>
      </c>
      <c r="N43" t="e">
        <f>+'ReEDS Emissions Results'!AD45*10^6/'ReEDS Energy Generation'!K43</f>
        <v>#DIV/0!</v>
      </c>
      <c r="O43">
        <f>+'ReEDS Emissions Results'!AE45*10^6/'ReEDS Energy Generation'!L43</f>
        <v>0</v>
      </c>
      <c r="P43">
        <f>+'ReEDS Emissions Results'!AF45*10^6 / 'ReEDS Energy Generation'!R43</f>
        <v>7.0170865310187572E-5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66"/>
  <sheetViews>
    <sheetView zoomScaleNormal="100" workbookViewId="0">
      <selection activeCell="AD12" sqref="AD12"/>
    </sheetView>
  </sheetViews>
  <sheetFormatPr baseColWidth="10" defaultColWidth="8.83203125" defaultRowHeight="16" x14ac:dyDescent="0.2"/>
  <sheetData>
    <row r="1" spans="1:27" x14ac:dyDescent="0.2">
      <c r="A1" t="s">
        <v>33</v>
      </c>
      <c r="I1" t="s">
        <v>53</v>
      </c>
      <c r="R1" t="s">
        <v>66</v>
      </c>
    </row>
    <row r="2" spans="1:27" x14ac:dyDescent="0.2">
      <c r="B2" t="s">
        <v>9</v>
      </c>
      <c r="C2" t="s">
        <v>9</v>
      </c>
      <c r="D2" t="s">
        <v>9</v>
      </c>
      <c r="E2" t="s">
        <v>2</v>
      </c>
      <c r="F2" t="s">
        <v>2</v>
      </c>
      <c r="G2" t="s">
        <v>2</v>
      </c>
      <c r="I2" t="s">
        <v>9</v>
      </c>
      <c r="J2" t="s">
        <v>9</v>
      </c>
      <c r="K2" t="s">
        <v>9</v>
      </c>
      <c r="L2" t="s">
        <v>9</v>
      </c>
      <c r="M2" t="s">
        <v>2</v>
      </c>
      <c r="N2" t="s">
        <v>2</v>
      </c>
      <c r="O2" t="s">
        <v>2</v>
      </c>
      <c r="P2" t="s">
        <v>2</v>
      </c>
      <c r="R2" t="s">
        <v>9</v>
      </c>
      <c r="S2" t="s">
        <v>9</v>
      </c>
      <c r="T2" t="s">
        <v>9</v>
      </c>
      <c r="U2" t="s">
        <v>9</v>
      </c>
      <c r="W2" t="s">
        <v>2</v>
      </c>
      <c r="X2" t="s">
        <v>2</v>
      </c>
      <c r="Y2" t="s">
        <v>2</v>
      </c>
      <c r="Z2" t="s">
        <v>2</v>
      </c>
    </row>
    <row r="3" spans="1:27" x14ac:dyDescent="0.2">
      <c r="B3" t="s">
        <v>1</v>
      </c>
      <c r="C3" t="s">
        <v>19</v>
      </c>
      <c r="D3" t="s">
        <v>20</v>
      </c>
      <c r="E3" t="s">
        <v>1</v>
      </c>
      <c r="F3" t="s">
        <v>19</v>
      </c>
      <c r="G3" t="s">
        <v>20</v>
      </c>
      <c r="I3" t="s">
        <v>1</v>
      </c>
      <c r="J3" t="s">
        <v>19</v>
      </c>
      <c r="K3" t="s">
        <v>20</v>
      </c>
      <c r="L3" t="s">
        <v>50</v>
      </c>
      <c r="M3" t="s">
        <v>1</v>
      </c>
      <c r="N3" t="s">
        <v>19</v>
      </c>
      <c r="O3" t="s">
        <v>20</v>
      </c>
      <c r="P3" t="s">
        <v>50</v>
      </c>
      <c r="R3" t="s">
        <v>67</v>
      </c>
      <c r="S3" t="s">
        <v>1</v>
      </c>
      <c r="T3" t="s">
        <v>19</v>
      </c>
      <c r="U3" t="s">
        <v>20</v>
      </c>
      <c r="W3" t="s">
        <v>67</v>
      </c>
      <c r="X3" t="s">
        <v>1</v>
      </c>
      <c r="Y3" t="s">
        <v>19</v>
      </c>
      <c r="Z3" t="s">
        <v>20</v>
      </c>
    </row>
    <row r="4" spans="1:27" x14ac:dyDescent="0.2">
      <c r="A4">
        <v>2010</v>
      </c>
      <c r="B4" s="1">
        <f>+'ReEDS Emissions Results'!G5*'Damage function'!N4/1000</f>
        <v>233.99156689732266</v>
      </c>
      <c r="C4">
        <f>+'ReEDS Emissions Results'!I5*'Damage function'!F$9 + SUM('ReEDS Emissions Results'!J5:L5)*'Damage function'!F$10</f>
        <v>19.592256397101178</v>
      </c>
      <c r="D4">
        <f>+'ReEDS Emissions Results'!O5*'Damage function'!E$9 + SUM('ReEDS Emissions Results'!N5,'ReEDS Emissions Results'!P5:R5)*'Damage function'!E$10</f>
        <v>64.920591021157804</v>
      </c>
      <c r="E4">
        <f>+'ReEDS Emissions Results'!Z5*'Damage function'!N4/1000</f>
        <v>235.17726933772317</v>
      </c>
      <c r="F4">
        <f>+'ReEDS Emissions Results'!AB5*'Damage function'!F$9 + SUM('ReEDS Emissions Results'!AC5:AE5)*'Damage function'!F$10</f>
        <v>19.891290234250135</v>
      </c>
      <c r="G4">
        <f>+'ReEDS Emissions Results'!AH5*'Damage function'!E$9 + SUM('ReEDS Emissions Results'!AG5,'ReEDS Emissions Results'!AI5:AK5)*'Damage function'!E$10</f>
        <v>65.562997439529056</v>
      </c>
      <c r="I4">
        <f>+SUM(B4)/'ReEDS Energy Generation'!B3 * 10^9</f>
        <v>57.893212377736958</v>
      </c>
      <c r="J4">
        <f>+SUM(C4)/'ReEDS Energy Generation'!B3 * 10^9</f>
        <v>4.8474339293354776</v>
      </c>
      <c r="K4">
        <f>+SUM(D4)/'ReEDS Energy Generation'!B3 * 10^9</f>
        <v>16.062380424698528</v>
      </c>
      <c r="L4" s="1">
        <f>+SUM(B4:D4)/'ReEDS Energy Generation'!B3 * 10^9</f>
        <v>78.80302673177097</v>
      </c>
      <c r="M4">
        <f>+SUM(E4)/'ReEDS Energy Generation'!C3 * 10^9</f>
        <v>58.18657390400525</v>
      </c>
      <c r="N4">
        <f>+SUM(F4)/'ReEDS Energy Generation'!C3 * 10^9</f>
        <v>4.9214196275029289</v>
      </c>
      <c r="O4">
        <f>+SUM(G4)/'ReEDS Energy Generation'!C3 * 10^9</f>
        <v>16.221321927183993</v>
      </c>
      <c r="P4" s="1">
        <f>+SUM(E4:G4)/'ReEDS Energy Generation'!C3 * 10^9</f>
        <v>79.329315458692179</v>
      </c>
      <c r="R4" s="4">
        <v>72.555853100474494</v>
      </c>
      <c r="S4" s="4">
        <f>+I4</f>
        <v>57.893212377736958</v>
      </c>
      <c r="T4" s="4">
        <f>+J4</f>
        <v>4.8474339293354776</v>
      </c>
      <c r="U4" s="4">
        <f>+K4</f>
        <v>16.062380424698528</v>
      </c>
      <c r="V4" s="4"/>
      <c r="W4" s="4">
        <v>72.543182364286196</v>
      </c>
      <c r="X4" s="4">
        <f>+M4</f>
        <v>58.18657390400525</v>
      </c>
      <c r="Y4" s="4">
        <f>+N4</f>
        <v>4.9214196275029289</v>
      </c>
      <c r="Z4" s="4">
        <f>+O4</f>
        <v>16.221321927183993</v>
      </c>
      <c r="AA4" s="4"/>
    </row>
    <row r="5" spans="1:27" x14ac:dyDescent="0.2">
      <c r="A5">
        <v>2011</v>
      </c>
      <c r="B5" s="1">
        <f>+'ReEDS Emissions Results'!G6*'Damage function'!N5/1000</f>
        <v>216.16085814291716</v>
      </c>
      <c r="C5">
        <f>+'ReEDS Emissions Results'!I6*'Damage function'!F$9 + SUM('ReEDS Emissions Results'!J6:L6)*'Damage function'!F$10</f>
        <v>16.606520130794483</v>
      </c>
      <c r="D5">
        <f>+'ReEDS Emissions Results'!O6*'Damage function'!E$9 + SUM('ReEDS Emissions Results'!N6,'ReEDS Emissions Results'!P6:R6)*'Damage function'!E$10</f>
        <v>53.272137575060881</v>
      </c>
      <c r="E5">
        <f>+'ReEDS Emissions Results'!Z6*'Damage function'!N5/1000</f>
        <v>217.17926964260639</v>
      </c>
      <c r="F5">
        <f>+'ReEDS Emissions Results'!AB6*'Damage function'!F$9 + SUM('ReEDS Emissions Results'!AC6:AE6)*'Damage function'!F$10</f>
        <v>16.874434582959466</v>
      </c>
      <c r="G5">
        <f>+'ReEDS Emissions Results'!AH6*'Damage function'!E$9 + SUM('ReEDS Emissions Results'!AG6,'ReEDS Emissions Results'!AI6:AK6)*'Damage function'!E$10</f>
        <v>53.904231497202069</v>
      </c>
      <c r="I5">
        <f>+SUM(B5)/'ReEDS Energy Generation'!B4 * 10^9</f>
        <v>53.883037415537913</v>
      </c>
      <c r="J5">
        <f>+SUM(C5)/'ReEDS Energy Generation'!B4 * 10^9</f>
        <v>4.1395549279225623</v>
      </c>
      <c r="K5">
        <f>+SUM(D5)/'ReEDS Energy Generation'!B4 * 10^9</f>
        <v>13.279298605785739</v>
      </c>
      <c r="L5" s="1">
        <f>+SUM(B5:D5)/'ReEDS Energy Generation'!B4 * 10^9</f>
        <v>71.301890949246214</v>
      </c>
      <c r="M5">
        <f>+SUM(E5)/'ReEDS Energy Generation'!C4 * 10^9</f>
        <v>54.136899772551168</v>
      </c>
      <c r="N5">
        <f>+SUM(F5)/'ReEDS Energy Generation'!C4 * 10^9</f>
        <v>4.206338732234741</v>
      </c>
      <c r="O5">
        <f>+SUM(G5)/'ReEDS Energy Generation'!C4 * 10^9</f>
        <v>13.436862471646917</v>
      </c>
      <c r="P5" s="1">
        <f>+SUM(E5:G5)/'ReEDS Energy Generation'!C4 * 10^9</f>
        <v>71.780100976432834</v>
      </c>
      <c r="R5" s="4">
        <v>69.830941511863799</v>
      </c>
      <c r="S5" s="4">
        <f>+I5</f>
        <v>53.883037415537913</v>
      </c>
      <c r="T5" s="4">
        <f>+J5</f>
        <v>4.1395549279225623</v>
      </c>
      <c r="U5" s="4">
        <f>+K5</f>
        <v>13.279298605785739</v>
      </c>
      <c r="V5" s="4"/>
      <c r="W5" s="4">
        <v>69.8725009744727</v>
      </c>
      <c r="X5" s="4">
        <f>+M5</f>
        <v>54.136899772551168</v>
      </c>
      <c r="Y5" s="4">
        <f>+N5</f>
        <v>4.206338732234741</v>
      </c>
      <c r="Z5" s="4">
        <f>+O5</f>
        <v>13.436862471646917</v>
      </c>
      <c r="AA5" s="4"/>
    </row>
    <row r="6" spans="1:27" x14ac:dyDescent="0.2">
      <c r="A6">
        <v>2012</v>
      </c>
      <c r="B6" s="1">
        <f>+'ReEDS Emissions Results'!G7*'Damage function'!N6/1000</f>
        <v>197.00339885514376</v>
      </c>
      <c r="C6">
        <f>+'ReEDS Emissions Results'!I7*'Damage function'!F$9 + SUM('ReEDS Emissions Results'!J7:L7)*'Damage function'!F$10</f>
        <v>13.620783864200611</v>
      </c>
      <c r="D6">
        <f>+'ReEDS Emissions Results'!O7*'Damage function'!E$9 + SUM('ReEDS Emissions Results'!N7,'ReEDS Emissions Results'!P7:R7)*'Damage function'!E$10</f>
        <v>41.623684199539206</v>
      </c>
      <c r="E6">
        <f>+'ReEDS Emissions Results'!Z7*'Damage function'!N6/1000</f>
        <v>197.8430372618933</v>
      </c>
      <c r="F6">
        <f>+'ReEDS Emissions Results'!AB7*'Damage function'!F$9 + SUM('ReEDS Emissions Results'!AC7:AE7)*'Damage function'!F$10</f>
        <v>13.857578910797182</v>
      </c>
      <c r="G6">
        <f>+'ReEDS Emissions Results'!AH7*'Damage function'!E$9 + SUM('ReEDS Emissions Results'!AG7,'ReEDS Emissions Results'!AI7:AK7)*'Damage function'!E$10</f>
        <v>42.245465559596177</v>
      </c>
      <c r="I6">
        <f>+SUM(B6)/'ReEDS Energy Generation'!B5 * 10^9</f>
        <v>49.478983717378263</v>
      </c>
      <c r="J6">
        <f>+SUM(C6)/'ReEDS Energy Generation'!B5 * 10^9</f>
        <v>3.4209691150062813</v>
      </c>
      <c r="K6">
        <f>+SUM(D6)/'ReEDS Energy Generation'!B5 * 10^9</f>
        <v>10.454122135631986</v>
      </c>
      <c r="L6" s="1">
        <f>+SUM(B6:D6)/'ReEDS Energy Generation'!B5 * 10^9</f>
        <v>63.354074968016533</v>
      </c>
      <c r="M6">
        <f>+SUM(E6)/'ReEDS Energy Generation'!C5 * 10^9</f>
        <v>49.689865637677485</v>
      </c>
      <c r="N6">
        <f>+SUM(F6)/'ReEDS Energy Generation'!C5 * 10^9</f>
        <v>3.4804420902087174</v>
      </c>
      <c r="O6">
        <f>+SUM(G6)/'ReEDS Energy Generation'!C5 * 10^9</f>
        <v>10.61028751129969</v>
      </c>
      <c r="P6" s="1">
        <f>+SUM(E6:G6)/'ReEDS Energy Generation'!C5 * 10^9</f>
        <v>63.780595239185885</v>
      </c>
      <c r="R6" s="4">
        <v>67.303790103802996</v>
      </c>
      <c r="S6" s="4">
        <f>+I6</f>
        <v>49.478983717378263</v>
      </c>
      <c r="T6" s="4">
        <f>+J6</f>
        <v>3.4209691150062813</v>
      </c>
      <c r="U6" s="4">
        <f>+K6</f>
        <v>10.454122135631986</v>
      </c>
      <c r="V6" s="4"/>
      <c r="W6" s="4">
        <v>67.400559361154194</v>
      </c>
      <c r="X6" s="4">
        <f>+M6</f>
        <v>49.689865637677485</v>
      </c>
      <c r="Y6" s="4">
        <f>+N6</f>
        <v>3.4804420902087174</v>
      </c>
      <c r="Z6" s="4">
        <f>+O6</f>
        <v>10.61028751129969</v>
      </c>
      <c r="AA6" s="4"/>
    </row>
    <row r="7" spans="1:27" x14ac:dyDescent="0.2">
      <c r="A7">
        <v>2013</v>
      </c>
      <c r="B7" s="1">
        <f>+'ReEDS Emissions Results'!G8*'Damage function'!N7/1000</f>
        <v>217.45501565544112</v>
      </c>
      <c r="C7">
        <f>+'ReEDS Emissions Results'!I8*'Damage function'!F$9 + SUM('ReEDS Emissions Results'!J8:L8)*'Damage function'!F$10</f>
        <v>14.90513486724123</v>
      </c>
      <c r="D7">
        <f>+'ReEDS Emissions Results'!O8*'Damage function'!E$9 + SUM('ReEDS Emissions Results'!N8,'ReEDS Emissions Results'!P8:R8)*'Damage function'!E$10</f>
        <v>45.868974809666049</v>
      </c>
      <c r="E7">
        <f>+'ReEDS Emissions Results'!Z8*'Damage function'!N7/1000</f>
        <v>220.5073803067117</v>
      </c>
      <c r="F7">
        <f>+'ReEDS Emissions Results'!AB8*'Damage function'!F$9 + SUM('ReEDS Emissions Results'!AC8:AE8)*'Damage function'!F$10</f>
        <v>15.468809228663666</v>
      </c>
      <c r="G7">
        <f>+'ReEDS Emissions Results'!AH8*'Damage function'!E$9 + SUM('ReEDS Emissions Results'!AG8,'ReEDS Emissions Results'!AI8:AK8)*'Damage function'!E$10</f>
        <v>47.522768761845562</v>
      </c>
      <c r="I7">
        <f>+SUM(B7)/'ReEDS Energy Generation'!B6 * 10^9</f>
        <v>54.030020993977928</v>
      </c>
      <c r="J7">
        <f>+SUM(C7)/'ReEDS Energy Generation'!B6 * 10^9</f>
        <v>3.7034084836707484</v>
      </c>
      <c r="K7">
        <f>+SUM(D7)/'ReEDS Energy Generation'!B6 * 10^9</f>
        <v>11.396847593827804</v>
      </c>
      <c r="L7" s="1">
        <f>+SUM(B7:D7)/'ReEDS Energy Generation'!B6 * 10^9</f>
        <v>69.130277071476485</v>
      </c>
      <c r="M7">
        <f>+SUM(E7)/'ReEDS Energy Generation'!C6 * 10^9</f>
        <v>54.788427626689227</v>
      </c>
      <c r="N7">
        <f>+SUM(F7)/'ReEDS Energy Generation'!C6 * 10^9</f>
        <v>3.8434619907817456</v>
      </c>
      <c r="O7">
        <f>+SUM(G7)/'ReEDS Energy Generation'!C6 * 10^9</f>
        <v>11.807757968493778</v>
      </c>
      <c r="P7" s="1">
        <f>+SUM(E7:G7)/'ReEDS Energy Generation'!C6 * 10^9</f>
        <v>70.439647585964764</v>
      </c>
      <c r="R7" s="4">
        <v>67.589682670317202</v>
      </c>
      <c r="S7" s="4">
        <f>+I7</f>
        <v>54.030020993977928</v>
      </c>
      <c r="T7" s="4">
        <f>+J7</f>
        <v>3.7034084836707484</v>
      </c>
      <c r="U7" s="4">
        <f>+K7</f>
        <v>11.396847593827804</v>
      </c>
      <c r="V7" s="4"/>
      <c r="W7" s="4">
        <v>67.537974098912201</v>
      </c>
      <c r="X7" s="4">
        <f>+M7</f>
        <v>54.788427626689227</v>
      </c>
      <c r="Y7" s="4">
        <f>+N7</f>
        <v>3.8434619907817456</v>
      </c>
      <c r="Z7" s="4">
        <f>+O7</f>
        <v>11.807757968493778</v>
      </c>
      <c r="AA7" s="4"/>
    </row>
    <row r="8" spans="1:27" x14ac:dyDescent="0.2">
      <c r="A8">
        <v>2014</v>
      </c>
      <c r="B8" s="1">
        <f>+'ReEDS Emissions Results'!G9*'Damage function'!N8/1000</f>
        <v>238.9832411674758</v>
      </c>
      <c r="C8">
        <f>+'ReEDS Emissions Results'!I9*'Damage function'!F$9 + SUM('ReEDS Emissions Results'!J9:L9)*'Damage function'!F$10</f>
        <v>16.189485901445689</v>
      </c>
      <c r="D8">
        <f>+'ReEDS Emissions Results'!O9*'Damage function'!E$9 + SUM('ReEDS Emissions Results'!N9,'ReEDS Emissions Results'!P9:R9)*'Damage function'!E$10</f>
        <v>50.114265512319534</v>
      </c>
      <c r="E8">
        <f>+'ReEDS Emissions Results'!Z9*'Damage function'!N8/1000</f>
        <v>244.38439836917701</v>
      </c>
      <c r="F8">
        <f>+'ReEDS Emissions Results'!AB9*'Damage function'!F$9 + SUM('ReEDS Emissions Results'!AC9:AE9)*'Damage function'!F$10</f>
        <v>17.080039525658531</v>
      </c>
      <c r="G8">
        <f>+'ReEDS Emissions Results'!AH9*'Damage function'!E$9 + SUM('ReEDS Emissions Results'!AG9,'ReEDS Emissions Results'!AI9:AK9)*'Damage function'!E$10</f>
        <v>52.800071942143553</v>
      </c>
      <c r="I8">
        <f>+SUM(B8)/'ReEDS Energy Generation'!B7 * 10^9</f>
        <v>58.74916964269724</v>
      </c>
      <c r="J8">
        <f>+SUM(C8)/'ReEDS Energy Generation'!B7 * 10^9</f>
        <v>3.9798558635563839</v>
      </c>
      <c r="K8">
        <f>+SUM(D8)/'ReEDS Energy Generation'!B7 * 10^9</f>
        <v>12.319573003193145</v>
      </c>
      <c r="L8" s="1">
        <f>+SUM(B8:D8)/'ReEDS Energy Generation'!B7 * 10^9</f>
        <v>75.048598509446762</v>
      </c>
      <c r="M8">
        <f>+SUM(E8)/'ReEDS Energy Generation'!C7 * 10^9</f>
        <v>60.076934297488457</v>
      </c>
      <c r="N8">
        <f>+SUM(F8)/'ReEDS Energy Generation'!C7 * 10^9</f>
        <v>4.1987803608943981</v>
      </c>
      <c r="O8">
        <f>+SUM(G8)/'ReEDS Energy Generation'!C7 * 10^9</f>
        <v>12.979823892763275</v>
      </c>
      <c r="P8" s="1">
        <f>+SUM(E8:G8)/'ReEDS Energy Generation'!C7 * 10^9</f>
        <v>77.255538551146131</v>
      </c>
      <c r="R8" s="4">
        <v>68.112631309029595</v>
      </c>
      <c r="S8" s="4">
        <f>+I8</f>
        <v>58.74916964269724</v>
      </c>
      <c r="T8" s="4">
        <f>+J8</f>
        <v>3.9798558635563839</v>
      </c>
      <c r="U8" s="4">
        <f>+K8</f>
        <v>12.319573003193145</v>
      </c>
      <c r="V8" s="4"/>
      <c r="W8" s="4">
        <v>67.915426901923098</v>
      </c>
      <c r="X8" s="4">
        <f>+M8</f>
        <v>60.076934297488457</v>
      </c>
      <c r="Y8" s="4">
        <f>+N8</f>
        <v>4.1987803608943981</v>
      </c>
      <c r="Z8" s="4">
        <f>+O8</f>
        <v>12.979823892763275</v>
      </c>
      <c r="AA8" s="4"/>
    </row>
    <row r="9" spans="1:27" x14ac:dyDescent="0.2">
      <c r="A9">
        <v>2015</v>
      </c>
      <c r="B9" s="1">
        <f>+'ReEDS Emissions Results'!G10*'Damage function'!N9/1000</f>
        <v>217.39025429634242</v>
      </c>
      <c r="C9">
        <f>+'ReEDS Emissions Results'!I10*'Damage function'!F$9 + SUM('ReEDS Emissions Results'!J10:L10)*'Damage function'!F$10</f>
        <v>13.078863311883195</v>
      </c>
      <c r="D9">
        <f>+'ReEDS Emissions Results'!O10*'Damage function'!E$9 + SUM('ReEDS Emissions Results'!N10,'ReEDS Emissions Results'!P10:R10)*'Damage function'!E$10</f>
        <v>37.925991285000755</v>
      </c>
      <c r="E9">
        <f>+'ReEDS Emissions Results'!Z10*'Damage function'!N9/1000</f>
        <v>221.3043788617619</v>
      </c>
      <c r="F9">
        <f>+'ReEDS Emissions Results'!AB10*'Damage function'!F$9 + SUM('ReEDS Emissions Results'!AC10:AE10)*'Damage function'!F$10</f>
        <v>13.800997712655972</v>
      </c>
      <c r="G9">
        <f>+'ReEDS Emissions Results'!AH10*'Damage function'!E$9 + SUM('ReEDS Emissions Results'!AG10,'ReEDS Emissions Results'!AI10:AK10)*'Damage function'!E$10</f>
        <v>40.187896461142849</v>
      </c>
      <c r="I9">
        <f>+SUM(B9)/'ReEDS Energy Generation'!B8 * 10^9</f>
        <v>53.791490468692309</v>
      </c>
      <c r="J9">
        <f>+SUM(C9)/'ReEDS Energy Generation'!B8 * 10^9</f>
        <v>3.2362607673454074</v>
      </c>
      <c r="K9">
        <f>+SUM(D9)/'ReEDS Energy Generation'!B8 * 10^9</f>
        <v>9.3844850834104303</v>
      </c>
      <c r="L9" s="1">
        <f>+SUM(B9:D9)/'ReEDS Energy Generation'!B8 * 10^9</f>
        <v>66.412236319448155</v>
      </c>
      <c r="M9">
        <f>+SUM(E9)/'ReEDS Energy Generation'!C8 * 10^9</f>
        <v>54.760009480437077</v>
      </c>
      <c r="N9">
        <f>+SUM(F9)/'ReEDS Energy Generation'!C8 * 10^9</f>
        <v>3.4149471848300261</v>
      </c>
      <c r="O9">
        <f>+SUM(G9)/'ReEDS Energy Generation'!C8 * 10^9</f>
        <v>9.944175540176138</v>
      </c>
      <c r="P9" s="1">
        <f>+SUM(E9:G9)/'ReEDS Energy Generation'!C8 * 10^9</f>
        <v>68.119132205443236</v>
      </c>
      <c r="R9" s="4">
        <v>62.754615544609301</v>
      </c>
      <c r="S9" s="4">
        <f>+I9</f>
        <v>53.791490468692309</v>
      </c>
      <c r="T9" s="4">
        <f>+J9</f>
        <v>3.2362607673454074</v>
      </c>
      <c r="U9" s="4">
        <f>+K9</f>
        <v>9.3844850834104303</v>
      </c>
      <c r="V9" s="4"/>
      <c r="W9" s="4">
        <v>62.638475220631499</v>
      </c>
      <c r="X9" s="4">
        <f>+M9</f>
        <v>54.760009480437077</v>
      </c>
      <c r="Y9" s="4">
        <f>+N9</f>
        <v>3.4149471848300261</v>
      </c>
      <c r="Z9" s="4">
        <f>+O9</f>
        <v>9.944175540176138</v>
      </c>
      <c r="AA9" s="4"/>
    </row>
    <row r="10" spans="1:27" x14ac:dyDescent="0.2">
      <c r="A10">
        <v>2016</v>
      </c>
      <c r="B10" s="1">
        <f>+'ReEDS Emissions Results'!G11*'Damage function'!N10/1000</f>
        <v>194.23302400049559</v>
      </c>
      <c r="C10">
        <f>+'ReEDS Emissions Results'!I11*'Damage function'!F$9 + SUM('ReEDS Emissions Results'!J11:L11)*'Damage function'!F$10</f>
        <v>9.9682407534845439</v>
      </c>
      <c r="D10">
        <f>+'ReEDS Emissions Results'!O11*'Damage function'!E$9 + SUM('ReEDS Emissions Results'!N11,'ReEDS Emissions Results'!P11:R11)*'Damage function'!E$10</f>
        <v>25.737717496709635</v>
      </c>
      <c r="E10">
        <f>+'ReEDS Emissions Results'!Z11*'Damage function'!N10/1000</f>
        <v>196.56296803430129</v>
      </c>
      <c r="F10">
        <f>+'ReEDS Emissions Results'!AB11*'Damage function'!F$9 + SUM('ReEDS Emissions Results'!AC11:AE11)*'Damage function'!F$10</f>
        <v>10.521955930817256</v>
      </c>
      <c r="G10">
        <f>+'ReEDS Emissions Results'!AH11*'Damage function'!E$9 + SUM('ReEDS Emissions Results'!AG11,'ReEDS Emissions Results'!AI11:AK11)*'Damage function'!E$10</f>
        <v>27.57572060696863</v>
      </c>
      <c r="I10">
        <f>+SUM(B10)/'ReEDS Energy Generation'!B9 * 10^9</f>
        <v>48.378732349684029</v>
      </c>
      <c r="J10">
        <f>+SUM(C10)/'ReEDS Energy Generation'!B9 * 10^9</f>
        <v>2.4828468479634593</v>
      </c>
      <c r="K10">
        <f>+SUM(D10)/'ReEDS Energy Generation'!B9 * 10^9</f>
        <v>6.4106407881592675</v>
      </c>
      <c r="L10" s="1">
        <f>+SUM(B10:D10)/'ReEDS Energy Generation'!B9 * 10^9</f>
        <v>57.272219985806757</v>
      </c>
      <c r="M10">
        <f>+SUM(E10)/'ReEDS Energy Generation'!C9 * 10^9</f>
        <v>48.959064862042695</v>
      </c>
      <c r="N10">
        <f>+SUM(F10)/'ReEDS Energy Generation'!C9 * 10^9</f>
        <v>2.6207638602737284</v>
      </c>
      <c r="O10">
        <f>+SUM(G10)/'ReEDS Energy Generation'!C9 * 10^9</f>
        <v>6.8684427555985428</v>
      </c>
      <c r="P10" s="1">
        <f>+SUM(E10:G10)/'ReEDS Energy Generation'!C9 * 10^9</f>
        <v>58.448271477914965</v>
      </c>
      <c r="R10" s="4">
        <v>57.380999270817</v>
      </c>
      <c r="S10" s="4">
        <f>+I10</f>
        <v>48.378732349684029</v>
      </c>
      <c r="T10" s="4">
        <f>+J10</f>
        <v>2.4828468479634593</v>
      </c>
      <c r="U10" s="4">
        <f>+K10</f>
        <v>6.4106407881592675</v>
      </c>
      <c r="V10" s="4"/>
      <c r="W10" s="4">
        <v>57.345448807083798</v>
      </c>
      <c r="X10" s="4">
        <f>+M10</f>
        <v>48.959064862042695</v>
      </c>
      <c r="Y10" s="4">
        <f>+N10</f>
        <v>2.6207638602737284</v>
      </c>
      <c r="Z10" s="4">
        <f>+O10</f>
        <v>6.8684427555985428</v>
      </c>
      <c r="AA10" s="4"/>
    </row>
    <row r="11" spans="1:27" x14ac:dyDescent="0.2">
      <c r="A11">
        <v>2017</v>
      </c>
      <c r="B11" s="1">
        <f>+'ReEDS Emissions Results'!G12*'Damage function'!N11/1000</f>
        <v>201.46376737402383</v>
      </c>
      <c r="C11">
        <f>+'ReEDS Emissions Results'!I12*'Damage function'!F$9 + SUM('ReEDS Emissions Results'!J12:L12)*'Damage function'!F$10</f>
        <v>9.9913977229454005</v>
      </c>
      <c r="D11">
        <f>+'ReEDS Emissions Results'!O12*'Damage function'!E$9 + SUM('ReEDS Emissions Results'!N12,'ReEDS Emissions Results'!P12:R12)*'Damage function'!E$10</f>
        <v>25.901127414145211</v>
      </c>
      <c r="E11">
        <f>+'ReEDS Emissions Results'!Z12*'Damage function'!N11/1000</f>
        <v>205.03472395110191</v>
      </c>
      <c r="F11">
        <f>+'ReEDS Emissions Results'!AB12*'Damage function'!F$9 + SUM('ReEDS Emissions Results'!AC12:AE12)*'Damage function'!F$10</f>
        <v>10.770214780922377</v>
      </c>
      <c r="G11">
        <f>+'ReEDS Emissions Results'!AH12*'Damage function'!E$9 + SUM('ReEDS Emissions Results'!AG12,'ReEDS Emissions Results'!AI12:AK12)*'Damage function'!E$10</f>
        <v>28.294071033180057</v>
      </c>
      <c r="I11">
        <f>+SUM(B11)/'ReEDS Energy Generation'!B10 * 10^9</f>
        <v>49.589870864166805</v>
      </c>
      <c r="J11">
        <f>+SUM(C11)/'ReEDS Energy Generation'!B10 * 10^9</f>
        <v>2.4593609525505049</v>
      </c>
      <c r="K11">
        <f>+SUM(D11)/'ReEDS Energy Generation'!B10 * 10^9</f>
        <v>6.375506526288671</v>
      </c>
      <c r="L11" s="1">
        <f>+SUM(B11:D11)/'ReEDS Energy Generation'!B10 * 10^9</f>
        <v>58.424738343005977</v>
      </c>
      <c r="M11">
        <f>+SUM(E11)/'ReEDS Energy Generation'!C10 * 10^9</f>
        <v>50.468854106796677</v>
      </c>
      <c r="N11">
        <f>+SUM(F11)/'ReEDS Energy Generation'!C10 * 10^9</f>
        <v>2.6510650879158817</v>
      </c>
      <c r="O11">
        <f>+SUM(G11)/'ReEDS Energy Generation'!C10 * 10^9</f>
        <v>6.9645244256356209</v>
      </c>
      <c r="P11" s="1">
        <f>+SUM(E11:G11)/'ReEDS Energy Generation'!C10 * 10^9</f>
        <v>60.084443620348168</v>
      </c>
      <c r="R11" s="4">
        <v>55.559356729286698</v>
      </c>
      <c r="S11" s="4">
        <f>+I11</f>
        <v>49.589870864166805</v>
      </c>
      <c r="T11" s="4">
        <f>+J11</f>
        <v>2.4593609525505049</v>
      </c>
      <c r="U11" s="4">
        <f>+K11</f>
        <v>6.375506526288671</v>
      </c>
      <c r="V11" s="4"/>
      <c r="W11" s="4">
        <v>55.448489674163604</v>
      </c>
      <c r="X11" s="4">
        <f>+M11</f>
        <v>50.468854106796677</v>
      </c>
      <c r="Y11" s="4">
        <f>+N11</f>
        <v>2.6510650879158817</v>
      </c>
      <c r="Z11" s="4">
        <f>+O11</f>
        <v>6.9645244256356209</v>
      </c>
      <c r="AA11" s="4"/>
    </row>
    <row r="12" spans="1:27" x14ac:dyDescent="0.2">
      <c r="A12">
        <v>2018</v>
      </c>
      <c r="B12" s="1">
        <f>+'ReEDS Emissions Results'!G13*'Damage function'!N12/1000</f>
        <v>208.95598342477854</v>
      </c>
      <c r="C12">
        <f>+'ReEDS Emissions Results'!I13*'Damage function'!F$9 + SUM('ReEDS Emissions Results'!J13:L13)*'Damage function'!F$10</f>
        <v>10.014554682114033</v>
      </c>
      <c r="D12">
        <f>+'ReEDS Emissions Results'!O13*'Damage function'!E$9 + SUM('ReEDS Emissions Results'!N13,'ReEDS Emissions Results'!P13:R13)*'Damage function'!E$10</f>
        <v>26.064539412241089</v>
      </c>
      <c r="E12">
        <f>+'ReEDS Emissions Results'!Z13*'Damage function'!N12/1000</f>
        <v>213.84248756794017</v>
      </c>
      <c r="F12">
        <f>+'ReEDS Emissions Results'!AB13*'Damage function'!F$9 + SUM('ReEDS Emissions Results'!AC13:AE13)*'Damage function'!F$10</f>
        <v>11.018473610443051</v>
      </c>
      <c r="G12">
        <f>+'ReEDS Emissions Results'!AH13*'Damage function'!E$9 + SUM('ReEDS Emissions Results'!AG13,'ReEDS Emissions Results'!AI13:AK13)*'Damage function'!E$10</f>
        <v>29.012420761668317</v>
      </c>
      <c r="I12">
        <f>+SUM(B12)/'ReEDS Energy Generation'!B11 * 10^9</f>
        <v>50.836479428056791</v>
      </c>
      <c r="J12">
        <f>+SUM(C12)/'ReEDS Energy Generation'!B11 * 10^9</f>
        <v>2.4364207941511808</v>
      </c>
      <c r="K12">
        <f>+SUM(D12)/'ReEDS Energy Generation'!B11 * 10^9</f>
        <v>6.3411891821186499</v>
      </c>
      <c r="L12" s="1">
        <f>+SUM(B12:D12)/'ReEDS Energy Generation'!B11 * 10^9</f>
        <v>59.61408940432662</v>
      </c>
      <c r="M12">
        <f>+SUM(E12)/'ReEDS Energy Generation'!C11 * 10^9</f>
        <v>52.0253071575981</v>
      </c>
      <c r="N12">
        <f>+SUM(F12)/'ReEDS Energy Generation'!C11 * 10^9</f>
        <v>2.6806622038057988</v>
      </c>
      <c r="O12">
        <f>+SUM(G12)/'ReEDS Energy Generation'!C11 * 10^9</f>
        <v>7.0583732852982424</v>
      </c>
      <c r="P12" s="1">
        <f>+SUM(E12:G12)/'ReEDS Energy Generation'!C11 * 10^9</f>
        <v>61.764342646702147</v>
      </c>
      <c r="R12" s="4">
        <v>54.340820578999399</v>
      </c>
      <c r="S12" s="4">
        <f>+I12</f>
        <v>50.836479428056791</v>
      </c>
      <c r="T12" s="4">
        <f>+J12</f>
        <v>2.4364207941511808</v>
      </c>
      <c r="U12" s="4">
        <f>+K12</f>
        <v>6.3411891821186499</v>
      </c>
      <c r="V12" s="4"/>
      <c r="W12" s="4">
        <v>54.146875765752398</v>
      </c>
      <c r="X12" s="4">
        <f>+M12</f>
        <v>52.0253071575981</v>
      </c>
      <c r="Y12" s="4">
        <f>+N12</f>
        <v>2.6806622038057988</v>
      </c>
      <c r="Z12" s="4">
        <f>+O12</f>
        <v>7.0583732852982424</v>
      </c>
      <c r="AA12" s="4"/>
    </row>
    <row r="13" spans="1:27" x14ac:dyDescent="0.2">
      <c r="A13">
        <v>2019</v>
      </c>
      <c r="B13" s="1">
        <f>+'ReEDS Emissions Results'!G14*'Damage function'!N13/1000</f>
        <v>198.846712088</v>
      </c>
      <c r="C13">
        <f>+'ReEDS Emissions Results'!I14*'Damage function'!F$9 + SUM('ReEDS Emissions Results'!J14:L14)*'Damage function'!F$10</f>
        <v>8.661354099489575</v>
      </c>
      <c r="D13">
        <f>+'ReEDS Emissions Results'!O14*'Damage function'!E$9 + SUM('ReEDS Emissions Results'!N14,'ReEDS Emissions Results'!P14:R14)*'Damage function'!E$10</f>
        <v>21.598149879743975</v>
      </c>
      <c r="E13">
        <f>+'ReEDS Emissions Results'!Z14*'Damage function'!N13/1000</f>
        <v>204.97305031121246</v>
      </c>
      <c r="F13">
        <f>+'ReEDS Emissions Results'!AB14*'Damage function'!F$9 + SUM('ReEDS Emissions Results'!AC14:AE14)*'Damage function'!F$10</f>
        <v>9.6317766367977828</v>
      </c>
      <c r="G13">
        <f>+'ReEDS Emissions Results'!AH14*'Damage function'!E$9 + SUM('ReEDS Emissions Results'!AG14,'ReEDS Emissions Results'!AI14:AK14)*'Damage function'!E$10</f>
        <v>24.653289022823877</v>
      </c>
      <c r="I13">
        <f>+SUM(B13)/'ReEDS Energy Generation'!B12 * 10^9</f>
        <v>48.05038129351172</v>
      </c>
      <c r="J13">
        <f>+SUM(C13)/'ReEDS Energy Generation'!B12 * 10^9</f>
        <v>2.0929758537541878</v>
      </c>
      <c r="K13">
        <f>+SUM(D13)/'ReEDS Energy Generation'!B12 * 10^9</f>
        <v>5.219092264884079</v>
      </c>
      <c r="L13" s="1">
        <f>+SUM(B13:D13)/'ReEDS Energy Generation'!B12 * 10^9</f>
        <v>55.362449412149992</v>
      </c>
      <c r="M13">
        <f>+SUM(E13)/'ReEDS Energy Generation'!C12 * 10^9</f>
        <v>49.5307823746626</v>
      </c>
      <c r="N13">
        <f>+SUM(F13)/'ReEDS Energy Generation'!C12 * 10^9</f>
        <v>2.327473937448127</v>
      </c>
      <c r="O13">
        <f>+SUM(G13)/'ReEDS Energy Generation'!C12 * 10^9</f>
        <v>5.9573524009870846</v>
      </c>
      <c r="P13" s="1">
        <f>+SUM(E13:G13)/'ReEDS Energy Generation'!C12 * 10^9</f>
        <v>57.815608713097816</v>
      </c>
      <c r="R13" s="4">
        <v>52.648816677092597</v>
      </c>
      <c r="S13" s="4">
        <f>+I13</f>
        <v>48.05038129351172</v>
      </c>
      <c r="T13" s="4">
        <f>+J13</f>
        <v>2.0929758537541878</v>
      </c>
      <c r="U13" s="4">
        <f>+K13</f>
        <v>5.219092264884079</v>
      </c>
      <c r="V13" s="4"/>
      <c r="W13" s="4">
        <v>51.901256777353098</v>
      </c>
      <c r="X13" s="4">
        <f>+M13</f>
        <v>49.5307823746626</v>
      </c>
      <c r="Y13" s="4">
        <f>+N13</f>
        <v>2.327473937448127</v>
      </c>
      <c r="Z13" s="4">
        <f>+O13</f>
        <v>5.9573524009870846</v>
      </c>
      <c r="AA13" s="4"/>
    </row>
    <row r="14" spans="1:27" x14ac:dyDescent="0.2">
      <c r="A14">
        <v>2020</v>
      </c>
      <c r="B14" s="1">
        <f>+'ReEDS Emissions Results'!G15*'Damage function'!N14/1000</f>
        <v>187.91225208999998</v>
      </c>
      <c r="C14">
        <f>+'ReEDS Emissions Results'!I15*'Damage function'!F$9 + SUM('ReEDS Emissions Results'!J15:L15)*'Damage function'!F$10</f>
        <v>7.3081534962806707</v>
      </c>
      <c r="D14">
        <f>+'ReEDS Emissions Results'!O15*'Damage function'!E$9 + SUM('ReEDS Emissions Results'!N15,'ReEDS Emissions Results'!P15:R15)*'Damage function'!E$10</f>
        <v>17.131762300919959</v>
      </c>
      <c r="E14">
        <f>+'ReEDS Emissions Results'!Z15*'Damage function'!N14/1000</f>
        <v>195.35044105449998</v>
      </c>
      <c r="F14">
        <f>+'ReEDS Emissions Results'!AB15*'Damage function'!F$9 + SUM('ReEDS Emissions Results'!AC15:AE15)*'Damage function'!F$10</f>
        <v>8.2450796531474602</v>
      </c>
      <c r="G14">
        <f>+'ReEDS Emissions Results'!AH15*'Damage function'!E$9 + SUM('ReEDS Emissions Results'!AG15,'ReEDS Emissions Results'!AI15:AK15)*'Damage function'!E$10</f>
        <v>20.294155483966023</v>
      </c>
      <c r="I14">
        <f>+SUM(B14)/'ReEDS Energy Generation'!B13 * 10^9</f>
        <v>45.103587737985961</v>
      </c>
      <c r="J14">
        <f>+SUM(C14)/'ReEDS Energy Generation'!B13 * 10^9</f>
        <v>1.7541375762145179</v>
      </c>
      <c r="K14">
        <f>+SUM(D14)/'ReEDS Energy Generation'!B13 * 10^9</f>
        <v>4.1120466358722556</v>
      </c>
      <c r="L14" s="1">
        <f>+SUM(B14:D14)/'ReEDS Energy Generation'!B13 * 10^9</f>
        <v>50.969771950072733</v>
      </c>
      <c r="M14">
        <f>+SUM(E14)/'ReEDS Energy Generation'!C13 * 10^9</f>
        <v>46.888937042465386</v>
      </c>
      <c r="N14">
        <f>+SUM(F14)/'ReEDS Energy Generation'!C13 * 10^9</f>
        <v>1.9790230248760323</v>
      </c>
      <c r="O14">
        <f>+SUM(G14)/'ReEDS Energy Generation'!C13 * 10^9</f>
        <v>4.8710992085869504</v>
      </c>
      <c r="P14" s="1">
        <f>+SUM(E14:G14)/'ReEDS Energy Generation'!C13 * 10^9</f>
        <v>53.739059275928369</v>
      </c>
      <c r="R14" s="4">
        <v>51.174481150014302</v>
      </c>
      <c r="S14" s="4">
        <f>+I14</f>
        <v>45.103587737985961</v>
      </c>
      <c r="T14" s="4">
        <f>+J14</f>
        <v>1.7541375762145179</v>
      </c>
      <c r="U14" s="4">
        <f>+K14</f>
        <v>4.1120466358722556</v>
      </c>
      <c r="V14" s="4"/>
      <c r="W14" s="4">
        <v>49.8801939698008</v>
      </c>
      <c r="X14" s="4">
        <f>+M14</f>
        <v>46.888937042465386</v>
      </c>
      <c r="Y14" s="4">
        <f>+N14</f>
        <v>1.9790230248760323</v>
      </c>
      <c r="Z14" s="4">
        <f>+O14</f>
        <v>4.8710992085869504</v>
      </c>
      <c r="AA14" s="4"/>
    </row>
    <row r="15" spans="1:27" x14ac:dyDescent="0.2">
      <c r="A15">
        <v>2021</v>
      </c>
      <c r="B15" s="1">
        <f>+'ReEDS Emissions Results'!G16*'Damage function'!N15/1000</f>
        <v>183.66123085087503</v>
      </c>
      <c r="C15">
        <f>+'ReEDS Emissions Results'!I16*'Damage function'!F$9 + SUM('ReEDS Emissions Results'!J16:L16)*'Damage function'!F$10</f>
        <v>6.7571356270923992</v>
      </c>
      <c r="D15">
        <f>+'ReEDS Emissions Results'!O16*'Damage function'!E$9 + SUM('ReEDS Emissions Results'!N16,'ReEDS Emissions Results'!P16:R16)*'Damage function'!E$10</f>
        <v>15.790595121944499</v>
      </c>
      <c r="E15">
        <f>+'ReEDS Emissions Results'!Z16*'Damage function'!N15/1000</f>
        <v>204.27534640630751</v>
      </c>
      <c r="F15">
        <f>+'ReEDS Emissions Results'!AB16*'Damage function'!F$9 + SUM('ReEDS Emissions Results'!AC16:AE16)*'Damage function'!F$10</f>
        <v>8.4295002433192074</v>
      </c>
      <c r="G15">
        <f>+'ReEDS Emissions Results'!AH16*'Damage function'!E$9 + SUM('ReEDS Emissions Results'!AG16,'ReEDS Emissions Results'!AI16:AK16)*'Damage function'!E$10</f>
        <v>20.823647192010743</v>
      </c>
      <c r="I15">
        <f>+SUM(B15)/'ReEDS Energy Generation'!B14 * 10^9</f>
        <v>43.695014981645365</v>
      </c>
      <c r="J15">
        <f>+SUM(C15)/'ReEDS Energy Generation'!B14 * 10^9</f>
        <v>1.6075964485860643</v>
      </c>
      <c r="K15">
        <f>+SUM(D15)/'ReEDS Energy Generation'!B14 * 10^9</f>
        <v>3.7567552347652895</v>
      </c>
      <c r="L15" s="1">
        <f>+SUM(B15:D15)/'ReEDS Energy Generation'!B14 * 10^9</f>
        <v>49.059366664996716</v>
      </c>
      <c r="M15">
        <f>+SUM(E15)/'ReEDS Energy Generation'!C14 * 10^9</f>
        <v>48.599338468181003</v>
      </c>
      <c r="N15">
        <f>+SUM(F15)/'ReEDS Energy Generation'!C14 * 10^9</f>
        <v>2.0054702765151435</v>
      </c>
      <c r="O15">
        <f>+SUM(G15)/'ReEDS Energy Generation'!C14 * 10^9</f>
        <v>4.9541733539083035</v>
      </c>
      <c r="P15" s="1">
        <f>+SUM(E15:G15)/'ReEDS Energy Generation'!C14 * 10^9</f>
        <v>55.558982098604453</v>
      </c>
      <c r="R15" s="4">
        <v>50.441238176669899</v>
      </c>
      <c r="S15" s="4">
        <f>+I15</f>
        <v>43.695014981645365</v>
      </c>
      <c r="T15" s="4">
        <f>+J15</f>
        <v>1.6075964485860643</v>
      </c>
      <c r="U15" s="4">
        <f>+K15</f>
        <v>3.7567552347652895</v>
      </c>
      <c r="V15" s="4"/>
      <c r="W15" s="4">
        <v>49.032436033137003</v>
      </c>
      <c r="X15" s="4">
        <f>+M15</f>
        <v>48.599338468181003</v>
      </c>
      <c r="Y15" s="4">
        <f>+N15</f>
        <v>2.0054702765151435</v>
      </c>
      <c r="Z15" s="4">
        <f>+O15</f>
        <v>4.9541733539083035</v>
      </c>
      <c r="AA15" s="4"/>
    </row>
    <row r="16" spans="1:27" x14ac:dyDescent="0.2">
      <c r="A16">
        <v>2022</v>
      </c>
      <c r="B16" s="1">
        <f>+'ReEDS Emissions Results'!G17*'Damage function'!N16/1000</f>
        <v>178.98602732404797</v>
      </c>
      <c r="C16">
        <f>+'ReEDS Emissions Results'!I17*'Damage function'!F$9 + SUM('ReEDS Emissions Results'!J17:L17)*'Damage function'!F$10</f>
        <v>6.206117778775746</v>
      </c>
      <c r="D16">
        <f>+'ReEDS Emissions Results'!O17*'Damage function'!E$9 + SUM('ReEDS Emissions Results'!N17,'ReEDS Emissions Results'!P17:R17)*'Damage function'!E$10</f>
        <v>14.449429962496277</v>
      </c>
      <c r="E16">
        <f>+'ReEDS Emissions Results'!Z17*'Damage function'!N16/1000</f>
        <v>213.55993068161132</v>
      </c>
      <c r="F16">
        <f>+'ReEDS Emissions Results'!AB17*'Damage function'!F$9 + SUM('ReEDS Emissions Results'!AC17:AE17)*'Damage function'!F$10</f>
        <v>8.6139208332037835</v>
      </c>
      <c r="G16">
        <f>+'ReEDS Emissions Results'!AH17*'Damage function'!E$9 + SUM('ReEDS Emissions Results'!AG17,'ReEDS Emissions Results'!AI17:AK17)*'Damage function'!E$10</f>
        <v>21.353137824437695</v>
      </c>
      <c r="I16">
        <f>+SUM(B16)/'ReEDS Energy Generation'!B15 * 10^9</f>
        <v>42.210998438112277</v>
      </c>
      <c r="J16">
        <f>+SUM(C16)/'ReEDS Energy Generation'!B15 * 10^9</f>
        <v>1.4636138461934951</v>
      </c>
      <c r="K16">
        <f>+SUM(D16)/'ReEDS Energy Generation'!B15 * 10^9</f>
        <v>3.4076674849835924</v>
      </c>
      <c r="L16" s="1">
        <f>+SUM(B16:D16)/'ReEDS Energy Generation'!B15 * 10^9</f>
        <v>47.082279769289364</v>
      </c>
      <c r="M16">
        <f>+SUM(E16)/'ReEDS Energy Generation'!C15 * 10^9</f>
        <v>50.364701844151682</v>
      </c>
      <c r="N16">
        <f>+SUM(F16)/'ReEDS Energy Generation'!C15 * 10^9</f>
        <v>2.0314557749141979</v>
      </c>
      <c r="O16">
        <f>+SUM(G16)/'ReEDS Energy Generation'!C15 * 10^9</f>
        <v>5.0357968207445376</v>
      </c>
      <c r="P16" s="1">
        <f>+SUM(E16:G16)/'ReEDS Energy Generation'!C15 * 10^9</f>
        <v>57.431954439810418</v>
      </c>
      <c r="R16" s="4">
        <v>49.966917153161297</v>
      </c>
      <c r="S16" s="4">
        <f>+I16</f>
        <v>42.210998438112277</v>
      </c>
      <c r="T16" s="4">
        <f>+J16</f>
        <v>1.4636138461934951</v>
      </c>
      <c r="U16" s="4">
        <f>+K16</f>
        <v>3.4076674849835924</v>
      </c>
      <c r="V16" s="4"/>
      <c r="W16" s="4">
        <v>48.447927391567703</v>
      </c>
      <c r="X16" s="4">
        <f>+M16</f>
        <v>50.364701844151682</v>
      </c>
      <c r="Y16" s="4">
        <f>+N16</f>
        <v>2.0314557749141979</v>
      </c>
      <c r="Z16" s="4">
        <f>+O16</f>
        <v>5.0357968207445376</v>
      </c>
      <c r="AA16" s="4"/>
    </row>
    <row r="17" spans="1:27" x14ac:dyDescent="0.2">
      <c r="A17">
        <v>2023</v>
      </c>
      <c r="B17" s="1">
        <f>+'ReEDS Emissions Results'!G18*'Damage function'!N17/1000</f>
        <v>176.16886515589087</v>
      </c>
      <c r="C17">
        <f>+'ReEDS Emissions Results'!I18*'Damage function'!F$9 + SUM('ReEDS Emissions Results'!J18:L18)*'Damage function'!F$10</f>
        <v>5.8193269103074394</v>
      </c>
      <c r="D17">
        <f>+'ReEDS Emissions Results'!O18*'Damage function'!E$9 + SUM('ReEDS Emissions Results'!N18,'ReEDS Emissions Results'!P18:R18)*'Damage function'!E$10</f>
        <v>13.554362512902339</v>
      </c>
      <c r="E17">
        <f>+'ReEDS Emissions Results'!Z18*'Damage function'!N17/1000</f>
        <v>222.04396516791957</v>
      </c>
      <c r="F17">
        <f>+'ReEDS Emissions Results'!AB18*'Damage function'!F$9 + SUM('ReEDS Emissions Results'!AC18:AE18)*'Damage function'!F$10</f>
        <v>8.7619981304163073</v>
      </c>
      <c r="G17">
        <f>+'ReEDS Emissions Results'!AH18*'Damage function'!E$9 + SUM('ReEDS Emissions Results'!AG18,'ReEDS Emissions Results'!AI18:AK18)*'Damage function'!E$10</f>
        <v>21.883912547887249</v>
      </c>
      <c r="I17">
        <f>+SUM(B17)/'ReEDS Energy Generation'!B16 * 10^9</f>
        <v>41.261649242905285</v>
      </c>
      <c r="J17">
        <f>+SUM(C17)/'ReEDS Energy Generation'!B16 * 10^9</f>
        <v>1.362982190924763</v>
      </c>
      <c r="K17">
        <f>+SUM(D17)/'ReEDS Energy Generation'!B16 * 10^9</f>
        <v>3.174654904109536</v>
      </c>
      <c r="L17" s="1">
        <f>+SUM(B17:D17)/'ReEDS Energy Generation'!B16 * 10^9</f>
        <v>45.799286337939584</v>
      </c>
      <c r="M17">
        <f>+SUM(E17)/'ReEDS Energy Generation'!C16 * 10^9</f>
        <v>52.006353104195</v>
      </c>
      <c r="N17">
        <f>+SUM(F17)/'ReEDS Energy Generation'!C16 * 10^9</f>
        <v>2.0522042484880041</v>
      </c>
      <c r="O17">
        <f>+SUM(G17)/'ReEDS Energy Generation'!C16 * 10^9</f>
        <v>5.1255726874002807</v>
      </c>
      <c r="P17" s="1">
        <f>+SUM(E17:G17)/'ReEDS Energy Generation'!C16 * 10^9</f>
        <v>59.184130040083282</v>
      </c>
      <c r="R17" s="4">
        <v>49.975339512308203</v>
      </c>
      <c r="S17" s="4">
        <f>+I17</f>
        <v>41.261649242905285</v>
      </c>
      <c r="T17" s="4">
        <f>+J17</f>
        <v>1.362982190924763</v>
      </c>
      <c r="U17" s="4">
        <f>+K17</f>
        <v>3.174654904109536</v>
      </c>
      <c r="V17" s="4"/>
      <c r="W17" s="4">
        <v>48.355354835156199</v>
      </c>
      <c r="X17" s="4">
        <f>+M17</f>
        <v>52.006353104195</v>
      </c>
      <c r="Y17" s="4">
        <f>+N17</f>
        <v>2.0522042484880041</v>
      </c>
      <c r="Z17" s="4">
        <f>+O17</f>
        <v>5.1255726874002807</v>
      </c>
      <c r="AA17" s="4"/>
    </row>
    <row r="18" spans="1:27" x14ac:dyDescent="0.2">
      <c r="A18">
        <v>2024</v>
      </c>
      <c r="B18" s="1">
        <f>+'ReEDS Emissions Results'!G19*'Damage function'!N18/1000</f>
        <v>173.02158584852847</v>
      </c>
      <c r="C18">
        <f>+'ReEDS Emissions Results'!I19*'Damage function'!F$9 + SUM('ReEDS Emissions Results'!J19:L19)*'Damage function'!F$10</f>
        <v>5.4325360315469098</v>
      </c>
      <c r="D18">
        <f>+'ReEDS Emissions Results'!O19*'Damage function'!E$9 + SUM('ReEDS Emissions Results'!N19,'ReEDS Emissions Results'!P19:R19)*'Damage function'!E$10</f>
        <v>12.659297187871461</v>
      </c>
      <c r="E18">
        <f>+'ReEDS Emissions Results'!Z19*'Damage function'!N18/1000</f>
        <v>230.84483784192741</v>
      </c>
      <c r="F18">
        <f>+'ReEDS Emissions Results'!AB19*'Damage function'!F$9 + SUM('ReEDS Emissions Results'!AC19:AE19)*'Damage function'!F$10</f>
        <v>8.9100754170494358</v>
      </c>
      <c r="G18">
        <f>+'ReEDS Emissions Results'!AH19*'Damage function'!E$9 + SUM('ReEDS Emissions Results'!AG19,'ReEDS Emissions Results'!AI19:AK19)*'Damage function'!E$10</f>
        <v>22.414687244664332</v>
      </c>
      <c r="I18">
        <f>+SUM(B18)/'ReEDS Energy Generation'!B17 * 10^9</f>
        <v>40.248442266012255</v>
      </c>
      <c r="J18">
        <f>+SUM(C18)/'ReEDS Energy Generation'!B17 * 10^9</f>
        <v>1.2637215856706165</v>
      </c>
      <c r="K18">
        <f>+SUM(D18)/'ReEDS Energy Generation'!B17 * 10^9</f>
        <v>2.9448174890755641</v>
      </c>
      <c r="L18" s="1">
        <f>+SUM(B18:D18)/'ReEDS Energy Generation'!B17 * 10^9</f>
        <v>44.456981340758432</v>
      </c>
      <c r="M18">
        <f>+SUM(E18)/'ReEDS Energy Generation'!C17 * 10^9</f>
        <v>53.699340939006866</v>
      </c>
      <c r="N18">
        <f>+SUM(F18)/'ReEDS Energy Generation'!C17 * 10^9</f>
        <v>2.0726700327604197</v>
      </c>
      <c r="O18">
        <f>+SUM(G18)/'ReEDS Energy Generation'!C17 * 10^9</f>
        <v>5.2141253997485908</v>
      </c>
      <c r="P18" s="1">
        <f>+SUM(E18:G18)/'ReEDS Energy Generation'!C17 * 10^9</f>
        <v>60.986136371515869</v>
      </c>
      <c r="R18" s="4">
        <v>49.9625952268376</v>
      </c>
      <c r="S18" s="4">
        <f>+I18</f>
        <v>40.248442266012255</v>
      </c>
      <c r="T18" s="4">
        <f>+J18</f>
        <v>1.2637215856706165</v>
      </c>
      <c r="U18" s="4">
        <f>+K18</f>
        <v>2.9448174890755641</v>
      </c>
      <c r="V18" s="4"/>
      <c r="W18" s="4">
        <v>48.245084891234299</v>
      </c>
      <c r="X18" s="4">
        <f>+M18</f>
        <v>53.699340939006866</v>
      </c>
      <c r="Y18" s="4">
        <f>+N18</f>
        <v>2.0726700327604197</v>
      </c>
      <c r="Z18" s="4">
        <f>+O18</f>
        <v>5.2141253997485908</v>
      </c>
      <c r="AA18" s="4"/>
    </row>
    <row r="19" spans="1:27" x14ac:dyDescent="0.2">
      <c r="A19">
        <v>2025</v>
      </c>
      <c r="B19" s="1">
        <f>+'ReEDS Emissions Results'!G20*'Damage function'!N19/1000</f>
        <v>168.73363679070607</v>
      </c>
      <c r="C19">
        <f>+'ReEDS Emissions Results'!I20*'Damage function'!F$9 + SUM('ReEDS Emissions Results'!J20:L20)*'Damage function'!F$10</f>
        <v>5.0834326804105325</v>
      </c>
      <c r="D19">
        <f>+'ReEDS Emissions Results'!O20*'Damage function'!E$9 + SUM('ReEDS Emissions Results'!N20,'ReEDS Emissions Results'!P20:R20)*'Damage function'!E$10</f>
        <v>11.986880152426505</v>
      </c>
      <c r="E19">
        <f>+'ReEDS Emissions Results'!Z20*'Damage function'!N19/1000</f>
        <v>243.8251618783147</v>
      </c>
      <c r="F19">
        <f>+'ReEDS Emissions Results'!AB20*'Damage function'!F$9 + SUM('ReEDS Emissions Results'!AC20:AE20)*'Damage function'!F$10</f>
        <v>9.5042807940787633</v>
      </c>
      <c r="G19">
        <f>+'ReEDS Emissions Results'!AH20*'Damage function'!E$9 + SUM('ReEDS Emissions Results'!AG20,'ReEDS Emissions Results'!AI20:AK20)*'Damage function'!E$10</f>
        <v>24.38731918988406</v>
      </c>
      <c r="I19">
        <f>+SUM(B19)/'ReEDS Energy Generation'!B18 * 10^9</f>
        <v>38.966617598083175</v>
      </c>
      <c r="J19">
        <f>+SUM(C19)/'ReEDS Energy Generation'!B18 * 10^9</f>
        <v>1.1739459962500303</v>
      </c>
      <c r="K19">
        <f>+SUM(D19)/'ReEDS Energy Generation'!B18 * 10^9</f>
        <v>2.7681983508304495</v>
      </c>
      <c r="L19" s="1">
        <f>+SUM(B19:D19)/'ReEDS Energy Generation'!B18 * 10^9</f>
        <v>42.908761945163654</v>
      </c>
      <c r="M19">
        <f>+SUM(E19)/'ReEDS Energy Generation'!C18 * 10^9</f>
        <v>56.307930205332596</v>
      </c>
      <c r="N19">
        <f>+SUM(F19)/'ReEDS Energy Generation'!C18 * 10^9</f>
        <v>2.1948775732668411</v>
      </c>
      <c r="O19">
        <f>+SUM(G19)/'ReEDS Energy Generation'!C18 * 10^9</f>
        <v>5.6319022050910377</v>
      </c>
      <c r="P19" s="1">
        <f>+SUM(E19:G19)/'ReEDS Energy Generation'!C18 * 10^9</f>
        <v>64.13470998369047</v>
      </c>
      <c r="R19" s="4">
        <v>50.137357278928199</v>
      </c>
      <c r="S19" s="4">
        <f>+I19</f>
        <v>38.966617598083175</v>
      </c>
      <c r="T19" s="4">
        <f>+J19</f>
        <v>1.1739459962500303</v>
      </c>
      <c r="U19" s="4">
        <f>+K19</f>
        <v>2.7681983508304495</v>
      </c>
      <c r="V19" s="4"/>
      <c r="W19" s="4">
        <v>48.421369995022097</v>
      </c>
      <c r="X19" s="4">
        <f>+M19</f>
        <v>56.307930205332596</v>
      </c>
      <c r="Y19" s="4">
        <f>+N19</f>
        <v>2.1948775732668411</v>
      </c>
      <c r="Z19" s="4">
        <f>+O19</f>
        <v>5.6319022050910377</v>
      </c>
      <c r="AA19" s="4"/>
    </row>
    <row r="20" spans="1:27" x14ac:dyDescent="0.2">
      <c r="A20">
        <v>2026</v>
      </c>
      <c r="B20" s="1">
        <f>+'ReEDS Emissions Results'!G21*'Damage function'!N20/1000</f>
        <v>164.03269136215062</v>
      </c>
      <c r="C20">
        <f>+'ReEDS Emissions Results'!I21*'Damage function'!F$9 + SUM('ReEDS Emissions Results'!J21:L21)*'Damage function'!F$10</f>
        <v>4.734329318694761</v>
      </c>
      <c r="D20">
        <f>+'ReEDS Emissions Results'!O21*'Damage function'!E$9 + SUM('ReEDS Emissions Results'!N21,'ReEDS Emissions Results'!P21:R21)*'Damage function'!E$10</f>
        <v>11.314465307398763</v>
      </c>
      <c r="E20">
        <f>+'ReEDS Emissions Results'!Z21*'Damage function'!N20/1000</f>
        <v>257.37654515223323</v>
      </c>
      <c r="F20">
        <f>+'ReEDS Emissions Results'!AB21*'Damage function'!F$9 + SUM('ReEDS Emissions Results'!AC21:AE21)*'Damage function'!F$10</f>
        <v>10.098486150523645</v>
      </c>
      <c r="G20">
        <f>+'ReEDS Emissions Results'!AH21*'Damage function'!E$9 + SUM('ReEDS Emissions Results'!AG21,'ReEDS Emissions Results'!AI21:AK21)*'Damage function'!E$10</f>
        <v>26.359948918014094</v>
      </c>
      <c r="I20">
        <f>+SUM(B20)/'ReEDS Energy Generation'!B19 * 10^9</f>
        <v>37.608542373736249</v>
      </c>
      <c r="J20">
        <f>+SUM(C20)/'ReEDS Energy Generation'!B19 * 10^9</f>
        <v>1.0854618266321872</v>
      </c>
      <c r="K20">
        <f>+SUM(D20)/'ReEDS Energy Generation'!B19 * 10^9</f>
        <v>2.5941203818329894</v>
      </c>
      <c r="L20" s="1">
        <f>+SUM(B20:D20)/'ReEDS Energy Generation'!B19 * 10^9</f>
        <v>41.288124582201426</v>
      </c>
      <c r="M20">
        <f>+SUM(E20)/'ReEDS Energy Generation'!C19 * 10^9</f>
        <v>59.009924326566853</v>
      </c>
      <c r="N20">
        <f>+SUM(F20)/'ReEDS Energy Generation'!C19 * 10^9</f>
        <v>2.3153271530737736</v>
      </c>
      <c r="O20">
        <f>+SUM(G20)/'ReEDS Energy Generation'!C19 * 10^9</f>
        <v>6.0436687810232756</v>
      </c>
      <c r="P20" s="1">
        <f>+SUM(E20:G20)/'ReEDS Energy Generation'!C19 * 10^9</f>
        <v>67.368920260663899</v>
      </c>
      <c r="R20" s="4">
        <v>50.189870060574997</v>
      </c>
      <c r="S20" s="4">
        <f>+I20</f>
        <v>37.608542373736249</v>
      </c>
      <c r="T20" s="4">
        <f>+J20</f>
        <v>1.0854618266321872</v>
      </c>
      <c r="U20" s="4">
        <f>+K20</f>
        <v>2.5941203818329894</v>
      </c>
      <c r="V20" s="4"/>
      <c r="W20" s="4">
        <v>48.476982628307603</v>
      </c>
      <c r="X20" s="4">
        <f>+M20</f>
        <v>59.009924326566853</v>
      </c>
      <c r="Y20" s="4">
        <f>+N20</f>
        <v>2.3153271530737736</v>
      </c>
      <c r="Z20" s="4">
        <f>+O20</f>
        <v>6.0436687810232756</v>
      </c>
      <c r="AA20" s="4"/>
    </row>
    <row r="21" spans="1:27" x14ac:dyDescent="0.2">
      <c r="A21">
        <v>2027</v>
      </c>
      <c r="B21" s="1">
        <f>+'ReEDS Emissions Results'!G22*'Damage function'!N21/1000</f>
        <v>155.68371003374114</v>
      </c>
      <c r="C21">
        <f>+'ReEDS Emissions Results'!I22*'Damage function'!F$9 + SUM('ReEDS Emissions Results'!J22:L22)*'Damage function'!F$10</f>
        <v>4.2540677183586606</v>
      </c>
      <c r="D21">
        <f>+'ReEDS Emissions Results'!O22*'Damage function'!E$9 + SUM('ReEDS Emissions Results'!N22,'ReEDS Emissions Results'!P22:R22)*'Damage function'!E$10</f>
        <v>10.111833725643034</v>
      </c>
      <c r="E21">
        <f>+'ReEDS Emissions Results'!Z22*'Damage function'!N21/1000</f>
        <v>263.76922084688192</v>
      </c>
      <c r="F21">
        <f>+'ReEDS Emissions Results'!AB22*'Damage function'!F$9 + SUM('ReEDS Emissions Results'!AC22:AE22)*'Damage function'!F$10</f>
        <v>10.158777289515976</v>
      </c>
      <c r="G21">
        <f>+'ReEDS Emissions Results'!AH22*'Damage function'!E$9 + SUM('ReEDS Emissions Results'!AG22,'ReEDS Emissions Results'!AI22:AK22)*'Damage function'!E$10</f>
        <v>26.66244403882158</v>
      </c>
      <c r="I21">
        <f>+SUM(B21)/'ReEDS Energy Generation'!B20 * 10^9</f>
        <v>35.411605608511643</v>
      </c>
      <c r="J21">
        <f>+SUM(C21)/'ReEDS Energy Generation'!B20 * 10^9</f>
        <v>0.96762447555861242</v>
      </c>
      <c r="K21">
        <f>+SUM(D21)/'ReEDS Energy Generation'!B20 * 10^9</f>
        <v>2.3000239896243007</v>
      </c>
      <c r="L21" s="1">
        <f>+SUM(B21:D21)/'ReEDS Energy Generation'!B20 * 10^9</f>
        <v>38.679254073694551</v>
      </c>
      <c r="M21">
        <f>+SUM(E21)/'ReEDS Energy Generation'!C20 * 10^9</f>
        <v>59.996589355879536</v>
      </c>
      <c r="N21">
        <f>+SUM(F21)/'ReEDS Energy Generation'!C20 * 10^9</f>
        <v>2.3107017090168198</v>
      </c>
      <c r="O21">
        <f>+SUM(G21)/'ReEDS Energy Generation'!C20 * 10^9</f>
        <v>6.0646033721648545</v>
      </c>
      <c r="P21" s="1">
        <f>+SUM(E21:G21)/'ReEDS Energy Generation'!C20 * 10^9</f>
        <v>68.371894437061215</v>
      </c>
      <c r="R21" s="4">
        <v>49.860988189691597</v>
      </c>
      <c r="S21" s="4">
        <f>+I21</f>
        <v>35.411605608511643</v>
      </c>
      <c r="T21" s="4">
        <f>+J21</f>
        <v>0.96762447555861242</v>
      </c>
      <c r="U21" s="4">
        <f>+K21</f>
        <v>2.3000239896243007</v>
      </c>
      <c r="V21" s="4"/>
      <c r="W21" s="4">
        <v>48.060137687345701</v>
      </c>
      <c r="X21" s="4">
        <f>+M21</f>
        <v>59.996589355879536</v>
      </c>
      <c r="Y21" s="4">
        <f>+N21</f>
        <v>2.3107017090168198</v>
      </c>
      <c r="Z21" s="4">
        <f>+O21</f>
        <v>6.0646033721648545</v>
      </c>
      <c r="AA21" s="4"/>
    </row>
    <row r="22" spans="1:27" x14ac:dyDescent="0.2">
      <c r="A22">
        <v>2028</v>
      </c>
      <c r="B22" s="1">
        <f>+'ReEDS Emissions Results'!G23*'Damage function'!N22/1000</f>
        <v>146.68616040355946</v>
      </c>
      <c r="C22">
        <f>+'ReEDS Emissions Results'!I23*'Damage function'!F$9 + SUM('ReEDS Emissions Results'!J23:L23)*'Damage function'!F$10</f>
        <v>3.7738061180225593</v>
      </c>
      <c r="D22">
        <f>+'ReEDS Emissions Results'!O23*'Damage function'!E$9 + SUM('ReEDS Emissions Results'!N23,'ReEDS Emissions Results'!P23:R23)*'Damage function'!E$10</f>
        <v>8.9092020074579104</v>
      </c>
      <c r="E22">
        <f>+'ReEDS Emissions Results'!Z23*'Damage function'!N22/1000</f>
        <v>270.31381820856546</v>
      </c>
      <c r="F22">
        <f>+'ReEDS Emissions Results'!AB23*'Damage function'!F$9 + SUM('ReEDS Emissions Results'!AC23:AE23)*'Damage function'!F$10</f>
        <v>10.219067759513774</v>
      </c>
      <c r="G22">
        <f>+'ReEDS Emissions Results'!AH23*'Damage function'!E$9 + SUM('ReEDS Emissions Results'!AG23,'ReEDS Emissions Results'!AI23:AK23)*'Damage function'!E$10</f>
        <v>26.964921049737999</v>
      </c>
      <c r="I22">
        <f>+SUM(B22)/'ReEDS Energy Generation'!B21 * 10^9</f>
        <v>33.102835069220724</v>
      </c>
      <c r="J22">
        <f>+SUM(C22)/'ReEDS Energy Generation'!B21 * 10^9</f>
        <v>0.85163918098633062</v>
      </c>
      <c r="K22">
        <f>+SUM(D22)/'ReEDS Energy Generation'!B21 * 10^9</f>
        <v>2.0105498967310407</v>
      </c>
      <c r="L22" s="1">
        <f>+SUM(B22:D22)/'ReEDS Energy Generation'!B21 * 10^9</f>
        <v>35.965024146938092</v>
      </c>
      <c r="M22">
        <f>+SUM(E22)/'ReEDS Energy Generation'!C21 * 10^9</f>
        <v>61.002031251424867</v>
      </c>
      <c r="N22">
        <f>+SUM(F22)/'ReEDS Energy Generation'!C21 * 10^9</f>
        <v>2.3061488123603975</v>
      </c>
      <c r="O22">
        <f>+SUM(G22)/'ReEDS Energy Generation'!C21 * 10^9</f>
        <v>6.0852048462397077</v>
      </c>
      <c r="P22" s="1">
        <f>+SUM(E22:G22)/'ReEDS Energy Generation'!C21 * 10^9</f>
        <v>69.393384910024977</v>
      </c>
      <c r="R22" s="4">
        <v>49.835516330486698</v>
      </c>
      <c r="S22" s="4">
        <f>+I22</f>
        <v>33.102835069220724</v>
      </c>
      <c r="T22" s="4">
        <f>+J22</f>
        <v>0.85163918098633062</v>
      </c>
      <c r="U22" s="4">
        <f>+K22</f>
        <v>2.0105498967310407</v>
      </c>
      <c r="V22" s="4"/>
      <c r="W22" s="4">
        <v>47.949991871612497</v>
      </c>
      <c r="X22" s="4">
        <f>+M22</f>
        <v>61.002031251424867</v>
      </c>
      <c r="Y22" s="4">
        <f>+N22</f>
        <v>2.3061488123603975</v>
      </c>
      <c r="Z22" s="4">
        <f>+O22</f>
        <v>6.0852048462397077</v>
      </c>
      <c r="AA22" s="4"/>
    </row>
    <row r="23" spans="1:27" x14ac:dyDescent="0.2">
      <c r="A23">
        <v>2029</v>
      </c>
      <c r="B23" s="1">
        <f>+'ReEDS Emissions Results'!G24*'Damage function'!N23/1000</f>
        <v>132.71675932617163</v>
      </c>
      <c r="C23">
        <f>+'ReEDS Emissions Results'!I24*'Damage function'!F$9 + SUM('ReEDS Emissions Results'!J24:L24)*'Damage function'!F$10</f>
        <v>3.1873814231866033</v>
      </c>
      <c r="D23">
        <f>+'ReEDS Emissions Results'!O24*'Damage function'!E$9 + SUM('ReEDS Emissions Results'!N24,'ReEDS Emissions Results'!P24:R24)*'Damage function'!E$10</f>
        <v>7.3123670588351173</v>
      </c>
      <c r="E23">
        <f>+'ReEDS Emissions Results'!Z24*'Damage function'!N23/1000</f>
        <v>272.23580572605823</v>
      </c>
      <c r="F23">
        <f>+'ReEDS Emissions Results'!AB24*'Damage function'!F$9 + SUM('ReEDS Emissions Results'!AC24:AE24)*'Damage function'!F$10</f>
        <v>9.9570341061674874</v>
      </c>
      <c r="G23">
        <f>+'ReEDS Emissions Results'!AH24*'Damage function'!E$9 + SUM('ReEDS Emissions Results'!AG24,'ReEDS Emissions Results'!AI24:AK24)*'Damage function'!E$10</f>
        <v>26.20198421821706</v>
      </c>
      <c r="I23">
        <f>+SUM(B23)/'ReEDS Energy Generation'!B22 * 10^9</f>
        <v>29.748114459173415</v>
      </c>
      <c r="J23">
        <f>+SUM(C23)/'ReEDS Energy Generation'!B22 * 10^9</f>
        <v>0.71444320885629087</v>
      </c>
      <c r="K23">
        <f>+SUM(D23)/'ReEDS Energy Generation'!B22 * 10^9</f>
        <v>1.639047949468879</v>
      </c>
      <c r="L23" s="1">
        <f>+SUM(B23:D23)/'ReEDS Energy Generation'!B22 * 10^9</f>
        <v>32.101605617498578</v>
      </c>
      <c r="M23">
        <f>+SUM(E23)/'ReEDS Energy Generation'!C22 * 10^9</f>
        <v>61.02094377335402</v>
      </c>
      <c r="N23">
        <f>+SUM(F23)/'ReEDS Energy Generation'!C22 * 10^9</f>
        <v>2.2318431505413718</v>
      </c>
      <c r="O23">
        <f>+SUM(G23)/'ReEDS Energy Generation'!C22 * 10^9</f>
        <v>5.8731062266622702</v>
      </c>
      <c r="P23" s="1">
        <f>+SUM(E23:G23)/'ReEDS Energy Generation'!C22 * 10^9</f>
        <v>69.125893150557658</v>
      </c>
      <c r="R23" s="4">
        <v>49.772537024757298</v>
      </c>
      <c r="S23" s="4">
        <f>+I23</f>
        <v>29.748114459173415</v>
      </c>
      <c r="T23" s="4">
        <f>+J23</f>
        <v>0.71444320885629087</v>
      </c>
      <c r="U23" s="4">
        <f>+K23</f>
        <v>1.639047949468879</v>
      </c>
      <c r="V23" s="4"/>
      <c r="W23" s="4">
        <v>47.659409089652598</v>
      </c>
      <c r="X23" s="4">
        <f>+M23</f>
        <v>61.02094377335402</v>
      </c>
      <c r="Y23" s="4">
        <f>+N23</f>
        <v>2.2318431505413718</v>
      </c>
      <c r="Z23" s="4">
        <f>+O23</f>
        <v>5.8731062266622702</v>
      </c>
      <c r="AA23" s="4"/>
    </row>
    <row r="24" spans="1:27" x14ac:dyDescent="0.2">
      <c r="A24">
        <v>2030</v>
      </c>
      <c r="B24" s="1">
        <f>+'ReEDS Emissions Results'!G25*'Damage function'!N24/1000</f>
        <v>117.77717665640824</v>
      </c>
      <c r="C24">
        <f>+'ReEDS Emissions Results'!I25*'Damage function'!F$9 + SUM('ReEDS Emissions Results'!J25:L25)*'Damage function'!F$10</f>
        <v>2.600956728350647</v>
      </c>
      <c r="D24">
        <f>+'ReEDS Emissions Results'!O25*'Damage function'!E$9 + SUM('ReEDS Emissions Results'!N25,'ReEDS Emissions Results'!P25:R25)*'Damage function'!E$10</f>
        <v>5.7155320835398404</v>
      </c>
      <c r="E24">
        <f>+'ReEDS Emissions Results'!Z25*'Damage function'!N24/1000</f>
        <v>274.02983022637062</v>
      </c>
      <c r="F24">
        <f>+'ReEDS Emissions Results'!AB25*'Damage function'!F$9 + SUM('ReEDS Emissions Results'!AC25:AE25)*'Damage function'!F$10</f>
        <v>9.6950004528211995</v>
      </c>
      <c r="G24">
        <f>+'ReEDS Emissions Results'!AH25*'Damage function'!E$9 + SUM('ReEDS Emissions Results'!AG25,'ReEDS Emissions Results'!AI25:AK25)*'Damage function'!E$10</f>
        <v>25.439035137824348</v>
      </c>
      <c r="I24">
        <f>+SUM(B24)/'ReEDS Energy Generation'!B23 * 10^9</f>
        <v>26.222388115433688</v>
      </c>
      <c r="J24">
        <f>+SUM(C24)/'ReEDS Energy Generation'!B23 * 10^9</f>
        <v>0.57908755107306575</v>
      </c>
      <c r="K24">
        <f>+SUM(D24)/'ReEDS Energy Generation'!B23 * 10^9</f>
        <v>1.2725292355922713</v>
      </c>
      <c r="L24" s="1">
        <f>+SUM(B24:D24)/'ReEDS Energy Generation'!B23 * 10^9</f>
        <v>28.074004902099027</v>
      </c>
      <c r="M24">
        <f>+SUM(E24)/'ReEDS Energy Generation'!C23 * 10^9</f>
        <v>61.011112402237387</v>
      </c>
      <c r="N24">
        <f>+SUM(F24)/'ReEDS Energy Generation'!C23 * 10^9</f>
        <v>2.15853420730943</v>
      </c>
      <c r="O24">
        <f>+SUM(G24)/'ReEDS Energy Generation'!C23 * 10^9</f>
        <v>5.6638499207043944</v>
      </c>
      <c r="P24" s="1">
        <f>+SUM(E24:G24)/'ReEDS Energy Generation'!C23 * 10^9</f>
        <v>68.833496530251224</v>
      </c>
      <c r="R24" s="4">
        <v>49.505664523941199</v>
      </c>
      <c r="S24" s="4">
        <f>+I24</f>
        <v>26.222388115433688</v>
      </c>
      <c r="T24" s="4">
        <f>+J24</f>
        <v>0.57908755107306575</v>
      </c>
      <c r="U24" s="4">
        <f>+K24</f>
        <v>1.2725292355922713</v>
      </c>
      <c r="V24" s="4"/>
      <c r="W24" s="4">
        <v>47.168961145368399</v>
      </c>
      <c r="X24" s="4">
        <f>+M24</f>
        <v>61.011112402237387</v>
      </c>
      <c r="Y24" s="4">
        <f>+N24</f>
        <v>2.15853420730943</v>
      </c>
      <c r="Z24" s="4">
        <f>+O24</f>
        <v>5.6638499207043944</v>
      </c>
      <c r="AA24" s="4"/>
    </row>
    <row r="25" spans="1:27" x14ac:dyDescent="0.2">
      <c r="A25">
        <v>2031</v>
      </c>
      <c r="B25" s="1">
        <f>+'ReEDS Emissions Results'!G26*'Damage function'!N25/1000</f>
        <v>102.17440960957639</v>
      </c>
      <c r="C25">
        <f>+'ReEDS Emissions Results'!I26*'Damage function'!F$9 + SUM('ReEDS Emissions Results'!J26:L26)*'Damage function'!F$10</f>
        <v>2.0707337956466318</v>
      </c>
      <c r="D25">
        <f>+'ReEDS Emissions Results'!O26*'Damage function'!E$9 + SUM('ReEDS Emissions Results'!N26,'ReEDS Emissions Results'!P26:R26)*'Damage function'!E$10</f>
        <v>4.3886393136118764</v>
      </c>
      <c r="E25">
        <f>+'ReEDS Emissions Results'!Z26*'Damage function'!N25/1000</f>
        <v>278.2401997667983</v>
      </c>
      <c r="F25">
        <f>+'ReEDS Emissions Results'!AB26*'Damage function'!F$9 + SUM('ReEDS Emissions Results'!AC26:AE26)*'Damage function'!F$10</f>
        <v>9.5059991806840198</v>
      </c>
      <c r="G25">
        <f>+'ReEDS Emissions Results'!AH26*'Damage function'!E$9 + SUM('ReEDS Emissions Results'!AG26,'ReEDS Emissions Results'!AI26:AK26)*'Damage function'!E$10</f>
        <v>24.891800178090129</v>
      </c>
      <c r="I25">
        <f>+SUM(B25)/'ReEDS Energy Generation'!B24 * 10^9</f>
        <v>22.598510984510124</v>
      </c>
      <c r="J25">
        <f>+SUM(C25)/'ReEDS Energy Generation'!B24 * 10^9</f>
        <v>0.45799628895071987</v>
      </c>
      <c r="K25">
        <f>+SUM(D25)/'ReEDS Energy Generation'!B24 * 10^9</f>
        <v>0.97066099148191731</v>
      </c>
      <c r="L25" s="1">
        <f>+SUM(B25:D25)/'ReEDS Energy Generation'!B24 * 10^9</f>
        <v>24.027168264942762</v>
      </c>
      <c r="M25">
        <f>+SUM(E25)/'ReEDS Energy Generation'!C24 * 10^9</f>
        <v>61.540010211842244</v>
      </c>
      <c r="N25">
        <f>+SUM(F25)/'ReEDS Energy Generation'!C24 * 10^9</f>
        <v>2.1024973643038081</v>
      </c>
      <c r="O25">
        <f>+SUM(G25)/'ReEDS Energy Generation'!C24 * 10^9</f>
        <v>5.5054648409348719</v>
      </c>
      <c r="P25" s="1">
        <f>+SUM(E25:G25)/'ReEDS Energy Generation'!C24 * 10^9</f>
        <v>69.147972417080922</v>
      </c>
      <c r="R25" s="4">
        <v>48.941496428045902</v>
      </c>
      <c r="S25" s="4">
        <f>+I25</f>
        <v>22.598510984510124</v>
      </c>
      <c r="T25" s="4">
        <f>+J25</f>
        <v>0.45799628895071987</v>
      </c>
      <c r="U25" s="4">
        <f>+K25</f>
        <v>0.97066099148191731</v>
      </c>
      <c r="V25" s="4"/>
      <c r="W25" s="4">
        <v>46.277338691504099</v>
      </c>
      <c r="X25" s="4">
        <f>+M25</f>
        <v>61.540010211842244</v>
      </c>
      <c r="Y25" s="4">
        <f>+N25</f>
        <v>2.1024973643038081</v>
      </c>
      <c r="Z25" s="4">
        <f>+O25</f>
        <v>5.5054648409348719</v>
      </c>
      <c r="AA25" s="4"/>
    </row>
    <row r="26" spans="1:27" x14ac:dyDescent="0.2">
      <c r="A26">
        <v>2032</v>
      </c>
      <c r="B26" s="1">
        <f>+'ReEDS Emissions Results'!G27*'Damage function'!N26/1000</f>
        <v>85.529477063121803</v>
      </c>
      <c r="C26">
        <f>+'ReEDS Emissions Results'!I27*'Damage function'!F$9 + SUM('ReEDS Emissions Results'!J27:L27)*'Damage function'!F$10</f>
        <v>1.5405108732348416</v>
      </c>
      <c r="D26">
        <f>+'ReEDS Emissions Results'!O27*'Damage function'!E$9 + SUM('ReEDS Emissions Results'!N27,'ReEDS Emissions Results'!P27:R27)*'Damage function'!E$10</f>
        <v>3.0617465703563926</v>
      </c>
      <c r="E26">
        <f>+'ReEDS Emissions Results'!Z27*'Damage function'!N26/1000</f>
        <v>282.456564810668</v>
      </c>
      <c r="F26">
        <f>+'ReEDS Emissions Results'!AB27*'Damage function'!F$9 + SUM('ReEDS Emissions Results'!AC27:AE27)*'Damage function'!F$10</f>
        <v>9.3169979185518947</v>
      </c>
      <c r="G26">
        <f>+'ReEDS Emissions Results'!AH27*'Damage function'!E$9 + SUM('ReEDS Emissions Results'!AG27,'ReEDS Emissions Results'!AI27:AK27)*'Damage function'!E$10</f>
        <v>24.344543262251705</v>
      </c>
      <c r="I26">
        <f>+SUM(B26)/'ReEDS Energy Generation'!B25 * 10^9</f>
        <v>18.793123871482074</v>
      </c>
      <c r="J26">
        <f>+SUM(C26)/'ReEDS Energy Generation'!B25 * 10^9</f>
        <v>0.33849162487806622</v>
      </c>
      <c r="K26">
        <f>+SUM(D26)/'ReEDS Energy Generation'!B25 * 10^9</f>
        <v>0.67274797573388678</v>
      </c>
      <c r="L26" s="1">
        <f>+SUM(B26:D26)/'ReEDS Energy Generation'!B25 * 10^9</f>
        <v>19.804363472094025</v>
      </c>
      <c r="M26">
        <f>+SUM(E26)/'ReEDS Energy Generation'!C25 * 10^9</f>
        <v>62.063295521877684</v>
      </c>
      <c r="N26">
        <f>+SUM(F26)/'ReEDS Energy Generation'!C25 * 10^9</f>
        <v>2.0471947450872845</v>
      </c>
      <c r="O26">
        <f>+SUM(G26)/'ReEDS Energy Generation'!C25 * 10^9</f>
        <v>5.3491501740914726</v>
      </c>
      <c r="P26" s="1">
        <f>+SUM(E26:G26)/'ReEDS Energy Generation'!C25 * 10^9</f>
        <v>69.45964044105645</v>
      </c>
      <c r="R26" s="4">
        <v>47.988969476078701</v>
      </c>
      <c r="S26" s="4">
        <f>+I26</f>
        <v>18.793123871482074</v>
      </c>
      <c r="T26" s="4">
        <f>+J26</f>
        <v>0.33849162487806622</v>
      </c>
      <c r="U26" s="4">
        <f>+K26</f>
        <v>0.67274797573388678</v>
      </c>
      <c r="V26" s="4"/>
      <c r="W26" s="4">
        <v>45.000997363798</v>
      </c>
      <c r="X26" s="4">
        <f>+M26</f>
        <v>62.063295521877684</v>
      </c>
      <c r="Y26" s="4">
        <f>+N26</f>
        <v>2.0471947450872845</v>
      </c>
      <c r="Z26" s="4">
        <f>+O26</f>
        <v>5.3491501740914726</v>
      </c>
      <c r="AA26" s="4"/>
    </row>
    <row r="27" spans="1:27" x14ac:dyDescent="0.2">
      <c r="A27">
        <v>2033</v>
      </c>
      <c r="B27" s="1">
        <f>+'ReEDS Emissions Results'!G28*'Damage function'!N27/1000</f>
        <v>69.782398432795631</v>
      </c>
      <c r="C27">
        <f>+'ReEDS Emissions Results'!I28*'Damage function'!F$9 + SUM('ReEDS Emissions Results'!J28:L28)*'Damage function'!F$10</f>
        <v>1.149199138080137</v>
      </c>
      <c r="D27">
        <f>+'ReEDS Emissions Results'!O28*'Damage function'!E$9 + SUM('ReEDS Emissions Results'!N28,'ReEDS Emissions Results'!P28:R28)*'Damage function'!E$10</f>
        <v>2.1038479230075908</v>
      </c>
      <c r="E27">
        <f>+'ReEDS Emissions Results'!Z28*'Damage function'!N27/1000</f>
        <v>284.53118111228213</v>
      </c>
      <c r="F27">
        <f>+'ReEDS Emissions Results'!AB28*'Damage function'!F$9 + SUM('ReEDS Emissions Results'!AC28:AE28)*'Damage function'!F$10</f>
        <v>9.170493668170181</v>
      </c>
      <c r="G27">
        <f>+'ReEDS Emissions Results'!AH28*'Damage function'!E$9 + SUM('ReEDS Emissions Results'!AG28,'ReEDS Emissions Results'!AI28:AK28)*'Damage function'!E$10</f>
        <v>24.02029956812888</v>
      </c>
      <c r="I27">
        <f>+SUM(B27)/'ReEDS Energy Generation'!B26 * 10^9</f>
        <v>15.218985617013892</v>
      </c>
      <c r="J27">
        <f>+SUM(C27)/'ReEDS Energy Generation'!B26 * 10^9</f>
        <v>0.25063118417131902</v>
      </c>
      <c r="K27">
        <f>+SUM(D27)/'ReEDS Energy Generation'!B26 * 10^9</f>
        <v>0.45883248497789342</v>
      </c>
      <c r="L27" s="1">
        <f>+SUM(B27:D27)/'ReEDS Energy Generation'!B26 * 10^9</f>
        <v>15.928449286163103</v>
      </c>
      <c r="M27">
        <f>+SUM(E27)/'ReEDS Energy Generation'!C26 * 10^9</f>
        <v>62.053985678209322</v>
      </c>
      <c r="N27">
        <f>+SUM(F27)/'ReEDS Energy Generation'!C26 * 10^9</f>
        <v>2.0000116701521584</v>
      </c>
      <c r="O27">
        <f>+SUM(G27)/'ReEDS Energy Generation'!C26 * 10^9</f>
        <v>5.2386361296506259</v>
      </c>
      <c r="P27" s="1">
        <f>+SUM(E27:G27)/'ReEDS Energy Generation'!C26 * 10^9</f>
        <v>69.292633478012121</v>
      </c>
      <c r="R27" s="4">
        <v>46.911591106185597</v>
      </c>
      <c r="S27" s="4">
        <f>+I27</f>
        <v>15.218985617013892</v>
      </c>
      <c r="T27" s="4">
        <f>+J27</f>
        <v>0.25063118417131902</v>
      </c>
      <c r="U27" s="4">
        <f>+K27</f>
        <v>0.45883248497789342</v>
      </c>
      <c r="V27" s="4"/>
      <c r="W27" s="4">
        <v>43.331422488967597</v>
      </c>
      <c r="X27" s="4">
        <f>+M27</f>
        <v>62.053985678209322</v>
      </c>
      <c r="Y27" s="4">
        <f>+N27</f>
        <v>2.0000116701521584</v>
      </c>
      <c r="Z27" s="4">
        <f>+O27</f>
        <v>5.2386361296506259</v>
      </c>
      <c r="AA27" s="4"/>
    </row>
    <row r="28" spans="1:27" x14ac:dyDescent="0.2">
      <c r="A28">
        <v>2034</v>
      </c>
      <c r="B28" s="1">
        <f>+'ReEDS Emissions Results'!G29*'Damage function'!N28/1000</f>
        <v>53.013518522961462</v>
      </c>
      <c r="C28">
        <f>+'ReEDS Emissions Results'!I29*'Damage function'!F$9 + SUM('ReEDS Emissions Results'!J29:L29)*'Damage function'!F$10</f>
        <v>0.75788740263826126</v>
      </c>
      <c r="D28">
        <f>+'ReEDS Emissions Results'!O29*'Damage function'!E$9 + SUM('ReEDS Emissions Results'!N29,'ReEDS Emissions Results'!P29:R29)*'Damage function'!E$10</f>
        <v>1.1459492537074052</v>
      </c>
      <c r="E28">
        <f>+'ReEDS Emissions Results'!Z29*'Damage function'!N28/1000</f>
        <v>286.47606350275998</v>
      </c>
      <c r="F28">
        <f>+'ReEDS Emissions Results'!AB29*'Damage function'!F$9 + SUM('ReEDS Emissions Results'!AC29:AE29)*'Damage function'!F$10</f>
        <v>9.0239894177884707</v>
      </c>
      <c r="G28">
        <f>+'ReEDS Emissions Results'!AH29*'Damage function'!E$9 + SUM('ReEDS Emissions Results'!AG29,'ReEDS Emissions Results'!AI29:AK29)*'Damage function'!E$10</f>
        <v>23.696077825389168</v>
      </c>
      <c r="I28">
        <f>+SUM(B28)/'ReEDS Energy Generation'!B27 * 10^9</f>
        <v>11.476438687881371</v>
      </c>
      <c r="J28">
        <f>+SUM(C28)/'ReEDS Energy Generation'!B27 * 10^9</f>
        <v>0.16406849707454177</v>
      </c>
      <c r="K28">
        <f>+SUM(D28)/'ReEDS Energy Generation'!B27 * 10^9</f>
        <v>0.24807665508751786</v>
      </c>
      <c r="L28" s="1">
        <f>+SUM(B28:D28)/'ReEDS Energy Generation'!B27 * 10^9</f>
        <v>11.888583840043431</v>
      </c>
      <c r="M28">
        <f>+SUM(E28)/'ReEDS Energy Generation'!C27 * 10^9</f>
        <v>62.016728372991132</v>
      </c>
      <c r="N28">
        <f>+SUM(F28)/'ReEDS Energy Generation'!C27 * 10^9</f>
        <v>1.9535255187501634</v>
      </c>
      <c r="O28">
        <f>+SUM(G28)/'ReEDS Energy Generation'!C27 * 10^9</f>
        <v>5.1297591988458064</v>
      </c>
      <c r="P28" s="1">
        <f>+SUM(E28:G28)/'ReEDS Energy Generation'!C27 * 10^9</f>
        <v>69.100013090587112</v>
      </c>
      <c r="R28" s="4">
        <v>46.110797454340897</v>
      </c>
      <c r="S28" s="4">
        <f>+I28</f>
        <v>11.476438687881371</v>
      </c>
      <c r="T28" s="4">
        <f>+J28</f>
        <v>0.16406849707454177</v>
      </c>
      <c r="U28" s="4">
        <f>+K28</f>
        <v>0.24807665508751786</v>
      </c>
      <c r="V28" s="4"/>
      <c r="W28" s="4">
        <v>41.948394439941801</v>
      </c>
      <c r="X28" s="4">
        <f>+M28</f>
        <v>62.016728372991132</v>
      </c>
      <c r="Y28" s="4">
        <f>+N28</f>
        <v>1.9535255187501634</v>
      </c>
      <c r="Z28" s="4">
        <f>+O28</f>
        <v>5.1297591988458064</v>
      </c>
      <c r="AA28" s="4"/>
    </row>
    <row r="29" spans="1:27" x14ac:dyDescent="0.2">
      <c r="A29">
        <v>2035</v>
      </c>
      <c r="B29" s="1">
        <f>+'ReEDS Emissions Results'!G30*'Damage function'!N29/1000</f>
        <v>35.175701687406914</v>
      </c>
      <c r="C29">
        <f>+'ReEDS Emissions Results'!I30*'Damage function'!F$9 + SUM('ReEDS Emissions Results'!J30:L30)*'Damage function'!F$10</f>
        <v>0.36658006226302653</v>
      </c>
      <c r="D29">
        <f>+'ReEDS Emissions Results'!O30*'Damage function'!E$9 + SUM('ReEDS Emissions Results'!N30,'ReEDS Emissions Results'!P30:R30)*'Damage function'!E$10</f>
        <v>0.18805058440721958</v>
      </c>
      <c r="E29">
        <f>+'ReEDS Emissions Results'!Z30*'Damage function'!N29/1000</f>
        <v>288.28156075419076</v>
      </c>
      <c r="F29">
        <f>+'ReEDS Emissions Results'!AB30*'Damage function'!F$9 + SUM('ReEDS Emissions Results'!AC30:AE30)*'Damage function'!F$10</f>
        <v>8.8774847251283191</v>
      </c>
      <c r="G29">
        <f>+'ReEDS Emissions Results'!AH30*'Damage function'!E$9 + SUM('ReEDS Emissions Results'!AG30,'ReEDS Emissions Results'!AI30:AK30)*'Damage function'!E$10</f>
        <v>23.371834131266343</v>
      </c>
      <c r="I29">
        <f>+SUM(B29)/'ReEDS Energy Generation'!B28 * 10^9</f>
        <v>7.5590578001454372</v>
      </c>
      <c r="J29">
        <f>+SUM(C29)/'ReEDS Energy Generation'!B28 * 10^9</f>
        <v>7.8775965967984182E-2</v>
      </c>
      <c r="K29">
        <f>+SUM(D29)/'ReEDS Energy Generation'!B28 * 10^9</f>
        <v>4.0410998749008623E-2</v>
      </c>
      <c r="L29" s="1">
        <f>+SUM(B29:D29)/'ReEDS Energy Generation'!B28 * 10^9</f>
        <v>7.6782447648624306</v>
      </c>
      <c r="M29">
        <f>+SUM(E29)/'ReEDS Energy Generation'!C28 * 10^9</f>
        <v>61.950064275113206</v>
      </c>
      <c r="N29">
        <f>+SUM(F29)/'ReEDS Energy Generation'!C28 * 10^9</f>
        <v>1.9077208680439</v>
      </c>
      <c r="O29">
        <f>+SUM(G29)/'ReEDS Energy Generation'!C28 * 10^9</f>
        <v>5.022473941348629</v>
      </c>
      <c r="P29" s="1">
        <f>+SUM(E29:G29)/'ReEDS Energy Generation'!C28 * 10^9</f>
        <v>68.880259084505738</v>
      </c>
      <c r="R29" s="4">
        <v>45.781820699758399</v>
      </c>
      <c r="S29" s="4">
        <f>+I29</f>
        <v>7.5590578001454372</v>
      </c>
      <c r="T29" s="4">
        <f>+J29</f>
        <v>7.8775965967984182E-2</v>
      </c>
      <c r="U29" s="4">
        <f>+K29</f>
        <v>4.0410998749008623E-2</v>
      </c>
      <c r="V29" s="4"/>
      <c r="W29" s="4">
        <v>41.208860669886299</v>
      </c>
      <c r="X29" s="4">
        <f>+M29</f>
        <v>61.950064275113206</v>
      </c>
      <c r="Y29" s="4">
        <f>+N29</f>
        <v>1.9077208680439</v>
      </c>
      <c r="Z29" s="4">
        <f>+O29</f>
        <v>5.022473941348629</v>
      </c>
      <c r="AA29" s="4"/>
    </row>
    <row r="30" spans="1:27" x14ac:dyDescent="0.2">
      <c r="A30">
        <v>2036</v>
      </c>
      <c r="B30" s="1">
        <f>+'ReEDS Emissions Results'!G31*'Damage function'!N30/1000</f>
        <v>35.79265095708412</v>
      </c>
      <c r="C30">
        <f>+'ReEDS Emissions Results'!I31*'Damage function'!F$9 + SUM('ReEDS Emissions Results'!J31:L31)*'Damage function'!F$10</f>
        <v>0.36174642237991145</v>
      </c>
      <c r="D30">
        <f>+'ReEDS Emissions Results'!O31*'Damage function'!E$9 + SUM('ReEDS Emissions Results'!N31,'ReEDS Emissions Results'!P31:R31)*'Damage function'!E$10</f>
        <v>0.18065810492320894</v>
      </c>
      <c r="E30">
        <f>+'ReEDS Emissions Results'!Z31*'Damage function'!N30/1000</f>
        <v>288.21781542904375</v>
      </c>
      <c r="F30">
        <f>+'ReEDS Emissions Results'!AB31*'Damage function'!F$9 + SUM('ReEDS Emissions Results'!AC31:AE31)*'Damage function'!F$10</f>
        <v>8.6194568320794431</v>
      </c>
      <c r="G30">
        <f>+'ReEDS Emissions Results'!AH31*'Damage function'!E$9 + SUM('ReEDS Emissions Results'!AG31,'ReEDS Emissions Results'!AI31:AK31)*'Damage function'!E$10</f>
        <v>22.700745231691144</v>
      </c>
      <c r="I30">
        <f>+SUM(B30)/'ReEDS Energy Generation'!B29 * 10^9</f>
        <v>7.6226384167478614</v>
      </c>
      <c r="J30">
        <f>+SUM(C30)/'ReEDS Energy Generation'!B29 * 10^9</f>
        <v>7.7039897929338796E-2</v>
      </c>
      <c r="K30">
        <f>+SUM(D30)/'ReEDS Energy Generation'!B29 * 10^9</f>
        <v>3.8474138518984527E-2</v>
      </c>
      <c r="L30" s="1">
        <f>+SUM(B30:D30)/'ReEDS Energy Generation'!B29 * 10^9</f>
        <v>7.7381524531961841</v>
      </c>
      <c r="M30">
        <f>+SUM(E30)/'ReEDS Energy Generation'!C29 * 10^9</f>
        <v>61.380762070816793</v>
      </c>
      <c r="N30">
        <f>+SUM(F30)/'ReEDS Energy Generation'!C29 * 10^9</f>
        <v>1.835656231735598</v>
      </c>
      <c r="O30">
        <f>+SUM(G30)/'ReEDS Energy Generation'!C29 * 10^9</f>
        <v>4.8345000458158731</v>
      </c>
      <c r="P30" s="1">
        <f>+SUM(E30:G30)/'ReEDS Energy Generation'!C29 * 10^9</f>
        <v>68.05091834836827</v>
      </c>
      <c r="R30" s="4">
        <v>45.679140259811803</v>
      </c>
      <c r="S30" s="4">
        <f>+I30</f>
        <v>7.6226384167478614</v>
      </c>
      <c r="T30" s="4">
        <f>+J30</f>
        <v>7.7039897929338796E-2</v>
      </c>
      <c r="U30" s="4">
        <f>+K30</f>
        <v>3.8474138518984527E-2</v>
      </c>
      <c r="V30" s="4"/>
      <c r="W30" s="4">
        <v>40.652536362462101</v>
      </c>
      <c r="X30" s="4">
        <f>+M30</f>
        <v>61.380762070816793</v>
      </c>
      <c r="Y30" s="4">
        <f>+N30</f>
        <v>1.835656231735598</v>
      </c>
      <c r="Z30" s="4">
        <f>+O30</f>
        <v>4.8345000458158731</v>
      </c>
      <c r="AA30" s="4"/>
    </row>
    <row r="31" spans="1:27" x14ac:dyDescent="0.2">
      <c r="A31">
        <v>2037</v>
      </c>
      <c r="B31" s="1">
        <f>+'ReEDS Emissions Results'!G32*'Damage function'!N31/1000</f>
        <v>36.414959051629921</v>
      </c>
      <c r="C31">
        <f>+'ReEDS Emissions Results'!I32*'Damage function'!F$9 + SUM('ReEDS Emissions Results'!J32:L32)*'Damage function'!F$10</f>
        <v>0.35692308501260206</v>
      </c>
      <c r="D31">
        <f>+'ReEDS Emissions Results'!O32*'Damage function'!E$9 + SUM('ReEDS Emissions Results'!N32,'ReEDS Emissions Results'!P32:R32)*'Damage function'!E$10</f>
        <v>0.17326564739058142</v>
      </c>
      <c r="E31">
        <f>+'ReEDS Emissions Results'!Z32*'Damage function'!N31/1000</f>
        <v>287.89079197970938</v>
      </c>
      <c r="F31">
        <f>+'ReEDS Emissions Results'!AB32*'Damage function'!F$9 + SUM('ReEDS Emissions Results'!AC32:AE32)*'Damage function'!F$10</f>
        <v>8.3614289496099641</v>
      </c>
      <c r="G31">
        <f>+'ReEDS Emissions Results'!AH32*'Damage function'!E$9 + SUM('ReEDS Emissions Results'!AG32,'ReEDS Emissions Results'!AI32:AK32)*'Damage function'!E$10</f>
        <v>22.029678305450435</v>
      </c>
      <c r="I31">
        <f>+SUM(B31)/'ReEDS Energy Generation'!B30 * 10^9</f>
        <v>7.6862195720300317</v>
      </c>
      <c r="J31">
        <f>+SUM(C31)/'ReEDS Energy Generation'!B30 * 10^9</f>
        <v>7.5336874547725391E-2</v>
      </c>
      <c r="K31">
        <f>+SUM(D31)/'ReEDS Energy Generation'!B30 * 10^9</f>
        <v>3.6571723402070717E-2</v>
      </c>
      <c r="L31" s="1">
        <f>+SUM(B31:D31)/'ReEDS Energy Generation'!B30 * 10^9</f>
        <v>7.7981281699798277</v>
      </c>
      <c r="M31">
        <f>+SUM(E31)/'ReEDS Energy Generation'!C30 * 10^9</f>
        <v>60.766012033250526</v>
      </c>
      <c r="N31">
        <f>+SUM(F31)/'ReEDS Energy Generation'!C30 * 10^9</f>
        <v>1.764873022416704</v>
      </c>
      <c r="O31">
        <f>+SUM(G31)/'ReEDS Energy Generation'!C30 * 10^9</f>
        <v>4.6498732654568125</v>
      </c>
      <c r="P31" s="1">
        <f>+SUM(E31:G31)/'ReEDS Energy Generation'!C30 * 10^9</f>
        <v>67.180758321124031</v>
      </c>
      <c r="R31" s="4">
        <v>45.4872037975504</v>
      </c>
      <c r="S31" s="4">
        <f>+I31</f>
        <v>7.6862195720300317</v>
      </c>
      <c r="T31" s="4">
        <f>+J31</f>
        <v>7.5336874547725391E-2</v>
      </c>
      <c r="U31" s="4">
        <f>+K31</f>
        <v>3.6571723402070717E-2</v>
      </c>
      <c r="V31" s="4"/>
      <c r="W31" s="4">
        <v>40.221402361662399</v>
      </c>
      <c r="X31" s="4">
        <f>+M31</f>
        <v>60.766012033250526</v>
      </c>
      <c r="Y31" s="4">
        <f>+N31</f>
        <v>1.764873022416704</v>
      </c>
      <c r="Z31" s="4">
        <f>+O31</f>
        <v>4.6498732654568125</v>
      </c>
      <c r="AA31" s="4"/>
    </row>
    <row r="32" spans="1:27" x14ac:dyDescent="0.2">
      <c r="A32">
        <v>2038</v>
      </c>
      <c r="B32" s="1">
        <f>+'ReEDS Emissions Results'!G33*'Damage function'!N32/1000</f>
        <v>37.042392267054687</v>
      </c>
      <c r="C32">
        <f>+'ReEDS Emissions Results'!I33*'Damage function'!F$9 + SUM('ReEDS Emissions Results'!J33:L33)*'Damage function'!F$10</f>
        <v>0.35208945542171061</v>
      </c>
      <c r="D32">
        <f>+'ReEDS Emissions Results'!O33*'Damage function'!E$9 + SUM('ReEDS Emissions Results'!N33,'ReEDS Emissions Results'!P33:R33)*'Damage function'!E$10</f>
        <v>0.16587964356458784</v>
      </c>
      <c r="E32">
        <f>+'ReEDS Emissions Results'!Z33*'Damage function'!N32/1000</f>
        <v>287.28475087715009</v>
      </c>
      <c r="F32">
        <f>+'ReEDS Emissions Results'!AB33*'Damage function'!F$9 + SUM('ReEDS Emissions Results'!AC33:AE33)*'Damage function'!F$10</f>
        <v>8.1034010668533121</v>
      </c>
      <c r="G32">
        <f>+'ReEDS Emissions Results'!AH33*'Damage function'!E$9 + SUM('ReEDS Emissions Results'!AG33,'ReEDS Emissions Results'!AI33:AK33)*'Damage function'!E$10</f>
        <v>21.358590196125032</v>
      </c>
      <c r="I32">
        <f>+SUM(B32)/'ReEDS Energy Generation'!B31 * 10^9</f>
        <v>7.7497523578231542</v>
      </c>
      <c r="J32">
        <f>+SUM(C32)/'ReEDS Energy Generation'!B31 * 10^9</f>
        <v>7.3661713521291125E-2</v>
      </c>
      <c r="K32">
        <f>+SUM(D32)/'ReEDS Energy Generation'!B31 * 10^9</f>
        <v>3.4704188367792578E-2</v>
      </c>
      <c r="L32" s="1">
        <f>+SUM(B32:D32)/'ReEDS Energy Generation'!B31 * 10^9</f>
        <v>7.8581182597122394</v>
      </c>
      <c r="M32">
        <f>+SUM(E32)/'ReEDS Energy Generation'!C31 * 10^9</f>
        <v>60.103722767845298</v>
      </c>
      <c r="N32">
        <f>+SUM(F32)/'ReEDS Energy Generation'!C31 * 10^9</f>
        <v>1.6953373602732063</v>
      </c>
      <c r="O32">
        <f>+SUM(G32)/'ReEDS Energy Generation'!C31 * 10^9</f>
        <v>4.4684960825117788</v>
      </c>
      <c r="P32" s="1">
        <f>+SUM(E32:G32)/'ReEDS Energy Generation'!C31 * 10^9</f>
        <v>66.267556210630289</v>
      </c>
      <c r="R32" s="4">
        <v>45.208836716392298</v>
      </c>
      <c r="S32" s="4">
        <f>+I32</f>
        <v>7.7497523578231542</v>
      </c>
      <c r="T32" s="4">
        <f>+J32</f>
        <v>7.3661713521291125E-2</v>
      </c>
      <c r="U32" s="4">
        <f>+K32</f>
        <v>3.4704188367792578E-2</v>
      </c>
      <c r="V32" s="4"/>
      <c r="W32" s="4">
        <v>39.707912303126498</v>
      </c>
      <c r="X32" s="4">
        <f>+M32</f>
        <v>60.103722767845298</v>
      </c>
      <c r="Y32" s="4">
        <f>+N32</f>
        <v>1.6953373602732063</v>
      </c>
      <c r="Z32" s="4">
        <f>+O32</f>
        <v>4.4684960825117788</v>
      </c>
      <c r="AA32" s="4"/>
    </row>
    <row r="33" spans="1:27" x14ac:dyDescent="0.2">
      <c r="A33">
        <v>2039</v>
      </c>
      <c r="B33" s="1">
        <f>+'ReEDS Emissions Results'!G34*'Damage function'!N33/1000</f>
        <v>37.674697990339659</v>
      </c>
      <c r="C33">
        <f>+'ReEDS Emissions Results'!I34*'Damage function'!F$9 + SUM('ReEDS Emissions Results'!J34:L34)*'Damage function'!F$10</f>
        <v>0.34726405960968482</v>
      </c>
      <c r="D33">
        <f>+'ReEDS Emissions Results'!O34*'Damage function'!E$9 + SUM('ReEDS Emissions Results'!N34,'ReEDS Emissions Results'!P34:R34)*'Damage function'!E$10</f>
        <v>0.15848839335803133</v>
      </c>
      <c r="E33">
        <f>+'ReEDS Emissions Results'!Z34*'Damage function'!N33/1000</f>
        <v>286.38324581440543</v>
      </c>
      <c r="F33">
        <f>+'ReEDS Emissions Results'!AB34*'Damage function'!F$9 + SUM('ReEDS Emissions Results'!AC34:AE34)*'Damage function'!F$10</f>
        <v>7.8453731740916099</v>
      </c>
      <c r="G33">
        <f>+'ReEDS Emissions Results'!AH34*'Damage function'!E$9 + SUM('ReEDS Emissions Results'!AG34,'ReEDS Emissions Results'!AI34:AK34)*'Damage function'!E$10</f>
        <v>20.687493240392232</v>
      </c>
      <c r="I33">
        <f>+SUM(B33)/'ReEDS Energy Generation'!B32 * 10^9</f>
        <v>7.8131856534436546</v>
      </c>
      <c r="J33">
        <f>+SUM(C33)/'ReEDS Energy Generation'!B32 * 10^9</f>
        <v>7.2017526701732434E-2</v>
      </c>
      <c r="K33">
        <f>+SUM(D33)/'ReEDS Energy Generation'!B32 * 10^9</f>
        <v>3.2868192906014088E-2</v>
      </c>
      <c r="L33" s="1">
        <f>+SUM(B33:D33)/'ReEDS Energy Generation'!B32 * 10^9</f>
        <v>7.9180713730514016</v>
      </c>
      <c r="M33">
        <f>+SUM(E33)/'ReEDS Energy Generation'!C32 * 10^9</f>
        <v>59.391729381811757</v>
      </c>
      <c r="N33">
        <f>+SUM(F33)/'ReEDS Energy Generation'!C32 * 10^9</f>
        <v>1.6270165495538096</v>
      </c>
      <c r="O33">
        <f>+SUM(G33)/'ReEDS Energy Generation'!C32 * 10^9</f>
        <v>4.2902858951381857</v>
      </c>
      <c r="P33" s="1">
        <f>+SUM(E33:G33)/'ReEDS Energy Generation'!C32 * 10^9</f>
        <v>65.309031826503755</v>
      </c>
      <c r="R33" s="4">
        <v>44.8139778630755</v>
      </c>
      <c r="S33" s="4">
        <f>+I33</f>
        <v>7.8131856534436546</v>
      </c>
      <c r="T33" s="4">
        <f>+J33</f>
        <v>7.2017526701732434E-2</v>
      </c>
      <c r="U33" s="4">
        <f>+K33</f>
        <v>3.2868192906014088E-2</v>
      </c>
      <c r="V33" s="4"/>
      <c r="W33" s="4">
        <v>39.1081075103193</v>
      </c>
      <c r="X33" s="4">
        <f>+M33</f>
        <v>59.391729381811757</v>
      </c>
      <c r="Y33" s="4">
        <f>+N33</f>
        <v>1.6270165495538096</v>
      </c>
      <c r="Z33" s="4">
        <f>+O33</f>
        <v>4.2902858951381857</v>
      </c>
      <c r="AA33" s="4"/>
    </row>
    <row r="34" spans="1:27" x14ac:dyDescent="0.2">
      <c r="A34">
        <v>2040</v>
      </c>
      <c r="B34" s="1">
        <f>+'ReEDS Emissions Results'!G35*'Damage function'!N34/1000</f>
        <v>38.311603903981364</v>
      </c>
      <c r="C34">
        <f>+'ReEDS Emissions Results'!I35*'Damage function'!F$9 + SUM('ReEDS Emissions Results'!J35:L35)*'Damage function'!F$10</f>
        <v>0.34243557613058428</v>
      </c>
      <c r="D34">
        <f>+'ReEDS Emissions Results'!O35*'Damage function'!E$9 + SUM('ReEDS Emissions Results'!N35,'ReEDS Emissions Results'!P35:R35)*'Damage function'!E$10</f>
        <v>0.15108676014726433</v>
      </c>
      <c r="E34">
        <f>+'ReEDS Emissions Results'!Z35*'Damage function'!N34/1000</f>
        <v>285.16909410460323</v>
      </c>
      <c r="F34">
        <f>+'ReEDS Emissions Results'!AB35*'Damage function'!F$9 + SUM('ReEDS Emissions Results'!AC35:AE35)*'Damage function'!F$10</f>
        <v>7.5873452913349588</v>
      </c>
      <c r="G34">
        <f>+'ReEDS Emissions Results'!AH35*'Damage function'!E$9 + SUM('ReEDS Emissions Results'!AG35,'ReEDS Emissions Results'!AI35:AK35)*'Damage function'!E$10</f>
        <v>20.016405065212677</v>
      </c>
      <c r="I34">
        <f>+SUM(B34)/'ReEDS Energy Generation'!B33 * 10^9</f>
        <v>7.8764660579558292</v>
      </c>
      <c r="J34">
        <f>+SUM(C34)/'ReEDS Energy Generation'!B33 * 10^9</f>
        <v>7.040118182441335E-2</v>
      </c>
      <c r="K34">
        <f>+SUM(D34)/'ReEDS Energy Generation'!B33 * 10^9</f>
        <v>3.1061861599137389E-2</v>
      </c>
      <c r="L34" s="1">
        <f>+SUM(B34:D34)/'ReEDS Energy Generation'!B33 * 10^9</f>
        <v>7.9779291013793792</v>
      </c>
      <c r="M34">
        <f>+SUM(E34)/'ReEDS Energy Generation'!C33 * 10^9</f>
        <v>58.627790580688803</v>
      </c>
      <c r="N34">
        <f>+SUM(F34)/'ReEDS Energy Generation'!C33 * 10^9</f>
        <v>1.5598790331766907</v>
      </c>
      <c r="O34">
        <f>+SUM(G34)/'ReEDS Energy Generation'!C33 * 10^9</f>
        <v>4.1151640503899349</v>
      </c>
      <c r="P34" s="1">
        <f>+SUM(E34:G34)/'ReEDS Energy Generation'!C33 * 10^9</f>
        <v>64.302833664255417</v>
      </c>
      <c r="R34" s="4">
        <v>44.331451423535</v>
      </c>
      <c r="S34" s="4">
        <f>+I34</f>
        <v>7.8764660579558292</v>
      </c>
      <c r="T34" s="4">
        <f>+J34</f>
        <v>7.040118182441335E-2</v>
      </c>
      <c r="U34" s="4">
        <f>+K34</f>
        <v>3.1061861599137389E-2</v>
      </c>
      <c r="V34" s="4"/>
      <c r="W34" s="4">
        <v>38.4240058215658</v>
      </c>
      <c r="X34" s="4">
        <f>+M34</f>
        <v>58.627790580688803</v>
      </c>
      <c r="Y34" s="4">
        <f>+N34</f>
        <v>1.5598790331766907</v>
      </c>
      <c r="Z34" s="4">
        <f>+O34</f>
        <v>4.1151640503899349</v>
      </c>
      <c r="AA34" s="4"/>
    </row>
    <row r="35" spans="1:27" x14ac:dyDescent="0.2">
      <c r="A35">
        <v>2041</v>
      </c>
      <c r="B35" s="1">
        <f>+'ReEDS Emissions Results'!G36*'Damage function'!N35/1000</f>
        <v>39.731487480392545</v>
      </c>
      <c r="C35">
        <f>+'ReEDS Emissions Results'!I36*'Damage function'!F$9 + SUM('ReEDS Emissions Results'!J36:L36)*'Damage function'!F$10</f>
        <v>0.34425030099258686</v>
      </c>
      <c r="D35">
        <f>+'ReEDS Emissions Results'!O36*'Damage function'!E$9 + SUM('ReEDS Emissions Results'!N36,'ReEDS Emissions Results'!P36:R36)*'Damage function'!E$10</f>
        <v>0.14962921026022458</v>
      </c>
      <c r="E35">
        <f>+'ReEDS Emissions Results'!Z36*'Damage function'!N35/1000</f>
        <v>279.04986229299851</v>
      </c>
      <c r="F35">
        <f>+'ReEDS Emissions Results'!AB36*'Damage function'!F$9 + SUM('ReEDS Emissions Results'!AC36:AE36)*'Damage function'!F$10</f>
        <v>7.1991803407303614</v>
      </c>
      <c r="G35">
        <f>+'ReEDS Emissions Results'!AH36*'Damage function'!E$9 + SUM('ReEDS Emissions Results'!AG36,'ReEDS Emissions Results'!AI36:AK36)*'Damage function'!E$10</f>
        <v>18.992312921726992</v>
      </c>
      <c r="I35">
        <f>+SUM(B35)/'ReEDS Energy Generation'!B34 * 10^9</f>
        <v>8.0913463114239956</v>
      </c>
      <c r="J35">
        <f>+SUM(C35)/'ReEDS Energy Generation'!B34 * 10^9</f>
        <v>7.0106824077945343E-2</v>
      </c>
      <c r="K35">
        <f>+SUM(D35)/'ReEDS Energy Generation'!B34 * 10^9</f>
        <v>3.0472097454640579E-2</v>
      </c>
      <c r="L35" s="1">
        <f>+SUM(B35:D35)/'ReEDS Energy Generation'!B34 * 10^9</f>
        <v>8.1919252329565797</v>
      </c>
      <c r="M35">
        <f>+SUM(E35)/'ReEDS Energy Generation'!C34 * 10^9</f>
        <v>56.828707334002878</v>
      </c>
      <c r="N35">
        <f>+SUM(F35)/'ReEDS Energy Generation'!C34 * 10^9</f>
        <v>1.4661183104204594</v>
      </c>
      <c r="O35">
        <f>+SUM(G35)/'ReEDS Energy Generation'!C34 * 10^9</f>
        <v>3.8677983345190299</v>
      </c>
      <c r="P35" s="1">
        <f>+SUM(E35:G35)/'ReEDS Energy Generation'!C34 * 10^9</f>
        <v>62.162623978942378</v>
      </c>
      <c r="R35" s="4">
        <v>42.813275046816599</v>
      </c>
      <c r="S35" s="4">
        <f>+I35</f>
        <v>8.0913463114239956</v>
      </c>
      <c r="T35" s="4">
        <f>+J35</f>
        <v>7.0106824077945343E-2</v>
      </c>
      <c r="U35" s="4">
        <f>+K35</f>
        <v>3.0472097454640579E-2</v>
      </c>
      <c r="V35" s="4"/>
      <c r="W35" s="4">
        <v>36.892314482387299</v>
      </c>
      <c r="X35" s="4">
        <f>+M35</f>
        <v>56.828707334002878</v>
      </c>
      <c r="Y35" s="4">
        <f>+N35</f>
        <v>1.4661183104204594</v>
      </c>
      <c r="Z35" s="4">
        <f>+O35</f>
        <v>3.8677983345190299</v>
      </c>
      <c r="AA35" s="4"/>
    </row>
    <row r="36" spans="1:27" x14ac:dyDescent="0.2">
      <c r="A36">
        <v>2042</v>
      </c>
      <c r="B36" s="1">
        <f>+'ReEDS Emissions Results'!G37*'Damage function'!N36/1000</f>
        <v>41.202083603684002</v>
      </c>
      <c r="C36">
        <f>+'ReEDS Emissions Results'!I37*'Damage function'!F$9 + SUM('ReEDS Emissions Results'!J37:L37)*'Damage function'!F$10</f>
        <v>0.34606503614681294</v>
      </c>
      <c r="D36">
        <f>+'ReEDS Emissions Results'!O37*'Damage function'!E$9 + SUM('ReEDS Emissions Results'!N37,'ReEDS Emissions Results'!P37:R37)*'Damage function'!E$10</f>
        <v>0.14817337258106733</v>
      </c>
      <c r="E36">
        <f>+'ReEDS Emissions Results'!Z37*'Damage function'!N36/1000</f>
        <v>272.30682438800341</v>
      </c>
      <c r="F36">
        <f>+'ReEDS Emissions Results'!AB37*'Damage function'!F$9 + SUM('ReEDS Emissions Results'!AC37:AE37)*'Damage function'!F$10</f>
        <v>6.8110154004179853</v>
      </c>
      <c r="G36">
        <f>+'ReEDS Emissions Results'!AH37*'Damage function'!E$9 + SUM('ReEDS Emissions Results'!AG37,'ReEDS Emissions Results'!AI37:AK37)*'Damage function'!E$10</f>
        <v>17.968218583103003</v>
      </c>
      <c r="I36">
        <f>+SUM(B36)/'ReEDS Energy Generation'!B35 * 10^9</f>
        <v>8.3124426759856274</v>
      </c>
      <c r="J36">
        <f>+SUM(C36)/'ReEDS Energy Generation'!B35 * 10^9</f>
        <v>6.9817968498953956E-2</v>
      </c>
      <c r="K36">
        <f>+SUM(D36)/'ReEDS Energy Generation'!B35 * 10^9</f>
        <v>2.9893698521048929E-2</v>
      </c>
      <c r="L36" s="1">
        <f>+SUM(B36:D36)/'ReEDS Energy Generation'!B35 * 10^9</f>
        <v>8.4121543430056303</v>
      </c>
      <c r="M36">
        <f>+SUM(E36)/'ReEDS Energy Generation'!C35 * 10^9</f>
        <v>54.937388355829988</v>
      </c>
      <c r="N36">
        <f>+SUM(F36)/'ReEDS Energy Generation'!C35 * 10^9</f>
        <v>1.3741095141161155</v>
      </c>
      <c r="O36">
        <f>+SUM(G36)/'ReEDS Energy Generation'!C35 * 10^9</f>
        <v>3.6250542180898027</v>
      </c>
      <c r="P36" s="1">
        <f>+SUM(E36:G36)/'ReEDS Energy Generation'!C35 * 10^9</f>
        <v>59.93655208803591</v>
      </c>
      <c r="R36" s="4">
        <v>41.878519698870598</v>
      </c>
      <c r="S36" s="4">
        <f>+I36</f>
        <v>8.3124426759856274</v>
      </c>
      <c r="T36" s="4">
        <f>+J36</f>
        <v>6.9817968498953956E-2</v>
      </c>
      <c r="U36" s="4">
        <f>+K36</f>
        <v>2.9893698521048929E-2</v>
      </c>
      <c r="V36" s="4"/>
      <c r="W36" s="4">
        <v>35.920668598812398</v>
      </c>
      <c r="X36" s="4">
        <f>+M36</f>
        <v>54.937388355829988</v>
      </c>
      <c r="Y36" s="4">
        <f>+N36</f>
        <v>1.3741095141161155</v>
      </c>
      <c r="Z36" s="4">
        <f>+O36</f>
        <v>3.6250542180898027</v>
      </c>
      <c r="AA36" s="4"/>
    </row>
    <row r="37" spans="1:27" x14ac:dyDescent="0.2">
      <c r="A37">
        <v>2043</v>
      </c>
      <c r="B37" s="1">
        <f>+'ReEDS Emissions Results'!G38*'Damage function'!N37/1000</f>
        <v>42.725157180557133</v>
      </c>
      <c r="C37">
        <f>+'ReEDS Emissions Results'!I38*'Damage function'!F$9 + SUM('ReEDS Emissions Results'!J38:L38)*'Damage function'!F$10</f>
        <v>0.34787938019654285</v>
      </c>
      <c r="D37">
        <f>+'ReEDS Emissions Results'!O38*'Damage function'!E$9 + SUM('ReEDS Emissions Results'!N38,'ReEDS Emissions Results'!P38:R38)*'Damage function'!E$10</f>
        <v>0.1467150763470019</v>
      </c>
      <c r="E37">
        <f>+'ReEDS Emissions Results'!Z38*'Damage function'!N37/1000</f>
        <v>264.9080593573147</v>
      </c>
      <c r="F37">
        <f>+'ReEDS Emissions Results'!AB38*'Damage function'!F$9 + SUM('ReEDS Emissions Results'!AC38:AE38)*'Damage function'!F$10</f>
        <v>6.422850470685006</v>
      </c>
      <c r="G37">
        <f>+'ReEDS Emissions Results'!AH38*'Damage function'!E$9 + SUM('ReEDS Emissions Results'!AG38,'ReEDS Emissions Results'!AI38:AK38)*'Damage function'!E$10</f>
        <v>16.944126417665942</v>
      </c>
      <c r="I37">
        <f>+SUM(B37)/'ReEDS Energy Generation'!B36 * 10^9</f>
        <v>8.539935312504058</v>
      </c>
      <c r="J37">
        <f>+SUM(C37)/'ReEDS Energy Generation'!B36 * 10^9</f>
        <v>6.9534382070908549E-2</v>
      </c>
      <c r="K37">
        <f>+SUM(D37)/'ReEDS Energy Generation'!B36 * 10^9</f>
        <v>2.9325515552290647E-2</v>
      </c>
      <c r="L37" s="1">
        <f>+SUM(B37:D37)/'ReEDS Energy Generation'!B36 * 10^9</f>
        <v>8.6387952101272578</v>
      </c>
      <c r="M37">
        <f>+SUM(E37)/'ReEDS Energy Generation'!C36 * 10^9</f>
        <v>52.950014463655457</v>
      </c>
      <c r="N37">
        <f>+SUM(F37)/'ReEDS Energy Generation'!C36 * 10^9</f>
        <v>1.283803996547894</v>
      </c>
      <c r="O37">
        <f>+SUM(G37)/'ReEDS Energy Generation'!C36 * 10^9</f>
        <v>3.3868042409357697</v>
      </c>
      <c r="P37" s="1">
        <f>+SUM(E37:G37)/'ReEDS Energy Generation'!C36 * 10^9</f>
        <v>57.620622701139105</v>
      </c>
      <c r="R37" s="4">
        <v>41.006766564274997</v>
      </c>
      <c r="S37" s="4">
        <f>+I37</f>
        <v>8.539935312504058</v>
      </c>
      <c r="T37" s="4">
        <f>+J37</f>
        <v>6.9534382070908549E-2</v>
      </c>
      <c r="U37" s="4">
        <f>+K37</f>
        <v>2.9325515552290647E-2</v>
      </c>
      <c r="V37" s="4"/>
      <c r="W37" s="4">
        <v>34.951531999203297</v>
      </c>
      <c r="X37" s="4">
        <f>+M37</f>
        <v>52.950014463655457</v>
      </c>
      <c r="Y37" s="4">
        <f>+N37</f>
        <v>1.283803996547894</v>
      </c>
      <c r="Z37" s="4">
        <f>+O37</f>
        <v>3.3868042409357697</v>
      </c>
      <c r="AA37" s="4"/>
    </row>
    <row r="38" spans="1:27" x14ac:dyDescent="0.2">
      <c r="A38">
        <v>2044</v>
      </c>
      <c r="B38" s="1">
        <f>+'ReEDS Emissions Results'!G39*'Damage function'!N38/1000</f>
        <v>44.302533271389414</v>
      </c>
      <c r="C38">
        <f>+'ReEDS Emissions Results'!I39*'Damage function'!F$9 + SUM('ReEDS Emissions Results'!J39:L39)*'Damage function'!F$10</f>
        <v>0.34969386833740301</v>
      </c>
      <c r="D38">
        <f>+'ReEDS Emissions Results'!O39*'Damage function'!E$9 + SUM('ReEDS Emissions Results'!N39,'ReEDS Emissions Results'!P39:R39)*'Damage function'!E$10</f>
        <v>0.14525678011293647</v>
      </c>
      <c r="E38">
        <f>+'ReEDS Emissions Results'!Z39*'Damage function'!N38/1000</f>
        <v>256.82029223201562</v>
      </c>
      <c r="F38">
        <f>+'ReEDS Emissions Results'!AB39*'Damage function'!F$9 + SUM('ReEDS Emissions Results'!AC39:AE39)*'Damage function'!F$10</f>
        <v>6.0346855200804086</v>
      </c>
      <c r="G38">
        <f>+'ReEDS Emissions Results'!AH39*'Damage function'!E$9 + SUM('ReEDS Emissions Results'!AG39,'ReEDS Emissions Results'!AI39:AK39)*'Damage function'!E$10</f>
        <v>15.920032074320851</v>
      </c>
      <c r="I38">
        <f>+SUM(B38)/'ReEDS Energy Generation'!B37 * 10^9</f>
        <v>8.7740096859932653</v>
      </c>
      <c r="J38">
        <f>+SUM(C38)/'ReEDS Energy Generation'!B37 * 10^9</f>
        <v>6.9256025815261524E-2</v>
      </c>
      <c r="K38">
        <f>+SUM(D38)/'ReEDS Energy Generation'!B37 * 10^9</f>
        <v>2.8767754382347271E-2</v>
      </c>
      <c r="L38" s="1">
        <f>+SUM(B38:D38)/'ReEDS Energy Generation'!B37 * 10^9</f>
        <v>8.8720334661908762</v>
      </c>
      <c r="M38">
        <f>+SUM(E38)/'ReEDS Energy Generation'!C37 * 10^9</f>
        <v>50.862638436491764</v>
      </c>
      <c r="N38">
        <f>+SUM(F38)/'ReEDS Energy Generation'!C37 * 10^9</f>
        <v>1.1951548883391483</v>
      </c>
      <c r="O38">
        <f>+SUM(G38)/'ReEDS Energy Generation'!C37 * 10^9</f>
        <v>3.1529238918628977</v>
      </c>
      <c r="P38" s="1">
        <f>+SUM(E38:G38)/'ReEDS Energy Generation'!C37 * 10^9</f>
        <v>55.210717216693801</v>
      </c>
      <c r="R38" s="4">
        <v>40.525544413262303</v>
      </c>
      <c r="S38" s="4">
        <f>+I38</f>
        <v>8.7740096859932653</v>
      </c>
      <c r="T38" s="4">
        <f>+J38</f>
        <v>6.9256025815261524E-2</v>
      </c>
      <c r="U38" s="4">
        <f>+K38</f>
        <v>2.8767754382347271E-2</v>
      </c>
      <c r="V38" s="4"/>
      <c r="W38" s="4">
        <v>34.4197228460079</v>
      </c>
      <c r="X38" s="4">
        <f>+M38</f>
        <v>50.862638436491764</v>
      </c>
      <c r="Y38" s="4">
        <f>+N38</f>
        <v>1.1951548883391483</v>
      </c>
      <c r="Z38" s="4">
        <f>+O38</f>
        <v>3.1529238918628977</v>
      </c>
      <c r="AA38" s="4"/>
    </row>
    <row r="39" spans="1:27" x14ac:dyDescent="0.2">
      <c r="A39">
        <v>2045</v>
      </c>
      <c r="B39" s="1">
        <f>+'ReEDS Emissions Results'!G40*'Damage function'!N39/1000</f>
        <v>45.936099286209121</v>
      </c>
      <c r="C39">
        <f>+'ReEDS Emissions Results'!I40*'Damage function'!F$9 + SUM('ReEDS Emissions Results'!J40:L40)*'Damage function'!F$10</f>
        <v>0.35150834618603949</v>
      </c>
      <c r="D39">
        <f>+'ReEDS Emissions Results'!O40*'Damage function'!E$9 + SUM('ReEDS Emissions Results'!N40,'ReEDS Emissions Results'!P40:R40)*'Damage function'!E$10</f>
        <v>0.14380067901718194</v>
      </c>
      <c r="E39">
        <f>+'ReEDS Emissions Results'!Z40*'Damage function'!N39/1000</f>
        <v>248.00884185194923</v>
      </c>
      <c r="F39">
        <f>+'ReEDS Emissions Results'!AB40*'Damage function'!F$9 + SUM('ReEDS Emissions Results'!AC40:AE40)*'Damage function'!F$10</f>
        <v>5.6465205797680342</v>
      </c>
      <c r="G39">
        <f>+'ReEDS Emissions Results'!AH40*'Damage function'!E$9 + SUM('ReEDS Emissions Results'!AG40,'ReEDS Emissions Results'!AI40:AK40)*'Damage function'!E$10</f>
        <v>14.895937713745479</v>
      </c>
      <c r="I39">
        <f>+SUM(B39)/'ReEDS Energy Generation'!B38 * 10^9</f>
        <v>9.0148567555572079</v>
      </c>
      <c r="J39">
        <f>+SUM(C39)/'ReEDS Energy Generation'!B38 * 10^9</f>
        <v>6.8982726842052353E-2</v>
      </c>
      <c r="K39">
        <f>+SUM(D39)/'ReEDS Energy Generation'!B38 * 10^9</f>
        <v>2.8220561667954742E-2</v>
      </c>
      <c r="L39" s="1">
        <f>+SUM(B39:D39)/'ReEDS Energy Generation'!B38 * 10^9</f>
        <v>9.1120600440672153</v>
      </c>
      <c r="M39">
        <f>+SUM(E39)/'ReEDS Energy Generation'!C38 * 10^9</f>
        <v>48.671180577976983</v>
      </c>
      <c r="N39">
        <f>+SUM(F39)/'ReEDS Energy Generation'!C38 * 10^9</f>
        <v>1.108117036162811</v>
      </c>
      <c r="O39">
        <f>+SUM(G39)/'ReEDS Energy Generation'!C38 * 10^9</f>
        <v>2.9232944637385141</v>
      </c>
      <c r="P39" s="1">
        <f>+SUM(E39:G39)/'ReEDS Energy Generation'!C38 * 10^9</f>
        <v>52.702592077878307</v>
      </c>
      <c r="R39" s="4">
        <v>39.942905985811599</v>
      </c>
      <c r="S39" s="4">
        <f>+I39</f>
        <v>9.0148567555572079</v>
      </c>
      <c r="T39" s="4">
        <f>+J39</f>
        <v>6.8982726842052353E-2</v>
      </c>
      <c r="U39" s="4">
        <f>+K39</f>
        <v>2.8220561667954742E-2</v>
      </c>
      <c r="V39" s="4"/>
      <c r="W39" s="4">
        <v>33.906106768235901</v>
      </c>
      <c r="X39" s="4">
        <f>+M39</f>
        <v>48.671180577976983</v>
      </c>
      <c r="Y39" s="4">
        <f>+N39</f>
        <v>1.108117036162811</v>
      </c>
      <c r="Z39" s="4">
        <f>+O39</f>
        <v>2.9232944637385141</v>
      </c>
      <c r="AA39" s="4"/>
    </row>
    <row r="40" spans="1:27" x14ac:dyDescent="0.2">
      <c r="A40">
        <v>2046</v>
      </c>
      <c r="B40" s="1">
        <f>+'ReEDS Emissions Results'!G41*'Damage function'!N40/1000</f>
        <v>47.158598493876696</v>
      </c>
      <c r="C40">
        <f>+'ReEDS Emissions Results'!I41*'Damage function'!F$9 + SUM('ReEDS Emissions Results'!J41:L41)*'Damage function'!F$10</f>
        <v>0.34918639996146211</v>
      </c>
      <c r="D40">
        <f>+'ReEDS Emissions Results'!O41*'Damage function'!E$9 + SUM('ReEDS Emissions Results'!N41,'ReEDS Emissions Results'!P41:R41)*'Damage function'!E$10</f>
        <v>0.14171773422537312</v>
      </c>
      <c r="E40">
        <f>+'ReEDS Emissions Results'!Z41*'Damage function'!N40/1000</f>
        <v>240.67246876432381</v>
      </c>
      <c r="F40">
        <f>+'ReEDS Emissions Results'!AB41*'Damage function'!F$9 + SUM('ReEDS Emissions Results'!AC41:AE41)*'Damage function'!F$10</f>
        <v>5.3086493835248074</v>
      </c>
      <c r="G40">
        <f>+'ReEDS Emissions Results'!AH41*'Damage function'!E$9 + SUM('ReEDS Emissions Results'!AG41,'ReEDS Emissions Results'!AI41:AK41)*'Damage function'!E$10</f>
        <v>13.99265717004771</v>
      </c>
      <c r="I40">
        <f>+SUM(B40)/'ReEDS Energy Generation'!B39 * 10^9</f>
        <v>9.1646952869752454</v>
      </c>
      <c r="J40">
        <f>+SUM(C40)/'ReEDS Energy Generation'!B39 * 10^9</f>
        <v>6.7860094578896218E-2</v>
      </c>
      <c r="K40">
        <f>+SUM(D40)/'ReEDS Energy Generation'!B39 * 10^9</f>
        <v>2.7541103688752119E-2</v>
      </c>
      <c r="L40" s="1">
        <f>+SUM(B40:D40)/'ReEDS Energy Generation'!B39 * 10^9</f>
        <v>9.2600964852428937</v>
      </c>
      <c r="M40">
        <f>+SUM(E40)/'ReEDS Energy Generation'!C39 * 10^9</f>
        <v>46.771742813253731</v>
      </c>
      <c r="N40">
        <f>+SUM(F40)/'ReEDS Energy Generation'!C39 * 10^9</f>
        <v>1.0316709049721036</v>
      </c>
      <c r="O40">
        <f>+SUM(G40)/'ReEDS Energy Generation'!C39 * 10^9</f>
        <v>2.7193013217991995</v>
      </c>
      <c r="P40" s="1">
        <f>+SUM(E40:G40)/'ReEDS Energy Generation'!C39 * 10^9</f>
        <v>50.522715040025027</v>
      </c>
      <c r="R40" s="4">
        <v>39.4894219567284</v>
      </c>
      <c r="S40" s="4">
        <f>+I40</f>
        <v>9.1646952869752454</v>
      </c>
      <c r="T40" s="4">
        <f>+J40</f>
        <v>6.7860094578896218E-2</v>
      </c>
      <c r="U40" s="4">
        <f>+K40</f>
        <v>2.7541103688752119E-2</v>
      </c>
      <c r="V40" s="4"/>
      <c r="W40" s="4">
        <v>33.539396275611097</v>
      </c>
      <c r="X40" s="4">
        <f>+M40</f>
        <v>46.771742813253731</v>
      </c>
      <c r="Y40" s="4">
        <f>+N40</f>
        <v>1.0316709049721036</v>
      </c>
      <c r="Z40" s="4">
        <f>+O40</f>
        <v>2.7193013217991995</v>
      </c>
      <c r="AA40" s="4"/>
    </row>
    <row r="41" spans="1:27" x14ac:dyDescent="0.2">
      <c r="A41">
        <v>2047</v>
      </c>
      <c r="B41" s="1">
        <f>+'ReEDS Emissions Results'!G42*'Damage function'!N41/1000</f>
        <v>48.413105192690516</v>
      </c>
      <c r="C41">
        <f>+'ReEDS Emissions Results'!I42*'Damage function'!F$9 + SUM('ReEDS Emissions Results'!J42:L42)*'Damage function'!F$10</f>
        <v>0.34686118080978562</v>
      </c>
      <c r="D41">
        <f>+'ReEDS Emissions Results'!O42*'Damage function'!E$9 + SUM('ReEDS Emissions Results'!N42,'ReEDS Emissions Results'!P42:R42)*'Damage function'!E$10</f>
        <v>0.13963478943356433</v>
      </c>
      <c r="E41">
        <f>+'ReEDS Emissions Results'!Z42*'Damage function'!N41/1000</f>
        <v>232.67270533405181</v>
      </c>
      <c r="F41">
        <f>+'ReEDS Emissions Results'!AB42*'Damage function'!F$9 + SUM('ReEDS Emissions Results'!AC42:AE42)*'Damage function'!F$10</f>
        <v>4.9707785889654721</v>
      </c>
      <c r="G41">
        <f>+'ReEDS Emissions Results'!AH42*'Damage function'!E$9 + SUM('ReEDS Emissions Results'!AG42,'ReEDS Emissions Results'!AI42:AK42)*'Damage function'!E$10</f>
        <v>13.089375550732173</v>
      </c>
      <c r="I41">
        <f>+SUM(B41)/'ReEDS Energy Generation'!B40 * 10^9</f>
        <v>9.3178055618076705</v>
      </c>
      <c r="J41">
        <f>+SUM(C41)/'ReEDS Energy Generation'!B40 * 10^9</f>
        <v>6.675847431931646E-2</v>
      </c>
      <c r="K41">
        <f>+SUM(D41)/'ReEDS Energy Generation'!B40 * 10^9</f>
        <v>2.6874744192247127E-2</v>
      </c>
      <c r="L41" s="1">
        <f>+SUM(B41:D41)/'ReEDS Energy Generation'!B40 * 10^9</f>
        <v>9.4114387803192336</v>
      </c>
      <c r="M41">
        <f>+SUM(E41)/'ReEDS Energy Generation'!C40 * 10^9</f>
        <v>44.781242996365229</v>
      </c>
      <c r="N41">
        <f>+SUM(F41)/'ReEDS Energy Generation'!C40 * 10^9</f>
        <v>0.95669856743190118</v>
      </c>
      <c r="O41">
        <f>+SUM(G41)/'ReEDS Energy Generation'!C40 * 10^9</f>
        <v>2.5192405201394914</v>
      </c>
      <c r="P41" s="1">
        <f>+SUM(E41:G41)/'ReEDS Energy Generation'!C40 * 10^9</f>
        <v>48.257182083936613</v>
      </c>
      <c r="R41" s="4">
        <v>39.007898135211697</v>
      </c>
      <c r="S41" s="4">
        <f>+I41</f>
        <v>9.3178055618076705</v>
      </c>
      <c r="T41" s="4">
        <f>+J41</f>
        <v>6.675847431931646E-2</v>
      </c>
      <c r="U41" s="4">
        <f>+K41</f>
        <v>2.6874744192247127E-2</v>
      </c>
      <c r="V41" s="4"/>
      <c r="W41" s="4">
        <v>33.160828837389602</v>
      </c>
      <c r="X41" s="4">
        <f>+M41</f>
        <v>44.781242996365229</v>
      </c>
      <c r="Y41" s="4">
        <f>+N41</f>
        <v>0.95669856743190118</v>
      </c>
      <c r="Z41" s="4">
        <f>+O41</f>
        <v>2.5192405201394914</v>
      </c>
      <c r="AA41" s="4"/>
    </row>
    <row r="42" spans="1:27" x14ac:dyDescent="0.2">
      <c r="A42">
        <v>2048</v>
      </c>
      <c r="B42" s="1">
        <f>+'ReEDS Emissions Results'!G43*'Damage function'!N42/1000</f>
        <v>49.700439525903576</v>
      </c>
      <c r="C42">
        <f>+'ReEDS Emissions Results'!I43*'Damage function'!F$9 + SUM('ReEDS Emissions Results'!J43:L43)*'Damage function'!F$10</f>
        <v>0.34454741690295604</v>
      </c>
      <c r="D42">
        <f>+'ReEDS Emissions Results'!O43*'Damage function'!E$9 + SUM('ReEDS Emissions Results'!N43,'ReEDS Emissions Results'!P43:R43)*'Damage function'!E$10</f>
        <v>0.13756492766608833</v>
      </c>
      <c r="E42">
        <f>+'ReEDS Emissions Results'!Z43*'Damage function'!N42/1000</f>
        <v>223.97635084747648</v>
      </c>
      <c r="F42">
        <f>+'ReEDS Emissions Results'!AB43*'Damage function'!F$9 + SUM('ReEDS Emissions Results'!AC43:AE43)*'Damage function'!F$10</f>
        <v>4.632906940151579</v>
      </c>
      <c r="G42">
        <f>+'ReEDS Emissions Results'!AH43*'Damage function'!E$9 + SUM('ReEDS Emissions Results'!AG43,'ReEDS Emissions Results'!AI43:AK43)*'Damage function'!E$10</f>
        <v>12.186094282638766</v>
      </c>
      <c r="I42">
        <f>+SUM(B42)/'ReEDS Energy Generation'!B41 * 10^9</f>
        <v>9.4742502165696418</v>
      </c>
      <c r="J42">
        <f>+SUM(C42)/'ReEDS Energy Generation'!B41 * 10^9</f>
        <v>6.5680071853489203E-2</v>
      </c>
      <c r="K42">
        <f>+SUM(D42)/'ReEDS Energy Generation'!B41 * 10^9</f>
        <v>2.622360200765507E-2</v>
      </c>
      <c r="L42" s="1">
        <f>+SUM(B42:D42)/'ReEDS Energy Generation'!B41 * 10^9</f>
        <v>9.566153890430785</v>
      </c>
      <c r="M42">
        <f>+SUM(E42)/'ReEDS Energy Generation'!C41 * 10^9</f>
        <v>42.695960252367662</v>
      </c>
      <c r="N42">
        <f>+SUM(F42)/'ReEDS Energy Generation'!C41 * 10^9</f>
        <v>0.88315757365085579</v>
      </c>
      <c r="O42">
        <f>+SUM(G42)/'ReEDS Energy Generation'!C41 * 10^9</f>
        <v>2.3229997057924283</v>
      </c>
      <c r="P42" s="1">
        <f>+SUM(E42:G42)/'ReEDS Energy Generation'!C41 * 10^9</f>
        <v>45.902117531810951</v>
      </c>
      <c r="R42" s="4">
        <v>38.588696171290799</v>
      </c>
      <c r="S42" s="4">
        <f>+I42</f>
        <v>9.4742502165696418</v>
      </c>
      <c r="T42" s="4">
        <f>+J42</f>
        <v>6.5680071853489203E-2</v>
      </c>
      <c r="U42" s="4">
        <f>+K42</f>
        <v>2.622360200765507E-2</v>
      </c>
      <c r="V42" s="4"/>
      <c r="W42" s="4">
        <v>32.836058542292498</v>
      </c>
      <c r="X42" s="4">
        <f>+M42</f>
        <v>42.695960252367662</v>
      </c>
      <c r="Y42" s="4">
        <f>+N42</f>
        <v>0.88315757365085579</v>
      </c>
      <c r="Z42" s="4">
        <f>+O42</f>
        <v>2.3229997057924283</v>
      </c>
      <c r="AA42" s="4"/>
    </row>
    <row r="43" spans="1:27" x14ac:dyDescent="0.2">
      <c r="A43">
        <v>2049</v>
      </c>
      <c r="B43" s="1">
        <f>+'ReEDS Emissions Results'!G44*'Damage function'!N43/1000</f>
        <v>51.021442124730591</v>
      </c>
      <c r="C43">
        <f>+'ReEDS Emissions Results'!I44*'Damage function'!F$9 + SUM('ReEDS Emissions Results'!J44:L44)*'Damage function'!F$10</f>
        <v>0.34222336077254423</v>
      </c>
      <c r="D43">
        <f>+'ReEDS Emissions Results'!O44*'Damage function'!E$9 + SUM('ReEDS Emissions Results'!N44,'ReEDS Emissions Results'!P44:R44)*'Damage function'!E$10</f>
        <v>0.13547465111232118</v>
      </c>
      <c r="E43">
        <f>+'ReEDS Emissions Results'!Z44*'Damage function'!N43/1000</f>
        <v>214.54880968606838</v>
      </c>
      <c r="F43">
        <f>+'ReEDS Emissions Results'!AB44*'Damage function'!F$9 + SUM('ReEDS Emissions Results'!AC44:AE44)*'Damage function'!F$10</f>
        <v>4.2950363099806497</v>
      </c>
      <c r="G43">
        <f>+'ReEDS Emissions Results'!AH44*'Damage function'!E$9 + SUM('ReEDS Emissions Results'!AG44,'ReEDS Emissions Results'!AI44:AK44)*'Damage function'!E$10</f>
        <v>11.28281239990663</v>
      </c>
      <c r="I43">
        <f>+SUM(B43)/'ReEDS Energy Generation'!B42 * 10^9</f>
        <v>9.6340933870852901</v>
      </c>
      <c r="J43">
        <f>+SUM(C43)/'ReEDS Energy Generation'!B42 * 10^9</f>
        <v>6.4620122043292427E-2</v>
      </c>
      <c r="K43">
        <f>+SUM(D43)/'ReEDS Energy Generation'!B42 * 10^9</f>
        <v>2.5580920217977709E-2</v>
      </c>
      <c r="L43" s="1">
        <f>+SUM(B43:D43)/'ReEDS Energy Generation'!B42 * 10^9</f>
        <v>9.7242944293465587</v>
      </c>
      <c r="M43">
        <f>+SUM(E43)/'ReEDS Energy Generation'!C42 * 10^9</f>
        <v>40.512051061796328</v>
      </c>
      <c r="N43">
        <f>+SUM(F43)/'ReEDS Energy Generation'!C42 * 10^9</f>
        <v>0.81100767026769494</v>
      </c>
      <c r="O43">
        <f>+SUM(G43)/'ReEDS Energy Generation'!C42 * 10^9</f>
        <v>2.130470323906752</v>
      </c>
      <c r="P43" s="1">
        <f>+SUM(E43:G43)/'ReEDS Energy Generation'!C42 * 10^9</f>
        <v>43.453529055970769</v>
      </c>
      <c r="R43" s="4">
        <v>38.028495289227102</v>
      </c>
      <c r="S43" s="4">
        <f>+I43</f>
        <v>9.6340933870852901</v>
      </c>
      <c r="T43" s="4">
        <f>+J43</f>
        <v>6.4620122043292427E-2</v>
      </c>
      <c r="U43" s="4">
        <f>+K43</f>
        <v>2.5580920217977709E-2</v>
      </c>
      <c r="V43" s="4"/>
      <c r="W43" s="4">
        <v>32.443448258947399</v>
      </c>
      <c r="X43" s="4">
        <f>+M43</f>
        <v>40.512051061796328</v>
      </c>
      <c r="Y43" s="4">
        <f>+N43</f>
        <v>0.81100767026769494</v>
      </c>
      <c r="Z43" s="4">
        <f>+O43</f>
        <v>2.130470323906752</v>
      </c>
      <c r="AA43" s="4"/>
    </row>
    <row r="44" spans="1:27" x14ac:dyDescent="0.2">
      <c r="A44">
        <v>2050</v>
      </c>
      <c r="B44" s="1">
        <f>+'ReEDS Emissions Results'!G45*'Damage function'!N44/1000</f>
        <v>52.376974483610482</v>
      </c>
      <c r="C44">
        <f>+'ReEDS Emissions Results'!I45*'Damage function'!F$9 + SUM('ReEDS Emissions Results'!J45:L45)*'Damage function'!F$10</f>
        <v>0.33989864593982333</v>
      </c>
      <c r="D44">
        <f>+'ReEDS Emissions Results'!O45*'Damage function'!E$9 + SUM('ReEDS Emissions Results'!N45,'ReEDS Emissions Results'!P45:R45)*'Damage function'!E$10</f>
        <v>0.13338654774548181</v>
      </c>
      <c r="E44">
        <f>+'ReEDS Emissions Results'!Z45*'Damage function'!N44/1000</f>
        <v>204.35403730917585</v>
      </c>
      <c r="F44">
        <f>+'ReEDS Emissions Results'!AB45*'Damage function'!F$9 + SUM('ReEDS Emissions Results'!AC45:AE45)*'Damage function'!F$10</f>
        <v>3.957164661166757</v>
      </c>
      <c r="G44">
        <f>+'ReEDS Emissions Results'!AH45*'Damage function'!E$9 + SUM('ReEDS Emissions Results'!AG45,'ReEDS Emissions Results'!AI45:AK45)*'Damage function'!E$10</f>
        <v>10.379530517174496</v>
      </c>
      <c r="I44">
        <f>+SUM(B44)/'ReEDS Energy Generation'!B43 * 10^9</f>
        <v>9.7974007084547381</v>
      </c>
      <c r="J44">
        <f>+SUM(C44)/'ReEDS Energy Generation'!B43 * 10^9</f>
        <v>6.35799082968352E-2</v>
      </c>
      <c r="K44">
        <f>+SUM(D44)/'ReEDS Energy Generation'!B43 * 10^9</f>
        <v>2.4950686256015892E-2</v>
      </c>
      <c r="L44" s="1">
        <f>+SUM(B44:D44)/'ReEDS Energy Generation'!B43 * 10^9</f>
        <v>9.8859313030075882</v>
      </c>
      <c r="M44">
        <f>+SUM(E44)/'ReEDS Energy Generation'!C43 * 10^9</f>
        <v>38.22554490112833</v>
      </c>
      <c r="N44">
        <f>+SUM(F44)/'ReEDS Energy Generation'!C43 * 10^9</f>
        <v>0.74020938087821231</v>
      </c>
      <c r="O44">
        <f>+SUM(G44)/'ReEDS Energy Generation'!C43 * 10^9</f>
        <v>1.9415481830515817</v>
      </c>
      <c r="P44" s="1">
        <f>+SUM(E44:G44)/'ReEDS Energy Generation'!C43 * 10^9</f>
        <v>40.907302465058123</v>
      </c>
      <c r="R44" s="4">
        <v>36.9332570415012</v>
      </c>
      <c r="S44" s="4">
        <f>+I44</f>
        <v>9.7974007084547381</v>
      </c>
      <c r="T44" s="4">
        <f>+J44</f>
        <v>6.35799082968352E-2</v>
      </c>
      <c r="U44" s="4">
        <f>+K44</f>
        <v>2.4950686256015892E-2</v>
      </c>
      <c r="V44" s="4"/>
      <c r="W44" s="4">
        <v>32.0855088088733</v>
      </c>
      <c r="X44" s="4">
        <f>+M44</f>
        <v>38.22554490112833</v>
      </c>
      <c r="Y44" s="4">
        <f>+N44</f>
        <v>0.74020938087821231</v>
      </c>
      <c r="Z44" s="4">
        <f>+O44</f>
        <v>1.9415481830515817</v>
      </c>
      <c r="AA44" s="4"/>
    </row>
    <row r="47" spans="1:27" x14ac:dyDescent="0.2">
      <c r="B47">
        <v>2035</v>
      </c>
    </row>
    <row r="48" spans="1:27" x14ac:dyDescent="0.2">
      <c r="D48" s="5"/>
      <c r="E48" s="5"/>
      <c r="F48" s="5"/>
      <c r="I48" s="5"/>
      <c r="J48" s="5"/>
      <c r="K48" s="5"/>
    </row>
    <row r="49" spans="2:6" x14ac:dyDescent="0.2">
      <c r="C49" t="s">
        <v>71</v>
      </c>
      <c r="D49" t="s">
        <v>68</v>
      </c>
      <c r="E49" t="s">
        <v>69</v>
      </c>
      <c r="F49" t="s">
        <v>70</v>
      </c>
    </row>
    <row r="50" spans="2:6" x14ac:dyDescent="0.2">
      <c r="B50" s="5" t="s">
        <v>21</v>
      </c>
      <c r="C50" s="1" t="e">
        <f ca="1">+OFFSET(#REF!,MATCH($B47,$A$4:$A$44,0),0)</f>
        <v>#REF!</v>
      </c>
      <c r="D50" s="1" t="e">
        <f ca="1">+OFFSET(#REF!,MATCH($B47,$A$4:$A$44,0),0)</f>
        <v>#REF!</v>
      </c>
      <c r="E50" s="4" t="e">
        <f ca="1">+OFFSET(#REF!,MATCH($B47,$A$4:$A$44,0),0)</f>
        <v>#REF!</v>
      </c>
      <c r="F50" s="4" t="e">
        <f ca="1">+OFFSET(#REF!,MATCH($B47,$A$4:$A$44,0),0)</f>
        <v>#REF!</v>
      </c>
    </row>
    <row r="51" spans="2:6" x14ac:dyDescent="0.2">
      <c r="B51" s="5" t="s">
        <v>2</v>
      </c>
      <c r="C51" s="1">
        <f ca="1">+OFFSET(W$3,MATCH($B47,$A$4:$A$44,0),0)</f>
        <v>41.208860669886299</v>
      </c>
      <c r="D51" s="1">
        <f ca="1">+OFFSET(X$3,MATCH($B47,$A$4:$A$44,0),0)</f>
        <v>61.950064275113206</v>
      </c>
      <c r="E51" s="4">
        <f ca="1">+OFFSET(Y$3,MATCH($B47,$A$4:$A$44,0),0)</f>
        <v>1.9077208680439</v>
      </c>
      <c r="F51" s="4">
        <f ca="1">+OFFSET(Z$3,MATCH($B47,$A$4:$A$44,0),0)</f>
        <v>5.022473941348629</v>
      </c>
    </row>
    <row r="52" spans="2:6" x14ac:dyDescent="0.2">
      <c r="B52" s="5" t="s">
        <v>9</v>
      </c>
      <c r="C52" s="1">
        <f ca="1">+OFFSET(R$3,MATCH($B47,$A$4:$A$44,0),0)</f>
        <v>45.781820699758399</v>
      </c>
      <c r="D52" s="4">
        <f ca="1">+OFFSET(S$3,MATCH($B47,$A$4:$A$44,0),0)</f>
        <v>7.5590578001454372</v>
      </c>
      <c r="E52" s="4">
        <f ca="1">+OFFSET(T$3,MATCH($B47,$A$4:$A$44,0),0)</f>
        <v>7.8775965967984182E-2</v>
      </c>
      <c r="F52" s="4">
        <f ca="1">+OFFSET(U$3,MATCH($B47,$A$4:$A$44,0),0)</f>
        <v>4.0410998749008623E-2</v>
      </c>
    </row>
    <row r="55" spans="2:6" x14ac:dyDescent="0.2">
      <c r="B55" s="15"/>
    </row>
    <row r="56" spans="2:6" x14ac:dyDescent="0.2">
      <c r="B56" s="15"/>
    </row>
    <row r="57" spans="2:6" x14ac:dyDescent="0.2">
      <c r="B57" s="15"/>
    </row>
    <row r="58" spans="2:6" x14ac:dyDescent="0.2">
      <c r="B58" s="15"/>
    </row>
    <row r="59" spans="2:6" x14ac:dyDescent="0.2">
      <c r="B59" s="15"/>
    </row>
    <row r="60" spans="2:6" x14ac:dyDescent="0.2">
      <c r="B60" s="15"/>
    </row>
    <row r="61" spans="2:6" x14ac:dyDescent="0.2">
      <c r="B61" s="15"/>
    </row>
    <row r="62" spans="2:6" x14ac:dyDescent="0.2">
      <c r="B62" s="15"/>
    </row>
    <row r="63" spans="2:6" x14ac:dyDescent="0.2">
      <c r="B63" s="15"/>
    </row>
    <row r="64" spans="2:6" x14ac:dyDescent="0.2">
      <c r="B64" s="15"/>
    </row>
    <row r="65" spans="2:2" x14ac:dyDescent="0.2">
      <c r="B65" s="15"/>
    </row>
    <row r="66" spans="2:2" x14ac:dyDescent="0.2">
      <c r="B66" s="15"/>
    </row>
  </sheetData>
  <mergeCells count="3">
    <mergeCell ref="B55:B58"/>
    <mergeCell ref="B59:B62"/>
    <mergeCell ref="B63:B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ReEDS Emissions Results</vt:lpstr>
      <vt:lpstr>Damage function</vt:lpstr>
      <vt:lpstr>AEO 2020</vt:lpstr>
      <vt:lpstr>ReEDS Energy Generation</vt:lpstr>
      <vt:lpstr>ReEDS Emissions Factors</vt:lpstr>
      <vt:lpstr>Emissions Damage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Phadke</dc:creator>
  <cp:lastModifiedBy>Natalie Popovich</cp:lastModifiedBy>
  <dcterms:created xsi:type="dcterms:W3CDTF">2020-05-11T20:43:51Z</dcterms:created>
  <dcterms:modified xsi:type="dcterms:W3CDTF">2021-07-17T00:00:01Z</dcterms:modified>
</cp:coreProperties>
</file>