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ums1341\Desktop\"/>
    </mc:Choice>
  </mc:AlternateContent>
  <xr:revisionPtr revIDLastSave="0" documentId="13_ncr:1_{B213AA55-5F19-45BB-89DF-1FBAB753D82B}" xr6:coauthVersionLast="36" xr6:coauthVersionMax="47" xr10:uidLastSave="{00000000-0000-0000-0000-000000000000}"/>
  <bookViews>
    <workbookView xWindow="37695" yWindow="-12135" windowWidth="27645" windowHeight="16935" xr2:uid="{763033FD-FEFF-904B-9B5C-F1CCFDBC11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K9" i="1"/>
  <c r="G9" i="1"/>
  <c r="D3" i="1" l="1"/>
  <c r="F9" i="1" l="1"/>
  <c r="D12" i="1" l="1"/>
  <c r="C24" i="1" s="1"/>
  <c r="C9" i="1"/>
  <c r="D24" i="1" l="1"/>
  <c r="C30" i="1" s="1"/>
</calcChain>
</file>

<file path=xl/sharedStrings.xml><?xml version="1.0" encoding="utf-8"?>
<sst xmlns="http://schemas.openxmlformats.org/spreadsheetml/2006/main" count="29" uniqueCount="23">
  <si>
    <t>mAh/cm2</t>
  </si>
  <si>
    <t>Ah/m2</t>
  </si>
  <si>
    <t>Average potential</t>
  </si>
  <si>
    <t>V</t>
  </si>
  <si>
    <t>Wh/m2</t>
  </si>
  <si>
    <t>Cathode loading</t>
  </si>
  <si>
    <t>Cell energy</t>
  </si>
  <si>
    <t>Deposition rate</t>
  </si>
  <si>
    <t>m2/h</t>
  </si>
  <si>
    <t>m2/yr</t>
  </si>
  <si>
    <t>Wh/yr</t>
  </si>
  <si>
    <t>GWh/yr</t>
  </si>
  <si>
    <t>Machines required</t>
  </si>
  <si>
    <t>Units</t>
  </si>
  <si>
    <t>Total production energy per machine</t>
  </si>
  <si>
    <t>Target total energy</t>
  </si>
  <si>
    <t>Mm2/yr</t>
  </si>
  <si>
    <t>Cell Yield</t>
  </si>
  <si>
    <t>%</t>
  </si>
  <si>
    <t>Anode Slitting Yield</t>
  </si>
  <si>
    <t>Cell Stacking Yield</t>
  </si>
  <si>
    <t>Area Required Excluding Scrap</t>
  </si>
  <si>
    <t>Area Required Including Scrap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</si>
</sst>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2" xfId="0" applyBorder="1"/>
    <xf numFmtId="0" fontId="0" fillId="4" borderId="4" xfId="0" applyFill="1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4D52-A365-A742-B338-AE6B66AFB9CD}">
  <dimension ref="B1:M30"/>
  <sheetViews>
    <sheetView tabSelected="1" workbookViewId="0">
      <selection activeCell="J10" sqref="J10"/>
    </sheetView>
  </sheetViews>
  <sheetFormatPr defaultColWidth="11" defaultRowHeight="15.75" x14ac:dyDescent="0.25"/>
  <cols>
    <col min="2" max="2" width="31.875" bestFit="1" customWidth="1"/>
    <col min="3" max="4" width="12.125" bestFit="1" customWidth="1"/>
    <col min="5" max="5" width="26" bestFit="1" customWidth="1"/>
    <col min="9" max="9" width="26.125" bestFit="1" customWidth="1"/>
  </cols>
  <sheetData>
    <row r="1" spans="2:13" ht="16.5" thickBot="1" x14ac:dyDescent="0.3"/>
    <row r="2" spans="2:13" ht="16.5" thickBot="1" x14ac:dyDescent="0.3">
      <c r="C2" s="2" t="s">
        <v>0</v>
      </c>
      <c r="D2" s="2" t="s">
        <v>1</v>
      </c>
      <c r="L2" s="9"/>
      <c r="M2" s="10"/>
    </row>
    <row r="3" spans="2:13" ht="16.5" thickBot="1" x14ac:dyDescent="0.3">
      <c r="B3" s="1" t="s">
        <v>5</v>
      </c>
      <c r="C3" s="5">
        <v>5.4</v>
      </c>
      <c r="D3" s="3">
        <f>C3*10000/1000</f>
        <v>54</v>
      </c>
      <c r="L3" s="9"/>
      <c r="M3" s="9"/>
    </row>
    <row r="4" spans="2:13" ht="16.5" thickBot="1" x14ac:dyDescent="0.3">
      <c r="L4" s="9"/>
      <c r="M4" s="9"/>
    </row>
    <row r="5" spans="2:13" ht="16.5" thickBot="1" x14ac:dyDescent="0.3">
      <c r="C5" s="2" t="s">
        <v>3</v>
      </c>
    </row>
    <row r="6" spans="2:13" ht="16.5" thickBot="1" x14ac:dyDescent="0.3">
      <c r="B6" s="1" t="s">
        <v>2</v>
      </c>
      <c r="C6" s="3">
        <v>3.8</v>
      </c>
    </row>
    <row r="7" spans="2:13" ht="16.5" thickBot="1" x14ac:dyDescent="0.3"/>
    <row r="8" spans="2:13" ht="16.5" thickBot="1" x14ac:dyDescent="0.3">
      <c r="C8" s="2" t="s">
        <v>4</v>
      </c>
      <c r="F8" s="2" t="s">
        <v>8</v>
      </c>
      <c r="G8" s="2" t="s">
        <v>16</v>
      </c>
      <c r="J8" s="2" t="s">
        <v>8</v>
      </c>
      <c r="K8" s="2" t="s">
        <v>16</v>
      </c>
    </row>
    <row r="9" spans="2:13" ht="16.5" thickBot="1" x14ac:dyDescent="0.3">
      <c r="B9" s="1" t="s">
        <v>6</v>
      </c>
      <c r="C9" s="3">
        <f>D3*C6</f>
        <v>205.2</v>
      </c>
      <c r="E9" s="6" t="s">
        <v>21</v>
      </c>
      <c r="F9" s="3">
        <f>(G9/365.25/24)*1000000</f>
        <v>19457.597780544096</v>
      </c>
      <c r="G9" s="7">
        <f>(C27/C9)*1000</f>
        <v>170.56530214424953</v>
      </c>
      <c r="I9" s="6" t="s">
        <v>22</v>
      </c>
      <c r="J9" s="3">
        <f>(G9/365.25/24)*1000000/((C15/100)*(C18/100)*(C21/100))</f>
        <v>22487.573423646183</v>
      </c>
      <c r="K9" s="7">
        <f>(C27/C9)*1000/((C15/100)*(C18/100)*(C21/100))</f>
        <v>197.12606863168241</v>
      </c>
    </row>
    <row r="10" spans="2:13" ht="16.5" thickBot="1" x14ac:dyDescent="0.3"/>
    <row r="11" spans="2:13" ht="16.5" thickBot="1" x14ac:dyDescent="0.3">
      <c r="C11" s="2" t="s">
        <v>8</v>
      </c>
      <c r="D11" s="2" t="s">
        <v>9</v>
      </c>
    </row>
    <row r="12" spans="2:13" ht="16.5" thickBot="1" x14ac:dyDescent="0.3">
      <c r="B12" s="1" t="s">
        <v>7</v>
      </c>
      <c r="C12" s="5">
        <v>75.599999999999994</v>
      </c>
      <c r="D12" s="3">
        <f>C12*24*365.25</f>
        <v>662709.6</v>
      </c>
    </row>
    <row r="13" spans="2:13" ht="16.5" thickBot="1" x14ac:dyDescent="0.3"/>
    <row r="14" spans="2:13" ht="16.5" thickBot="1" x14ac:dyDescent="0.3">
      <c r="C14" s="8" t="s">
        <v>18</v>
      </c>
    </row>
    <row r="15" spans="2:13" ht="16.5" thickBot="1" x14ac:dyDescent="0.3">
      <c r="B15" s="6" t="s">
        <v>19</v>
      </c>
      <c r="C15" s="5">
        <v>92</v>
      </c>
    </row>
    <row r="16" spans="2:13" ht="16.5" thickBot="1" x14ac:dyDescent="0.3"/>
    <row r="17" spans="2:11" ht="16.5" thickBot="1" x14ac:dyDescent="0.3">
      <c r="C17" s="8" t="s">
        <v>18</v>
      </c>
    </row>
    <row r="18" spans="2:11" ht="16.5" thickBot="1" x14ac:dyDescent="0.3">
      <c r="B18" s="6" t="s">
        <v>20</v>
      </c>
      <c r="C18" s="5">
        <v>99</v>
      </c>
    </row>
    <row r="19" spans="2:11" ht="16.5" thickBot="1" x14ac:dyDescent="0.3"/>
    <row r="20" spans="2:11" ht="16.5" thickBot="1" x14ac:dyDescent="0.3">
      <c r="C20" s="8" t="s">
        <v>18</v>
      </c>
      <c r="J20" s="9"/>
      <c r="K20" s="10"/>
    </row>
    <row r="21" spans="2:11" ht="16.5" thickBot="1" x14ac:dyDescent="0.3">
      <c r="B21" s="6" t="s">
        <v>17</v>
      </c>
      <c r="C21" s="5">
        <v>95</v>
      </c>
      <c r="J21" s="9"/>
      <c r="K21" s="9"/>
    </row>
    <row r="22" spans="2:11" ht="16.5" thickBot="1" x14ac:dyDescent="0.3"/>
    <row r="23" spans="2:11" ht="16.5" thickBot="1" x14ac:dyDescent="0.3">
      <c r="C23" s="2" t="s">
        <v>10</v>
      </c>
      <c r="D23" s="2" t="s">
        <v>11</v>
      </c>
    </row>
    <row r="24" spans="2:11" ht="16.5" thickBot="1" x14ac:dyDescent="0.3">
      <c r="B24" s="1" t="s">
        <v>14</v>
      </c>
      <c r="C24" s="3">
        <f>C9*D12*(C15/100)*(C18/100)*(C21/100)</f>
        <v>117664985.46337919</v>
      </c>
      <c r="D24" s="3">
        <f>C24/1000000000</f>
        <v>0.1176649854633792</v>
      </c>
    </row>
    <row r="25" spans="2:11" ht="16.5" thickBot="1" x14ac:dyDescent="0.3"/>
    <row r="26" spans="2:11" ht="16.5" thickBot="1" x14ac:dyDescent="0.3">
      <c r="C26" s="2" t="s">
        <v>11</v>
      </c>
    </row>
    <row r="27" spans="2:11" ht="16.5" thickBot="1" x14ac:dyDescent="0.3">
      <c r="B27" s="1" t="s">
        <v>15</v>
      </c>
      <c r="C27" s="5">
        <v>35</v>
      </c>
    </row>
    <row r="28" spans="2:11" ht="16.5" thickBot="1" x14ac:dyDescent="0.3"/>
    <row r="29" spans="2:11" ht="16.5" thickBot="1" x14ac:dyDescent="0.3">
      <c r="C29" s="2" t="s">
        <v>13</v>
      </c>
    </row>
    <row r="30" spans="2:11" ht="16.5" thickBot="1" x14ac:dyDescent="0.3">
      <c r="B30" s="1" t="s">
        <v>12</v>
      </c>
      <c r="C30" s="4">
        <f>C27/D24</f>
        <v>297.45467491595474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3" ma:contentTypeDescription="Create a new document." ma:contentTypeScope="" ma:versionID="9c4786f9f856589e2cb8c55e8816ee69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490cf10eaa5095fec5f42e45fb824f14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9428E1-AC45-49C4-9FF5-D4C08BE1D81D}">
  <ds:schemaRefs>
    <ds:schemaRef ds:uri="2d5a0034-deb8-4d94-bf7f-f951a6583a6c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c0273f2d-eaa2-4c58-8c26-b75a180cb89f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A827071-F8E2-431C-BB64-6715464E65B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6A993-1695-4CC2-BF6E-56D911D221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Jagger</dc:creator>
  <cp:lastModifiedBy>Matthew Burton</cp:lastModifiedBy>
  <dcterms:created xsi:type="dcterms:W3CDTF">2023-10-05T12:37:04Z</dcterms:created>
  <dcterms:modified xsi:type="dcterms:W3CDTF">2024-09-25T10:41:57Z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