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showInkAnnotation="0" autoCompressPictures="0"/>
  <bookViews>
    <workbookView xWindow="2475" yWindow="1095" windowWidth="25125" windowHeight="15585" tabRatio="500"/>
  </bookViews>
  <sheets>
    <sheet name="pMag" sheetId="2" r:id="rId1"/>
  </sheets>
  <calcPr calcId="145621" concurrentCalc="0"/>
  <extLst>
    <ext xmlns:mx="http://schemas.microsoft.com/office/mac/excel/2008/main" uri="{7523E5D3-25F3-A5E0-1632-64F254C22452}">
      <mx:ArchID Flags="2"/>
    </ext>
  </extLst>
</workbook>
</file>

<file path=xl/calcChain.xml><?xml version="1.0" encoding="utf-8"?>
<calcChain xmlns="http://schemas.openxmlformats.org/spreadsheetml/2006/main">
  <c r="H52" i="2" l="1"/>
  <c r="H51" i="2"/>
  <c r="L52" i="2"/>
  <c r="F51" i="2"/>
  <c r="F52" i="2"/>
  <c r="L51" i="2"/>
  <c r="F50" i="2"/>
  <c r="H46" i="2"/>
  <c r="L47" i="2"/>
  <c r="F46" i="2"/>
  <c r="F47" i="2"/>
  <c r="L46" i="2"/>
  <c r="F45" i="2"/>
  <c r="L45" i="2"/>
  <c r="F44" i="2"/>
  <c r="H43" i="2"/>
  <c r="L44" i="2"/>
  <c r="F43" i="2"/>
  <c r="L40" i="2"/>
  <c r="F39" i="2"/>
  <c r="F40" i="2"/>
  <c r="L39" i="2"/>
  <c r="F38" i="2"/>
  <c r="H37" i="2"/>
  <c r="L38" i="2"/>
  <c r="F37" i="2"/>
  <c r="L37" i="2"/>
  <c r="F36" i="2"/>
  <c r="L36" i="2"/>
  <c r="F35" i="2"/>
  <c r="L32" i="2"/>
  <c r="F31" i="2"/>
  <c r="F32" i="2"/>
  <c r="L31" i="2"/>
  <c r="F30" i="2"/>
  <c r="L30" i="2"/>
  <c r="F29" i="2"/>
  <c r="L29" i="2"/>
  <c r="F28" i="2"/>
  <c r="L28" i="2"/>
  <c r="F27" i="2"/>
  <c r="L27" i="2"/>
  <c r="F26" i="2"/>
  <c r="L26" i="2"/>
  <c r="F25" i="2"/>
  <c r="L25" i="2"/>
  <c r="F24" i="2"/>
  <c r="L24" i="2"/>
  <c r="F23" i="2"/>
  <c r="L23" i="2"/>
  <c r="F22" i="2"/>
  <c r="H19" i="2"/>
  <c r="H18" i="2"/>
  <c r="L19" i="2"/>
  <c r="F18" i="2"/>
  <c r="F19" i="2"/>
  <c r="H17" i="2"/>
  <c r="L18" i="2"/>
  <c r="F17" i="2"/>
  <c r="H15" i="2"/>
  <c r="L17" i="2"/>
  <c r="F15" i="2"/>
  <c r="H14" i="2"/>
  <c r="L15" i="2"/>
  <c r="F14" i="2"/>
  <c r="H13" i="2"/>
  <c r="L14" i="2"/>
  <c r="F13" i="2"/>
  <c r="L13" i="2"/>
  <c r="F12" i="2"/>
  <c r="L9" i="2"/>
  <c r="H7" i="2"/>
  <c r="L8" i="2"/>
  <c r="F7" i="2"/>
  <c r="F58" i="2"/>
  <c r="C58" i="2"/>
  <c r="B58" i="2"/>
  <c r="F57" i="2"/>
  <c r="C57" i="2"/>
  <c r="B57" i="2"/>
  <c r="C52" i="2"/>
  <c r="B52" i="2"/>
  <c r="C51" i="2"/>
  <c r="B51" i="2"/>
  <c r="C50" i="2"/>
  <c r="B50" i="2"/>
  <c r="C47" i="2"/>
  <c r="B47" i="2"/>
  <c r="C46" i="2"/>
  <c r="B46" i="2"/>
  <c r="C45" i="2"/>
  <c r="B45" i="2"/>
  <c r="C44" i="2"/>
  <c r="B44" i="2"/>
  <c r="C43" i="2"/>
  <c r="B43" i="2"/>
  <c r="C40" i="2"/>
  <c r="B40" i="2"/>
  <c r="C39" i="2"/>
  <c r="B39" i="2"/>
  <c r="C38" i="2"/>
  <c r="B38" i="2"/>
  <c r="C37" i="2"/>
  <c r="B37" i="2"/>
  <c r="C36" i="2"/>
  <c r="B36" i="2"/>
  <c r="C35" i="2"/>
  <c r="B35" i="2"/>
  <c r="C32" i="2"/>
  <c r="B32" i="2"/>
  <c r="C31" i="2"/>
  <c r="B31" i="2"/>
  <c r="C30" i="2"/>
  <c r="B30" i="2"/>
  <c r="C29" i="2"/>
  <c r="B29" i="2"/>
  <c r="C28" i="2"/>
  <c r="B28" i="2"/>
  <c r="C27" i="2"/>
  <c r="B27" i="2"/>
  <c r="C26" i="2"/>
  <c r="B26" i="2"/>
  <c r="K25" i="2"/>
  <c r="C25" i="2"/>
  <c r="B25" i="2"/>
  <c r="K24" i="2"/>
  <c r="C24" i="2"/>
  <c r="B24" i="2"/>
  <c r="K23" i="2"/>
  <c r="C23" i="2"/>
  <c r="B23" i="2"/>
  <c r="K22" i="2"/>
  <c r="C22" i="2"/>
  <c r="B22" i="2"/>
  <c r="K19" i="2"/>
  <c r="C19" i="2"/>
  <c r="B19" i="2"/>
  <c r="K18" i="2"/>
  <c r="C18" i="2"/>
  <c r="B18" i="2"/>
  <c r="K17" i="2"/>
  <c r="C17" i="2"/>
  <c r="B17" i="2"/>
  <c r="K15" i="2"/>
  <c r="C15" i="2"/>
  <c r="B15" i="2"/>
  <c r="K14" i="2"/>
  <c r="C14" i="2"/>
  <c r="B14" i="2"/>
  <c r="K13" i="2"/>
  <c r="C13" i="2"/>
  <c r="B13" i="2"/>
  <c r="K12" i="2"/>
  <c r="C12" i="2"/>
  <c r="B12" i="2"/>
  <c r="K8" i="2"/>
  <c r="C8" i="2"/>
  <c r="B8" i="2"/>
  <c r="K7" i="2"/>
  <c r="C7" i="2"/>
  <c r="B7" i="2"/>
</calcChain>
</file>

<file path=xl/sharedStrings.xml><?xml version="1.0" encoding="utf-8"?>
<sst xmlns="http://schemas.openxmlformats.org/spreadsheetml/2006/main" count="142" uniqueCount="129">
  <si>
    <t>Craton/locality</t>
  </si>
  <si>
    <t>Age</t>
  </si>
  <si>
    <t>±</t>
  </si>
  <si>
    <t>Plat</t>
  </si>
  <si>
    <t>Plong</t>
  </si>
  <si>
    <t>dp</t>
  </si>
  <si>
    <t>dm</t>
  </si>
  <si>
    <t>A95</t>
  </si>
  <si>
    <t>Arc</t>
  </si>
  <si>
    <t>References</t>
  </si>
  <si>
    <t>(Myr ago)</t>
  </si>
  <si>
    <t>min</t>
  </si>
  <si>
    <t>max</t>
  </si>
  <si>
    <t>avg</t>
  </si>
  <si>
    <t>(˚N)</t>
  </si>
  <si>
    <t>(˚E)</t>
  </si>
  <si>
    <t>(˚)</t>
  </si>
  <si>
    <t>YILGARN</t>
  </si>
  <si>
    <t>Widgiemooltha Dyke Suite</t>
  </si>
  <si>
    <t>Smirnov et al. (2013)</t>
  </si>
  <si>
    <t>Erayinia dykes</t>
  </si>
  <si>
    <t>Pisarevsky et al. (2015)</t>
  </si>
  <si>
    <t>Boonadgin dikes</t>
  </si>
  <si>
    <t>We are not including this</t>
  </si>
  <si>
    <t>FENNOSCANDIA</t>
  </si>
  <si>
    <t>Shalskiy thick gabbronorite dyke</t>
  </si>
  <si>
    <t>Mertanen et al. (2006)</t>
  </si>
  <si>
    <t>Generalskaya Layered Intrusion</t>
  </si>
  <si>
    <t>Arestova et al. (2002)</t>
  </si>
  <si>
    <t>Monchegorsk Intrusion</t>
  </si>
  <si>
    <t>Pechersky et al. (2005)</t>
  </si>
  <si>
    <t>Avdeev gabbronorite</t>
  </si>
  <si>
    <t>and thin Shalskiy diabase dyke</t>
  </si>
  <si>
    <t>Imandra Layered Intrusion</t>
  </si>
  <si>
    <t>Karelian Dykes 1</t>
  </si>
  <si>
    <t>Mertanen et al., (1999)</t>
  </si>
  <si>
    <t>Kuetsyarvi Formation</t>
  </si>
  <si>
    <t>SUPERIOR (EAST)</t>
  </si>
  <si>
    <t>PTARMIGAN MEAN</t>
  </si>
  <si>
    <t>Farig et al. (1986); Buchan et al. (1998); Evans &amp; Halls (2010)</t>
  </si>
  <si>
    <t>MATACHEWAN R</t>
  </si>
  <si>
    <t>Evans &amp; Halls (2010)</t>
  </si>
  <si>
    <t>MATACHEWAN N</t>
  </si>
  <si>
    <t>NIPISSING N1</t>
  </si>
  <si>
    <t>Buchan et al. (2000)</t>
  </si>
  <si>
    <t>BISCOTASING</t>
  </si>
  <si>
    <t>Buchan et al. (1993); Halls &amp; Davis (2004)</t>
  </si>
  <si>
    <t>Marathon N</t>
  </si>
  <si>
    <t>Buchan el al. (1996); Halls et al. (2008)</t>
  </si>
  <si>
    <t>Marathon R</t>
  </si>
  <si>
    <t>Cauchon dykes</t>
  </si>
  <si>
    <t>Evans &amp; Halls (2010); Halls &amp; Heaman (2000)</t>
  </si>
  <si>
    <t>Fort Franics dikes</t>
  </si>
  <si>
    <t>Halls (1986); Evans &amp; Halls (2010)</t>
  </si>
  <si>
    <t>Lac Esprit dykes</t>
  </si>
  <si>
    <t>Buchan et al. (2007); Evans &amp; Halls (2010)</t>
  </si>
  <si>
    <t>Minto dikes</t>
  </si>
  <si>
    <t>Buchan et al. (1998); Evans &amp; Halls (2010)</t>
  </si>
  <si>
    <t>INDIA</t>
  </si>
  <si>
    <t>2.45 Ga dykes</t>
  </si>
  <si>
    <t xml:space="preserve">Radhakrishna et al. (2013a &amp; b); </t>
  </si>
  <si>
    <t>2.37 Ga dykes</t>
  </si>
  <si>
    <t>Hall et al. (2007); Belica et al. (2014)</t>
  </si>
  <si>
    <t>2.21 Ga dykes</t>
  </si>
  <si>
    <t>French &amp; Heaman (2010); Kumar et al. (2012); Belica et al. (2014)</t>
  </si>
  <si>
    <t>2.18 Ga dykes</t>
  </si>
  <si>
    <t>French &amp; Heaman (2010); Radhakrishna et al. (2013a)</t>
  </si>
  <si>
    <t>Cuddapah dyke swarm</t>
  </si>
  <si>
    <t>Kumar et al. (2015)</t>
  </si>
  <si>
    <t>1.88 Ga dykes</t>
  </si>
  <si>
    <t>Belica et al. (2014)</t>
  </si>
  <si>
    <t>SLAVE</t>
  </si>
  <si>
    <t>Defeat Suite</t>
  </si>
  <si>
    <t>Mitchell et al. (2014)</t>
  </si>
  <si>
    <t>Malley dykes</t>
  </si>
  <si>
    <t>Buchan et al. (2012)</t>
  </si>
  <si>
    <t>Dogrib dykes</t>
  </si>
  <si>
    <t>Indin dykes</t>
  </si>
  <si>
    <t>Buchan et al. (2016)</t>
  </si>
  <si>
    <t>Lac de Gras dikes</t>
  </si>
  <si>
    <t>Buchan et al. (2009)</t>
  </si>
  <si>
    <t>KAAPVAAL</t>
  </si>
  <si>
    <t>Rykoppies dikes</t>
  </si>
  <si>
    <t>Lubnina et al. (2010); Olsson et al. (2010)</t>
  </si>
  <si>
    <t>Ongeluk lavas</t>
  </si>
  <si>
    <t>Evans et al. (1997); Gumsley et al. (2017)</t>
  </si>
  <si>
    <t>Waterberg sequence</t>
  </si>
  <si>
    <t>de Kock et al. (2006)</t>
  </si>
  <si>
    <t>WYOMING</t>
  </si>
  <si>
    <t>2.6 dikes</t>
  </si>
  <si>
    <t>Rabbit Creek dikes</t>
  </si>
  <si>
    <t>Sourdough dikes</t>
  </si>
  <si>
    <t>Arestova, N., Khramov, A., Gooskova, E., 2002. New paleomagnetic evidence from the Early Proterozoic (2.5-2.4 Ga) Mount Generalskaya and Imandra layered intrusions, Kola Peninsula. ZVESTIYA-PHYSICS OF THE SOLID EARTH 38, 233–243.</t>
  </si>
  <si>
    <t>Belica, M.E., Piispa, E.J., Meert, J.G., Pesonen, L.J., Plado, J., Pandit, M.K., Kamenov, G.D., Celestino, M., 2014. Paleoproterozoic mafic dyke swarms from the Dharwar craton; paleomagnetic poles for India from 2.37 to 1.88Ga and rethinking the Columbia supercontinent. Precambrian Res. 244, 100–122. doi:10.1016/j.precamres.2013.12.005</t>
  </si>
  <si>
    <t>Buchan, K.L., Corriveau, L., LeCheminant, A.N., van Breemen, O., 2009. Paleomagnetism and U–Pb geochronology of the Lac de Gras diabase dyke swarm, Slave Province, Canada: implications for relative drift of Slave and Superior provinces in the PaleoproterozoicGeological Survey of Canada Contribution 20080350. Can. J. Earth Sci. 46, 361–379. doi:10.1139/E09-026</t>
  </si>
  <si>
    <t>Buchan, K.L., Goutier, J., Hamilton, M.A., Ernst, R.E., Matthews, W.A., 2007. Paleomagnetism, U–Pb geochronology, and geochemistry of Lac Esprit and other dyke swarms, James Bay area, Quebec, and implications for Paleoproterozoic deformation of the Superior Province. Can. J. Earth Sci. 44, 643–664. doi:10.1139/e06-124</t>
  </si>
  <si>
    <t>Buchan, K.L., Halls, H.C., Mortensen, J.K., 1996. Paleomagnetism, U-Pb geochronology, and geochemistry of Marathon dykes, Superior Province, and comparison with the Fort Frances swarm. Can. J. Earth Sci. 33, 1583–1595. doi:10.1139/e96-120</t>
  </si>
  <si>
    <t>Buchan, K.L., Lecheminant, A.N., Breemen, O. Van, 2012. Malley diabase dykes of the Slave craton , Canadian Shield : U–Pb age , paleomagnetism , and implications for continental reconstructions in the early Paleoproterozoic. Can. J. Earth Sci. 49, 435–454. doi:10.1139/E11-061</t>
  </si>
  <si>
    <t>Buchan, K.L., Mertanen, S., Park, R.G., Pesonen, L.J., Elming, S.-Å., Abrahamsen, N., Bylund, G., 2000. Comparing the drift of Laurentia and Baltica in the Proterozoic: the importance of key palaeomagnetic poles. Tectonophysics 319, 167–198. doi:10.1016/S0040-1951(00)00032-9</t>
  </si>
  <si>
    <t>Buchan, K.L., Mitchell, R.N., Bleeker, W., Hamilton, M.A., LeCheminant, A.N., 2016. Paleomagnetism of ca. 2.13–2.11 Ga Indin and ca. 1.885 Ga Ghost dyke swarms of the Slave craton: Implications for the Slave craton APW path and relative drift of Slave, Superior and Siberian cratons in the Paleoproterozoic. Precambrian Res. 275, 151–175. doi:10.1016/j.precamres.2016.01.012</t>
  </si>
  <si>
    <t>Buchan, K.L., Mortensen, J.K., Card, K.D., 1993. Northeast-trending Early Proterozoic dykes of southern Superior Province: multiple episodes of emplacement recognized from integrated paleomagnetism and U–Pb geochronology. Can. J. Earth Sci. 30, 1286–1296. doi:10.1139/e93-110</t>
  </si>
  <si>
    <t>Buchan, K.L., Mortensen, J.K., Card, K.D., Percival, J. a, 1998. Paleomagnetism and U-Pb geochronology of diabase dyke swarms of Minto block, Superior Province, Quebec, Canada. Can. J. Earth Sci. 35, 1054–1069. doi:10.1139/e98-054</t>
  </si>
  <si>
    <t>de Kock, M.O., Evans, D.A.D., Dorland, H.C., Beukes, N.J., Gutzmer, J., 2006. Paleomagnetism of the lower two unconformity-bounded sequences of the Waterberg Group, South Africa: Towards a better-defined apparent polar wander path for the Paleoproterozoic Kaapvaal Craton. South African J. Geol. 109, 157–182. doi:10.2113/gssajg.109.1-2.157</t>
  </si>
  <si>
    <t>Evans, D.A., Beukes, N.J., Kirschvink, J.L., 1997. Low-latitude glaciation in the Palaeoproterozoic era. Nature 386, 262–266. doi:10.1038/386262a0</t>
  </si>
  <si>
    <t>Evans, D.A.D., Halls, H.C., 2010. Restoring Proterozoic deformation within the Superior craton. Precambrian Res. 183, 474–489. doi:10.1016/j.precamres.2010.02.007</t>
  </si>
  <si>
    <t>Fahrig, W.F., Christie, K.W., Chown, E.H., Janes, D., Machado, N., 1986. The tectonic significance of some basic dyke swarms in the Canadian Superior Province with special reference to the geochemistry and paleomagnetism of the Mistassini swarm, Quebec, Canada. Can. J. Earth Sci. 23, 238–253. doi:10.1139/e86-026</t>
  </si>
  <si>
    <t>French, J.E., Heaman, L.M., 2010. Precise U–Pb dating of Paleoproterozoic mafic dyke swarms of the Dharwar craton, India: Implications for the existence of the Neoarchean supercraton Sclavia. Precambrian Res. 183, 416–441. doi:10.1016/j.precamres.2010.05.003</t>
  </si>
  <si>
    <t>Gumsley, A.P., Chamberlain, K.R., Bleeker, W., Söderlund, U., de Kock, M.O., Larsson, E.R., Bekker, A., 2017. Timing and tempo of the Great Oxidation Event. Proc. Natl. Acad. Sci. 114, 1811–1816. doi:10.1073/pnas.1608824114</t>
  </si>
  <si>
    <t>Halls, H.C., 1986. Paleomagnetism, structure, and longitudinal correlation of Middle Precambrian dykes from northwestern Ontario and Minnesota. Can. J. Earth Sci. 23, 142–157. doi:10.1139/e86-018</t>
  </si>
  <si>
    <t>Halls, H.C., Davis, D.W., 2004. Paleomagnetism and UPb geochronology of the 2.17 Ga Biscotasing dyke swarm, Ontario, Canada: evidence for vertical-axis crustal rotation across the Kapuskasing Zone. Can. J. Earth Sci. 41, 255–269. doi:10.1139/e03-093</t>
  </si>
  <si>
    <t>Halls, H.C., Davis, D.W., Stott, G.M., Ernst, R.E., Hamilton, M.A., 2008. The Paleoproterozoic Marathon Large Igneous Province: New evidence for a 2.1 Ga long-lived mantle plume event along the southern margin of the North American Superior Province. Precambrian Res. 162, 327–353. doi:10.1016/j.precamres.2007.10.009</t>
  </si>
  <si>
    <t>Halls, H.C., Heaman, L.M., 2000. The paleomagnetic significance of new U-Pb age data from the Molson dyke swarm, Cauchon Lake area, Manitoba. Can. J. Earth Sci. 37, 957–966. doi:10.1139/e00-010</t>
  </si>
  <si>
    <t>Halls, H.C., Kumar, A., Srinivasan, R., Hamilton, M. a., 2007. Paleomagnetism and U-Pb geochronology of easterly trending dykes in the Dharwar craton, India: feldspar clouding, radiating dyke swarms and the position of India at 2.37 Ga. Precambrian Res. 155, 47–68. doi:10.1016/j.precamres.2007.01.007</t>
  </si>
  <si>
    <t>Kumar, A., Nagaraju, E., Besse, J., Rao, Y.J.B., 2012. New age, geochemical and paleomagnetic data on a 2.21Ga dyke swarm from south India: Constraints on Paleoproterozoic reconstruction. Precambrian Res. 220–221, 123–138. doi:10.1016/j.precamres.2012.08.001</t>
  </si>
  <si>
    <t>Kumar, A., Parashuramulu, V., Nagaraju, E., 2015. A 2082 Ma radiating dyke swarm in the Eastern Dharwar Craton , southern India and its implications to Cuddapah basin formation. Precambrian Res. 266, 490–505. doi:10.1016/j.precamres.2015.05.039</t>
  </si>
  <si>
    <t>Lubnina, N., Ernst, R., Klausen, M., Söderlund, U., 2010. Paleomagnetic study of NeoArchean–Paleoproterozoic dykes in the Kaapvaal Craton. Precambrian Res. 183, 523–552. doi:10.1016/j.precamres.2010.05.005</t>
  </si>
  <si>
    <t>Meert, J.G., Pandit, M.K., Pradhan, V.R., Kamenov, G., 2011. Preliminary report on the paleomagnetism of 1.88ga dykes from the bastar and dharwar cratons, peninsular india. Gondwana Res. 20, 335–343. doi:10.1016/j.gr.2011.03.005</t>
  </si>
  <si>
    <t>Mertanen, S., Halls, H.C., Vuollo, J.I., Pesonen, L.J., Stepanov, V.S., 1999. Paleomagnetism of 2.44 Ga mafic dykes in Russian Karelia, eastern Fennoscandian shield - implications for continental reconstructions. Precambrian Res. 98, 197–221. doi:10.1016/S0301-9268(99)00050-9</t>
  </si>
  <si>
    <t>MERTANEN, S., VUOLLO, J., HUHMA, H., ARESTOVA, N., KOVALENKO, A., 2006. Early Paleoproterozoic–Archean dykes and gneisses in Russian Karelia of the Fennoscandian Shield—New paleomagnetic, isotope age and geochemical investigations. Precambrian Res. 144, 239–260. doi:10.1016/j.precamres.2005.11.005</t>
  </si>
  <si>
    <t>Mitchell, R.N., Bleeker, W., van Breemen, O., Lecheminant, T.N., Peng, P., Nilsson, M.K.M., Evans, D.A.D., 2014. Plate tectonics before 2.0 Ga: Evidence from paleomagnetism of cratons within supercontinent Nuna. Am. J. Sci. 314, 878–894. doi:10.2475/04.2014.03</t>
  </si>
  <si>
    <t>Olsson, J.R., Söderlund, U., Klausen, M.B., Ernst, R.E., 2010. U–Pb baddeleyite ages linking major Archean dyke swarms to volcanic-rift forming events in the Kaapvaal craton (South Africa), and a precise age for the Bushveld Complex. Precambrian Res. 183, 490–500. doi:10.1016/j.precamres.2010.07.009</t>
  </si>
  <si>
    <t>Pechersky, D.M., Lyubushin,  a. a., Zakharov, V.S., 2005. Continuous record of geomagnetic field variations during cooling of the Monchegorsk, Kivakka and Bushveld Early Proterozoic layered intrusions. Russ. J. Earth Sci. 6, 391–456. doi:10.2205/2004ES000158</t>
  </si>
  <si>
    <t>Pisarevsky, S. a., De Waele, B., Jones, S., Söderlund, U., Ernst, R.E., 2015. Paleomagnetism and U–Pb age of the 2.4Ga Erayinia mafic dykes in the south-western Yilgarn, Western Australia: Paleogeographic and geodynamic implications. Precambrian Res. 259, 222–231. doi:10.1016/j.precamres.2014.05.023</t>
  </si>
  <si>
    <t>Radhakrishna, T., Chandra, R., Srivastava, A.K., Balasubramonian, G., 2013a. Central / Eastern Indian Bundelkhand and Bastar cratons in the Palaeoproterozoic supercontinental reconstructions : A palaeomagnetic perspective. Precambrian Res. 226, 91–104. doi:10.1016/j.precamres.2012.11.013</t>
  </si>
  <si>
    <t>Radhakrishna, T., Krishnendu, N.R., Balasubramonian, G., 2013b. Palaeoproterozoic Indian shield in the global continental assembly : Evidence from the palaeomagnetism of ma fi c dyke swarms. Earth Sci. Rev. 126, 370–389. doi:10.1016/j.earscirev.2013.08.011</t>
  </si>
  <si>
    <t>Smirnov, A. V., Evans, D. a D., Ernst, R.E., Söderlund, U., Li, Z.X., 2013. Trading partners: Tectonic ancestry of southern Africa and western Australia, in Archean supercratons Vaalbara and Zimgarn. Precambrian Res. 224, 11–22. doi:10.1016/j.precamres.2012.09.020</t>
  </si>
  <si>
    <t>Torsvik, T.H., Meert, J.G., 1995. Early Proterozoic palaeomagnetic data from the Pechenga Zone (north-west Russia) and their bearing on Early Proterozoic palaeogeography. Geophys. J. Int. 122, 520–536. doi:10.1111/j.1365-246X.1995.tb07011.x</t>
  </si>
  <si>
    <t>High-quality palaeomagnetic poles from cratons with apparent polar wander paths during the interval of interest.</t>
  </si>
  <si>
    <t>Plate: pole latitude. Plong: pole longitude. dp, dm, and A95 cones of confidence. Arc, arc distance between successive poles from the same craton.</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</si>
</sst>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6" x14ac:knownFonts="1">
    <font>
      <sz val="12"/>
      <color theme="1"/>
      <name val="Calibri"/>
      <family val="2"/>
      <scheme val="minor"/>
    </font>
    <font>
      <b/>
      <sz val="11"/>
      <color theme="1"/>
      <name val="Arial"/>
      <family val="2"/>
    </font>
    <font>
      <sz val="11"/>
      <color theme="1"/>
      <name val="Arial"/>
      <family val="2"/>
    </font>
    <font>
      <sz val="11"/>
      <name val="Arial"/>
      <family val="2"/>
    </font>
    <font>
      <sz val="10"/>
      <color indexed="8"/>
      <name val="Helv"/>
      <family val="2"/>
    </font>
    <font>
      <b/>
      <i/>
      <sz val="11"/>
      <color rgb="FF0000FF"/>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21">
    <xf numFmtId="0" fontId="0" fillId="0" borderId="0" xfId="0"/>
    <xf numFmtId="0" fontId="1" fillId="0" borderId="0" xfId="0" applyFont="1"/>
    <xf numFmtId="0" fontId="1" fillId="0" borderId="0" xfId="0" applyFont="1" applyAlignment="1">
      <alignment horizontal="center"/>
    </xf>
    <xf numFmtId="1" fontId="1" fillId="0" borderId="0" xfId="0" applyNumberFormat="1" applyFont="1" applyAlignment="1">
      <alignment horizontal="center"/>
    </xf>
    <xf numFmtId="0" fontId="1" fillId="0" borderId="0" xfId="0" applyFont="1" applyAlignment="1">
      <alignment horizontal="left"/>
    </xf>
    <xf numFmtId="1" fontId="2" fillId="0" borderId="0" xfId="0" applyNumberFormat="1" applyFont="1" applyAlignment="1">
      <alignment horizontal="center"/>
    </xf>
    <xf numFmtId="0" fontId="2" fillId="0" borderId="0" xfId="0" applyFont="1"/>
    <xf numFmtId="0" fontId="2" fillId="0" borderId="0" xfId="0" applyFont="1" applyAlignment="1">
      <alignment horizontal="center"/>
    </xf>
    <xf numFmtId="164" fontId="2" fillId="0" borderId="0" xfId="0" applyNumberFormat="1" applyFont="1" applyAlignment="1">
      <alignment horizontal="center"/>
    </xf>
    <xf numFmtId="0" fontId="2" fillId="0" borderId="0" xfId="0" applyFont="1" applyAlignment="1">
      <alignment horizontal="left"/>
    </xf>
    <xf numFmtId="164" fontId="2" fillId="0" borderId="0" xfId="0" applyNumberFormat="1" applyFont="1"/>
    <xf numFmtId="1" fontId="2" fillId="0" borderId="0" xfId="0" applyNumberFormat="1" applyFont="1"/>
    <xf numFmtId="1" fontId="3" fillId="0" borderId="0" xfId="0" applyNumberFormat="1" applyFont="1" applyAlignment="1">
      <alignment vertical="center"/>
    </xf>
    <xf numFmtId="1" fontId="3" fillId="0" borderId="0" xfId="0" applyNumberFormat="1" applyFont="1" applyFill="1" applyAlignment="1">
      <alignment horizontal="center" vertical="center"/>
    </xf>
    <xf numFmtId="1" fontId="3" fillId="0" borderId="0" xfId="0" applyNumberFormat="1" applyFont="1" applyBorder="1" applyAlignment="1">
      <alignment horizontal="center" vertical="center"/>
    </xf>
    <xf numFmtId="1" fontId="3" fillId="0" borderId="0" xfId="0" applyNumberFormat="1" applyFont="1" applyFill="1" applyBorder="1" applyAlignment="1">
      <alignment horizontal="center" vertical="center"/>
    </xf>
    <xf numFmtId="164" fontId="3" fillId="0" borderId="0" xfId="0" applyNumberFormat="1" applyFont="1" applyAlignment="1">
      <alignment horizontal="center" vertical="center"/>
    </xf>
    <xf numFmtId="1" fontId="3" fillId="0" borderId="0" xfId="0" applyNumberFormat="1" applyFont="1" applyAlignment="1">
      <alignment horizontal="center" vertical="center"/>
    </xf>
    <xf numFmtId="164" fontId="4" fillId="0" borderId="0" xfId="0" applyNumberFormat="1" applyFont="1"/>
    <xf numFmtId="164" fontId="4" fillId="0" borderId="0" xfId="0" applyNumberFormat="1" applyFont="1" applyAlignment="1">
      <alignment horizontal="left"/>
    </xf>
    <xf numFmtId="0" fontId="5" fillId="0" borderId="0" xfId="0" applyFon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6"/>
  <sheetViews>
    <sheetView tabSelected="1" workbookViewId="0">
      <selection activeCell="D35" sqref="D35"/>
    </sheetView>
  </sheetViews>
  <sheetFormatPr defaultColWidth="10.875" defaultRowHeight="14.25" x14ac:dyDescent="0.2"/>
  <cols>
    <col min="1" max="1" width="28" style="6" customWidth="1"/>
    <col min="2" max="2" width="9.375" style="6" bestFit="1" customWidth="1"/>
    <col min="3" max="3" width="3.5" style="6" customWidth="1"/>
    <col min="4" max="5" width="5.125" style="7" bestFit="1" customWidth="1"/>
    <col min="6" max="6" width="7.125" style="7" bestFit="1" customWidth="1"/>
    <col min="7" max="7" width="4.5" style="7" bestFit="1" customWidth="1"/>
    <col min="8" max="8" width="6.125" style="7" bestFit="1" customWidth="1"/>
    <col min="9" max="10" width="5.125" style="7" bestFit="1" customWidth="1"/>
    <col min="11" max="11" width="4.5" style="5" bestFit="1" customWidth="1"/>
    <col min="12" max="12" width="5.125" style="7" bestFit="1" customWidth="1"/>
    <col min="13" max="13" width="55.125" style="9" bestFit="1" customWidth="1"/>
    <col min="14" max="14" width="27.875" style="6" customWidth="1"/>
    <col min="15" max="15" width="8.625" style="5" bestFit="1" customWidth="1"/>
    <col min="16" max="16" width="9.375" style="5" bestFit="1" customWidth="1"/>
    <col min="17" max="17" width="9.5" style="5" customWidth="1"/>
    <col min="18" max="18" width="9.375" style="5" customWidth="1"/>
    <col min="19" max="27" width="10.875" style="6"/>
    <col min="28" max="29" width="10.875" style="7"/>
    <col min="30" max="33" width="10.875" style="6"/>
    <col min="34" max="34" width="7.125" style="7" customWidth="1"/>
    <col min="35" max="35" width="7" style="7" customWidth="1"/>
    <col min="36" max="16384" width="10.875" style="6"/>
  </cols>
  <sheetData>
    <row r="1" spans="1:39" ht="15" x14ac:dyDescent="0.25">
      <c r="A1" s="1" t="s">
        <v>127</v>
      </c>
    </row>
    <row r="2" spans="1:39" ht="15" x14ac:dyDescent="0.25">
      <c r="A2" s="1" t="s">
        <v>128</v>
      </c>
    </row>
    <row r="4" spans="1:39" s="1" customFormat="1" ht="15" x14ac:dyDescent="0.25">
      <c r="A4" s="1" t="s">
        <v>0</v>
      </c>
      <c r="B4" s="2" t="s">
        <v>1</v>
      </c>
      <c r="C4" s="2" t="s">
        <v>2</v>
      </c>
      <c r="D4" s="2" t="s">
        <v>1</v>
      </c>
      <c r="E4" s="2" t="s">
        <v>1</v>
      </c>
      <c r="F4" s="2" t="s">
        <v>1</v>
      </c>
      <c r="G4" s="2" t="s">
        <v>3</v>
      </c>
      <c r="H4" s="2" t="s">
        <v>4</v>
      </c>
      <c r="I4" s="2" t="s">
        <v>5</v>
      </c>
      <c r="J4" s="2" t="s">
        <v>6</v>
      </c>
      <c r="K4" s="3" t="s">
        <v>7</v>
      </c>
      <c r="L4" s="2" t="s">
        <v>8</v>
      </c>
      <c r="M4" s="4" t="s">
        <v>9</v>
      </c>
      <c r="AB4" s="2"/>
      <c r="AD4" s="2"/>
      <c r="AE4" s="5"/>
      <c r="AF4" s="5"/>
      <c r="AH4" s="2"/>
      <c r="AI4" s="2"/>
    </row>
    <row r="5" spans="1:39" ht="15" x14ac:dyDescent="0.25">
      <c r="B5" s="2" t="s">
        <v>10</v>
      </c>
      <c r="D5" s="2" t="s">
        <v>11</v>
      </c>
      <c r="E5" s="2" t="s">
        <v>12</v>
      </c>
      <c r="F5" s="2" t="s">
        <v>13</v>
      </c>
      <c r="G5" s="2" t="s">
        <v>14</v>
      </c>
      <c r="H5" s="2" t="s">
        <v>15</v>
      </c>
      <c r="I5" s="2" t="s">
        <v>16</v>
      </c>
      <c r="J5" s="2" t="s">
        <v>16</v>
      </c>
      <c r="K5" s="2" t="s">
        <v>16</v>
      </c>
      <c r="L5" s="2" t="s">
        <v>16</v>
      </c>
      <c r="M5" s="4"/>
      <c r="AE5" s="5"/>
      <c r="AF5" s="5"/>
      <c r="AI5" s="8"/>
    </row>
    <row r="6" spans="1:39" ht="15" x14ac:dyDescent="0.25">
      <c r="A6" s="1" t="s">
        <v>17</v>
      </c>
      <c r="B6" s="1"/>
      <c r="C6" s="1"/>
      <c r="F6" s="7">
        <v>2600</v>
      </c>
      <c r="AB6" s="5"/>
      <c r="AC6" s="5"/>
      <c r="AD6" s="10"/>
      <c r="AE6" s="5"/>
      <c r="AF6" s="11"/>
      <c r="AI6" s="8"/>
    </row>
    <row r="7" spans="1:39" x14ac:dyDescent="0.2">
      <c r="A7" s="12" t="s">
        <v>18</v>
      </c>
      <c r="B7" s="12">
        <f>(E7-D7)/2+D7</f>
        <v>2415</v>
      </c>
      <c r="C7" s="12">
        <f>(E7-D7)/2</f>
        <v>3</v>
      </c>
      <c r="D7" s="13">
        <v>2412</v>
      </c>
      <c r="E7" s="13">
        <v>2418</v>
      </c>
      <c r="F7" s="7">
        <f t="shared" ref="F7" si="0">(D7+E7)/2</f>
        <v>2415</v>
      </c>
      <c r="G7" s="14">
        <v>-8</v>
      </c>
      <c r="H7" s="15">
        <f>337-180</f>
        <v>157</v>
      </c>
      <c r="I7" s="16">
        <v>7.5</v>
      </c>
      <c r="J7" s="16">
        <v>9</v>
      </c>
      <c r="K7" s="17">
        <f>SQRT(I7*J7)</f>
        <v>8.2158383625774913</v>
      </c>
      <c r="M7" s="9" t="s">
        <v>19</v>
      </c>
      <c r="AB7" s="5"/>
      <c r="AC7" s="5"/>
      <c r="AD7" s="10"/>
      <c r="AE7" s="5"/>
      <c r="AF7" s="11"/>
      <c r="AI7" s="8"/>
    </row>
    <row r="8" spans="1:39" x14ac:dyDescent="0.2">
      <c r="A8" s="12" t="s">
        <v>20</v>
      </c>
      <c r="B8" s="12">
        <f t="shared" ref="B8:B58" si="1">(E8-D8)/2+D8</f>
        <v>2401</v>
      </c>
      <c r="C8" s="12">
        <f t="shared" ref="C8:C58" si="2">(E8-D8)/2</f>
        <v>1</v>
      </c>
      <c r="D8" s="13">
        <v>2400</v>
      </c>
      <c r="E8" s="13">
        <v>2402</v>
      </c>
      <c r="F8" s="7">
        <v>2401</v>
      </c>
      <c r="G8" s="14">
        <v>-23</v>
      </c>
      <c r="H8" s="15">
        <v>151</v>
      </c>
      <c r="I8" s="16">
        <v>10.7</v>
      </c>
      <c r="J8" s="16">
        <v>11.6</v>
      </c>
      <c r="K8" s="17">
        <f>SQRT(I8*J8)</f>
        <v>11.140915581764364</v>
      </c>
      <c r="L8" s="18">
        <f>DEGREES(ACOS(SIN(RADIANS(G8))*SIN(RADIANS(G7))+COS(RADIANS(G8))*COS(RADIANS(G7))*COS(RADIANS(H8-H7))))</f>
        <v>16.068332699880344</v>
      </c>
      <c r="M8" s="9" t="s">
        <v>21</v>
      </c>
      <c r="AB8" s="5"/>
      <c r="AC8" s="5"/>
      <c r="AD8" s="10"/>
      <c r="AE8" s="5"/>
      <c r="AF8" s="11"/>
      <c r="AI8" s="8"/>
    </row>
    <row r="9" spans="1:39" ht="15" x14ac:dyDescent="0.25">
      <c r="A9" s="12" t="s">
        <v>22</v>
      </c>
      <c r="B9" s="12"/>
      <c r="C9" s="12"/>
      <c r="D9" s="13"/>
      <c r="E9" s="13"/>
      <c r="F9" s="7">
        <v>1890</v>
      </c>
      <c r="G9" s="14">
        <v>-47</v>
      </c>
      <c r="H9" s="15">
        <v>235</v>
      </c>
      <c r="I9" s="16"/>
      <c r="J9" s="16"/>
      <c r="K9" s="17"/>
      <c r="L9" s="18">
        <f>DEGREES(ACOS(SIN(RADIANS(G9))*SIN(RADIANS(G8))+COS(RADIANS(G9))*COS(RADIANS(G8))*COS(RADIANS(H9-H8))))</f>
        <v>69.428020370807857</v>
      </c>
      <c r="M9" s="19" t="s">
        <v>23</v>
      </c>
      <c r="AB9" s="5"/>
      <c r="AC9" s="5"/>
      <c r="AD9" s="10"/>
      <c r="AE9" s="5"/>
      <c r="AF9" s="11"/>
      <c r="AH9" s="5"/>
      <c r="AI9" s="8"/>
      <c r="AL9" s="2"/>
      <c r="AM9" s="2"/>
    </row>
    <row r="10" spans="1:39" x14ac:dyDescent="0.2">
      <c r="B10" s="12"/>
      <c r="C10" s="12"/>
      <c r="G10" s="5"/>
      <c r="H10" s="5"/>
      <c r="K10" s="17"/>
      <c r="AB10" s="5"/>
      <c r="AC10" s="5"/>
      <c r="AD10" s="10"/>
      <c r="AF10" s="11"/>
      <c r="AI10" s="8"/>
      <c r="AL10" s="7"/>
    </row>
    <row r="11" spans="1:39" ht="15" x14ac:dyDescent="0.25">
      <c r="A11" s="1" t="s">
        <v>24</v>
      </c>
      <c r="B11" s="12"/>
      <c r="C11" s="12"/>
      <c r="G11" s="5"/>
      <c r="H11" s="5"/>
      <c r="K11" s="17"/>
      <c r="AB11" s="5"/>
      <c r="AC11" s="5"/>
      <c r="AD11" s="10"/>
      <c r="AF11" s="11"/>
      <c r="AH11" s="5"/>
      <c r="AI11" s="8"/>
      <c r="AL11" s="5"/>
      <c r="AM11" s="10"/>
    </row>
    <row r="12" spans="1:39" x14ac:dyDescent="0.2">
      <c r="A12" s="6" t="s">
        <v>25</v>
      </c>
      <c r="B12" s="12">
        <f t="shared" si="1"/>
        <v>2510.5</v>
      </c>
      <c r="C12" s="12">
        <f t="shared" si="2"/>
        <v>1.5</v>
      </c>
      <c r="D12" s="7">
        <v>2509</v>
      </c>
      <c r="E12" s="7">
        <v>2512</v>
      </c>
      <c r="F12" s="7">
        <f t="shared" ref="F12:F15" si="3">(D12+E12)/2</f>
        <v>2510.5</v>
      </c>
      <c r="G12" s="5">
        <v>22.7</v>
      </c>
      <c r="H12" s="5">
        <v>222.1</v>
      </c>
      <c r="I12" s="7">
        <v>8.1999999999999993</v>
      </c>
      <c r="J12" s="7">
        <v>16.2</v>
      </c>
      <c r="K12" s="17">
        <f t="shared" ref="K12:K25" si="4">SQRT(I12*J12)</f>
        <v>11.525623627379126</v>
      </c>
      <c r="M12" s="9" t="s">
        <v>26</v>
      </c>
      <c r="AB12" s="5"/>
      <c r="AC12" s="5"/>
      <c r="AD12" s="10"/>
      <c r="AF12" s="11"/>
      <c r="AI12" s="8"/>
      <c r="AL12" s="5"/>
      <c r="AM12" s="10"/>
    </row>
    <row r="13" spans="1:39" x14ac:dyDescent="0.2">
      <c r="A13" s="6" t="s">
        <v>27</v>
      </c>
      <c r="B13" s="12">
        <f t="shared" si="1"/>
        <v>2505</v>
      </c>
      <c r="C13" s="12">
        <f t="shared" si="2"/>
        <v>2</v>
      </c>
      <c r="D13" s="7">
        <v>2503</v>
      </c>
      <c r="E13" s="7">
        <v>2507</v>
      </c>
      <c r="F13" s="7">
        <f t="shared" si="3"/>
        <v>2505</v>
      </c>
      <c r="G13" s="5">
        <v>43</v>
      </c>
      <c r="H13" s="5">
        <f>292.700012-180</f>
        <v>112.70001200000002</v>
      </c>
      <c r="I13" s="7">
        <v>9.1</v>
      </c>
      <c r="J13" s="7">
        <v>11.9</v>
      </c>
      <c r="K13" s="17">
        <f t="shared" si="4"/>
        <v>10.406248123122953</v>
      </c>
      <c r="L13" s="18">
        <f>DEGREES(ACOS(SIN(RADIANS(G13))*SIN(RADIANS(G12))+COS(RADIANS(G13))*COS(RADIANS(G12))*COS(RADIANS(H13-H12))))</f>
        <v>87.760439113841031</v>
      </c>
      <c r="M13" s="9" t="s">
        <v>28</v>
      </c>
      <c r="AB13" s="5"/>
      <c r="AC13" s="5"/>
      <c r="AD13" s="10"/>
      <c r="AF13" s="5"/>
      <c r="AH13" s="5"/>
      <c r="AI13" s="8"/>
      <c r="AL13" s="5"/>
      <c r="AM13" s="10"/>
    </row>
    <row r="14" spans="1:39" x14ac:dyDescent="0.2">
      <c r="A14" s="6" t="s">
        <v>29</v>
      </c>
      <c r="B14" s="12">
        <f t="shared" si="1"/>
        <v>2504</v>
      </c>
      <c r="C14" s="12">
        <f t="shared" si="2"/>
        <v>2</v>
      </c>
      <c r="D14" s="7">
        <v>2502</v>
      </c>
      <c r="E14" s="7">
        <v>2506</v>
      </c>
      <c r="F14" s="7">
        <f t="shared" si="3"/>
        <v>2504</v>
      </c>
      <c r="G14" s="5">
        <v>-1</v>
      </c>
      <c r="H14" s="5">
        <f>265.299988-180</f>
        <v>85.299987999999985</v>
      </c>
      <c r="I14" s="7">
        <v>7</v>
      </c>
      <c r="J14" s="7">
        <v>14</v>
      </c>
      <c r="K14" s="17">
        <f t="shared" si="4"/>
        <v>9.8994949366116654</v>
      </c>
      <c r="L14" s="18">
        <f>DEGREES(ACOS(SIN(RADIANS(G14))*SIN(RADIANS(G13))+COS(RADIANS(G14))*COS(RADIANS(G13))*COS(RADIANS(H14-H13))))</f>
        <v>50.408808755541834</v>
      </c>
      <c r="M14" s="9" t="s">
        <v>30</v>
      </c>
      <c r="AB14" s="5"/>
      <c r="AC14" s="5"/>
      <c r="AD14" s="10"/>
      <c r="AF14" s="11"/>
      <c r="AI14" s="8"/>
      <c r="AL14" s="5"/>
      <c r="AM14" s="10"/>
    </row>
    <row r="15" spans="1:39" x14ac:dyDescent="0.2">
      <c r="A15" s="6" t="s">
        <v>31</v>
      </c>
      <c r="B15" s="12">
        <f t="shared" si="1"/>
        <v>2475.5</v>
      </c>
      <c r="C15" s="12">
        <f t="shared" si="2"/>
        <v>34.5</v>
      </c>
      <c r="D15" s="7">
        <v>2441</v>
      </c>
      <c r="E15" s="7">
        <v>2510</v>
      </c>
      <c r="F15" s="7">
        <f t="shared" si="3"/>
        <v>2475.5</v>
      </c>
      <c r="G15" s="5">
        <v>12.3</v>
      </c>
      <c r="H15" s="5">
        <f>243.5-180</f>
        <v>63.5</v>
      </c>
      <c r="I15" s="7">
        <v>11.8</v>
      </c>
      <c r="J15" s="7">
        <v>16.5</v>
      </c>
      <c r="K15" s="17">
        <f t="shared" si="4"/>
        <v>13.953494186045301</v>
      </c>
      <c r="L15" s="18">
        <f t="shared" ref="L15:L19" si="5">DEGREES(ACOS(SIN(RADIANS(G15))*SIN(RADIANS(G14))+COS(RADIANS(G15))*COS(RADIANS(G14))*COS(RADIANS(H15-H14))))</f>
        <v>25.402445483891327</v>
      </c>
      <c r="M15" s="9" t="s">
        <v>26</v>
      </c>
      <c r="AB15" s="5"/>
      <c r="AC15" s="5"/>
      <c r="AD15" s="10"/>
      <c r="AF15" s="11"/>
      <c r="AI15" s="8"/>
      <c r="AL15" s="5"/>
      <c r="AM15" s="10"/>
    </row>
    <row r="16" spans="1:39" x14ac:dyDescent="0.2">
      <c r="A16" s="6" t="s">
        <v>32</v>
      </c>
      <c r="B16" s="12"/>
      <c r="C16" s="12"/>
      <c r="G16" s="5"/>
      <c r="H16" s="5"/>
      <c r="K16" s="17"/>
      <c r="L16" s="18"/>
      <c r="AB16" s="5"/>
      <c r="AC16" s="5"/>
      <c r="AD16" s="10"/>
      <c r="AF16" s="11"/>
      <c r="AI16" s="8"/>
      <c r="AL16" s="5"/>
      <c r="AM16" s="10"/>
    </row>
    <row r="17" spans="1:39" x14ac:dyDescent="0.2">
      <c r="A17" s="6" t="s">
        <v>33</v>
      </c>
      <c r="B17" s="12">
        <f t="shared" si="1"/>
        <v>2446</v>
      </c>
      <c r="C17" s="12">
        <f t="shared" si="2"/>
        <v>39</v>
      </c>
      <c r="D17" s="7">
        <v>2407</v>
      </c>
      <c r="E17" s="7">
        <v>2485</v>
      </c>
      <c r="F17" s="7">
        <f>(D17+E17)/2</f>
        <v>2446</v>
      </c>
      <c r="G17" s="5">
        <v>16</v>
      </c>
      <c r="H17" s="5">
        <f>280.299988-180</f>
        <v>100.29998799999998</v>
      </c>
      <c r="I17" s="7">
        <v>6.1</v>
      </c>
      <c r="J17" s="7">
        <v>10.1</v>
      </c>
      <c r="K17" s="17">
        <f t="shared" si="4"/>
        <v>7.8492037812761613</v>
      </c>
      <c r="L17" s="18">
        <f>DEGREES(ACOS(SIN(RADIANS(G17))*SIN(RADIANS(G15))+COS(RADIANS(G17))*COS(RADIANS(G15))*COS(RADIANS(H17-H15))))</f>
        <v>35.829421026015972</v>
      </c>
      <c r="M17" s="9" t="s">
        <v>28</v>
      </c>
      <c r="AB17" s="5"/>
      <c r="AC17" s="5"/>
      <c r="AD17" s="10"/>
      <c r="AF17" s="11"/>
      <c r="AI17" s="8"/>
      <c r="AL17" s="5"/>
      <c r="AM17" s="10"/>
    </row>
    <row r="18" spans="1:39" x14ac:dyDescent="0.2">
      <c r="A18" s="6" t="s">
        <v>34</v>
      </c>
      <c r="B18" s="12">
        <f t="shared" si="1"/>
        <v>2446</v>
      </c>
      <c r="C18" s="12">
        <f t="shared" si="2"/>
        <v>5</v>
      </c>
      <c r="D18" s="7">
        <v>2441</v>
      </c>
      <c r="E18" s="7">
        <v>2451</v>
      </c>
      <c r="F18" s="7">
        <f t="shared" ref="F18:F19" si="6">(D18+E18)/2</f>
        <v>2446</v>
      </c>
      <c r="G18" s="5">
        <v>20</v>
      </c>
      <c r="H18" s="5">
        <f>278.700012-180</f>
        <v>98.700012000000015</v>
      </c>
      <c r="I18" s="7">
        <v>6.1</v>
      </c>
      <c r="J18" s="7">
        <v>6.1</v>
      </c>
      <c r="K18" s="17">
        <f t="shared" si="4"/>
        <v>6.1</v>
      </c>
      <c r="L18" s="18">
        <f t="shared" si="5"/>
        <v>4.2795115841895148</v>
      </c>
      <c r="M18" s="9" t="s">
        <v>35</v>
      </c>
      <c r="AB18" s="5"/>
      <c r="AC18" s="5"/>
      <c r="AD18" s="10"/>
      <c r="AF18" s="11"/>
      <c r="AI18" s="8"/>
      <c r="AL18" s="5"/>
      <c r="AM18" s="10"/>
    </row>
    <row r="19" spans="1:39" x14ac:dyDescent="0.2">
      <c r="A19" s="6" t="s">
        <v>36</v>
      </c>
      <c r="B19" s="12">
        <f t="shared" si="1"/>
        <v>2150</v>
      </c>
      <c r="C19" s="12">
        <f t="shared" si="2"/>
        <v>50</v>
      </c>
      <c r="D19" s="7">
        <v>2100</v>
      </c>
      <c r="E19" s="7">
        <v>2200</v>
      </c>
      <c r="F19" s="7">
        <f t="shared" si="6"/>
        <v>2150</v>
      </c>
      <c r="G19" s="5">
        <v>-25</v>
      </c>
      <c r="H19" s="5">
        <f>301-180</f>
        <v>121</v>
      </c>
      <c r="I19" s="7">
        <v>13</v>
      </c>
      <c r="J19" s="7">
        <v>21</v>
      </c>
      <c r="K19" s="17">
        <f t="shared" si="4"/>
        <v>16.522711641858304</v>
      </c>
      <c r="L19" s="18">
        <f t="shared" si="5"/>
        <v>49.953309339463928</v>
      </c>
      <c r="M19" s="9" t="s">
        <v>19</v>
      </c>
      <c r="AB19" s="5"/>
      <c r="AC19" s="5"/>
      <c r="AD19" s="10"/>
      <c r="AF19" s="11"/>
      <c r="AI19" s="8"/>
      <c r="AL19" s="5"/>
      <c r="AM19" s="10"/>
    </row>
    <row r="20" spans="1:39" x14ac:dyDescent="0.2">
      <c r="B20" s="12"/>
      <c r="C20" s="12"/>
      <c r="G20" s="5"/>
      <c r="H20" s="5"/>
      <c r="K20" s="17"/>
      <c r="AB20" s="5"/>
      <c r="AC20" s="5"/>
      <c r="AD20" s="10"/>
      <c r="AF20" s="11"/>
      <c r="AI20" s="8"/>
      <c r="AL20" s="5"/>
      <c r="AM20" s="10"/>
    </row>
    <row r="21" spans="1:39" ht="15" x14ac:dyDescent="0.25">
      <c r="A21" s="1" t="s">
        <v>37</v>
      </c>
      <c r="B21" s="12"/>
      <c r="C21" s="12"/>
      <c r="G21" s="5"/>
      <c r="H21" s="5"/>
      <c r="K21" s="17"/>
      <c r="AB21" s="5"/>
      <c r="AC21" s="5"/>
      <c r="AD21" s="10"/>
      <c r="AF21" s="11"/>
      <c r="AI21" s="8"/>
      <c r="AL21" s="5"/>
      <c r="AM21" s="10"/>
    </row>
    <row r="22" spans="1:39" x14ac:dyDescent="0.2">
      <c r="A22" s="6" t="s">
        <v>38</v>
      </c>
      <c r="B22" s="12">
        <f t="shared" si="1"/>
        <v>2505</v>
      </c>
      <c r="C22" s="12">
        <f t="shared" si="2"/>
        <v>2</v>
      </c>
      <c r="D22" s="7">
        <v>2503</v>
      </c>
      <c r="E22" s="7">
        <v>2507</v>
      </c>
      <c r="F22" s="7">
        <f t="shared" ref="F22:F52" si="7">(D22+E22)/2</f>
        <v>2505</v>
      </c>
      <c r="G22" s="5">
        <v>-45.3</v>
      </c>
      <c r="H22" s="5">
        <v>213</v>
      </c>
      <c r="I22" s="7">
        <v>13.8</v>
      </c>
      <c r="J22" s="7">
        <v>13.8</v>
      </c>
      <c r="K22" s="17">
        <f t="shared" si="4"/>
        <v>13.8</v>
      </c>
      <c r="M22" s="9" t="s">
        <v>39</v>
      </c>
      <c r="AB22" s="5"/>
      <c r="AC22" s="5"/>
      <c r="AD22" s="10"/>
      <c r="AF22" s="11"/>
      <c r="AI22" s="8"/>
      <c r="AL22" s="5"/>
      <c r="AM22" s="10"/>
    </row>
    <row r="23" spans="1:39" x14ac:dyDescent="0.2">
      <c r="A23" s="6" t="s">
        <v>40</v>
      </c>
      <c r="B23" s="12">
        <f t="shared" si="1"/>
        <v>2466</v>
      </c>
      <c r="C23" s="12">
        <f t="shared" si="2"/>
        <v>23</v>
      </c>
      <c r="D23" s="7">
        <v>2443</v>
      </c>
      <c r="E23" s="7">
        <v>2489</v>
      </c>
      <c r="F23" s="7">
        <f t="shared" si="7"/>
        <v>2466</v>
      </c>
      <c r="G23" s="5">
        <v>-44.1</v>
      </c>
      <c r="H23" s="5">
        <v>238.3</v>
      </c>
      <c r="I23" s="7">
        <v>1.6</v>
      </c>
      <c r="J23" s="7">
        <v>1.6</v>
      </c>
      <c r="K23" s="17">
        <f t="shared" si="4"/>
        <v>1.6</v>
      </c>
      <c r="L23" s="18">
        <f>DEGREES(ACOS(SIN(RADIANS(G23))*SIN(RADIANS(G22))+COS(RADIANS(G23))*COS(RADIANS(G22))*COS(RADIANS(H23-H22))))</f>
        <v>17.949174399492062</v>
      </c>
      <c r="M23" s="9" t="s">
        <v>41</v>
      </c>
      <c r="AB23" s="5"/>
      <c r="AC23" s="5"/>
      <c r="AD23" s="10"/>
      <c r="AF23" s="11"/>
      <c r="AH23" s="5"/>
      <c r="AI23" s="8"/>
      <c r="AL23" s="5"/>
      <c r="AM23" s="10"/>
    </row>
    <row r="24" spans="1:39" x14ac:dyDescent="0.2">
      <c r="A24" s="6" t="s">
        <v>42</v>
      </c>
      <c r="B24" s="12">
        <f t="shared" si="1"/>
        <v>2446</v>
      </c>
      <c r="C24" s="12">
        <f t="shared" si="2"/>
        <v>3</v>
      </c>
      <c r="D24" s="7">
        <v>2443</v>
      </c>
      <c r="E24" s="7">
        <v>2449</v>
      </c>
      <c r="F24" s="7">
        <f t="shared" si="7"/>
        <v>2446</v>
      </c>
      <c r="G24" s="5">
        <v>-52.3</v>
      </c>
      <c r="H24" s="5">
        <v>239.5</v>
      </c>
      <c r="I24" s="7">
        <v>2.4</v>
      </c>
      <c r="J24" s="7">
        <v>2.4</v>
      </c>
      <c r="K24" s="17">
        <f t="shared" si="4"/>
        <v>2.4</v>
      </c>
      <c r="L24" s="18">
        <f t="shared" ref="L24:L32" si="8">DEGREES(ACOS(SIN(RADIANS(G24))*SIN(RADIANS(G23))+COS(RADIANS(G24))*COS(RADIANS(G23))*COS(RADIANS(H24-H23))))</f>
        <v>8.2386001391963095</v>
      </c>
      <c r="M24" s="9" t="s">
        <v>41</v>
      </c>
      <c r="AB24" s="5"/>
      <c r="AC24" s="5"/>
      <c r="AD24" s="10"/>
      <c r="AF24" s="5"/>
      <c r="AH24" s="5"/>
      <c r="AI24" s="8"/>
      <c r="AL24" s="5"/>
      <c r="AM24" s="10"/>
    </row>
    <row r="25" spans="1:39" x14ac:dyDescent="0.2">
      <c r="A25" s="6" t="s">
        <v>43</v>
      </c>
      <c r="B25" s="12">
        <f t="shared" si="1"/>
        <v>2217</v>
      </c>
      <c r="C25" s="12">
        <f t="shared" si="2"/>
        <v>4</v>
      </c>
      <c r="D25" s="7">
        <v>2213</v>
      </c>
      <c r="E25" s="7">
        <v>2221</v>
      </c>
      <c r="F25" s="7">
        <f t="shared" si="7"/>
        <v>2217</v>
      </c>
      <c r="G25" s="5">
        <v>-17</v>
      </c>
      <c r="H25" s="5">
        <v>272</v>
      </c>
      <c r="I25" s="7">
        <v>10</v>
      </c>
      <c r="J25" s="7">
        <v>10</v>
      </c>
      <c r="K25" s="17">
        <f t="shared" si="4"/>
        <v>10</v>
      </c>
      <c r="L25" s="18">
        <f t="shared" si="8"/>
        <v>43.568413223823946</v>
      </c>
      <c r="M25" s="9" t="s">
        <v>44</v>
      </c>
      <c r="AB25" s="5"/>
      <c r="AC25" s="5"/>
      <c r="AD25" s="10"/>
      <c r="AF25" s="11"/>
      <c r="AI25" s="8"/>
      <c r="AL25" s="5"/>
      <c r="AM25" s="10"/>
    </row>
    <row r="26" spans="1:39" x14ac:dyDescent="0.2">
      <c r="A26" s="6" t="s">
        <v>45</v>
      </c>
      <c r="B26" s="12">
        <f t="shared" si="1"/>
        <v>2169.5</v>
      </c>
      <c r="C26" s="12">
        <f t="shared" si="2"/>
        <v>2.5</v>
      </c>
      <c r="D26" s="7">
        <v>2167</v>
      </c>
      <c r="E26" s="7">
        <v>2172</v>
      </c>
      <c r="F26" s="7">
        <f t="shared" si="7"/>
        <v>2169.5</v>
      </c>
      <c r="G26" s="5">
        <v>26</v>
      </c>
      <c r="H26" s="5">
        <v>223.9</v>
      </c>
      <c r="K26" s="5">
        <v>7</v>
      </c>
      <c r="L26" s="18">
        <f t="shared" si="8"/>
        <v>63.52234242653067</v>
      </c>
      <c r="M26" s="9" t="s">
        <v>46</v>
      </c>
      <c r="AF26" s="11"/>
      <c r="AH26" s="5"/>
      <c r="AI26" s="8"/>
      <c r="AL26" s="5"/>
      <c r="AM26" s="10"/>
    </row>
    <row r="27" spans="1:39" x14ac:dyDescent="0.2">
      <c r="A27" s="6" t="s">
        <v>47</v>
      </c>
      <c r="B27" s="12">
        <f t="shared" si="1"/>
        <v>2123.5</v>
      </c>
      <c r="C27" s="12">
        <f t="shared" si="2"/>
        <v>2.5</v>
      </c>
      <c r="D27" s="7">
        <v>2121</v>
      </c>
      <c r="E27" s="7">
        <v>2126</v>
      </c>
      <c r="F27" s="7">
        <f t="shared" si="7"/>
        <v>2123.5</v>
      </c>
      <c r="G27" s="7">
        <v>45</v>
      </c>
      <c r="H27" s="7">
        <v>198</v>
      </c>
      <c r="K27" s="5">
        <v>8</v>
      </c>
      <c r="L27" s="18">
        <f t="shared" si="8"/>
        <v>28.153923209819354</v>
      </c>
      <c r="M27" s="9" t="s">
        <v>48</v>
      </c>
      <c r="AF27" s="11"/>
      <c r="AI27" s="8"/>
      <c r="AL27" s="5"/>
      <c r="AM27" s="10"/>
    </row>
    <row r="28" spans="1:39" ht="15" x14ac:dyDescent="0.25">
      <c r="A28" s="6" t="s">
        <v>49</v>
      </c>
      <c r="B28" s="12">
        <f t="shared" si="1"/>
        <v>2103.5</v>
      </c>
      <c r="C28" s="12">
        <f t="shared" si="2"/>
        <v>2.5</v>
      </c>
      <c r="D28" s="7">
        <v>2101</v>
      </c>
      <c r="E28" s="7">
        <v>2106</v>
      </c>
      <c r="F28" s="7">
        <f t="shared" si="7"/>
        <v>2103.5</v>
      </c>
      <c r="G28" s="7">
        <v>55</v>
      </c>
      <c r="H28" s="7">
        <v>182</v>
      </c>
      <c r="K28" s="5">
        <v>8</v>
      </c>
      <c r="L28" s="18">
        <f t="shared" si="8"/>
        <v>14.281303393247345</v>
      </c>
      <c r="M28" s="9" t="s">
        <v>48</v>
      </c>
      <c r="V28" s="1"/>
      <c r="AF28" s="11"/>
      <c r="AH28" s="5"/>
      <c r="AI28" s="8"/>
      <c r="AL28" s="5"/>
      <c r="AM28" s="10"/>
    </row>
    <row r="29" spans="1:39" ht="15" x14ac:dyDescent="0.25">
      <c r="A29" s="6" t="s">
        <v>50</v>
      </c>
      <c r="B29" s="12">
        <f t="shared" si="1"/>
        <v>2091</v>
      </c>
      <c r="C29" s="12">
        <f t="shared" si="2"/>
        <v>2</v>
      </c>
      <c r="D29" s="7">
        <v>2089</v>
      </c>
      <c r="E29" s="7">
        <v>2093</v>
      </c>
      <c r="F29" s="7">
        <f t="shared" si="7"/>
        <v>2091</v>
      </c>
      <c r="G29" s="7">
        <v>54</v>
      </c>
      <c r="H29" s="7">
        <v>181</v>
      </c>
      <c r="K29" s="5">
        <v>8</v>
      </c>
      <c r="L29" s="18">
        <f>DEGREES(ACOS(SIN(RADIANS(G29))*SIN(RADIANS(G28))+COS(RADIANS(G29))*COS(RADIANS(G28))*COS(RADIANS(H29-H28))))</f>
        <v>1.1563525476216781</v>
      </c>
      <c r="M29" s="9" t="s">
        <v>51</v>
      </c>
      <c r="V29" s="1"/>
      <c r="AF29" s="11"/>
      <c r="AH29" s="5"/>
      <c r="AI29" s="8"/>
      <c r="AL29" s="5"/>
      <c r="AM29" s="10"/>
    </row>
    <row r="30" spans="1:39" ht="15" x14ac:dyDescent="0.25">
      <c r="A30" s="6" t="s">
        <v>52</v>
      </c>
      <c r="B30" s="12">
        <f t="shared" si="1"/>
        <v>2076.5</v>
      </c>
      <c r="C30" s="12">
        <f t="shared" si="2"/>
        <v>4.5</v>
      </c>
      <c r="D30" s="7">
        <v>2072</v>
      </c>
      <c r="E30" s="7">
        <v>2081</v>
      </c>
      <c r="F30" s="7">
        <f t="shared" si="7"/>
        <v>2076.5</v>
      </c>
      <c r="G30" s="7">
        <v>43</v>
      </c>
      <c r="H30" s="7">
        <v>185</v>
      </c>
      <c r="K30" s="5">
        <v>6</v>
      </c>
      <c r="L30" s="18">
        <f t="shared" si="8"/>
        <v>11.310124032821165</v>
      </c>
      <c r="M30" s="9" t="s">
        <v>53</v>
      </c>
      <c r="V30" s="1"/>
      <c r="AF30" s="11"/>
      <c r="AH30" s="5"/>
      <c r="AI30" s="8"/>
      <c r="AL30" s="5"/>
      <c r="AM30" s="10"/>
    </row>
    <row r="31" spans="1:39" x14ac:dyDescent="0.2">
      <c r="A31" s="6" t="s">
        <v>54</v>
      </c>
      <c r="B31" s="12">
        <f t="shared" si="1"/>
        <v>2069</v>
      </c>
      <c r="C31" s="12">
        <f t="shared" si="2"/>
        <v>1</v>
      </c>
      <c r="D31" s="7">
        <v>2068</v>
      </c>
      <c r="E31" s="7">
        <v>2070</v>
      </c>
      <c r="F31" s="7">
        <f t="shared" si="7"/>
        <v>2069</v>
      </c>
      <c r="G31" s="7">
        <v>53</v>
      </c>
      <c r="H31" s="7">
        <v>181</v>
      </c>
      <c r="K31" s="5">
        <v>6</v>
      </c>
      <c r="L31" s="18">
        <f t="shared" si="8"/>
        <v>10.347778227569766</v>
      </c>
      <c r="M31" s="9" t="s">
        <v>55</v>
      </c>
      <c r="V31" s="20"/>
      <c r="AF31" s="11"/>
      <c r="AI31" s="8"/>
    </row>
    <row r="32" spans="1:39" ht="15" x14ac:dyDescent="0.25">
      <c r="A32" s="6" t="s">
        <v>56</v>
      </c>
      <c r="B32" s="12">
        <f t="shared" si="1"/>
        <v>1998</v>
      </c>
      <c r="C32" s="12">
        <f t="shared" si="2"/>
        <v>2</v>
      </c>
      <c r="D32" s="7">
        <v>1996</v>
      </c>
      <c r="E32" s="7">
        <v>2000</v>
      </c>
      <c r="F32" s="7">
        <f t="shared" si="7"/>
        <v>1998</v>
      </c>
      <c r="G32" s="7">
        <v>30</v>
      </c>
      <c r="H32" s="7">
        <v>183</v>
      </c>
      <c r="K32" s="5">
        <v>13</v>
      </c>
      <c r="L32" s="18">
        <f t="shared" si="8"/>
        <v>23.046511877800445</v>
      </c>
      <c r="M32" s="9" t="s">
        <v>57</v>
      </c>
      <c r="V32" s="1"/>
      <c r="AF32" s="11"/>
      <c r="AH32" s="5"/>
      <c r="AI32" s="8"/>
    </row>
    <row r="33" spans="1:34" x14ac:dyDescent="0.2">
      <c r="B33" s="12"/>
      <c r="C33" s="12"/>
      <c r="G33" s="5"/>
      <c r="H33" s="5"/>
      <c r="L33" s="18"/>
      <c r="M33" s="19"/>
    </row>
    <row r="34" spans="1:34" ht="15" x14ac:dyDescent="0.25">
      <c r="A34" s="1" t="s">
        <v>58</v>
      </c>
      <c r="B34" s="12"/>
      <c r="C34" s="12"/>
      <c r="G34" s="5"/>
      <c r="H34" s="5"/>
    </row>
    <row r="35" spans="1:34" x14ac:dyDescent="0.2">
      <c r="A35" s="6" t="s">
        <v>59</v>
      </c>
      <c r="B35" s="12">
        <f t="shared" si="1"/>
        <v>2425</v>
      </c>
      <c r="C35" s="12">
        <f t="shared" si="2"/>
        <v>25</v>
      </c>
      <c r="D35" s="7">
        <v>2400</v>
      </c>
      <c r="E35" s="7">
        <v>2450</v>
      </c>
      <c r="F35" s="7">
        <f t="shared" si="7"/>
        <v>2425</v>
      </c>
      <c r="G35" s="5">
        <v>20</v>
      </c>
      <c r="H35" s="5">
        <v>107</v>
      </c>
      <c r="K35" s="5">
        <v>10</v>
      </c>
      <c r="M35" s="9" t="s">
        <v>60</v>
      </c>
      <c r="AF35" s="5"/>
    </row>
    <row r="36" spans="1:34" x14ac:dyDescent="0.2">
      <c r="A36" s="6" t="s">
        <v>61</v>
      </c>
      <c r="B36" s="12">
        <f t="shared" si="1"/>
        <v>2367</v>
      </c>
      <c r="C36" s="12">
        <f t="shared" si="2"/>
        <v>1</v>
      </c>
      <c r="D36" s="7">
        <v>2366</v>
      </c>
      <c r="E36" s="7">
        <v>2368</v>
      </c>
      <c r="F36" s="7">
        <f t="shared" si="7"/>
        <v>2367</v>
      </c>
      <c r="G36" s="5">
        <v>15</v>
      </c>
      <c r="H36" s="5">
        <v>62</v>
      </c>
      <c r="K36" s="5">
        <v>4</v>
      </c>
      <c r="L36" s="18">
        <f>DEGREES(ACOS(SIN(RADIANS(G36))*SIN(RADIANS(G35))+COS(RADIANS(G36))*COS(RADIANS(G35))*COS(RADIANS(H36-H35))))</f>
        <v>43.084816262640963</v>
      </c>
      <c r="M36" s="9" t="s">
        <v>62</v>
      </c>
      <c r="AF36" s="5"/>
      <c r="AH36" s="5"/>
    </row>
    <row r="37" spans="1:34" x14ac:dyDescent="0.2">
      <c r="A37" s="6" t="s">
        <v>63</v>
      </c>
      <c r="B37" s="12">
        <f t="shared" si="1"/>
        <v>2212</v>
      </c>
      <c r="C37" s="12">
        <f t="shared" si="2"/>
        <v>5</v>
      </c>
      <c r="D37" s="7">
        <v>2207</v>
      </c>
      <c r="E37" s="7">
        <v>2217</v>
      </c>
      <c r="F37" s="7">
        <f t="shared" si="7"/>
        <v>2212</v>
      </c>
      <c r="G37" s="5">
        <v>31</v>
      </c>
      <c r="H37" s="5">
        <f>301-180</f>
        <v>121</v>
      </c>
      <c r="K37" s="5">
        <v>12</v>
      </c>
      <c r="L37" s="18">
        <f t="shared" ref="L37:L38" si="9">DEGREES(ACOS(SIN(RADIANS(G37))*SIN(RADIANS(G36))+COS(RADIANS(G37))*COS(RADIANS(G36))*COS(RADIANS(H37-H36))))</f>
        <v>55.962692431148248</v>
      </c>
      <c r="M37" s="9" t="s">
        <v>64</v>
      </c>
      <c r="AH37" s="5"/>
    </row>
    <row r="38" spans="1:34" x14ac:dyDescent="0.2">
      <c r="A38" s="6" t="s">
        <v>65</v>
      </c>
      <c r="B38" s="12">
        <f t="shared" si="1"/>
        <v>2182</v>
      </c>
      <c r="C38" s="12">
        <f t="shared" si="2"/>
        <v>5</v>
      </c>
      <c r="D38" s="7">
        <v>2177</v>
      </c>
      <c r="E38" s="7">
        <v>2187</v>
      </c>
      <c r="F38" s="7">
        <f t="shared" si="7"/>
        <v>2182</v>
      </c>
      <c r="G38" s="5">
        <v>68</v>
      </c>
      <c r="H38" s="5">
        <v>85</v>
      </c>
      <c r="K38" s="5">
        <v>18</v>
      </c>
      <c r="L38" s="18">
        <f t="shared" si="9"/>
        <v>42.497164746935432</v>
      </c>
      <c r="M38" s="9" t="s">
        <v>66</v>
      </c>
    </row>
    <row r="39" spans="1:34" x14ac:dyDescent="0.2">
      <c r="A39" s="6" t="s">
        <v>67</v>
      </c>
      <c r="B39" s="12">
        <f t="shared" si="1"/>
        <v>2082</v>
      </c>
      <c r="C39" s="12">
        <f t="shared" si="2"/>
        <v>1</v>
      </c>
      <c r="D39" s="7">
        <v>2081</v>
      </c>
      <c r="E39" s="7">
        <v>2083</v>
      </c>
      <c r="F39" s="7">
        <f t="shared" si="7"/>
        <v>2082</v>
      </c>
      <c r="G39" s="5">
        <v>38</v>
      </c>
      <c r="H39" s="5">
        <v>180</v>
      </c>
      <c r="K39" s="5">
        <v>4</v>
      </c>
      <c r="L39" s="18">
        <f>DEGREES(ACOS(SIN(RADIANS(G39))*SIN(RADIANS(G38))+COS(RADIANS(G39))*COS(RADIANS(G38))*COS(RADIANS(H39-H38))))</f>
        <v>56.968261522508854</v>
      </c>
      <c r="M39" s="9" t="s">
        <v>68</v>
      </c>
    </row>
    <row r="40" spans="1:34" x14ac:dyDescent="0.2">
      <c r="A40" s="6" t="s">
        <v>69</v>
      </c>
      <c r="B40" s="12">
        <f t="shared" si="1"/>
        <v>1885</v>
      </c>
      <c r="C40" s="12">
        <f t="shared" si="2"/>
        <v>3</v>
      </c>
      <c r="D40" s="7">
        <v>1882</v>
      </c>
      <c r="E40" s="7">
        <v>1888</v>
      </c>
      <c r="F40" s="7">
        <f t="shared" si="7"/>
        <v>1885</v>
      </c>
      <c r="G40" s="5">
        <v>37</v>
      </c>
      <c r="H40" s="5">
        <v>334</v>
      </c>
      <c r="K40" s="5">
        <v>6</v>
      </c>
      <c r="L40" s="18">
        <f>DEGREES(ACOS(SIN(RADIANS(G40))*SIN(RADIANS(G38))+COS(RADIANS(G40))*COS(RADIANS(G38))*COS(RADIANS(H40-H38))))</f>
        <v>63.206341006737148</v>
      </c>
      <c r="M40" s="9" t="s">
        <v>70</v>
      </c>
    </row>
    <row r="41" spans="1:34" x14ac:dyDescent="0.2">
      <c r="B41" s="12"/>
      <c r="C41" s="12"/>
      <c r="G41" s="5"/>
      <c r="H41" s="5"/>
    </row>
    <row r="42" spans="1:34" ht="15" x14ac:dyDescent="0.25">
      <c r="A42" s="1" t="s">
        <v>71</v>
      </c>
      <c r="B42" s="12"/>
      <c r="C42" s="12"/>
    </row>
    <row r="43" spans="1:34" x14ac:dyDescent="0.2">
      <c r="A43" s="6" t="s">
        <v>72</v>
      </c>
      <c r="B43" s="12">
        <f t="shared" si="1"/>
        <v>2625</v>
      </c>
      <c r="C43" s="12">
        <f t="shared" si="2"/>
        <v>5</v>
      </c>
      <c r="D43" s="7">
        <v>2620</v>
      </c>
      <c r="E43" s="7">
        <v>2630</v>
      </c>
      <c r="F43" s="7">
        <f t="shared" si="7"/>
        <v>2625</v>
      </c>
      <c r="G43" s="7">
        <v>0</v>
      </c>
      <c r="H43" s="7">
        <f>180+64</f>
        <v>244</v>
      </c>
      <c r="K43" s="5">
        <v>15</v>
      </c>
      <c r="M43" s="9" t="s">
        <v>73</v>
      </c>
    </row>
    <row r="44" spans="1:34" x14ac:dyDescent="0.2">
      <c r="A44" s="6" t="s">
        <v>74</v>
      </c>
      <c r="B44" s="12">
        <f t="shared" si="1"/>
        <v>2231.5</v>
      </c>
      <c r="C44" s="12">
        <f t="shared" si="2"/>
        <v>2.5</v>
      </c>
      <c r="D44" s="7">
        <v>2229</v>
      </c>
      <c r="E44" s="7">
        <v>2234</v>
      </c>
      <c r="F44" s="7">
        <f t="shared" si="7"/>
        <v>2231.5</v>
      </c>
      <c r="G44" s="7">
        <v>-51</v>
      </c>
      <c r="H44" s="7">
        <v>310</v>
      </c>
      <c r="K44" s="5">
        <v>7</v>
      </c>
      <c r="L44" s="18">
        <f>DEGREES(ACOS(SIN(RADIANS(G44))*SIN(RADIANS(G43))+COS(RADIANS(G44))*COS(RADIANS(G43))*COS(RADIANS(H44-H43))))</f>
        <v>75.169068696727962</v>
      </c>
      <c r="M44" s="9" t="s">
        <v>75</v>
      </c>
    </row>
    <row r="45" spans="1:34" x14ac:dyDescent="0.2">
      <c r="A45" s="6" t="s">
        <v>76</v>
      </c>
      <c r="B45" s="12">
        <f t="shared" si="1"/>
        <v>2193</v>
      </c>
      <c r="C45" s="12">
        <f t="shared" si="2"/>
        <v>2</v>
      </c>
      <c r="D45" s="7">
        <v>2191</v>
      </c>
      <c r="E45" s="7">
        <v>2195</v>
      </c>
      <c r="F45" s="7">
        <f t="shared" si="7"/>
        <v>2193</v>
      </c>
      <c r="G45" s="7">
        <v>-31</v>
      </c>
      <c r="H45" s="7">
        <v>315</v>
      </c>
      <c r="K45" s="5">
        <v>7</v>
      </c>
      <c r="L45" s="18">
        <f t="shared" ref="L45:L47" si="10">DEGREES(ACOS(SIN(RADIANS(G45))*SIN(RADIANS(G44))+COS(RADIANS(G45))*COS(RADIANS(G44))*COS(RADIANS(H45-H44))))</f>
        <v>20.341085161793757</v>
      </c>
      <c r="M45" s="9" t="s">
        <v>73</v>
      </c>
      <c r="AH45" s="5"/>
    </row>
    <row r="46" spans="1:34" x14ac:dyDescent="0.2">
      <c r="A46" s="6" t="s">
        <v>77</v>
      </c>
      <c r="B46" s="12">
        <f t="shared" si="1"/>
        <v>2117</v>
      </c>
      <c r="C46" s="12">
        <f t="shared" si="2"/>
        <v>9</v>
      </c>
      <c r="D46" s="7">
        <v>2108</v>
      </c>
      <c r="E46" s="7">
        <v>2126</v>
      </c>
      <c r="F46" s="7">
        <f t="shared" si="7"/>
        <v>2117</v>
      </c>
      <c r="G46" s="7">
        <v>-36</v>
      </c>
      <c r="H46" s="7">
        <f>180+76</f>
        <v>256</v>
      </c>
      <c r="K46" s="5">
        <v>7</v>
      </c>
      <c r="L46" s="18">
        <f t="shared" si="10"/>
        <v>48.70839474671849</v>
      </c>
      <c r="M46" s="9" t="s">
        <v>78</v>
      </c>
      <c r="AH46" s="5"/>
    </row>
    <row r="47" spans="1:34" ht="15" x14ac:dyDescent="0.25">
      <c r="A47" s="6" t="s">
        <v>79</v>
      </c>
      <c r="B47" s="12">
        <f t="shared" si="1"/>
        <v>2026</v>
      </c>
      <c r="C47" s="12">
        <f t="shared" si="2"/>
        <v>5</v>
      </c>
      <c r="D47" s="7">
        <v>2021</v>
      </c>
      <c r="E47" s="7">
        <v>2031</v>
      </c>
      <c r="F47" s="7">
        <f t="shared" si="7"/>
        <v>2026</v>
      </c>
      <c r="G47" s="7">
        <v>12</v>
      </c>
      <c r="H47" s="7">
        <v>268</v>
      </c>
      <c r="K47" s="5">
        <v>7</v>
      </c>
      <c r="L47" s="18">
        <f t="shared" si="10"/>
        <v>49.319679172973963</v>
      </c>
      <c r="M47" s="9" t="s">
        <v>80</v>
      </c>
      <c r="V47" s="1"/>
    </row>
    <row r="48" spans="1:34" x14ac:dyDescent="0.2">
      <c r="B48" s="12"/>
      <c r="C48" s="12"/>
    </row>
    <row r="49" spans="1:13" ht="15" x14ac:dyDescent="0.25">
      <c r="A49" s="1" t="s">
        <v>81</v>
      </c>
      <c r="B49" s="12"/>
      <c r="C49" s="12"/>
    </row>
    <row r="50" spans="1:13" x14ac:dyDescent="0.2">
      <c r="A50" s="6" t="s">
        <v>82</v>
      </c>
      <c r="B50" s="12">
        <f t="shared" si="1"/>
        <v>2672.5</v>
      </c>
      <c r="C50" s="12">
        <f t="shared" si="2"/>
        <v>12.5</v>
      </c>
      <c r="D50" s="7">
        <v>2660</v>
      </c>
      <c r="E50" s="7">
        <v>2685</v>
      </c>
      <c r="F50" s="7">
        <f t="shared" si="7"/>
        <v>2672.5</v>
      </c>
      <c r="G50" s="7">
        <v>-63</v>
      </c>
      <c r="H50" s="7">
        <v>339</v>
      </c>
      <c r="K50" s="5">
        <v>7</v>
      </c>
      <c r="M50" s="9" t="s">
        <v>83</v>
      </c>
    </row>
    <row r="51" spans="1:13" x14ac:dyDescent="0.2">
      <c r="A51" s="6" t="s">
        <v>84</v>
      </c>
      <c r="B51" s="12">
        <f t="shared" si="1"/>
        <v>2426</v>
      </c>
      <c r="C51" s="12">
        <f t="shared" si="2"/>
        <v>3</v>
      </c>
      <c r="D51" s="7">
        <v>2423</v>
      </c>
      <c r="E51" s="7">
        <v>2429</v>
      </c>
      <c r="F51" s="7">
        <f t="shared" si="7"/>
        <v>2426</v>
      </c>
      <c r="G51" s="7">
        <v>1</v>
      </c>
      <c r="H51" s="7">
        <f>180+101</f>
        <v>281</v>
      </c>
      <c r="K51" s="5">
        <v>5</v>
      </c>
      <c r="L51" s="18">
        <f>DEGREES(ACOS(SIN(RADIANS(G51))*SIN(RADIANS(G50))+COS(RADIANS(G51))*COS(RADIANS(G50))*COS(RADIANS(H51-H50))))</f>
        <v>76.997623880909416</v>
      </c>
      <c r="M51" s="9" t="s">
        <v>85</v>
      </c>
    </row>
    <row r="52" spans="1:13" x14ac:dyDescent="0.2">
      <c r="A52" s="6" t="s">
        <v>86</v>
      </c>
      <c r="B52" s="12">
        <f t="shared" si="1"/>
        <v>2054</v>
      </c>
      <c r="C52" s="12">
        <f t="shared" si="2"/>
        <v>4</v>
      </c>
      <c r="D52" s="7">
        <v>2050</v>
      </c>
      <c r="E52" s="7">
        <v>2058</v>
      </c>
      <c r="F52" s="7">
        <f t="shared" si="7"/>
        <v>2054</v>
      </c>
      <c r="G52" s="7">
        <v>-37</v>
      </c>
      <c r="H52" s="7">
        <f>180+51</f>
        <v>231</v>
      </c>
      <c r="K52" s="5">
        <v>11</v>
      </c>
      <c r="L52" s="18">
        <f>DEGREES(ACOS(SIN(RADIANS(G52))*SIN(RADIANS(G51))+COS(RADIANS(G52))*COS(RADIANS(G51))*COS(RADIANS(H52-H51))))</f>
        <v>59.816455492704762</v>
      </c>
      <c r="M52" s="9" t="s">
        <v>87</v>
      </c>
    </row>
    <row r="53" spans="1:13" x14ac:dyDescent="0.2">
      <c r="B53" s="12"/>
      <c r="C53" s="12"/>
    </row>
    <row r="54" spans="1:13" ht="15" x14ac:dyDescent="0.25">
      <c r="A54" s="1" t="s">
        <v>88</v>
      </c>
      <c r="B54" s="12"/>
      <c r="C54" s="12"/>
    </row>
    <row r="55" spans="1:13" x14ac:dyDescent="0.2">
      <c r="A55" s="6" t="s">
        <v>89</v>
      </c>
      <c r="B55" s="12"/>
      <c r="C55" s="12"/>
    </row>
    <row r="56" spans="1:13" x14ac:dyDescent="0.2">
      <c r="B56" s="12"/>
      <c r="C56" s="12"/>
    </row>
    <row r="57" spans="1:13" x14ac:dyDescent="0.2">
      <c r="A57" s="6" t="s">
        <v>90</v>
      </c>
      <c r="B57" s="12">
        <f t="shared" si="1"/>
        <v>2161.5</v>
      </c>
      <c r="C57" s="12">
        <f t="shared" si="2"/>
        <v>9.5</v>
      </c>
      <c r="D57" s="7">
        <v>2152</v>
      </c>
      <c r="E57" s="7">
        <v>2171</v>
      </c>
      <c r="F57" s="7">
        <f>AVERAGE(D57:E57)</f>
        <v>2161.5</v>
      </c>
      <c r="G57" s="7">
        <v>66</v>
      </c>
      <c r="H57" s="7">
        <v>339</v>
      </c>
      <c r="K57" s="5">
        <v>8</v>
      </c>
    </row>
    <row r="58" spans="1:13" x14ac:dyDescent="0.2">
      <c r="A58" s="6" t="s">
        <v>91</v>
      </c>
      <c r="B58" s="12">
        <f t="shared" si="1"/>
        <v>1899</v>
      </c>
      <c r="C58" s="12">
        <f t="shared" si="2"/>
        <v>5</v>
      </c>
      <c r="D58" s="7">
        <v>1894</v>
      </c>
      <c r="E58" s="7">
        <v>1904</v>
      </c>
      <c r="F58" s="7">
        <f>AVERAGE(D58:E58)</f>
        <v>1899</v>
      </c>
      <c r="G58" s="7">
        <v>47</v>
      </c>
      <c r="H58" s="7">
        <v>291</v>
      </c>
      <c r="K58" s="5">
        <v>8</v>
      </c>
    </row>
    <row r="61" spans="1:13" ht="15" x14ac:dyDescent="0.25">
      <c r="A61" s="1" t="s">
        <v>9</v>
      </c>
    </row>
    <row r="62" spans="1:13" x14ac:dyDescent="0.2">
      <c r="A62" s="6" t="s">
        <v>92</v>
      </c>
    </row>
    <row r="63" spans="1:13" x14ac:dyDescent="0.2">
      <c r="A63" s="6" t="s">
        <v>93</v>
      </c>
    </row>
    <row r="64" spans="1:13" x14ac:dyDescent="0.2">
      <c r="A64" s="6" t="s">
        <v>94</v>
      </c>
    </row>
    <row r="65" spans="1:1" x14ac:dyDescent="0.2">
      <c r="A65" s="6" t="s">
        <v>95</v>
      </c>
    </row>
    <row r="66" spans="1:1" x14ac:dyDescent="0.2">
      <c r="A66" s="6" t="s">
        <v>96</v>
      </c>
    </row>
    <row r="67" spans="1:1" x14ac:dyDescent="0.2">
      <c r="A67" s="6" t="s">
        <v>97</v>
      </c>
    </row>
    <row r="68" spans="1:1" x14ac:dyDescent="0.2">
      <c r="A68" s="6" t="s">
        <v>98</v>
      </c>
    </row>
    <row r="69" spans="1:1" x14ac:dyDescent="0.2">
      <c r="A69" s="6" t="s">
        <v>99</v>
      </c>
    </row>
    <row r="70" spans="1:1" x14ac:dyDescent="0.2">
      <c r="A70" s="6" t="s">
        <v>100</v>
      </c>
    </row>
    <row r="71" spans="1:1" x14ac:dyDescent="0.2">
      <c r="A71" s="6" t="s">
        <v>101</v>
      </c>
    </row>
    <row r="72" spans="1:1" x14ac:dyDescent="0.2">
      <c r="A72" s="6" t="s">
        <v>102</v>
      </c>
    </row>
    <row r="73" spans="1:1" x14ac:dyDescent="0.2">
      <c r="A73" s="6" t="s">
        <v>103</v>
      </c>
    </row>
    <row r="74" spans="1:1" x14ac:dyDescent="0.2">
      <c r="A74" s="6" t="s">
        <v>104</v>
      </c>
    </row>
    <row r="75" spans="1:1" x14ac:dyDescent="0.2">
      <c r="A75" s="6" t="s">
        <v>105</v>
      </c>
    </row>
    <row r="76" spans="1:1" x14ac:dyDescent="0.2">
      <c r="A76" s="6" t="s">
        <v>106</v>
      </c>
    </row>
    <row r="77" spans="1:1" x14ac:dyDescent="0.2">
      <c r="A77" s="6" t="s">
        <v>107</v>
      </c>
    </row>
    <row r="78" spans="1:1" x14ac:dyDescent="0.2">
      <c r="A78" s="6" t="s">
        <v>108</v>
      </c>
    </row>
    <row r="79" spans="1:1" x14ac:dyDescent="0.2">
      <c r="A79" s="6" t="s">
        <v>109</v>
      </c>
    </row>
    <row r="80" spans="1:1" x14ac:dyDescent="0.2">
      <c r="A80" s="6" t="s">
        <v>110</v>
      </c>
    </row>
    <row r="81" spans="1:1" x14ac:dyDescent="0.2">
      <c r="A81" s="6" t="s">
        <v>111</v>
      </c>
    </row>
    <row r="82" spans="1:1" x14ac:dyDescent="0.2">
      <c r="A82" s="6" t="s">
        <v>112</v>
      </c>
    </row>
    <row r="83" spans="1:1" x14ac:dyDescent="0.2">
      <c r="A83" s="6" t="s">
        <v>113</v>
      </c>
    </row>
    <row r="84" spans="1:1" x14ac:dyDescent="0.2">
      <c r="A84" s="6" t="s">
        <v>114</v>
      </c>
    </row>
    <row r="85" spans="1:1" x14ac:dyDescent="0.2">
      <c r="A85" s="6" t="s">
        <v>115</v>
      </c>
    </row>
    <row r="86" spans="1:1" x14ac:dyDescent="0.2">
      <c r="A86" s="6" t="s">
        <v>116</v>
      </c>
    </row>
    <row r="87" spans="1:1" x14ac:dyDescent="0.2">
      <c r="A87" s="6" t="s">
        <v>117</v>
      </c>
    </row>
    <row r="88" spans="1:1" x14ac:dyDescent="0.2">
      <c r="A88" s="6" t="s">
        <v>118</v>
      </c>
    </row>
    <row r="89" spans="1:1" x14ac:dyDescent="0.2">
      <c r="A89" s="6" t="s">
        <v>119</v>
      </c>
    </row>
    <row r="90" spans="1:1" x14ac:dyDescent="0.2">
      <c r="A90" s="6" t="s">
        <v>120</v>
      </c>
    </row>
    <row r="91" spans="1:1" x14ac:dyDescent="0.2">
      <c r="A91" s="6" t="s">
        <v>121</v>
      </c>
    </row>
    <row r="92" spans="1:1" x14ac:dyDescent="0.2">
      <c r="A92" s="6" t="s">
        <v>122</v>
      </c>
    </row>
    <row r="93" spans="1:1" x14ac:dyDescent="0.2">
      <c r="A93" s="6" t="s">
        <v>123</v>
      </c>
    </row>
    <row r="94" spans="1:1" x14ac:dyDescent="0.2">
      <c r="A94" s="6" t="s">
        <v>124</v>
      </c>
    </row>
    <row r="95" spans="1:1" x14ac:dyDescent="0.2">
      <c r="A95" s="6" t="s">
        <v>125</v>
      </c>
    </row>
    <row r="96" spans="1:1" x14ac:dyDescent="0.2">
      <c r="A96" s="6" t="s">
        <v>126</v>
      </c>
    </row>
  </sheetData>
  <pageMargins left="0.75" right="0.75" top="1" bottom="1" header="0.5" footer="0.5"/>
  <pageSetup orientation="landscape" horizontalDpi="4294967292" verticalDpi="4294967292"/>
  <extLst>
    <ext xmlns:mx="http://schemas.microsoft.com/office/mac/excel/2008/main" uri="{64002731-A6B0-56B0-2670-7721B7C09600}">
      <mx:PLV Mode="0" OnePage="0" WScale="10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pMag</vt:lpstr>
    </vt:vector>
  </TitlesOfParts>
  <Company>Curtin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Christopher Spencer</dc:creator>
  <cp:lastModifiedBy>amit R</cp:lastModifiedBy>
  <dcterms:created xsi:type="dcterms:W3CDTF">2017-05-10T03:38:00Z</dcterms:created>
  <dcterms:modified xsi:type="dcterms:W3CDTF">2018-01-05T18:22:25Z</dcterms:modified>
</cp:coreProperties>
</file>