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vse0002\Dropbox\Nature\"/>
    </mc:Choice>
  </mc:AlternateContent>
  <xr:revisionPtr revIDLastSave="0" documentId="13_ncr:1_{2A695086-EC44-4683-9A0D-2D94D7784228}" xr6:coauthVersionLast="34" xr6:coauthVersionMax="34" xr10:uidLastSave="{00000000-0000-0000-0000-000000000000}"/>
  <bookViews>
    <workbookView xWindow="0" yWindow="0" windowWidth="28800" windowHeight="12210" activeTab="1" xr2:uid="{00000000-000D-0000-FFFF-FFFF00000000}"/>
  </bookViews>
  <sheets>
    <sheet name="water chemistry" sheetId="1" r:id="rId1"/>
    <sheet name="watersheds' characteristics" sheetId="2" r:id="rId2"/>
  </sheets>
  <calcPr calcId="179017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59" i="2" l="1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5" i="2"/>
  <c r="A4" i="2"/>
  <c r="A3" i="2"/>
  <c r="A2" i="2"/>
  <c r="A117" i="1" l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A4" i="1"/>
  <c r="A3" i="1"/>
  <c r="A2" i="1"/>
</calcChain>
</file>

<file path=xl/sharedStrings.xml><?xml version="1.0" encoding="utf-8"?>
<sst xmlns="http://schemas.openxmlformats.org/spreadsheetml/2006/main" count="850" uniqueCount="111">
  <si>
    <t>Name</t>
  </si>
  <si>
    <t>Month</t>
  </si>
  <si>
    <t>Ob</t>
  </si>
  <si>
    <t>Iksa</t>
  </si>
  <si>
    <t>Spring</t>
  </si>
  <si>
    <t>Bakchar</t>
  </si>
  <si>
    <t>Galka</t>
  </si>
  <si>
    <t>Andarma</t>
  </si>
  <si>
    <t>Shegarka</t>
  </si>
  <si>
    <t>Chaya</t>
  </si>
  <si>
    <t>Vakh</t>
  </si>
  <si>
    <t>Vatinsky Egan</t>
  </si>
  <si>
    <t>Ur’evskii Egan</t>
  </si>
  <si>
    <t>Agan</t>
  </si>
  <si>
    <t>Kottym’egan</t>
  </si>
  <si>
    <t>Тromyegan</t>
  </si>
  <si>
    <t>Vach-Yagun</t>
  </si>
  <si>
    <t>Mokhovaya</t>
  </si>
  <si>
    <t>Vachinguriyagun</t>
  </si>
  <si>
    <t>Lyukh-Yagun</t>
  </si>
  <si>
    <t>Pintyr’yagun</t>
  </si>
  <si>
    <t>Petriyagun</t>
  </si>
  <si>
    <t>Kirill-Vys’yagun</t>
  </si>
  <si>
    <t>Ai-Kirill-Vys'yagun</t>
  </si>
  <si>
    <t>Pur</t>
  </si>
  <si>
    <t>Velykh-Pelykh-Yakha</t>
  </si>
  <si>
    <t>Ponto-Yakha</t>
  </si>
  <si>
    <t>Nyudya-Itu-Yakha</t>
  </si>
  <si>
    <t>Itu-Yakha</t>
  </si>
  <si>
    <t>Kamgayakha</t>
  </si>
  <si>
    <t>Khatytayakha</t>
  </si>
  <si>
    <t>Pulpuyakha</t>
  </si>
  <si>
    <t>Khanupiyakha</t>
  </si>
  <si>
    <t>Lymbyd’yakha</t>
  </si>
  <si>
    <t>Kharucheiyakha</t>
  </si>
  <si>
    <t>Pyakupur</t>
  </si>
  <si>
    <t>Ngarka-Varka-Yakha</t>
  </si>
  <si>
    <t>Apoku-Yakha</t>
  </si>
  <si>
    <t>Ngarka-Tyde-Yakha</t>
  </si>
  <si>
    <t>Etu-Yakha</t>
  </si>
  <si>
    <t>Vara-Yakha</t>
  </si>
  <si>
    <t>Kharv’-Yakha</t>
  </si>
  <si>
    <t>Seryareyakha</t>
  </si>
  <si>
    <t>Purpe</t>
  </si>
  <si>
    <t>Aivasedapur</t>
  </si>
  <si>
    <t>Tydylyakha</t>
  </si>
  <si>
    <t>Tideotta</t>
  </si>
  <si>
    <t>Ponie-Yakha</t>
  </si>
  <si>
    <t>Yamsovey</t>
  </si>
  <si>
    <t>Almayakha</t>
  </si>
  <si>
    <t>Malaya Khadyr-Yakha</t>
  </si>
  <si>
    <t>Ngarka Khadyta-Yakha</t>
  </si>
  <si>
    <t>Taz</t>
  </si>
  <si>
    <t>Boljshaya Kheyakha</t>
  </si>
  <si>
    <t>Malaya Kheyakha</t>
  </si>
  <si>
    <t>Sambotoyakha</t>
  </si>
  <si>
    <t>Nuny-Yakha</t>
  </si>
  <si>
    <t>Chemondaevka</t>
  </si>
  <si>
    <t>Sugotka</t>
  </si>
  <si>
    <t>Chigas</t>
  </si>
  <si>
    <t>Vyngapur</t>
  </si>
  <si>
    <t>Summer</t>
  </si>
  <si>
    <t>NA</t>
  </si>
  <si>
    <t>Ice_free_season_days</t>
  </si>
  <si>
    <t>N_decimal_degrees</t>
  </si>
  <si>
    <t>E_decimal_degrees</t>
  </si>
  <si>
    <t>Lowest_elevation_m</t>
  </si>
  <si>
    <t>Highest_elevation_m</t>
  </si>
  <si>
    <t>Mean_elevation_m</t>
  </si>
  <si>
    <t>Mean_annual_depth_m</t>
  </si>
  <si>
    <t>Sampling_date</t>
  </si>
  <si>
    <r>
      <t>Watershed_km</t>
    </r>
    <r>
      <rPr>
        <b/>
        <vertAlign val="superscript"/>
        <sz val="11"/>
        <color theme="1"/>
        <rFont val="Calibri"/>
        <family val="2"/>
        <scheme val="minor"/>
      </rPr>
      <t>2</t>
    </r>
  </si>
  <si>
    <t>Bogs_%</t>
  </si>
  <si>
    <t>Forest_%</t>
  </si>
  <si>
    <t>Lakes_%</t>
  </si>
  <si>
    <t>Permafrost_%</t>
  </si>
  <si>
    <r>
      <t>Annual_runoff_mm_yr</t>
    </r>
    <r>
      <rPr>
        <b/>
        <vertAlign val="superscript"/>
        <sz val="11"/>
        <color theme="1"/>
        <rFont val="Calibri"/>
        <family val="2"/>
        <scheme val="minor"/>
      </rPr>
      <t>-1</t>
    </r>
  </si>
  <si>
    <r>
      <t>Mean_discharge_m</t>
    </r>
    <r>
      <rPr>
        <b/>
        <vertAlign val="superscript"/>
        <sz val="11"/>
        <color theme="1"/>
        <rFont val="Calibri"/>
        <family val="2"/>
        <scheme val="minor"/>
      </rPr>
      <t>3</t>
    </r>
    <r>
      <rPr>
        <b/>
        <sz val="11"/>
        <color theme="1"/>
        <rFont val="Calibri"/>
        <family val="2"/>
        <scheme val="minor"/>
      </rPr>
      <t>_s</t>
    </r>
    <r>
      <rPr>
        <b/>
        <vertAlign val="superscript"/>
        <sz val="11"/>
        <color theme="1"/>
        <rFont val="Calibri"/>
        <family val="2"/>
        <scheme val="minor"/>
      </rPr>
      <t>-1</t>
    </r>
  </si>
  <si>
    <r>
      <t>Mean_annual_precipitation_mm_yr</t>
    </r>
    <r>
      <rPr>
        <b/>
        <vertAlign val="superscript"/>
        <sz val="11"/>
        <color theme="1"/>
        <rFont val="Calibri"/>
        <family val="2"/>
        <scheme val="minor"/>
      </rPr>
      <t>-1</t>
    </r>
  </si>
  <si>
    <t>Mean_annual_width_m</t>
  </si>
  <si>
    <t>MAAT_°С</t>
  </si>
  <si>
    <t>Water_t_˚C</t>
  </si>
  <si>
    <t>pH</t>
  </si>
  <si>
    <t>Permafrost_zones</t>
  </si>
  <si>
    <t>Grouping_watershed_size</t>
  </si>
  <si>
    <t>1000-10000</t>
  </si>
  <si>
    <t>&gt;10000</t>
  </si>
  <si>
    <t>100-1000</t>
  </si>
  <si>
    <t>&lt;100</t>
  </si>
  <si>
    <t>Absent</t>
  </si>
  <si>
    <t>Discontinuous</t>
  </si>
  <si>
    <t>Continuous</t>
  </si>
  <si>
    <t>Sporadic</t>
  </si>
  <si>
    <r>
      <t>SUVA</t>
    </r>
    <r>
      <rPr>
        <b/>
        <vertAlign val="subscript"/>
        <sz val="11"/>
        <rFont val="Calibri"/>
        <family val="2"/>
        <scheme val="minor"/>
      </rPr>
      <t>254</t>
    </r>
  </si>
  <si>
    <t>5-10</t>
  </si>
  <si>
    <t>&gt;10</t>
  </si>
  <si>
    <t>&lt;5</t>
  </si>
  <si>
    <r>
      <t>Grouping_discharge_m</t>
    </r>
    <r>
      <rPr>
        <b/>
        <vertAlign val="superscript"/>
        <sz val="11"/>
        <color theme="1"/>
        <rFont val="Calibri"/>
        <family val="2"/>
        <scheme val="minor"/>
      </rPr>
      <t>3</t>
    </r>
    <r>
      <rPr>
        <b/>
        <sz val="11"/>
        <color theme="1"/>
        <rFont val="Calibri"/>
        <family val="2"/>
        <scheme val="minor"/>
      </rPr>
      <t>_s</t>
    </r>
    <r>
      <rPr>
        <b/>
        <vertAlign val="superscript"/>
        <sz val="11"/>
        <color theme="1"/>
        <rFont val="Calibri"/>
        <family val="2"/>
        <scheme val="minor"/>
      </rPr>
      <t>-1</t>
    </r>
  </si>
  <si>
    <r>
      <t>Mean_slope_m_km</t>
    </r>
    <r>
      <rPr>
        <b/>
        <vertAlign val="superscript"/>
        <sz val="11"/>
        <color theme="1"/>
        <rFont val="Calibri"/>
        <family val="2"/>
        <scheme val="minor"/>
      </rPr>
      <t>-1</t>
    </r>
  </si>
  <si>
    <r>
      <t>DOC_mg_L</t>
    </r>
    <r>
      <rPr>
        <b/>
        <vertAlign val="superscript"/>
        <sz val="11"/>
        <rFont val="Calibri"/>
        <family val="2"/>
        <scheme val="minor"/>
      </rPr>
      <t>-1</t>
    </r>
  </si>
  <si>
    <r>
      <t>DIC_mg_L</t>
    </r>
    <r>
      <rPr>
        <b/>
        <vertAlign val="superscript"/>
        <sz val="11"/>
        <rFont val="Calibri"/>
        <family val="2"/>
        <scheme val="minor"/>
      </rPr>
      <t>-1</t>
    </r>
  </si>
  <si>
    <r>
      <t>Conductivity_µS_cm</t>
    </r>
    <r>
      <rPr>
        <b/>
        <vertAlign val="superscript"/>
        <sz val="11"/>
        <rFont val="Calibri"/>
        <family val="2"/>
        <scheme val="minor"/>
      </rPr>
      <t>-1</t>
    </r>
  </si>
  <si>
    <r>
      <t>Dissolved_O</t>
    </r>
    <r>
      <rPr>
        <b/>
        <vertAlign val="subscript"/>
        <sz val="11"/>
        <rFont val="Calibri"/>
        <family val="2"/>
        <scheme val="minor"/>
      </rPr>
      <t>2</t>
    </r>
    <r>
      <rPr>
        <b/>
        <sz val="11"/>
        <rFont val="Calibri"/>
        <family val="2"/>
        <scheme val="minor"/>
      </rPr>
      <t>_mg_L</t>
    </r>
    <r>
      <rPr>
        <b/>
        <vertAlign val="superscript"/>
        <sz val="11"/>
        <rFont val="Calibri"/>
        <family val="2"/>
        <scheme val="minor"/>
      </rPr>
      <t>-1</t>
    </r>
  </si>
  <si>
    <r>
      <t>TC_mg_L</t>
    </r>
    <r>
      <rPr>
        <b/>
        <vertAlign val="superscript"/>
        <sz val="11"/>
        <rFont val="Calibri"/>
        <family val="2"/>
        <scheme val="minor"/>
      </rPr>
      <t>-1</t>
    </r>
  </si>
  <si>
    <r>
      <t>TOC_mg_L</t>
    </r>
    <r>
      <rPr>
        <b/>
        <vertAlign val="superscript"/>
        <sz val="11"/>
        <rFont val="Calibri"/>
        <family val="2"/>
        <scheme val="minor"/>
      </rPr>
      <t>-1</t>
    </r>
  </si>
  <si>
    <r>
      <t>PO</t>
    </r>
    <r>
      <rPr>
        <b/>
        <vertAlign val="subscript"/>
        <sz val="11"/>
        <rFont val="Calibri"/>
        <family val="2"/>
        <scheme val="minor"/>
      </rPr>
      <t>4</t>
    </r>
    <r>
      <rPr>
        <b/>
        <sz val="11"/>
        <rFont val="Calibri"/>
        <family val="2"/>
        <scheme val="minor"/>
      </rPr>
      <t>_µg_L</t>
    </r>
    <r>
      <rPr>
        <b/>
        <vertAlign val="superscript"/>
        <sz val="11"/>
        <rFont val="Calibri"/>
        <family val="2"/>
        <scheme val="minor"/>
      </rPr>
      <t>-1</t>
    </r>
  </si>
  <si>
    <r>
      <t>TP_µg_L</t>
    </r>
    <r>
      <rPr>
        <b/>
        <vertAlign val="superscript"/>
        <sz val="11"/>
        <rFont val="Calibri"/>
        <family val="2"/>
        <scheme val="minor"/>
      </rPr>
      <t>-1</t>
    </r>
  </si>
  <si>
    <r>
      <t>NO</t>
    </r>
    <r>
      <rPr>
        <b/>
        <vertAlign val="subscript"/>
        <sz val="11"/>
        <rFont val="Calibri"/>
        <family val="2"/>
        <scheme val="minor"/>
      </rPr>
      <t>3</t>
    </r>
    <r>
      <rPr>
        <b/>
        <sz val="11"/>
        <rFont val="Calibri"/>
        <family val="2"/>
        <scheme val="minor"/>
      </rPr>
      <t>_µg_L</t>
    </r>
    <r>
      <rPr>
        <b/>
        <vertAlign val="superscript"/>
        <sz val="11"/>
        <rFont val="Calibri"/>
        <family val="2"/>
        <scheme val="minor"/>
      </rPr>
      <t>-1</t>
    </r>
  </si>
  <si>
    <r>
      <t>NH</t>
    </r>
    <r>
      <rPr>
        <b/>
        <vertAlign val="subscript"/>
        <sz val="11"/>
        <rFont val="Calibri"/>
        <family val="2"/>
        <scheme val="minor"/>
      </rPr>
      <t>4</t>
    </r>
    <r>
      <rPr>
        <b/>
        <sz val="11"/>
        <rFont val="Calibri"/>
        <family val="2"/>
        <scheme val="minor"/>
      </rPr>
      <t>_µg_L</t>
    </r>
    <r>
      <rPr>
        <b/>
        <vertAlign val="superscript"/>
        <sz val="11"/>
        <rFont val="Calibri"/>
        <family val="2"/>
        <scheme val="minor"/>
      </rPr>
      <t>-1</t>
    </r>
  </si>
  <si>
    <r>
      <t>DIN_µg_L</t>
    </r>
    <r>
      <rPr>
        <b/>
        <vertAlign val="superscript"/>
        <sz val="11"/>
        <rFont val="Calibri"/>
        <family val="2"/>
        <scheme val="minor"/>
      </rPr>
      <t>-1</t>
    </r>
  </si>
  <si>
    <r>
      <t>TN_µg_L</t>
    </r>
    <r>
      <rPr>
        <b/>
        <vertAlign val="superscript"/>
        <sz val="11"/>
        <rFont val="Calibri"/>
        <family val="2"/>
        <scheme val="minor"/>
      </rPr>
      <t>-1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</si>
</sst>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vertAlign val="subscript"/>
      <sz val="11"/>
      <name val="Calibri"/>
      <family val="2"/>
      <scheme val="minor"/>
    </font>
    <font>
      <b/>
      <vertAlign val="superscript"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49">
    <xf numFmtId="0" fontId="0" fillId="0" borderId="0" xfId="0"/>
    <xf numFmtId="0" fontId="1" fillId="0" borderId="0" xfId="0" applyFont="1" applyFill="1" applyBorder="1" applyAlignment="1">
      <alignment horizontal="center" vertical="center"/>
    </xf>
    <xf numFmtId="2" fontId="1" fillId="0" borderId="0" xfId="0" applyNumberFormat="1" applyFont="1" applyFill="1" applyBorder="1" applyAlignment="1">
      <alignment horizontal="center" vertical="center"/>
    </xf>
    <xf numFmtId="1" fontId="1" fillId="0" borderId="0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2" fontId="4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2" fontId="8" fillId="0" borderId="0" xfId="0" applyNumberFormat="1" applyFont="1" applyBorder="1" applyAlignment="1">
      <alignment horizontal="center" vertical="center"/>
    </xf>
    <xf numFmtId="2" fontId="8" fillId="0" borderId="0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1" fontId="8" fillId="0" borderId="0" xfId="0" applyNumberFormat="1" applyFont="1" applyFill="1" applyBorder="1" applyAlignment="1">
      <alignment horizontal="center" vertical="center"/>
    </xf>
    <xf numFmtId="1" fontId="7" fillId="0" borderId="0" xfId="0" applyNumberFormat="1" applyFont="1" applyAlignment="1">
      <alignment horizontal="center" vertical="center"/>
    </xf>
    <xf numFmtId="2" fontId="7" fillId="0" borderId="0" xfId="0" applyNumberFormat="1" applyFont="1" applyAlignment="1">
      <alignment horizontal="center" vertical="center"/>
    </xf>
    <xf numFmtId="2" fontId="7" fillId="0" borderId="0" xfId="0" applyNumberFormat="1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1" fontId="7" fillId="0" borderId="0" xfId="0" applyNumberFormat="1" applyFont="1" applyFill="1" applyAlignment="1">
      <alignment horizontal="center"/>
    </xf>
    <xf numFmtId="0" fontId="7" fillId="0" borderId="0" xfId="0" applyFont="1"/>
    <xf numFmtId="0" fontId="1" fillId="0" borderId="0" xfId="0" applyFont="1" applyFill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164" fontId="7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2" fontId="2" fillId="0" borderId="0" xfId="0" applyNumberFormat="1" applyFont="1" applyFill="1" applyBorder="1" applyAlignment="1">
      <alignment horizontal="center" vertical="center"/>
    </xf>
    <xf numFmtId="1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2" fontId="1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1" fontId="1" fillId="0" borderId="0" xfId="0" applyNumberFormat="1" applyFont="1" applyFill="1" applyAlignment="1">
      <alignment horizontal="center"/>
    </xf>
    <xf numFmtId="2" fontId="1" fillId="0" borderId="0" xfId="0" applyNumberFormat="1" applyFont="1" applyFill="1" applyAlignment="1">
      <alignment horizontal="center"/>
    </xf>
    <xf numFmtId="0" fontId="1" fillId="0" borderId="0" xfId="0" applyFont="1" applyFill="1" applyAlignment="1">
      <alignment horizontal="center"/>
    </xf>
    <xf numFmtId="164" fontId="1" fillId="0" borderId="0" xfId="0" applyNumberFormat="1" applyFont="1" applyFill="1" applyAlignment="1">
      <alignment horizontal="center"/>
    </xf>
    <xf numFmtId="2" fontId="2" fillId="0" borderId="0" xfId="0" applyNumberFormat="1" applyFont="1" applyFill="1" applyAlignment="1">
      <alignment horizontal="center"/>
    </xf>
    <xf numFmtId="2" fontId="2" fillId="0" borderId="0" xfId="0" applyNumberFormat="1" applyFont="1" applyBorder="1" applyAlignment="1">
      <alignment horizontal="center"/>
    </xf>
    <xf numFmtId="2" fontId="2" fillId="0" borderId="0" xfId="0" applyNumberFormat="1" applyFont="1" applyFill="1" applyBorder="1" applyAlignment="1">
      <alignment horizontal="center"/>
    </xf>
    <xf numFmtId="14" fontId="2" fillId="0" borderId="0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Fill="1" applyBorder="1" applyAlignment="1">
      <alignment horizontal="center"/>
    </xf>
    <xf numFmtId="1" fontId="2" fillId="0" borderId="0" xfId="0" applyNumberFormat="1" applyFont="1" applyAlignment="1">
      <alignment horizontal="center"/>
    </xf>
    <xf numFmtId="2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2" fontId="2" fillId="0" borderId="0" xfId="1" applyNumberFormat="1" applyFont="1" applyFill="1" applyBorder="1" applyAlignment="1" applyProtection="1">
      <alignment horizontal="center"/>
    </xf>
    <xf numFmtId="2" fontId="2" fillId="0" borderId="0" xfId="2" applyNumberFormat="1" applyFont="1" applyFill="1" applyBorder="1" applyAlignment="1" applyProtection="1">
      <alignment horizontal="center"/>
    </xf>
    <xf numFmtId="2" fontId="2" fillId="0" borderId="0" xfId="0" applyNumberFormat="1" applyFont="1" applyFill="1" applyBorder="1" applyAlignment="1" applyProtection="1">
      <alignment horizontal="center"/>
    </xf>
    <xf numFmtId="0" fontId="2" fillId="0" borderId="0" xfId="0" applyFont="1" applyFill="1" applyAlignment="1">
      <alignment horizontal="center"/>
    </xf>
    <xf numFmtId="2" fontId="2" fillId="0" borderId="0" xfId="0" applyNumberFormat="1" applyFont="1" applyAlignment="1">
      <alignment horizontal="center" vertical="center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17"/>
  <sheetViews>
    <sheetView workbookViewId="0">
      <selection activeCell="G1" sqref="G1:G1048576"/>
    </sheetView>
  </sheetViews>
  <sheetFormatPr defaultRowHeight="15" x14ac:dyDescent="0.25"/>
  <cols>
    <col min="1" max="1" width="18.85546875" style="42" bestFit="1" customWidth="1"/>
    <col min="2" max="2" width="18.42578125" style="35" bestFit="1" customWidth="1"/>
    <col min="3" max="3" width="14.28515625" style="35" bestFit="1" customWidth="1"/>
    <col min="4" max="4" width="17.28515625" style="47" bestFit="1" customWidth="1"/>
    <col min="5" max="5" width="20.85546875" style="47" bestFit="1" customWidth="1"/>
    <col min="6" max="6" width="8.42578125" style="47" bestFit="1" customWidth="1"/>
    <col min="7" max="7" width="11.5703125" style="35" bestFit="1" customWidth="1"/>
    <col min="8" max="8" width="10.7109375" style="35" bestFit="1" customWidth="1"/>
    <col min="9" max="9" width="11.140625" style="39" bestFit="1" customWidth="1"/>
    <col min="10" max="10" width="20.42578125" style="41" bestFit="1" customWidth="1"/>
    <col min="11" max="11" width="4.5703125" style="43" bestFit="1" customWidth="1"/>
    <col min="12" max="12" width="19.7109375" style="39" bestFit="1" customWidth="1"/>
    <col min="13" max="13" width="9.85546875" style="42" bestFit="1" customWidth="1"/>
    <col min="14" max="14" width="11.28515625" style="39" bestFit="1" customWidth="1"/>
    <col min="15" max="15" width="10.42578125" style="39" bestFit="1" customWidth="1"/>
    <col min="16" max="16" width="9.28515625" style="41" bestFit="1" customWidth="1"/>
    <col min="17" max="17" width="10.7109375" style="39" bestFit="1" customWidth="1"/>
    <col min="18" max="18" width="10.5703125" style="39" bestFit="1" customWidth="1"/>
    <col min="19" max="19" width="10.42578125" style="42" bestFit="1" customWidth="1"/>
    <col min="20" max="20" width="9.5703125" style="39" bestFit="1" customWidth="1"/>
    <col min="21" max="21" width="9.85546875" style="39" bestFit="1" customWidth="1"/>
    <col min="22" max="16384" width="9.140625" style="39"/>
  </cols>
  <sheetData>
    <row r="1" spans="1:21" s="33" customFormat="1" ht="18.75" x14ac:dyDescent="0.35">
      <c r="A1" s="29" t="s">
        <v>64</v>
      </c>
      <c r="B1" s="29" t="s">
        <v>65</v>
      </c>
      <c r="C1" s="29" t="s">
        <v>70</v>
      </c>
      <c r="D1" s="30" t="s">
        <v>83</v>
      </c>
      <c r="E1" s="30" t="s">
        <v>0</v>
      </c>
      <c r="F1" s="30" t="s">
        <v>1</v>
      </c>
      <c r="G1" s="29" t="s">
        <v>99</v>
      </c>
      <c r="H1" s="29" t="s">
        <v>100</v>
      </c>
      <c r="I1" s="33" t="s">
        <v>81</v>
      </c>
      <c r="J1" s="31" t="s">
        <v>101</v>
      </c>
      <c r="K1" s="34" t="s">
        <v>82</v>
      </c>
      <c r="L1" s="33" t="s">
        <v>102</v>
      </c>
      <c r="M1" s="32" t="s">
        <v>103</v>
      </c>
      <c r="N1" s="33" t="s">
        <v>104</v>
      </c>
      <c r="O1" s="33" t="s">
        <v>105</v>
      </c>
      <c r="P1" s="31" t="s">
        <v>106</v>
      </c>
      <c r="Q1" s="33" t="s">
        <v>107</v>
      </c>
      <c r="R1" s="33" t="s">
        <v>108</v>
      </c>
      <c r="S1" s="32" t="s">
        <v>109</v>
      </c>
      <c r="T1" s="33" t="s">
        <v>110</v>
      </c>
      <c r="U1" s="33" t="s">
        <v>93</v>
      </c>
    </row>
    <row r="2" spans="1:21" x14ac:dyDescent="0.25">
      <c r="A2" s="36">
        <f>56+51/60+532/3600</f>
        <v>56.997777777777777</v>
      </c>
      <c r="B2" s="37">
        <v>83.080555555555549</v>
      </c>
      <c r="C2" s="38">
        <v>42165</v>
      </c>
      <c r="D2" s="39" t="s">
        <v>89</v>
      </c>
      <c r="E2" s="40" t="s">
        <v>3</v>
      </c>
      <c r="F2" s="40" t="s">
        <v>4</v>
      </c>
      <c r="G2" s="37">
        <v>37.86</v>
      </c>
      <c r="H2" s="37">
        <v>10.11</v>
      </c>
      <c r="I2" s="39">
        <v>18.399999999999999</v>
      </c>
      <c r="J2" s="41">
        <v>120</v>
      </c>
      <c r="K2" s="43">
        <v>7.5</v>
      </c>
      <c r="L2" s="39">
        <v>3.72</v>
      </c>
      <c r="M2" s="42">
        <v>1.1048261762048188</v>
      </c>
      <c r="N2" s="39">
        <v>50</v>
      </c>
      <c r="O2" s="42">
        <v>45.655149734867557</v>
      </c>
      <c r="P2" s="41">
        <v>163</v>
      </c>
      <c r="Q2" s="42">
        <v>9.9642743137254897</v>
      </c>
      <c r="R2" s="42">
        <v>14.403122856662399</v>
      </c>
      <c r="S2" s="42">
        <v>24.367397170387889</v>
      </c>
      <c r="T2" s="39">
        <v>1365</v>
      </c>
      <c r="U2" s="39">
        <v>3.89</v>
      </c>
    </row>
    <row r="3" spans="1:21" x14ac:dyDescent="0.25">
      <c r="A3" s="36">
        <f>56+59/60+936/3600</f>
        <v>57.243333333333332</v>
      </c>
      <c r="B3" s="37">
        <v>82.42861111111111</v>
      </c>
      <c r="C3" s="38">
        <v>42165</v>
      </c>
      <c r="D3" s="39" t="s">
        <v>89</v>
      </c>
      <c r="E3" s="40" t="s">
        <v>5</v>
      </c>
      <c r="F3" s="40" t="s">
        <v>4</v>
      </c>
      <c r="G3" s="37">
        <v>43.47</v>
      </c>
      <c r="H3" s="37">
        <v>11.53</v>
      </c>
      <c r="I3" s="39">
        <v>17.5</v>
      </c>
      <c r="J3" s="41">
        <v>140</v>
      </c>
      <c r="K3" s="43">
        <v>7.66</v>
      </c>
      <c r="L3" s="39">
        <v>4.0999999999999996</v>
      </c>
      <c r="M3" s="42">
        <v>1.6643928759256414</v>
      </c>
      <c r="N3" s="39">
        <v>63</v>
      </c>
      <c r="O3" s="42">
        <v>44.933582564915639</v>
      </c>
      <c r="P3" s="41">
        <v>146</v>
      </c>
      <c r="Q3" s="42">
        <v>15.054682289487179</v>
      </c>
      <c r="R3" s="42">
        <v>13.676111617019998</v>
      </c>
      <c r="S3" s="42">
        <v>28.730793906507177</v>
      </c>
      <c r="T3" s="39">
        <v>1573</v>
      </c>
      <c r="U3" s="39">
        <v>3.75</v>
      </c>
    </row>
    <row r="4" spans="1:21" x14ac:dyDescent="0.25">
      <c r="A4" s="36">
        <f>57+2/60+414/3600</f>
        <v>57.148333333333333</v>
      </c>
      <c r="B4" s="37">
        <v>82.084166666666661</v>
      </c>
      <c r="C4" s="38">
        <v>42165</v>
      </c>
      <c r="D4" s="39" t="s">
        <v>89</v>
      </c>
      <c r="E4" s="40" t="s">
        <v>6</v>
      </c>
      <c r="F4" s="40" t="s">
        <v>4</v>
      </c>
      <c r="G4" s="37">
        <v>45.49</v>
      </c>
      <c r="H4" s="37">
        <v>11.24</v>
      </c>
      <c r="I4" s="39">
        <v>17.399999999999999</v>
      </c>
      <c r="J4" s="41">
        <v>132</v>
      </c>
      <c r="K4" s="43">
        <v>7.55</v>
      </c>
      <c r="L4" s="39">
        <v>4.12</v>
      </c>
      <c r="M4" s="42">
        <v>1.3777601272517643</v>
      </c>
      <c r="N4" s="39">
        <v>61</v>
      </c>
      <c r="O4" s="42">
        <v>60.906374561117005</v>
      </c>
      <c r="P4" s="41">
        <v>160</v>
      </c>
      <c r="Q4" s="42">
        <v>31.12769490196078</v>
      </c>
      <c r="R4" s="42">
        <v>24.743852109421599</v>
      </c>
      <c r="S4" s="42">
        <v>55.871547011382376</v>
      </c>
      <c r="T4" s="39">
        <v>1438</v>
      </c>
      <c r="U4" s="39" t="s">
        <v>62</v>
      </c>
    </row>
    <row r="5" spans="1:21" x14ac:dyDescent="0.25">
      <c r="A5" s="36">
        <f>57+18/60+756/3600</f>
        <v>57.51</v>
      </c>
      <c r="B5" s="37">
        <v>82.123333333333335</v>
      </c>
      <c r="C5" s="38">
        <v>42165</v>
      </c>
      <c r="D5" s="39" t="s">
        <v>89</v>
      </c>
      <c r="E5" s="40" t="s">
        <v>7</v>
      </c>
      <c r="F5" s="40" t="s">
        <v>4</v>
      </c>
      <c r="G5" s="37">
        <v>40.909999999999997</v>
      </c>
      <c r="H5" s="37">
        <v>12.24</v>
      </c>
      <c r="I5" s="39">
        <v>17.7</v>
      </c>
      <c r="J5" s="41">
        <v>144</v>
      </c>
      <c r="K5" s="43">
        <v>7.58</v>
      </c>
      <c r="L5" s="39">
        <v>3.55</v>
      </c>
      <c r="M5" s="42">
        <v>1.4235946600184586</v>
      </c>
      <c r="N5" s="39">
        <v>62</v>
      </c>
      <c r="O5" s="42">
        <v>71.808589506868003</v>
      </c>
      <c r="P5" s="41">
        <v>267</v>
      </c>
      <c r="Q5" s="42">
        <v>57.29335039215686</v>
      </c>
      <c r="R5" s="42">
        <v>29.237056780127396</v>
      </c>
      <c r="S5" s="42">
        <v>86.530407172284256</v>
      </c>
      <c r="T5" s="39">
        <v>2065</v>
      </c>
      <c r="U5" s="39" t="s">
        <v>62</v>
      </c>
    </row>
    <row r="6" spans="1:21" x14ac:dyDescent="0.25">
      <c r="A6" s="36">
        <f>57+6/60+441/3600</f>
        <v>57.222500000000004</v>
      </c>
      <c r="B6" s="37">
        <v>84.020833333333343</v>
      </c>
      <c r="C6" s="38">
        <v>42168</v>
      </c>
      <c r="D6" s="39" t="s">
        <v>89</v>
      </c>
      <c r="E6" s="40" t="s">
        <v>8</v>
      </c>
      <c r="F6" s="40" t="s">
        <v>4</v>
      </c>
      <c r="G6" s="37">
        <v>23.32</v>
      </c>
      <c r="H6" s="37">
        <v>28.64</v>
      </c>
      <c r="I6" s="39">
        <v>19.899999999999999</v>
      </c>
      <c r="J6" s="41">
        <v>271</v>
      </c>
      <c r="K6" s="43">
        <v>7.37</v>
      </c>
      <c r="L6" s="39">
        <v>7.5</v>
      </c>
      <c r="M6" s="42">
        <v>0.50322093577814542</v>
      </c>
      <c r="N6" s="39">
        <v>32</v>
      </c>
      <c r="O6" s="42">
        <v>34.511630523445113</v>
      </c>
      <c r="P6" s="41">
        <v>208</v>
      </c>
      <c r="Q6" s="42">
        <v>43.85103818030769</v>
      </c>
      <c r="R6" s="42">
        <v>20.410496999194827</v>
      </c>
      <c r="S6" s="42">
        <v>64.261535179502516</v>
      </c>
      <c r="T6" s="39">
        <v>1228</v>
      </c>
      <c r="U6" s="39">
        <v>1.98</v>
      </c>
    </row>
    <row r="7" spans="1:21" x14ac:dyDescent="0.25">
      <c r="A7" s="36">
        <f>58+4/60+520/3600</f>
        <v>58.211111111111116</v>
      </c>
      <c r="B7" s="37">
        <v>82.981388888888887</v>
      </c>
      <c r="C7" s="38">
        <v>42168</v>
      </c>
      <c r="D7" s="39" t="s">
        <v>89</v>
      </c>
      <c r="E7" s="40" t="s">
        <v>9</v>
      </c>
      <c r="F7" s="40" t="s">
        <v>4</v>
      </c>
      <c r="G7" s="37">
        <v>30.06</v>
      </c>
      <c r="H7" s="37">
        <v>7.6280000000000001</v>
      </c>
      <c r="I7" s="39">
        <v>18.899999999999999</v>
      </c>
      <c r="J7" s="41">
        <v>100</v>
      </c>
      <c r="K7" s="43">
        <v>7.05</v>
      </c>
      <c r="L7" s="39">
        <v>4.96</v>
      </c>
      <c r="M7" s="42">
        <v>0.54330297352727241</v>
      </c>
      <c r="N7" s="39">
        <v>35</v>
      </c>
      <c r="O7" s="42">
        <v>59.326979791783366</v>
      </c>
      <c r="P7" s="41">
        <v>219</v>
      </c>
      <c r="Q7" s="42">
        <v>49.100126746000001</v>
      </c>
      <c r="R7" s="42">
        <v>33.5944290916756</v>
      </c>
      <c r="S7" s="42">
        <v>82.694555837675608</v>
      </c>
      <c r="T7" s="39">
        <v>1088</v>
      </c>
      <c r="U7" s="39" t="s">
        <v>62</v>
      </c>
    </row>
    <row r="8" spans="1:21" x14ac:dyDescent="0.25">
      <c r="A8" s="36">
        <f>60+40/60+69/3600</f>
        <v>60.685833333333328</v>
      </c>
      <c r="B8" s="37">
        <v>77.635833333333338</v>
      </c>
      <c r="C8" s="38">
        <v>42170</v>
      </c>
      <c r="D8" s="39" t="s">
        <v>92</v>
      </c>
      <c r="E8" s="40" t="s">
        <v>2</v>
      </c>
      <c r="F8" s="40" t="s">
        <v>4</v>
      </c>
      <c r="G8" s="44">
        <v>13.114999999999998</v>
      </c>
      <c r="H8" s="44">
        <v>9.7995000000000001</v>
      </c>
      <c r="I8" s="39">
        <v>15.9</v>
      </c>
      <c r="J8" s="41">
        <v>109</v>
      </c>
      <c r="K8" s="43">
        <v>6.93</v>
      </c>
      <c r="L8" s="39">
        <v>8.9499999999999993</v>
      </c>
      <c r="M8" s="42">
        <v>0.74938945363481624</v>
      </c>
      <c r="N8" s="39">
        <v>15</v>
      </c>
      <c r="O8" s="42">
        <v>15.674410342772578</v>
      </c>
      <c r="P8" s="41">
        <v>88</v>
      </c>
      <c r="Q8" s="42">
        <v>4.2138488031538461</v>
      </c>
      <c r="R8" s="42">
        <v>11.698051934674302</v>
      </c>
      <c r="S8" s="42">
        <v>15.911900737828148</v>
      </c>
      <c r="T8" s="39">
        <v>547</v>
      </c>
      <c r="U8" s="39">
        <v>3.63</v>
      </c>
    </row>
    <row r="9" spans="1:21" x14ac:dyDescent="0.25">
      <c r="A9" s="36">
        <f>60+56/60+139/3600</f>
        <v>60.971944444444439</v>
      </c>
      <c r="B9" s="37">
        <v>76.923888888888897</v>
      </c>
      <c r="C9" s="38">
        <v>42171</v>
      </c>
      <c r="D9" s="39" t="s">
        <v>92</v>
      </c>
      <c r="E9" s="40" t="s">
        <v>10</v>
      </c>
      <c r="F9" s="40" t="s">
        <v>4</v>
      </c>
      <c r="G9" s="44">
        <v>17.064999999999998</v>
      </c>
      <c r="H9" s="44">
        <v>1.1935</v>
      </c>
      <c r="I9" s="39">
        <v>17.899999999999999</v>
      </c>
      <c r="J9" s="41">
        <v>21</v>
      </c>
      <c r="K9" s="43">
        <v>5.19</v>
      </c>
      <c r="L9" s="39" t="s">
        <v>62</v>
      </c>
      <c r="M9" s="42">
        <v>1.2762789811421509</v>
      </c>
      <c r="N9" s="39">
        <v>23</v>
      </c>
      <c r="O9" s="42">
        <v>33.7459869307704</v>
      </c>
      <c r="P9" s="41">
        <v>144</v>
      </c>
      <c r="Q9" s="42">
        <v>7.1218270558461541</v>
      </c>
      <c r="R9" s="42">
        <v>17.840004491353405</v>
      </c>
      <c r="S9" s="42">
        <v>24.961831547199559</v>
      </c>
      <c r="T9" s="39">
        <v>712</v>
      </c>
      <c r="U9" s="39">
        <v>4.33</v>
      </c>
    </row>
    <row r="10" spans="1:21" x14ac:dyDescent="0.25">
      <c r="A10" s="36">
        <f>61+11/60+846/3600</f>
        <v>61.418333333333329</v>
      </c>
      <c r="B10" s="37">
        <v>75.510277777777787</v>
      </c>
      <c r="C10" s="38">
        <v>42172</v>
      </c>
      <c r="D10" s="39" t="s">
        <v>92</v>
      </c>
      <c r="E10" s="40" t="s">
        <v>11</v>
      </c>
      <c r="F10" s="40" t="s">
        <v>4</v>
      </c>
      <c r="G10" s="45">
        <v>14.23</v>
      </c>
      <c r="H10" s="45">
        <v>6.8235000000000001</v>
      </c>
      <c r="I10" s="39">
        <v>22.1</v>
      </c>
      <c r="J10" s="41">
        <v>101</v>
      </c>
      <c r="K10" s="43">
        <v>6.4</v>
      </c>
      <c r="L10" s="39">
        <v>7.23</v>
      </c>
      <c r="M10" s="42">
        <v>0.79758005773398366</v>
      </c>
      <c r="N10" s="39">
        <v>16</v>
      </c>
      <c r="O10" s="42">
        <v>21.246708868486621</v>
      </c>
      <c r="P10" s="41">
        <v>92</v>
      </c>
      <c r="Q10" s="42">
        <v>4.6197408000000006</v>
      </c>
      <c r="R10" s="42">
        <v>21.975149959014402</v>
      </c>
      <c r="S10" s="42">
        <v>26.594890759014405</v>
      </c>
      <c r="T10" s="39">
        <v>517</v>
      </c>
      <c r="U10" s="39">
        <v>4.1500000000000004</v>
      </c>
    </row>
    <row r="11" spans="1:21" x14ac:dyDescent="0.25">
      <c r="A11" s="36">
        <f>61+19/60+703/3600</f>
        <v>61.511944444444445</v>
      </c>
      <c r="B11" s="37">
        <v>75.075277777777771</v>
      </c>
      <c r="C11" s="38">
        <v>42172</v>
      </c>
      <c r="D11" s="39" t="s">
        <v>92</v>
      </c>
      <c r="E11" s="40" t="s">
        <v>12</v>
      </c>
      <c r="F11" s="40" t="s">
        <v>4</v>
      </c>
      <c r="G11" s="37">
        <v>29.67</v>
      </c>
      <c r="H11" s="37">
        <v>5.3760000000000003</v>
      </c>
      <c r="I11" s="39">
        <v>20.100000000000001</v>
      </c>
      <c r="J11" s="41">
        <v>162</v>
      </c>
      <c r="K11" s="43">
        <v>6.12</v>
      </c>
      <c r="L11" s="39">
        <v>2.7</v>
      </c>
      <c r="M11" s="42">
        <v>1.3942504242386391</v>
      </c>
      <c r="N11" s="39">
        <v>36</v>
      </c>
      <c r="O11" s="42">
        <v>70.977194367325012</v>
      </c>
      <c r="P11" s="41">
        <v>332</v>
      </c>
      <c r="Q11" s="42">
        <v>30.451697058823523</v>
      </c>
      <c r="R11" s="42">
        <v>58.283437938134405</v>
      </c>
      <c r="S11" s="42">
        <v>88.735134996957925</v>
      </c>
      <c r="T11" s="39">
        <v>1099</v>
      </c>
      <c r="U11" s="39">
        <v>4.76</v>
      </c>
    </row>
    <row r="12" spans="1:21" x14ac:dyDescent="0.25">
      <c r="A12" s="36">
        <f>61+25/60+825/3600</f>
        <v>61.645833333333329</v>
      </c>
      <c r="B12" s="37">
        <v>74.83</v>
      </c>
      <c r="C12" s="38">
        <v>42172</v>
      </c>
      <c r="D12" s="39" t="s">
        <v>92</v>
      </c>
      <c r="E12" s="40" t="s">
        <v>13</v>
      </c>
      <c r="F12" s="40" t="s">
        <v>4</v>
      </c>
      <c r="G12" s="44">
        <v>20.57</v>
      </c>
      <c r="H12" s="44">
        <v>1.7934999999999999</v>
      </c>
      <c r="I12" s="39">
        <v>18.2</v>
      </c>
      <c r="J12" s="41">
        <v>48</v>
      </c>
      <c r="K12" s="43">
        <v>5.85</v>
      </c>
      <c r="L12" s="39">
        <v>6.96</v>
      </c>
      <c r="M12" s="42">
        <v>1.6010273294698922</v>
      </c>
      <c r="N12" s="39">
        <v>27</v>
      </c>
      <c r="O12" s="42">
        <v>26.139116289712398</v>
      </c>
      <c r="P12" s="41">
        <v>119</v>
      </c>
      <c r="Q12" s="42">
        <v>7.6341420480000011</v>
      </c>
      <c r="R12" s="42">
        <v>15.5289740998069</v>
      </c>
      <c r="S12" s="42">
        <v>23.163116147806903</v>
      </c>
      <c r="T12" s="39">
        <v>912</v>
      </c>
      <c r="U12" s="39">
        <v>4.49</v>
      </c>
    </row>
    <row r="13" spans="1:21" x14ac:dyDescent="0.25">
      <c r="A13" s="36">
        <f>61+27/60+292/3600</f>
        <v>61.531111111111116</v>
      </c>
      <c r="B13" s="37">
        <v>74.773611111111123</v>
      </c>
      <c r="C13" s="38">
        <v>42172</v>
      </c>
      <c r="D13" s="39" t="s">
        <v>92</v>
      </c>
      <c r="E13" s="40" t="s">
        <v>14</v>
      </c>
      <c r="F13" s="40" t="s">
        <v>4</v>
      </c>
      <c r="G13" s="37">
        <v>20.49</v>
      </c>
      <c r="H13" s="37">
        <v>1.052</v>
      </c>
      <c r="I13" s="39">
        <v>19</v>
      </c>
      <c r="J13" s="41">
        <v>36</v>
      </c>
      <c r="K13" s="43">
        <v>5.78</v>
      </c>
      <c r="L13" s="39">
        <v>6.01</v>
      </c>
      <c r="M13" s="42">
        <v>1.2573514412650029</v>
      </c>
      <c r="N13" s="39">
        <v>41</v>
      </c>
      <c r="O13" s="42">
        <v>28.97183414408007</v>
      </c>
      <c r="P13" s="41">
        <v>169</v>
      </c>
      <c r="Q13" s="42">
        <v>0.9842633513846154</v>
      </c>
      <c r="R13" s="42">
        <v>7.2873522614595023</v>
      </c>
      <c r="S13" s="42">
        <v>8.2716156128441174</v>
      </c>
      <c r="T13" s="39">
        <v>1451</v>
      </c>
      <c r="U13" s="39">
        <v>4.68</v>
      </c>
    </row>
    <row r="14" spans="1:21" x14ac:dyDescent="0.25">
      <c r="A14" s="36">
        <f>61+27/60+537/3600</f>
        <v>61.599166666666669</v>
      </c>
      <c r="B14" s="37">
        <v>74.728611111111107</v>
      </c>
      <c r="C14" s="38">
        <v>42172</v>
      </c>
      <c r="D14" s="39" t="s">
        <v>92</v>
      </c>
      <c r="E14" s="40" t="s">
        <v>15</v>
      </c>
      <c r="F14" s="40" t="s">
        <v>4</v>
      </c>
      <c r="G14" s="46">
        <v>16.170000000000002</v>
      </c>
      <c r="H14" s="46">
        <v>0.76339999999999997</v>
      </c>
      <c r="I14" s="39">
        <v>20.5</v>
      </c>
      <c r="J14" s="41">
        <v>33</v>
      </c>
      <c r="K14" s="43">
        <v>5.76</v>
      </c>
      <c r="L14" s="39">
        <v>9.81</v>
      </c>
      <c r="M14" s="42">
        <v>2.3498709403484761</v>
      </c>
      <c r="N14" s="39">
        <v>25</v>
      </c>
      <c r="O14" s="42">
        <v>13.557539540836185</v>
      </c>
      <c r="P14" s="41">
        <v>94</v>
      </c>
      <c r="Q14" s="42">
        <v>36.076596545999998</v>
      </c>
      <c r="R14" s="42">
        <v>20.813141809734404</v>
      </c>
      <c r="S14" s="42">
        <v>56.889738355734401</v>
      </c>
      <c r="T14" s="39">
        <v>835</v>
      </c>
      <c r="U14" s="39">
        <v>4.71</v>
      </c>
    </row>
    <row r="15" spans="1:21" x14ac:dyDescent="0.25">
      <c r="A15" s="36">
        <f>61+29/60+223/3600</f>
        <v>61.545277777777777</v>
      </c>
      <c r="B15" s="37">
        <v>74.372777777777785</v>
      </c>
      <c r="C15" s="38">
        <v>42173</v>
      </c>
      <c r="D15" s="39" t="s">
        <v>92</v>
      </c>
      <c r="E15" s="40" t="s">
        <v>16</v>
      </c>
      <c r="F15" s="40" t="s">
        <v>4</v>
      </c>
      <c r="G15" s="37">
        <v>15.81</v>
      </c>
      <c r="H15" s="37">
        <v>4.798</v>
      </c>
      <c r="I15" s="39">
        <v>19.3</v>
      </c>
      <c r="J15" s="41">
        <v>140</v>
      </c>
      <c r="K15" s="43">
        <v>6.1</v>
      </c>
      <c r="L15" s="39">
        <v>4.54</v>
      </c>
      <c r="M15" s="42">
        <v>2.0524239519950873</v>
      </c>
      <c r="N15" s="39">
        <v>23</v>
      </c>
      <c r="O15" s="42">
        <v>60.827030875646649</v>
      </c>
      <c r="P15" s="41">
        <v>344</v>
      </c>
      <c r="Q15" s="42">
        <v>4.292958058</v>
      </c>
      <c r="R15" s="42">
        <v>33.683334075009604</v>
      </c>
      <c r="S15" s="42">
        <v>37.976292133009608</v>
      </c>
      <c r="T15" s="39">
        <v>1535</v>
      </c>
      <c r="U15" s="39">
        <v>4.55</v>
      </c>
    </row>
    <row r="16" spans="1:21" x14ac:dyDescent="0.25">
      <c r="A16" s="36">
        <f>61+34/60+479/3600</f>
        <v>61.699722222222228</v>
      </c>
      <c r="B16" s="37">
        <v>73.936388888888885</v>
      </c>
      <c r="C16" s="38">
        <v>42173</v>
      </c>
      <c r="D16" s="39" t="s">
        <v>92</v>
      </c>
      <c r="E16" s="40" t="s">
        <v>17</v>
      </c>
      <c r="F16" s="40" t="s">
        <v>4</v>
      </c>
      <c r="G16" s="37">
        <v>19.46</v>
      </c>
      <c r="H16" s="37">
        <v>2.8839999999999999</v>
      </c>
      <c r="I16" s="39">
        <v>18.5</v>
      </c>
      <c r="J16" s="41">
        <v>157</v>
      </c>
      <c r="K16" s="43">
        <v>6.22</v>
      </c>
      <c r="L16" s="39">
        <v>8.52</v>
      </c>
      <c r="M16" s="42">
        <v>1.9458063530421712</v>
      </c>
      <c r="N16" s="39">
        <v>27</v>
      </c>
      <c r="O16" s="42">
        <v>35.302091742800002</v>
      </c>
      <c r="P16" s="41">
        <v>214</v>
      </c>
      <c r="Q16" s="42">
        <v>77.108833333333322</v>
      </c>
      <c r="R16" s="42">
        <v>99.123261331415407</v>
      </c>
      <c r="S16" s="42">
        <v>176.23209466474873</v>
      </c>
      <c r="T16" s="39">
        <v>1092</v>
      </c>
      <c r="U16" s="39">
        <v>4.67</v>
      </c>
    </row>
    <row r="17" spans="1:21" x14ac:dyDescent="0.25">
      <c r="A17" s="36">
        <f>61+50/60+436/3600</f>
        <v>61.954444444444448</v>
      </c>
      <c r="B17" s="37">
        <v>73.966388888888886</v>
      </c>
      <c r="C17" s="38">
        <v>42173</v>
      </c>
      <c r="D17" s="39" t="s">
        <v>92</v>
      </c>
      <c r="E17" s="40" t="s">
        <v>18</v>
      </c>
      <c r="F17" s="40" t="s">
        <v>4</v>
      </c>
      <c r="G17" s="37">
        <v>26.16</v>
      </c>
      <c r="H17" s="37">
        <v>0.40510000000000002</v>
      </c>
      <c r="I17" s="39">
        <v>20.100000000000001</v>
      </c>
      <c r="J17" s="41">
        <v>25</v>
      </c>
      <c r="K17" s="43">
        <v>3.72</v>
      </c>
      <c r="L17" s="39">
        <v>5.54</v>
      </c>
      <c r="M17" s="42">
        <v>0.45076055921784053</v>
      </c>
      <c r="N17" s="39">
        <v>32</v>
      </c>
      <c r="O17" s="42">
        <v>9.0651293733467071</v>
      </c>
      <c r="P17" s="41">
        <v>44</v>
      </c>
      <c r="Q17" s="42">
        <v>2.5350545000000002</v>
      </c>
      <c r="R17" s="42">
        <v>10.348804524139601</v>
      </c>
      <c r="S17" s="42">
        <v>12.8838590241396</v>
      </c>
      <c r="T17" s="39">
        <v>567</v>
      </c>
      <c r="U17" s="39">
        <v>4.8499999999999996</v>
      </c>
    </row>
    <row r="18" spans="1:21" x14ac:dyDescent="0.25">
      <c r="A18" s="36">
        <f>61+58/60+179/3600</f>
        <v>62.016388888888891</v>
      </c>
      <c r="B18" s="37">
        <v>73.783611111111114</v>
      </c>
      <c r="C18" s="38">
        <v>42173</v>
      </c>
      <c r="D18" s="39" t="s">
        <v>92</v>
      </c>
      <c r="E18" s="40" t="s">
        <v>19</v>
      </c>
      <c r="F18" s="40" t="s">
        <v>4</v>
      </c>
      <c r="G18" s="46">
        <v>25.625</v>
      </c>
      <c r="H18" s="46">
        <v>1.08375</v>
      </c>
      <c r="I18" s="39">
        <v>18.2</v>
      </c>
      <c r="J18" s="41">
        <v>46</v>
      </c>
      <c r="K18" s="43">
        <v>5.6</v>
      </c>
      <c r="L18" s="39">
        <v>7.77</v>
      </c>
      <c r="M18" s="42">
        <v>2.3594126269711313</v>
      </c>
      <c r="N18" s="39">
        <v>33</v>
      </c>
      <c r="O18" s="42">
        <v>27.896032521094561</v>
      </c>
      <c r="P18" s="41">
        <v>122</v>
      </c>
      <c r="Q18" s="42">
        <v>10.135092405538462</v>
      </c>
      <c r="R18" s="42">
        <v>37.985595181001536</v>
      </c>
      <c r="S18" s="42">
        <v>48.120687586540001</v>
      </c>
      <c r="T18" s="39">
        <v>737</v>
      </c>
      <c r="U18" s="39">
        <v>4.79</v>
      </c>
    </row>
    <row r="19" spans="1:21" x14ac:dyDescent="0.25">
      <c r="A19" s="36">
        <f>62+33/60+662/3600</f>
        <v>62.733888888888885</v>
      </c>
      <c r="B19" s="37">
        <v>74.155555555555551</v>
      </c>
      <c r="C19" s="38">
        <v>42173</v>
      </c>
      <c r="D19" s="39" t="s">
        <v>92</v>
      </c>
      <c r="E19" s="40" t="s">
        <v>20</v>
      </c>
      <c r="F19" s="40" t="s">
        <v>4</v>
      </c>
      <c r="G19" s="46">
        <v>7.8305000000000007</v>
      </c>
      <c r="H19" s="46">
        <v>0.60000000000000009</v>
      </c>
      <c r="I19" s="39">
        <v>22.8</v>
      </c>
      <c r="J19" s="41">
        <v>11</v>
      </c>
      <c r="K19" s="43">
        <v>5.44</v>
      </c>
      <c r="L19" s="39">
        <v>10.1</v>
      </c>
      <c r="M19" s="42">
        <v>0.89550033026351117</v>
      </c>
      <c r="N19" s="39">
        <v>13</v>
      </c>
      <c r="O19" s="42">
        <v>0.84003013043212604</v>
      </c>
      <c r="P19" s="41">
        <v>25</v>
      </c>
      <c r="Q19" s="42">
        <v>1.515790186</v>
      </c>
      <c r="R19" s="42">
        <v>10.678637692737599</v>
      </c>
      <c r="S19" s="42">
        <v>12.194427878737599</v>
      </c>
      <c r="T19" s="39">
        <v>455</v>
      </c>
      <c r="U19" s="39">
        <v>3.96</v>
      </c>
    </row>
    <row r="20" spans="1:21" x14ac:dyDescent="0.25">
      <c r="A20" s="36">
        <f>62+37/60+159/3600</f>
        <v>62.660833333333336</v>
      </c>
      <c r="B20" s="37">
        <v>74.269444444444446</v>
      </c>
      <c r="C20" s="38">
        <v>42173</v>
      </c>
      <c r="D20" s="39" t="s">
        <v>92</v>
      </c>
      <c r="E20" s="40" t="s">
        <v>21</v>
      </c>
      <c r="F20" s="40" t="s">
        <v>4</v>
      </c>
      <c r="G20" s="37">
        <v>8.4390000000000001</v>
      </c>
      <c r="H20" s="37">
        <v>0.5655</v>
      </c>
      <c r="I20" s="39">
        <v>22.7</v>
      </c>
      <c r="J20" s="41">
        <v>9</v>
      </c>
      <c r="K20" s="43">
        <v>4.88</v>
      </c>
      <c r="L20" s="39">
        <v>10.83</v>
      </c>
      <c r="M20" s="42">
        <v>0.84654042618805969</v>
      </c>
      <c r="N20" s="39">
        <v>14</v>
      </c>
      <c r="O20" s="42">
        <v>2.983005251771389</v>
      </c>
      <c r="P20" s="41">
        <v>7</v>
      </c>
      <c r="Q20" s="42">
        <v>1.7783582059230769</v>
      </c>
      <c r="R20" s="42">
        <v>10.848505668384313</v>
      </c>
      <c r="S20" s="42">
        <v>12.626863874307389</v>
      </c>
      <c r="T20" s="39">
        <v>496</v>
      </c>
      <c r="U20" s="39">
        <v>3.82</v>
      </c>
    </row>
    <row r="21" spans="1:21" x14ac:dyDescent="0.25">
      <c r="A21" s="36">
        <f>62+38/60+92/3600</f>
        <v>62.658888888888889</v>
      </c>
      <c r="B21" s="37">
        <v>74.346111111111114</v>
      </c>
      <c r="C21" s="38">
        <v>42173</v>
      </c>
      <c r="D21" s="39" t="s">
        <v>92</v>
      </c>
      <c r="E21" s="40" t="s">
        <v>22</v>
      </c>
      <c r="F21" s="40" t="s">
        <v>4</v>
      </c>
      <c r="G21" s="37">
        <v>23.71</v>
      </c>
      <c r="H21" s="37">
        <v>0.49469999999999997</v>
      </c>
      <c r="I21" s="39">
        <v>22.6</v>
      </c>
      <c r="J21" s="41">
        <v>39</v>
      </c>
      <c r="K21" s="43">
        <v>5.0999999999999996</v>
      </c>
      <c r="L21" s="39">
        <v>6.12</v>
      </c>
      <c r="M21" s="42">
        <v>2.8351057335788656</v>
      </c>
      <c r="N21" s="39">
        <v>29</v>
      </c>
      <c r="O21" s="42">
        <v>15.736177719035382</v>
      </c>
      <c r="P21" s="41">
        <v>106</v>
      </c>
      <c r="Q21" s="42">
        <v>3.7029978040000002</v>
      </c>
      <c r="R21" s="42">
        <v>21.154020898297606</v>
      </c>
      <c r="S21" s="42">
        <v>24.857018702297605</v>
      </c>
      <c r="T21" s="39">
        <v>1123</v>
      </c>
      <c r="U21" s="39">
        <v>4.49</v>
      </c>
    </row>
    <row r="22" spans="1:21" x14ac:dyDescent="0.25">
      <c r="A22" s="36">
        <f>62+43/60+185/3600</f>
        <v>62.768055555555556</v>
      </c>
      <c r="B22" s="37">
        <v>74.441111111111113</v>
      </c>
      <c r="C22" s="38">
        <v>42173</v>
      </c>
      <c r="D22" s="39" t="s">
        <v>92</v>
      </c>
      <c r="E22" s="40" t="s">
        <v>23</v>
      </c>
      <c r="F22" s="40" t="s">
        <v>4</v>
      </c>
      <c r="G22" s="37">
        <v>32.33</v>
      </c>
      <c r="H22" s="37">
        <v>0.52649999999999997</v>
      </c>
      <c r="I22" s="39">
        <v>19.399999999999999</v>
      </c>
      <c r="J22" s="41">
        <v>30</v>
      </c>
      <c r="K22" s="43">
        <v>4.67</v>
      </c>
      <c r="L22" s="39">
        <v>6.08</v>
      </c>
      <c r="M22" s="42">
        <v>1.5621671422430787</v>
      </c>
      <c r="N22" s="39">
        <v>41</v>
      </c>
      <c r="O22" s="42">
        <v>20.563551545932746</v>
      </c>
      <c r="P22" s="41">
        <v>111</v>
      </c>
      <c r="Q22" s="42">
        <v>3.2258144</v>
      </c>
      <c r="R22" s="42">
        <v>17.676531656078105</v>
      </c>
      <c r="S22" s="42">
        <v>20.902346056078105</v>
      </c>
      <c r="T22" s="39">
        <v>1260</v>
      </c>
      <c r="U22" s="39">
        <v>5.0999999999999996</v>
      </c>
    </row>
    <row r="23" spans="1:21" x14ac:dyDescent="0.25">
      <c r="A23" s="36">
        <f>63+9/60+664/3600</f>
        <v>63.334444444444443</v>
      </c>
      <c r="B23" s="37">
        <v>75.172777777777782</v>
      </c>
      <c r="C23" s="38">
        <v>42174</v>
      </c>
      <c r="D23" s="39" t="s">
        <v>92</v>
      </c>
      <c r="E23" s="40" t="s">
        <v>25</v>
      </c>
      <c r="F23" s="40" t="s">
        <v>4</v>
      </c>
      <c r="G23" s="37">
        <v>11.99</v>
      </c>
      <c r="H23" s="37">
        <v>2.625</v>
      </c>
      <c r="I23" s="39">
        <v>14.3</v>
      </c>
      <c r="J23" s="41">
        <v>36</v>
      </c>
      <c r="K23" s="43">
        <v>6.41</v>
      </c>
      <c r="L23" s="39">
        <v>10.18</v>
      </c>
      <c r="M23" s="42">
        <v>1.3951577444419512</v>
      </c>
      <c r="N23" s="39">
        <v>14</v>
      </c>
      <c r="O23" s="42">
        <v>23.666649875550856</v>
      </c>
      <c r="P23" s="41">
        <v>131</v>
      </c>
      <c r="Q23" s="42">
        <v>47.42866905448718</v>
      </c>
      <c r="R23" s="42">
        <v>40.750455847155003</v>
      </c>
      <c r="S23" s="42">
        <v>88.179124901642183</v>
      </c>
      <c r="T23" s="39">
        <v>408</v>
      </c>
      <c r="U23" s="39">
        <v>4.16</v>
      </c>
    </row>
    <row r="24" spans="1:21" x14ac:dyDescent="0.25">
      <c r="A24" s="36">
        <f>63+9/60+521/3600</f>
        <v>63.294722222222219</v>
      </c>
      <c r="B24" s="37">
        <v>75.296111111111102</v>
      </c>
      <c r="C24" s="38">
        <v>42174</v>
      </c>
      <c r="D24" s="39" t="s">
        <v>92</v>
      </c>
      <c r="E24" s="40" t="s">
        <v>26</v>
      </c>
      <c r="F24" s="40" t="s">
        <v>4</v>
      </c>
      <c r="G24" s="37">
        <v>19.399999999999999</v>
      </c>
      <c r="H24" s="37">
        <v>1.006</v>
      </c>
      <c r="I24" s="39">
        <v>16.399999999999999</v>
      </c>
      <c r="J24" s="41">
        <v>22</v>
      </c>
      <c r="K24" s="43">
        <v>5.97</v>
      </c>
      <c r="L24" s="39">
        <v>6.67</v>
      </c>
      <c r="M24" s="42">
        <v>1.0991050803603726</v>
      </c>
      <c r="N24" s="39">
        <v>25</v>
      </c>
      <c r="O24" s="42">
        <v>6.2422754541083112</v>
      </c>
      <c r="P24" s="41">
        <v>70</v>
      </c>
      <c r="Q24" s="42">
        <v>10.689300265846155</v>
      </c>
      <c r="R24" s="42">
        <v>73.284482281297386</v>
      </c>
      <c r="S24" s="42">
        <v>83.973782547143543</v>
      </c>
      <c r="T24" s="39">
        <v>637</v>
      </c>
      <c r="U24" s="39">
        <v>4.76</v>
      </c>
    </row>
    <row r="25" spans="1:21" x14ac:dyDescent="0.25">
      <c r="A25" s="36">
        <f>63+8/60+960/3600</f>
        <v>63.4</v>
      </c>
      <c r="B25" s="37">
        <v>75.00833333333334</v>
      </c>
      <c r="C25" s="38">
        <v>42174</v>
      </c>
      <c r="D25" s="39" t="s">
        <v>92</v>
      </c>
      <c r="E25" s="40" t="s">
        <v>27</v>
      </c>
      <c r="F25" s="40" t="s">
        <v>4</v>
      </c>
      <c r="G25" s="37">
        <v>16.14</v>
      </c>
      <c r="H25" s="37">
        <v>1.845</v>
      </c>
      <c r="I25" s="39">
        <v>15.7</v>
      </c>
      <c r="J25" s="41">
        <v>24</v>
      </c>
      <c r="K25" s="43">
        <v>6.51</v>
      </c>
      <c r="L25" s="39">
        <v>9.68</v>
      </c>
      <c r="M25" s="42">
        <v>2.1351545136924432</v>
      </c>
      <c r="N25" s="39">
        <v>23</v>
      </c>
      <c r="O25" s="42">
        <v>11.429324221213863</v>
      </c>
      <c r="P25" s="41">
        <v>60</v>
      </c>
      <c r="Q25" s="42">
        <v>30.228571496000001</v>
      </c>
      <c r="R25" s="42">
        <v>24.066196539078401</v>
      </c>
      <c r="S25" s="42">
        <v>54.294768035078405</v>
      </c>
      <c r="T25" s="39">
        <v>677</v>
      </c>
      <c r="U25" s="39">
        <v>4.8099999999999996</v>
      </c>
    </row>
    <row r="26" spans="1:21" x14ac:dyDescent="0.25">
      <c r="A26" s="36">
        <f>63+11/60+671/3600</f>
        <v>63.369722222222222</v>
      </c>
      <c r="B26" s="37">
        <v>74.69305555555556</v>
      </c>
      <c r="C26" s="38">
        <v>42174</v>
      </c>
      <c r="D26" s="39" t="s">
        <v>92</v>
      </c>
      <c r="E26" s="40" t="s">
        <v>28</v>
      </c>
      <c r="F26" s="40" t="s">
        <v>4</v>
      </c>
      <c r="G26" s="37">
        <v>17.55</v>
      </c>
      <c r="H26" s="37">
        <v>1.8320000000000001</v>
      </c>
      <c r="I26" s="39">
        <v>15.9</v>
      </c>
      <c r="J26" s="41">
        <v>37</v>
      </c>
      <c r="K26" s="43">
        <v>6.74</v>
      </c>
      <c r="L26" s="39">
        <v>10.15</v>
      </c>
      <c r="M26" s="42">
        <v>1.6827273878145339</v>
      </c>
      <c r="N26" s="39">
        <v>22</v>
      </c>
      <c r="O26" s="42">
        <v>10.942041503701089</v>
      </c>
      <c r="P26" s="41">
        <v>82</v>
      </c>
      <c r="Q26" s="42">
        <v>16.253271834</v>
      </c>
      <c r="R26" s="42">
        <v>27.5051530510341</v>
      </c>
      <c r="S26" s="42">
        <v>43.758424885034103</v>
      </c>
      <c r="T26" s="39">
        <v>623</v>
      </c>
      <c r="U26" s="39">
        <v>4.43</v>
      </c>
    </row>
    <row r="27" spans="1:21" x14ac:dyDescent="0.25">
      <c r="A27" s="36">
        <f>63+22/60+74/3600</f>
        <v>63.387222222222221</v>
      </c>
      <c r="B27" s="37">
        <v>74.750277777777782</v>
      </c>
      <c r="C27" s="38">
        <v>42174</v>
      </c>
      <c r="D27" s="39" t="s">
        <v>92</v>
      </c>
      <c r="E27" s="40" t="s">
        <v>29</v>
      </c>
      <c r="F27" s="40" t="s">
        <v>4</v>
      </c>
      <c r="G27" s="44">
        <v>12.629999999999999</v>
      </c>
      <c r="H27" s="44">
        <v>1.631</v>
      </c>
      <c r="I27" s="39">
        <v>15.5</v>
      </c>
      <c r="J27" s="41">
        <v>29</v>
      </c>
      <c r="K27" s="43">
        <v>6.01</v>
      </c>
      <c r="L27" s="39">
        <v>10.77</v>
      </c>
      <c r="M27" s="42">
        <v>1.9697123847280107</v>
      </c>
      <c r="N27" s="39">
        <v>30</v>
      </c>
      <c r="O27" s="42">
        <v>7.2793465218768718</v>
      </c>
      <c r="P27" s="41">
        <v>44</v>
      </c>
      <c r="Q27" s="42">
        <v>7.6706912799999998</v>
      </c>
      <c r="R27" s="42">
        <v>18.719021507672501</v>
      </c>
      <c r="S27" s="42">
        <v>26.389712787672501</v>
      </c>
      <c r="T27" s="39">
        <v>698</v>
      </c>
      <c r="U27" s="39">
        <v>4.3600000000000003</v>
      </c>
    </row>
    <row r="28" spans="1:21" x14ac:dyDescent="0.25">
      <c r="A28" s="36">
        <f>63+36/60+841/3600</f>
        <v>63.833611111111111</v>
      </c>
      <c r="B28" s="37">
        <v>74.715833333333322</v>
      </c>
      <c r="C28" s="38">
        <v>42174</v>
      </c>
      <c r="D28" s="39" t="s">
        <v>92</v>
      </c>
      <c r="E28" s="40" t="s">
        <v>30</v>
      </c>
      <c r="F28" s="40" t="s">
        <v>4</v>
      </c>
      <c r="G28" s="37">
        <v>15.05</v>
      </c>
      <c r="H28" s="37">
        <v>0.95369999999999999</v>
      </c>
      <c r="I28" s="39">
        <v>18.399999999999999</v>
      </c>
      <c r="J28" s="41">
        <v>40</v>
      </c>
      <c r="K28" s="43">
        <v>6.11</v>
      </c>
      <c r="L28" s="39">
        <v>8.5399999999999991</v>
      </c>
      <c r="M28" s="42">
        <v>0.49259133988309761</v>
      </c>
      <c r="N28" s="39">
        <v>22</v>
      </c>
      <c r="O28" s="42">
        <v>13.787183719339613</v>
      </c>
      <c r="P28" s="41">
        <v>116</v>
      </c>
      <c r="Q28" s="42">
        <v>10.474390618000001</v>
      </c>
      <c r="R28" s="42">
        <v>30.648219191371609</v>
      </c>
      <c r="S28" s="42">
        <v>41.12260980937161</v>
      </c>
      <c r="T28" s="39">
        <v>838</v>
      </c>
      <c r="U28" s="39">
        <v>4.75</v>
      </c>
    </row>
    <row r="29" spans="1:21" x14ac:dyDescent="0.25">
      <c r="A29" s="36">
        <f>63+40/60+738/3600</f>
        <v>63.871666666666663</v>
      </c>
      <c r="B29" s="37">
        <v>74.679444444444442</v>
      </c>
      <c r="C29" s="38">
        <v>42174</v>
      </c>
      <c r="D29" s="39" t="s">
        <v>92</v>
      </c>
      <c r="E29" s="40" t="s">
        <v>31</v>
      </c>
      <c r="F29" s="40" t="s">
        <v>4</v>
      </c>
      <c r="G29" s="37">
        <v>10.32</v>
      </c>
      <c r="H29" s="37">
        <v>1.452</v>
      </c>
      <c r="I29" s="39">
        <v>16.899999999999999</v>
      </c>
      <c r="J29" s="41">
        <v>24</v>
      </c>
      <c r="K29" s="43">
        <v>6.02</v>
      </c>
      <c r="L29" s="39">
        <v>9.0500000000000007</v>
      </c>
      <c r="M29" s="42">
        <v>1.7198387725166675</v>
      </c>
      <c r="N29" s="39">
        <v>16</v>
      </c>
      <c r="O29" s="42">
        <v>16.078085293575029</v>
      </c>
      <c r="P29" s="41">
        <v>199</v>
      </c>
      <c r="Q29" s="42">
        <v>5.3345945296923079</v>
      </c>
      <c r="R29" s="42">
        <v>4.7572273721325482</v>
      </c>
      <c r="S29" s="42">
        <v>10.091821901824856</v>
      </c>
      <c r="T29" s="39">
        <v>472</v>
      </c>
      <c r="U29" s="39">
        <v>4.59</v>
      </c>
    </row>
    <row r="30" spans="1:21" x14ac:dyDescent="0.25">
      <c r="A30" s="36">
        <f>63+49/60+601/3600</f>
        <v>63.983611111111117</v>
      </c>
      <c r="B30" s="37">
        <v>74.835000000000008</v>
      </c>
      <c r="C30" s="38">
        <v>42174</v>
      </c>
      <c r="D30" s="39" t="s">
        <v>92</v>
      </c>
      <c r="E30" s="40" t="s">
        <v>32</v>
      </c>
      <c r="F30" s="40" t="s">
        <v>4</v>
      </c>
      <c r="G30" s="46">
        <v>5.3944999999999999</v>
      </c>
      <c r="H30" s="46">
        <v>3.3170000000000002</v>
      </c>
      <c r="I30" s="39">
        <v>15</v>
      </c>
      <c r="J30" s="41">
        <v>42</v>
      </c>
      <c r="K30" s="43">
        <v>6.48</v>
      </c>
      <c r="L30" s="39">
        <v>10.17</v>
      </c>
      <c r="M30" s="42">
        <v>1.9607218434492739</v>
      </c>
      <c r="N30" s="39">
        <v>11</v>
      </c>
      <c r="O30" s="42">
        <v>24.868983111195476</v>
      </c>
      <c r="P30" s="41">
        <v>326</v>
      </c>
      <c r="Q30" s="42">
        <v>14.679065288</v>
      </c>
      <c r="R30" s="42">
        <v>28.745169242184403</v>
      </c>
      <c r="S30" s="42">
        <v>43.424234530184407</v>
      </c>
      <c r="T30" s="39">
        <v>336</v>
      </c>
      <c r="U30" s="39">
        <v>5.46</v>
      </c>
    </row>
    <row r="31" spans="1:21" x14ac:dyDescent="0.25">
      <c r="A31" s="36">
        <f>63+47/60+70/3600</f>
        <v>63.802777777777777</v>
      </c>
      <c r="B31" s="37">
        <v>75.662222222222212</v>
      </c>
      <c r="C31" s="38">
        <v>42174</v>
      </c>
      <c r="D31" s="39" t="s">
        <v>92</v>
      </c>
      <c r="E31" s="40" t="s">
        <v>33</v>
      </c>
      <c r="F31" s="40" t="s">
        <v>4</v>
      </c>
      <c r="G31" s="37">
        <v>15.07</v>
      </c>
      <c r="H31" s="37">
        <v>1.089</v>
      </c>
      <c r="I31" s="39">
        <v>19.100000000000001</v>
      </c>
      <c r="J31" s="41">
        <v>16</v>
      </c>
      <c r="K31" s="43">
        <v>6.07</v>
      </c>
      <c r="L31" s="39">
        <v>7.41</v>
      </c>
      <c r="M31" s="42">
        <v>3.4502252656587733</v>
      </c>
      <c r="N31" s="39">
        <v>25</v>
      </c>
      <c r="O31" s="42">
        <v>9.553639626038521</v>
      </c>
      <c r="P31" s="41">
        <v>134</v>
      </c>
      <c r="Q31" s="42">
        <v>4.8933320054615379</v>
      </c>
      <c r="R31" s="42">
        <v>23.405483933892103</v>
      </c>
      <c r="S31" s="42">
        <v>28.298815939353641</v>
      </c>
      <c r="T31" s="39">
        <v>1191</v>
      </c>
      <c r="U31" s="39">
        <v>4.4000000000000004</v>
      </c>
    </row>
    <row r="32" spans="1:21" x14ac:dyDescent="0.25">
      <c r="A32" s="36">
        <f>63+51/60+355/3600</f>
        <v>63.948611111111113</v>
      </c>
      <c r="B32" s="37">
        <v>75.181111111111122</v>
      </c>
      <c r="C32" s="38">
        <v>42174</v>
      </c>
      <c r="D32" s="39" t="s">
        <v>92</v>
      </c>
      <c r="E32" s="40" t="s">
        <v>34</v>
      </c>
      <c r="F32" s="40" t="s">
        <v>4</v>
      </c>
      <c r="G32" s="44">
        <v>11.71</v>
      </c>
      <c r="H32" s="44">
        <v>2.0585</v>
      </c>
      <c r="I32" s="39">
        <v>15.7</v>
      </c>
      <c r="J32" s="41">
        <v>49</v>
      </c>
      <c r="K32" s="43">
        <v>6.31</v>
      </c>
      <c r="L32" s="39">
        <v>8.7799999999999994</v>
      </c>
      <c r="M32" s="42">
        <v>2.1405504232033032</v>
      </c>
      <c r="N32" s="39">
        <v>18</v>
      </c>
      <c r="O32" s="42">
        <v>17.715206185391832</v>
      </c>
      <c r="P32" s="41">
        <v>199</v>
      </c>
      <c r="Q32" s="42">
        <v>19.931034911999998</v>
      </c>
      <c r="R32" s="42">
        <v>27.4722630038464</v>
      </c>
      <c r="S32" s="42">
        <v>47.403297915846395</v>
      </c>
      <c r="T32" s="39">
        <v>689</v>
      </c>
      <c r="U32" s="39">
        <v>4.75</v>
      </c>
    </row>
    <row r="33" spans="1:21" x14ac:dyDescent="0.25">
      <c r="A33" s="36">
        <f>63+49/60+9/3600</f>
        <v>63.819166666666668</v>
      </c>
      <c r="B33" s="37">
        <v>75.595555555555549</v>
      </c>
      <c r="C33" s="38">
        <v>42175</v>
      </c>
      <c r="D33" s="39" t="s">
        <v>92</v>
      </c>
      <c r="E33" s="40" t="s">
        <v>35</v>
      </c>
      <c r="F33" s="40" t="s">
        <v>4</v>
      </c>
      <c r="G33" s="44">
        <v>13.725</v>
      </c>
      <c r="H33" s="44">
        <v>1.2204999999999999</v>
      </c>
      <c r="I33" s="39">
        <v>19.3</v>
      </c>
      <c r="J33" s="41">
        <v>33</v>
      </c>
      <c r="K33" s="43">
        <v>6.33</v>
      </c>
      <c r="L33" s="39">
        <v>12.86</v>
      </c>
      <c r="M33" s="42">
        <v>2.3009290901982506</v>
      </c>
      <c r="N33" s="39">
        <v>21</v>
      </c>
      <c r="O33" s="42">
        <v>15.678191087430969</v>
      </c>
      <c r="P33" s="41">
        <v>151</v>
      </c>
      <c r="Q33" s="42">
        <v>33.418985262153846</v>
      </c>
      <c r="R33" s="42">
        <v>20.993913174961914</v>
      </c>
      <c r="S33" s="42">
        <v>54.412898437115757</v>
      </c>
      <c r="T33" s="39">
        <v>715</v>
      </c>
      <c r="U33" s="39">
        <v>4.1399999999999997</v>
      </c>
    </row>
    <row r="34" spans="1:21" x14ac:dyDescent="0.25">
      <c r="A34" s="36">
        <f>64+6/60+832/3600</f>
        <v>64.331111111111099</v>
      </c>
      <c r="B34" s="37">
        <v>75.283888888888896</v>
      </c>
      <c r="C34" s="38">
        <v>42176</v>
      </c>
      <c r="D34" s="39" t="s">
        <v>90</v>
      </c>
      <c r="E34" s="40" t="s">
        <v>36</v>
      </c>
      <c r="F34" s="40" t="s">
        <v>4</v>
      </c>
      <c r="G34" s="37">
        <v>14.71</v>
      </c>
      <c r="H34" s="37">
        <v>2.569</v>
      </c>
      <c r="I34" s="39">
        <v>15.1</v>
      </c>
      <c r="J34" s="41">
        <v>31</v>
      </c>
      <c r="K34" s="43">
        <v>5.94</v>
      </c>
      <c r="L34" s="39">
        <v>6.05</v>
      </c>
      <c r="M34" s="42">
        <v>1.8899261040459137</v>
      </c>
      <c r="N34" s="39">
        <v>35</v>
      </c>
      <c r="O34" s="42">
        <v>11.522030896363963</v>
      </c>
      <c r="P34" s="41">
        <v>204</v>
      </c>
      <c r="Q34" s="42">
        <v>8.4178155019999998</v>
      </c>
      <c r="R34" s="42">
        <v>66.419961894966107</v>
      </c>
      <c r="S34" s="42">
        <v>74.837777396966104</v>
      </c>
      <c r="T34" s="39">
        <v>1235</v>
      </c>
      <c r="U34" s="39">
        <v>5.12</v>
      </c>
    </row>
    <row r="35" spans="1:21" x14ac:dyDescent="0.25">
      <c r="A35" s="36">
        <f>64+9/60+77/3600</f>
        <v>64.171388888888899</v>
      </c>
      <c r="B35" s="37">
        <v>75.43805555555555</v>
      </c>
      <c r="C35" s="38">
        <v>42176</v>
      </c>
      <c r="D35" s="39" t="s">
        <v>90</v>
      </c>
      <c r="E35" s="40" t="s">
        <v>37</v>
      </c>
      <c r="F35" s="40" t="s">
        <v>4</v>
      </c>
      <c r="G35" s="37">
        <v>11.98</v>
      </c>
      <c r="H35" s="37">
        <v>0.3382</v>
      </c>
      <c r="I35" s="39">
        <v>19.3</v>
      </c>
      <c r="J35" s="41">
        <v>10</v>
      </c>
      <c r="K35" s="43">
        <v>4.99</v>
      </c>
      <c r="L35" s="39">
        <v>8.4600000000000009</v>
      </c>
      <c r="M35" s="42">
        <v>0.30278032278935391</v>
      </c>
      <c r="N35" s="39">
        <v>15</v>
      </c>
      <c r="O35" s="42">
        <v>1.9603824209162093</v>
      </c>
      <c r="P35" s="41">
        <v>57</v>
      </c>
      <c r="Q35" s="42">
        <v>1.2054765000000001</v>
      </c>
      <c r="R35" s="42">
        <v>24.139905850600009</v>
      </c>
      <c r="S35" s="42">
        <v>25.345382350600008</v>
      </c>
      <c r="T35" s="39">
        <v>617</v>
      </c>
      <c r="U35" s="39">
        <v>4.24</v>
      </c>
    </row>
    <row r="36" spans="1:21" x14ac:dyDescent="0.25">
      <c r="A36" s="36">
        <f>64+12/60+105/3600</f>
        <v>64.229166666666671</v>
      </c>
      <c r="B36" s="37">
        <v>75.533611111111114</v>
      </c>
      <c r="C36" s="38">
        <v>42176</v>
      </c>
      <c r="D36" s="39" t="s">
        <v>90</v>
      </c>
      <c r="E36" s="40" t="s">
        <v>38</v>
      </c>
      <c r="F36" s="40" t="s">
        <v>4</v>
      </c>
      <c r="G36" s="37">
        <v>12.74</v>
      </c>
      <c r="H36" s="37">
        <v>2.1869999999999998</v>
      </c>
      <c r="I36" s="39">
        <v>14.1</v>
      </c>
      <c r="J36" s="41">
        <v>110</v>
      </c>
      <c r="K36" s="43">
        <v>6.04</v>
      </c>
      <c r="L36" s="39">
        <v>8.1</v>
      </c>
      <c r="M36" s="42">
        <v>1.6385206915553299</v>
      </c>
      <c r="N36" s="39">
        <v>16</v>
      </c>
      <c r="O36" s="42">
        <v>16.601160298451223</v>
      </c>
      <c r="P36" s="41">
        <v>169</v>
      </c>
      <c r="Q36" s="42">
        <v>23.862039607843133</v>
      </c>
      <c r="R36" s="42">
        <v>86.735154567059993</v>
      </c>
      <c r="S36" s="42">
        <v>110.59719417490312</v>
      </c>
      <c r="T36" s="39">
        <v>501</v>
      </c>
      <c r="U36" s="39">
        <v>5.14</v>
      </c>
    </row>
    <row r="37" spans="1:21" x14ac:dyDescent="0.25">
      <c r="A37" s="36">
        <f>64+17/60+544/3600</f>
        <v>64.434444444444438</v>
      </c>
      <c r="B37" s="37">
        <v>75.859722222222217</v>
      </c>
      <c r="C37" s="38">
        <v>42176</v>
      </c>
      <c r="D37" s="39" t="s">
        <v>90</v>
      </c>
      <c r="E37" s="40" t="s">
        <v>39</v>
      </c>
      <c r="F37" s="40" t="s">
        <v>4</v>
      </c>
      <c r="G37" s="44">
        <v>14.015000000000001</v>
      </c>
      <c r="H37" s="44">
        <v>1.9965000000000002</v>
      </c>
      <c r="I37" s="39">
        <v>13.9</v>
      </c>
      <c r="J37" s="41">
        <v>120</v>
      </c>
      <c r="K37" s="43">
        <v>6.39</v>
      </c>
      <c r="L37" s="39">
        <v>7.31</v>
      </c>
      <c r="M37" s="42">
        <v>1.6403561955671335</v>
      </c>
      <c r="N37" s="39">
        <v>16</v>
      </c>
      <c r="O37" s="42">
        <v>24.60046157584776</v>
      </c>
      <c r="P37" s="41">
        <v>183</v>
      </c>
      <c r="Q37" s="42">
        <v>0.36718634664102545</v>
      </c>
      <c r="R37" s="42">
        <v>15.744141563519999</v>
      </c>
      <c r="S37" s="42">
        <v>16.111327910161023</v>
      </c>
      <c r="T37" s="39">
        <v>522</v>
      </c>
      <c r="U37" s="39">
        <v>4.67</v>
      </c>
    </row>
    <row r="38" spans="1:21" x14ac:dyDescent="0.25">
      <c r="A38" s="36">
        <f>64+19/60+161/3600</f>
        <v>64.361388888888882</v>
      </c>
      <c r="B38" s="37">
        <v>76.240000000000009</v>
      </c>
      <c r="C38" s="38">
        <v>42176</v>
      </c>
      <c r="D38" s="39" t="s">
        <v>90</v>
      </c>
      <c r="E38" s="40" t="s">
        <v>40</v>
      </c>
      <c r="F38" s="40" t="s">
        <v>4</v>
      </c>
      <c r="G38" s="37">
        <v>14.27</v>
      </c>
      <c r="H38" s="37">
        <v>2.2519999999999998</v>
      </c>
      <c r="I38" s="39">
        <v>13.1</v>
      </c>
      <c r="J38" s="41">
        <v>33</v>
      </c>
      <c r="K38" s="43">
        <v>6.7</v>
      </c>
      <c r="L38" s="39">
        <v>9.68</v>
      </c>
      <c r="M38" s="42">
        <v>1.5440392405758225</v>
      </c>
      <c r="N38" s="39">
        <v>19</v>
      </c>
      <c r="O38" s="42">
        <v>54.877572151928312</v>
      </c>
      <c r="P38" s="41">
        <v>324</v>
      </c>
      <c r="Q38" s="42">
        <v>10.547136911999999</v>
      </c>
      <c r="R38" s="42">
        <v>33.601204988646003</v>
      </c>
      <c r="S38" s="42">
        <v>44.148341900646003</v>
      </c>
      <c r="T38" s="39">
        <v>533</v>
      </c>
      <c r="U38" s="39">
        <v>4.6100000000000003</v>
      </c>
    </row>
    <row r="39" spans="1:21" x14ac:dyDescent="0.25">
      <c r="A39" s="36">
        <f>64+26/60+49/3600</f>
        <v>64.446944444444455</v>
      </c>
      <c r="B39" s="37">
        <v>76.545277777777784</v>
      </c>
      <c r="C39" s="38">
        <v>42176</v>
      </c>
      <c r="D39" s="39" t="s">
        <v>90</v>
      </c>
      <c r="E39" s="40" t="s">
        <v>41</v>
      </c>
      <c r="F39" s="40" t="s">
        <v>4</v>
      </c>
      <c r="G39" s="37">
        <v>14.84</v>
      </c>
      <c r="H39" s="37">
        <v>1.403</v>
      </c>
      <c r="I39" s="39">
        <v>12.8</v>
      </c>
      <c r="J39" s="41">
        <v>22</v>
      </c>
      <c r="K39" s="43">
        <v>6.25</v>
      </c>
      <c r="L39" s="39">
        <v>9.06</v>
      </c>
      <c r="M39" s="42">
        <v>1.3727289773676212</v>
      </c>
      <c r="N39" s="39">
        <v>17</v>
      </c>
      <c r="O39" s="42">
        <v>20.838607779763787</v>
      </c>
      <c r="P39" s="41">
        <v>125</v>
      </c>
      <c r="Q39" s="42">
        <v>6.9616425929230763</v>
      </c>
      <c r="R39" s="42">
        <v>43.551052413438761</v>
      </c>
      <c r="S39" s="42">
        <v>50.512695006361838</v>
      </c>
      <c r="T39" s="39">
        <v>400</v>
      </c>
      <c r="U39" s="39">
        <v>4.92</v>
      </c>
    </row>
    <row r="40" spans="1:21" x14ac:dyDescent="0.25">
      <c r="A40" s="36">
        <f>64+32/60+117/3600</f>
        <v>64.56583333333333</v>
      </c>
      <c r="B40" s="37">
        <v>76.990000000000009</v>
      </c>
      <c r="C40" s="38">
        <v>42176</v>
      </c>
      <c r="D40" s="39" t="s">
        <v>90</v>
      </c>
      <c r="E40" s="40" t="s">
        <v>42</v>
      </c>
      <c r="F40" s="40" t="s">
        <v>4</v>
      </c>
      <c r="G40" s="37">
        <v>12.72</v>
      </c>
      <c r="H40" s="37">
        <v>0.31869999999999998</v>
      </c>
      <c r="I40" s="39">
        <v>18.600000000000001</v>
      </c>
      <c r="J40" s="41">
        <v>13</v>
      </c>
      <c r="K40" s="43">
        <v>4.82</v>
      </c>
      <c r="L40" s="39">
        <v>9.42</v>
      </c>
      <c r="M40" s="42">
        <v>0.81213079757674023</v>
      </c>
      <c r="N40" s="39">
        <v>23</v>
      </c>
      <c r="O40" s="42">
        <v>0</v>
      </c>
      <c r="P40" s="41">
        <v>29</v>
      </c>
      <c r="Q40" s="42">
        <v>2.386291876</v>
      </c>
      <c r="R40" s="42">
        <v>4.6495364564115995</v>
      </c>
      <c r="S40" s="42">
        <v>7.0358283324115991</v>
      </c>
      <c r="T40" s="39">
        <v>727</v>
      </c>
      <c r="U40" s="39">
        <v>4.13</v>
      </c>
    </row>
    <row r="41" spans="1:21" x14ac:dyDescent="0.25">
      <c r="A41" s="36">
        <f>64+40/60+153/3600</f>
        <v>64.709166666666675</v>
      </c>
      <c r="B41" s="37">
        <v>77.253611111111113</v>
      </c>
      <c r="C41" s="38">
        <v>42176</v>
      </c>
      <c r="D41" s="39" t="s">
        <v>90</v>
      </c>
      <c r="E41" s="40" t="s">
        <v>43</v>
      </c>
      <c r="F41" s="40" t="s">
        <v>4</v>
      </c>
      <c r="G41" s="44">
        <v>11.649999999999999</v>
      </c>
      <c r="H41" s="44">
        <v>1.1840000000000002</v>
      </c>
      <c r="I41" s="39">
        <v>17</v>
      </c>
      <c r="J41" s="41">
        <v>24</v>
      </c>
      <c r="K41" s="43">
        <v>5.79</v>
      </c>
      <c r="L41" s="39">
        <v>12.4</v>
      </c>
      <c r="M41" s="42">
        <v>1.6690409813010187</v>
      </c>
      <c r="N41" s="39">
        <v>24</v>
      </c>
      <c r="O41" s="42">
        <v>25.210957932691997</v>
      </c>
      <c r="P41" s="41">
        <v>235</v>
      </c>
      <c r="Q41" s="42">
        <v>12.058543333333335</v>
      </c>
      <c r="R41" s="42">
        <v>7.5740114963385992</v>
      </c>
      <c r="S41" s="42">
        <v>19.632554829671932</v>
      </c>
      <c r="T41" s="39">
        <v>834</v>
      </c>
      <c r="U41" s="39">
        <v>4.1500000000000004</v>
      </c>
    </row>
    <row r="42" spans="1:21" x14ac:dyDescent="0.25">
      <c r="A42" s="36">
        <f>64+55/60+998/3600</f>
        <v>65.193888888888893</v>
      </c>
      <c r="B42" s="37">
        <v>78.05361111111111</v>
      </c>
      <c r="C42" s="38">
        <v>42177</v>
      </c>
      <c r="D42" s="39" t="s">
        <v>90</v>
      </c>
      <c r="E42" s="40" t="s">
        <v>44</v>
      </c>
      <c r="F42" s="40" t="s">
        <v>4</v>
      </c>
      <c r="G42" s="46">
        <v>16.905000000000001</v>
      </c>
      <c r="H42" s="46">
        <v>2.1355</v>
      </c>
      <c r="I42" s="39">
        <v>20.3</v>
      </c>
      <c r="J42" s="41">
        <v>31</v>
      </c>
      <c r="K42" s="43">
        <v>6.89</v>
      </c>
      <c r="L42" s="39">
        <v>12.1</v>
      </c>
      <c r="M42" s="42">
        <v>2.7422575143735637</v>
      </c>
      <c r="N42" s="39">
        <v>24</v>
      </c>
      <c r="O42" s="42">
        <v>34.232918497721663</v>
      </c>
      <c r="P42" s="41">
        <v>267</v>
      </c>
      <c r="Q42" s="42">
        <v>24.393416470588235</v>
      </c>
      <c r="R42" s="42">
        <v>6.1467219033184</v>
      </c>
      <c r="S42" s="42">
        <v>30.540138373906636</v>
      </c>
      <c r="T42" s="39">
        <v>854</v>
      </c>
      <c r="U42" s="39">
        <v>4.33</v>
      </c>
    </row>
    <row r="43" spans="1:21" x14ac:dyDescent="0.25">
      <c r="A43" s="36">
        <f>65+6/60+715/3600</f>
        <v>65.2986111111111</v>
      </c>
      <c r="B43" s="37">
        <v>78.073333333333323</v>
      </c>
      <c r="C43" s="38">
        <v>42177</v>
      </c>
      <c r="D43" s="39" t="s">
        <v>90</v>
      </c>
      <c r="E43" s="40" t="s">
        <v>45</v>
      </c>
      <c r="F43" s="40" t="s">
        <v>4</v>
      </c>
      <c r="G43" s="37">
        <v>7.5819999999999999</v>
      </c>
      <c r="H43" s="37">
        <v>0.39369999999999999</v>
      </c>
      <c r="I43" s="39">
        <v>17.7</v>
      </c>
      <c r="J43" s="41">
        <v>9</v>
      </c>
      <c r="K43" s="43">
        <v>5.28</v>
      </c>
      <c r="L43" s="39">
        <v>9.01</v>
      </c>
      <c r="M43" s="42">
        <v>0.70027868566151985</v>
      </c>
      <c r="N43" s="39">
        <v>11</v>
      </c>
      <c r="O43" s="42">
        <v>2.2725995875516207</v>
      </c>
      <c r="P43" s="41">
        <v>33</v>
      </c>
      <c r="Q43" s="42">
        <v>0.88307457430769232</v>
      </c>
      <c r="R43" s="42">
        <v>11.861557915121736</v>
      </c>
      <c r="S43" s="42">
        <v>12.744632489429428</v>
      </c>
      <c r="T43" s="39">
        <v>358</v>
      </c>
      <c r="U43" s="39">
        <v>3.69</v>
      </c>
    </row>
    <row r="44" spans="1:21" x14ac:dyDescent="0.25">
      <c r="A44" s="36">
        <f>65+11/60+987/3600</f>
        <v>65.45750000000001</v>
      </c>
      <c r="B44" s="37">
        <v>77.944166666666675</v>
      </c>
      <c r="C44" s="38">
        <v>42177</v>
      </c>
      <c r="D44" s="39" t="s">
        <v>90</v>
      </c>
      <c r="E44" s="40" t="s">
        <v>46</v>
      </c>
      <c r="F44" s="40" t="s">
        <v>4</v>
      </c>
      <c r="G44" s="44">
        <v>12.754999999999999</v>
      </c>
      <c r="H44" s="44">
        <v>1.1855</v>
      </c>
      <c r="I44" s="39">
        <v>16.3</v>
      </c>
      <c r="J44" s="41">
        <v>20</v>
      </c>
      <c r="K44" s="43">
        <v>6.61</v>
      </c>
      <c r="L44" s="39">
        <v>11.19</v>
      </c>
      <c r="M44" s="42">
        <v>1.5659731581316576</v>
      </c>
      <c r="N44" s="39">
        <v>22</v>
      </c>
      <c r="O44" s="42">
        <v>25.738897383277724</v>
      </c>
      <c r="P44" s="41">
        <v>177</v>
      </c>
      <c r="Q44" s="42">
        <v>27.234108123999999</v>
      </c>
      <c r="R44" s="42">
        <v>4.7990752882309007</v>
      </c>
      <c r="S44" s="42">
        <v>32.033183412230898</v>
      </c>
      <c r="T44" s="39">
        <v>720</v>
      </c>
      <c r="U44" s="39">
        <v>4.4400000000000004</v>
      </c>
    </row>
    <row r="45" spans="1:21" x14ac:dyDescent="0.25">
      <c r="A45" s="36">
        <f>65+23/60+519/3600</f>
        <v>65.527500000000003</v>
      </c>
      <c r="B45" s="37">
        <v>77.941666666666663</v>
      </c>
      <c r="C45" s="38">
        <v>42177</v>
      </c>
      <c r="D45" s="39" t="s">
        <v>90</v>
      </c>
      <c r="E45" s="40" t="s">
        <v>47</v>
      </c>
      <c r="F45" s="40" t="s">
        <v>4</v>
      </c>
      <c r="G45" s="37">
        <v>11.77</v>
      </c>
      <c r="H45" s="37">
        <v>0.92769999999999997</v>
      </c>
      <c r="I45" s="39">
        <v>16.7</v>
      </c>
      <c r="J45" s="41">
        <v>15</v>
      </c>
      <c r="K45" s="43">
        <v>5.94</v>
      </c>
      <c r="L45" s="39">
        <v>6.43</v>
      </c>
      <c r="M45" s="42">
        <v>1.6043121249405046</v>
      </c>
      <c r="N45" s="39">
        <v>13</v>
      </c>
      <c r="O45" s="42">
        <v>25.648327557668583</v>
      </c>
      <c r="P45" s="41">
        <v>172</v>
      </c>
      <c r="Q45" s="42">
        <v>1.5482071023846151</v>
      </c>
      <c r="R45" s="42">
        <v>23.98186162722314</v>
      </c>
      <c r="S45" s="42">
        <v>25.530068729607756</v>
      </c>
      <c r="T45" s="39">
        <v>471</v>
      </c>
      <c r="U45" s="39">
        <v>4.08</v>
      </c>
    </row>
    <row r="46" spans="1:21" x14ac:dyDescent="0.25">
      <c r="A46" s="36">
        <f>65+41/60+824/3600</f>
        <v>65.912222222222226</v>
      </c>
      <c r="B46" s="37">
        <v>78.276944444444439</v>
      </c>
      <c r="C46" s="38">
        <v>42177</v>
      </c>
      <c r="D46" s="39" t="s">
        <v>90</v>
      </c>
      <c r="E46" s="40" t="s">
        <v>48</v>
      </c>
      <c r="F46" s="40" t="s">
        <v>4</v>
      </c>
      <c r="G46" s="46">
        <v>8.6464999999999996</v>
      </c>
      <c r="H46" s="46">
        <v>0.73794999999999999</v>
      </c>
      <c r="I46" s="39">
        <v>18.7</v>
      </c>
      <c r="J46" s="41">
        <v>12</v>
      </c>
      <c r="K46" s="43">
        <v>6.02</v>
      </c>
      <c r="L46" s="39">
        <v>13.57</v>
      </c>
      <c r="M46" s="42">
        <v>1.5937498209503826</v>
      </c>
      <c r="N46" s="39">
        <v>14</v>
      </c>
      <c r="O46" s="42">
        <v>12.320511949120148</v>
      </c>
      <c r="P46" s="41">
        <v>113</v>
      </c>
      <c r="Q46" s="42">
        <v>2.1309643504102569</v>
      </c>
      <c r="R46" s="42">
        <v>5.5546486218749997</v>
      </c>
      <c r="S46" s="42">
        <v>7.6856129722852566</v>
      </c>
      <c r="T46" s="39">
        <v>467</v>
      </c>
      <c r="U46" s="39">
        <v>3.62</v>
      </c>
    </row>
    <row r="47" spans="1:21" x14ac:dyDescent="0.25">
      <c r="A47" s="36">
        <f>65+47/60+617/3600</f>
        <v>65.954722222222216</v>
      </c>
      <c r="B47" s="37">
        <v>78.199722222222221</v>
      </c>
      <c r="C47" s="38">
        <v>42177</v>
      </c>
      <c r="D47" s="39" t="s">
        <v>90</v>
      </c>
      <c r="E47" s="40" t="s">
        <v>49</v>
      </c>
      <c r="F47" s="40" t="s">
        <v>4</v>
      </c>
      <c r="G47" s="37">
        <v>7.2290000000000001</v>
      </c>
      <c r="H47" s="37">
        <v>0.502</v>
      </c>
      <c r="I47" s="39">
        <v>15.2</v>
      </c>
      <c r="J47" s="41">
        <v>9</v>
      </c>
      <c r="K47" s="43">
        <v>5.7</v>
      </c>
      <c r="L47" s="39">
        <v>9.84</v>
      </c>
      <c r="M47" s="42">
        <v>1.5328110018494818</v>
      </c>
      <c r="N47" s="39">
        <v>12</v>
      </c>
      <c r="O47" s="42">
        <v>11.045047708573</v>
      </c>
      <c r="P47" s="41">
        <v>95</v>
      </c>
      <c r="Q47" s="42">
        <v>8.7574133333333322</v>
      </c>
      <c r="R47" s="42">
        <v>20.261419932493602</v>
      </c>
      <c r="S47" s="42">
        <v>29.018833265826935</v>
      </c>
      <c r="T47" s="39">
        <v>513</v>
      </c>
      <c r="U47" s="39">
        <v>3.57</v>
      </c>
    </row>
    <row r="48" spans="1:21" x14ac:dyDescent="0.25">
      <c r="A48" s="36">
        <f>65+52/60+519/3600</f>
        <v>66.010833333333323</v>
      </c>
      <c r="B48" s="37">
        <v>78.462500000000006</v>
      </c>
      <c r="C48" s="38">
        <v>42178</v>
      </c>
      <c r="D48" s="39" t="s">
        <v>90</v>
      </c>
      <c r="E48" s="40" t="s">
        <v>24</v>
      </c>
      <c r="F48" s="40" t="s">
        <v>4</v>
      </c>
      <c r="G48" s="37">
        <v>13.48</v>
      </c>
      <c r="H48" s="37">
        <v>1.675</v>
      </c>
      <c r="I48" s="39">
        <v>21.3</v>
      </c>
      <c r="J48" s="41">
        <v>27</v>
      </c>
      <c r="K48" s="43">
        <v>6.75</v>
      </c>
      <c r="L48" s="39">
        <v>13.31</v>
      </c>
      <c r="M48" s="42">
        <v>2.007180925090033</v>
      </c>
      <c r="N48" s="39">
        <v>14</v>
      </c>
      <c r="O48" s="42">
        <v>22.783540821607037</v>
      </c>
      <c r="P48" s="41">
        <v>203</v>
      </c>
      <c r="Q48" s="42">
        <v>12.772124346692308</v>
      </c>
      <c r="R48" s="42">
        <v>3.1042662303602442</v>
      </c>
      <c r="S48" s="42">
        <v>15.876390577052552</v>
      </c>
      <c r="T48" s="39">
        <v>640</v>
      </c>
      <c r="U48" s="39">
        <v>4.42</v>
      </c>
    </row>
    <row r="49" spans="1:21" x14ac:dyDescent="0.25">
      <c r="A49" s="36">
        <f>65+59/60+269/3600</f>
        <v>66.058055555555555</v>
      </c>
      <c r="B49" s="37">
        <v>78.733055555555552</v>
      </c>
      <c r="C49" s="38">
        <v>42179</v>
      </c>
      <c r="D49" s="39" t="s">
        <v>90</v>
      </c>
      <c r="E49" s="40" t="s">
        <v>50</v>
      </c>
      <c r="F49" s="40" t="s">
        <v>4</v>
      </c>
      <c r="G49" s="44">
        <v>9.9795000000000016</v>
      </c>
      <c r="H49" s="44">
        <v>6.3774999999999995</v>
      </c>
      <c r="I49" s="39">
        <v>13.2</v>
      </c>
      <c r="J49" s="41">
        <v>89</v>
      </c>
      <c r="K49" s="43">
        <v>6.82</v>
      </c>
      <c r="L49" s="39">
        <v>15.07</v>
      </c>
      <c r="M49" s="42">
        <v>0.62447491000142608</v>
      </c>
      <c r="N49" s="39">
        <v>14</v>
      </c>
      <c r="O49" s="42">
        <v>120.79043451362283</v>
      </c>
      <c r="P49" s="41">
        <v>340</v>
      </c>
      <c r="Q49" s="42">
        <v>107.60292174507694</v>
      </c>
      <c r="R49" s="42">
        <v>80.825698701833048</v>
      </c>
      <c r="S49" s="42">
        <v>188.42862044690997</v>
      </c>
      <c r="T49" s="39">
        <v>499</v>
      </c>
      <c r="U49" s="39">
        <v>4.3</v>
      </c>
    </row>
    <row r="50" spans="1:21" x14ac:dyDescent="0.25">
      <c r="A50" s="36">
        <f>66+17/60+211/3600</f>
        <v>66.341944444444437</v>
      </c>
      <c r="B50" s="37">
        <v>79.288055555555559</v>
      </c>
      <c r="C50" s="38">
        <v>42179</v>
      </c>
      <c r="D50" s="39" t="s">
        <v>91</v>
      </c>
      <c r="E50" s="40" t="s">
        <v>51</v>
      </c>
      <c r="F50" s="40" t="s">
        <v>4</v>
      </c>
      <c r="G50" s="37">
        <v>13.45</v>
      </c>
      <c r="H50" s="37">
        <v>4.0599999999999996</v>
      </c>
      <c r="I50" s="39">
        <v>13.5</v>
      </c>
      <c r="J50" s="41">
        <v>61</v>
      </c>
      <c r="K50" s="43">
        <v>6.75</v>
      </c>
      <c r="L50" s="39">
        <v>14.43</v>
      </c>
      <c r="M50" s="42">
        <v>0.88797771066309483</v>
      </c>
      <c r="N50" s="39">
        <v>25</v>
      </c>
      <c r="O50" s="42">
        <v>123.25350945356783</v>
      </c>
      <c r="P50" s="41">
        <v>283</v>
      </c>
      <c r="Q50" s="42">
        <v>78.465533740692322</v>
      </c>
      <c r="R50" s="42">
        <v>73.355812722476756</v>
      </c>
      <c r="S50" s="42">
        <v>151.82134646316908</v>
      </c>
      <c r="T50" s="39">
        <v>1100</v>
      </c>
      <c r="U50" s="39">
        <v>4.17</v>
      </c>
    </row>
    <row r="51" spans="1:21" x14ac:dyDescent="0.25">
      <c r="A51" s="36">
        <f>66+51/60+445/3600</f>
        <v>66.973611111111111</v>
      </c>
      <c r="B51" s="37">
        <v>79.777777777777786</v>
      </c>
      <c r="C51" s="38">
        <v>42179</v>
      </c>
      <c r="D51" s="39" t="s">
        <v>91</v>
      </c>
      <c r="E51" s="40" t="s">
        <v>53</v>
      </c>
      <c r="F51" s="40" t="s">
        <v>4</v>
      </c>
      <c r="G51" s="44">
        <v>10.835000000000001</v>
      </c>
      <c r="H51" s="44">
        <v>3.1185</v>
      </c>
      <c r="I51" s="39">
        <v>14.1</v>
      </c>
      <c r="J51" s="41">
        <v>62</v>
      </c>
      <c r="K51" s="43">
        <v>6.86</v>
      </c>
      <c r="L51" s="39">
        <v>14.05</v>
      </c>
      <c r="M51" s="42">
        <v>0.88043093288067931</v>
      </c>
      <c r="N51" s="39">
        <v>13</v>
      </c>
      <c r="O51" s="42">
        <v>26.905715975796998</v>
      </c>
      <c r="P51" s="41">
        <v>126</v>
      </c>
      <c r="Q51" s="42">
        <v>18.729833725490195</v>
      </c>
      <c r="R51" s="42">
        <v>49.283156061798408</v>
      </c>
      <c r="S51" s="42">
        <v>68.012989787288603</v>
      </c>
      <c r="T51" s="39">
        <v>655</v>
      </c>
      <c r="U51" s="39">
        <v>4.09</v>
      </c>
    </row>
    <row r="52" spans="1:21" x14ac:dyDescent="0.25">
      <c r="A52" s="36">
        <f>66+59/60+425/3600</f>
        <v>67.101388888888891</v>
      </c>
      <c r="B52" s="37">
        <v>79.496944444444438</v>
      </c>
      <c r="C52" s="38">
        <v>42179</v>
      </c>
      <c r="D52" s="39" t="s">
        <v>91</v>
      </c>
      <c r="E52" s="40" t="s">
        <v>54</v>
      </c>
      <c r="F52" s="40" t="s">
        <v>4</v>
      </c>
      <c r="G52" s="37">
        <v>10.76</v>
      </c>
      <c r="H52" s="37">
        <v>1.629</v>
      </c>
      <c r="I52" s="39">
        <v>16.8</v>
      </c>
      <c r="J52" s="41">
        <v>30</v>
      </c>
      <c r="K52" s="43">
        <v>6.4</v>
      </c>
      <c r="L52" s="39">
        <v>15.07</v>
      </c>
      <c r="M52" s="42">
        <v>0.92950163683478548</v>
      </c>
      <c r="N52" s="39">
        <v>17</v>
      </c>
      <c r="O52" s="42">
        <v>8.955678925242692</v>
      </c>
      <c r="P52" s="41">
        <v>93</v>
      </c>
      <c r="Q52" s="42">
        <v>4.0540997052307697</v>
      </c>
      <c r="R52" s="42">
        <v>5.7248136846455404</v>
      </c>
      <c r="S52" s="42">
        <v>9.7789133898763101</v>
      </c>
      <c r="T52" s="39">
        <v>563</v>
      </c>
      <c r="U52" s="39">
        <v>3.66</v>
      </c>
    </row>
    <row r="53" spans="1:21" x14ac:dyDescent="0.25">
      <c r="A53" s="36">
        <f>67+9/60+407/3600</f>
        <v>67.263055555555567</v>
      </c>
      <c r="B53" s="37">
        <v>79.102500000000006</v>
      </c>
      <c r="C53" s="38">
        <v>42179</v>
      </c>
      <c r="D53" s="39" t="s">
        <v>91</v>
      </c>
      <c r="E53" s="40" t="s">
        <v>55</v>
      </c>
      <c r="F53" s="40" t="s">
        <v>4</v>
      </c>
      <c r="G53" s="37">
        <v>12.6</v>
      </c>
      <c r="H53" s="37">
        <v>1.677</v>
      </c>
      <c r="I53" s="39">
        <v>17.100000000000001</v>
      </c>
      <c r="J53" s="41">
        <v>27</v>
      </c>
      <c r="K53" s="43">
        <v>6.16</v>
      </c>
      <c r="L53" s="39">
        <v>14.64</v>
      </c>
      <c r="M53" s="42">
        <v>0.86628561047285624</v>
      </c>
      <c r="N53" s="39">
        <v>23</v>
      </c>
      <c r="O53" s="42">
        <v>9.1381041089517243</v>
      </c>
      <c r="P53" s="41">
        <v>56</v>
      </c>
      <c r="Q53" s="42">
        <v>6.0263643387692305</v>
      </c>
      <c r="R53" s="42">
        <v>9.0909703814126956</v>
      </c>
      <c r="S53" s="42">
        <v>15.117334720181926</v>
      </c>
      <c r="T53" s="39">
        <v>750</v>
      </c>
      <c r="U53" s="39">
        <v>3.94</v>
      </c>
    </row>
    <row r="54" spans="1:21" x14ac:dyDescent="0.25">
      <c r="A54" s="36">
        <f>67+10/60+912/3600</f>
        <v>67.42</v>
      </c>
      <c r="B54" s="37">
        <v>78.882222222222211</v>
      </c>
      <c r="C54" s="38">
        <v>42179</v>
      </c>
      <c r="D54" s="39" t="s">
        <v>91</v>
      </c>
      <c r="E54" s="40" t="s">
        <v>56</v>
      </c>
      <c r="F54" s="40" t="s">
        <v>4</v>
      </c>
      <c r="G54" s="44">
        <v>11.32</v>
      </c>
      <c r="H54" s="44">
        <v>1.5685</v>
      </c>
      <c r="I54" s="39">
        <v>17.2</v>
      </c>
      <c r="J54" s="41">
        <v>62</v>
      </c>
      <c r="K54" s="43">
        <v>6.23</v>
      </c>
      <c r="L54" s="39" t="s">
        <v>62</v>
      </c>
      <c r="M54" s="42">
        <v>0.98385494046816147</v>
      </c>
      <c r="N54" s="39">
        <v>15</v>
      </c>
      <c r="O54" s="42">
        <v>8.8636077778119997</v>
      </c>
      <c r="P54" s="41">
        <v>68</v>
      </c>
      <c r="Q54" s="42">
        <v>1.8699482352941175</v>
      </c>
      <c r="R54" s="42">
        <v>1.7702970069600001</v>
      </c>
      <c r="S54" s="42">
        <v>3.6402452422541174</v>
      </c>
      <c r="T54" s="39">
        <v>471</v>
      </c>
      <c r="U54" s="39">
        <v>3.8</v>
      </c>
    </row>
    <row r="55" spans="1:21" x14ac:dyDescent="0.25">
      <c r="A55" s="36">
        <f>66+22/60+292/3600</f>
        <v>66.447777777777773</v>
      </c>
      <c r="B55" s="37">
        <v>79.180833333333325</v>
      </c>
      <c r="C55" s="38">
        <v>42180</v>
      </c>
      <c r="D55" s="39" t="s">
        <v>91</v>
      </c>
      <c r="E55" s="40" t="s">
        <v>52</v>
      </c>
      <c r="F55" s="40" t="s">
        <v>4</v>
      </c>
      <c r="G55" s="37">
        <v>11.98</v>
      </c>
      <c r="H55" s="37">
        <v>2.5409999999999999</v>
      </c>
      <c r="I55" s="39">
        <v>15.3</v>
      </c>
      <c r="J55" s="41">
        <v>32</v>
      </c>
      <c r="K55" s="43">
        <v>6.77</v>
      </c>
      <c r="L55" s="39">
        <v>13.63</v>
      </c>
      <c r="M55" s="42">
        <v>1.1228195953908249</v>
      </c>
      <c r="N55" s="39">
        <v>17</v>
      </c>
      <c r="O55" s="42">
        <v>40.295499198936</v>
      </c>
      <c r="P55" s="41">
        <v>167</v>
      </c>
      <c r="Q55" s="42">
        <v>6.8313699999999997</v>
      </c>
      <c r="R55" s="42">
        <v>5.6291846120650009</v>
      </c>
      <c r="S55" s="42">
        <v>12.460554612065</v>
      </c>
      <c r="T55" s="39">
        <v>564</v>
      </c>
      <c r="U55" s="39">
        <v>4.33</v>
      </c>
    </row>
    <row r="56" spans="1:21" x14ac:dyDescent="0.25">
      <c r="A56" s="36">
        <f>57+52/60+468/3600</f>
        <v>57.99666666666667</v>
      </c>
      <c r="B56" s="37">
        <v>83.311111111111117</v>
      </c>
      <c r="C56" s="37" t="s">
        <v>62</v>
      </c>
      <c r="D56" s="39" t="s">
        <v>89</v>
      </c>
      <c r="E56" s="40" t="s">
        <v>57</v>
      </c>
      <c r="F56" s="40" t="s">
        <v>4</v>
      </c>
      <c r="G56" s="37">
        <v>7.5739999999999998</v>
      </c>
      <c r="H56" s="37">
        <v>17.43</v>
      </c>
      <c r="I56" s="39" t="s">
        <v>62</v>
      </c>
      <c r="J56" s="41">
        <v>172</v>
      </c>
      <c r="K56" s="43">
        <v>7.64</v>
      </c>
      <c r="L56" s="39">
        <v>10.1</v>
      </c>
      <c r="M56" s="42" t="s">
        <v>62</v>
      </c>
      <c r="N56" s="39" t="s">
        <v>62</v>
      </c>
      <c r="O56" s="42" t="s">
        <v>62</v>
      </c>
      <c r="P56" s="41" t="s">
        <v>62</v>
      </c>
      <c r="Q56" s="42" t="s">
        <v>62</v>
      </c>
      <c r="R56" s="42" t="s">
        <v>62</v>
      </c>
      <c r="S56" s="42" t="s">
        <v>62</v>
      </c>
      <c r="T56" s="39" t="s">
        <v>62</v>
      </c>
      <c r="U56" s="39" t="s">
        <v>62</v>
      </c>
    </row>
    <row r="57" spans="1:21" x14ac:dyDescent="0.25">
      <c r="A57" s="36">
        <f>57+58/60+782/3600</f>
        <v>58.183888888888887</v>
      </c>
      <c r="B57" s="37">
        <v>83.106388888888887</v>
      </c>
      <c r="C57" s="37" t="s">
        <v>62</v>
      </c>
      <c r="D57" s="39" t="s">
        <v>89</v>
      </c>
      <c r="E57" s="40" t="s">
        <v>58</v>
      </c>
      <c r="F57" s="40" t="s">
        <v>4</v>
      </c>
      <c r="G57" s="37">
        <v>16.71</v>
      </c>
      <c r="H57" s="37">
        <v>16.84</v>
      </c>
      <c r="I57" s="39" t="s">
        <v>62</v>
      </c>
      <c r="J57" s="41">
        <v>154</v>
      </c>
      <c r="K57" s="43">
        <v>7.8</v>
      </c>
      <c r="L57" s="39">
        <v>7.9</v>
      </c>
      <c r="M57" s="42" t="s">
        <v>62</v>
      </c>
      <c r="N57" s="39" t="s">
        <v>62</v>
      </c>
      <c r="O57" s="42" t="s">
        <v>62</v>
      </c>
      <c r="P57" s="41" t="s">
        <v>62</v>
      </c>
      <c r="Q57" s="42" t="s">
        <v>62</v>
      </c>
      <c r="R57" s="42" t="s">
        <v>62</v>
      </c>
      <c r="S57" s="42" t="s">
        <v>62</v>
      </c>
      <c r="T57" s="39" t="s">
        <v>62</v>
      </c>
      <c r="U57" s="39" t="s">
        <v>62</v>
      </c>
    </row>
    <row r="58" spans="1:21" x14ac:dyDescent="0.25">
      <c r="A58" s="36">
        <f>58+32/60+949/3600</f>
        <v>58.796944444444442</v>
      </c>
      <c r="B58" s="37">
        <v>82.040277777777774</v>
      </c>
      <c r="C58" s="37" t="s">
        <v>62</v>
      </c>
      <c r="D58" s="39" t="s">
        <v>89</v>
      </c>
      <c r="E58" s="40" t="s">
        <v>59</v>
      </c>
      <c r="F58" s="40" t="s">
        <v>4</v>
      </c>
      <c r="G58" s="37">
        <v>15.89</v>
      </c>
      <c r="H58" s="37">
        <v>11.43</v>
      </c>
      <c r="I58" s="39" t="s">
        <v>62</v>
      </c>
      <c r="J58" s="41">
        <v>121</v>
      </c>
      <c r="K58" s="43">
        <v>6.75</v>
      </c>
      <c r="L58" s="39">
        <v>7.2</v>
      </c>
      <c r="M58" s="42" t="s">
        <v>62</v>
      </c>
      <c r="N58" s="39" t="s">
        <v>62</v>
      </c>
      <c r="O58" s="42" t="s">
        <v>62</v>
      </c>
      <c r="P58" s="41" t="s">
        <v>62</v>
      </c>
      <c r="Q58" s="42" t="s">
        <v>62</v>
      </c>
      <c r="R58" s="42" t="s">
        <v>62</v>
      </c>
      <c r="S58" s="42" t="s">
        <v>62</v>
      </c>
      <c r="T58" s="39" t="s">
        <v>62</v>
      </c>
      <c r="U58" s="39" t="s">
        <v>62</v>
      </c>
    </row>
    <row r="59" spans="1:21" x14ac:dyDescent="0.25">
      <c r="A59" s="36">
        <f>63+46/60+448/3600</f>
        <v>63.891111111111108</v>
      </c>
      <c r="B59" s="37">
        <v>76.534722222222229</v>
      </c>
      <c r="C59" s="37" t="s">
        <v>62</v>
      </c>
      <c r="D59" s="39" t="s">
        <v>92</v>
      </c>
      <c r="E59" s="40" t="s">
        <v>60</v>
      </c>
      <c r="F59" s="40" t="s">
        <v>4</v>
      </c>
      <c r="G59" s="37" t="s">
        <v>62</v>
      </c>
      <c r="H59" s="37" t="s">
        <v>62</v>
      </c>
      <c r="I59" s="39" t="s">
        <v>62</v>
      </c>
      <c r="J59" s="41" t="s">
        <v>62</v>
      </c>
      <c r="K59" s="43" t="s">
        <v>62</v>
      </c>
      <c r="L59" s="39" t="s">
        <v>62</v>
      </c>
      <c r="M59" s="42" t="s">
        <v>62</v>
      </c>
      <c r="N59" s="39" t="s">
        <v>62</v>
      </c>
      <c r="O59" s="42" t="s">
        <v>62</v>
      </c>
      <c r="P59" s="41" t="s">
        <v>62</v>
      </c>
      <c r="Q59" s="42" t="s">
        <v>62</v>
      </c>
      <c r="R59" s="42" t="s">
        <v>62</v>
      </c>
      <c r="S59" s="42" t="s">
        <v>62</v>
      </c>
      <c r="T59" s="39" t="s">
        <v>62</v>
      </c>
      <c r="U59" s="39" t="s">
        <v>62</v>
      </c>
    </row>
    <row r="60" spans="1:21" x14ac:dyDescent="0.25">
      <c r="A60" s="36">
        <f>56+51/60+532/3600</f>
        <v>56.997777777777777</v>
      </c>
      <c r="B60" s="37">
        <v>83.080555555555549</v>
      </c>
      <c r="C60" s="38">
        <v>42206</v>
      </c>
      <c r="D60" s="39" t="s">
        <v>89</v>
      </c>
      <c r="E60" s="40" t="s">
        <v>3</v>
      </c>
      <c r="F60" s="47" t="s">
        <v>61</v>
      </c>
      <c r="G60" s="26">
        <v>38.9</v>
      </c>
      <c r="H60" s="26">
        <v>33.86</v>
      </c>
      <c r="I60" s="39">
        <v>23</v>
      </c>
      <c r="J60" s="41" t="s">
        <v>62</v>
      </c>
      <c r="K60" s="43" t="s">
        <v>62</v>
      </c>
      <c r="L60" s="39" t="s">
        <v>62</v>
      </c>
      <c r="M60" s="42" t="s">
        <v>62</v>
      </c>
      <c r="N60" s="39" t="s">
        <v>62</v>
      </c>
      <c r="O60" s="42" t="s">
        <v>62</v>
      </c>
      <c r="P60" s="41" t="s">
        <v>62</v>
      </c>
      <c r="Q60" s="42" t="s">
        <v>62</v>
      </c>
      <c r="R60" s="42" t="s">
        <v>62</v>
      </c>
      <c r="S60" s="42" t="s">
        <v>62</v>
      </c>
      <c r="T60" s="39" t="s">
        <v>62</v>
      </c>
      <c r="U60" s="39" t="s">
        <v>62</v>
      </c>
    </row>
    <row r="61" spans="1:21" x14ac:dyDescent="0.25">
      <c r="A61" s="36">
        <f>56+59/60+936/3600</f>
        <v>57.243333333333332</v>
      </c>
      <c r="B61" s="37">
        <v>82.42861111111111</v>
      </c>
      <c r="C61" s="38">
        <v>42206</v>
      </c>
      <c r="D61" s="39" t="s">
        <v>89</v>
      </c>
      <c r="E61" s="40" t="s">
        <v>5</v>
      </c>
      <c r="F61" s="47" t="s">
        <v>61</v>
      </c>
      <c r="G61" s="26">
        <v>51.580800000000004</v>
      </c>
      <c r="H61" s="26">
        <v>31.99</v>
      </c>
      <c r="I61" s="39">
        <v>24.5</v>
      </c>
      <c r="J61" s="41" t="s">
        <v>62</v>
      </c>
      <c r="K61" s="43" t="s">
        <v>62</v>
      </c>
      <c r="L61" s="39" t="s">
        <v>62</v>
      </c>
      <c r="M61" s="42" t="s">
        <v>62</v>
      </c>
      <c r="N61" s="39" t="s">
        <v>62</v>
      </c>
      <c r="O61" s="42" t="s">
        <v>62</v>
      </c>
      <c r="P61" s="41" t="s">
        <v>62</v>
      </c>
      <c r="Q61" s="42" t="s">
        <v>62</v>
      </c>
      <c r="R61" s="42" t="s">
        <v>62</v>
      </c>
      <c r="S61" s="42" t="s">
        <v>62</v>
      </c>
      <c r="T61" s="39" t="s">
        <v>62</v>
      </c>
      <c r="U61" s="39" t="s">
        <v>62</v>
      </c>
    </row>
    <row r="62" spans="1:21" x14ac:dyDescent="0.25">
      <c r="A62" s="36">
        <f>57+2/60+414/3600</f>
        <v>57.148333333333333</v>
      </c>
      <c r="B62" s="37">
        <v>82.084166666666661</v>
      </c>
      <c r="C62" s="38">
        <v>42206</v>
      </c>
      <c r="D62" s="39" t="s">
        <v>89</v>
      </c>
      <c r="E62" s="40" t="s">
        <v>6</v>
      </c>
      <c r="F62" s="47" t="s">
        <v>61</v>
      </c>
      <c r="G62" s="26" t="s">
        <v>62</v>
      </c>
      <c r="H62" s="26" t="s">
        <v>62</v>
      </c>
      <c r="I62" s="39">
        <v>21.6</v>
      </c>
      <c r="J62" s="41" t="s">
        <v>62</v>
      </c>
      <c r="K62" s="43" t="s">
        <v>62</v>
      </c>
      <c r="L62" s="39" t="s">
        <v>62</v>
      </c>
      <c r="M62" s="42" t="s">
        <v>62</v>
      </c>
      <c r="N62" s="39" t="s">
        <v>62</v>
      </c>
      <c r="O62" s="42" t="s">
        <v>62</v>
      </c>
      <c r="P62" s="41" t="s">
        <v>62</v>
      </c>
      <c r="Q62" s="42" t="s">
        <v>62</v>
      </c>
      <c r="R62" s="42" t="s">
        <v>62</v>
      </c>
      <c r="S62" s="42" t="s">
        <v>62</v>
      </c>
      <c r="T62" s="39" t="s">
        <v>62</v>
      </c>
      <c r="U62" s="39" t="s">
        <v>62</v>
      </c>
    </row>
    <row r="63" spans="1:21" x14ac:dyDescent="0.25">
      <c r="A63" s="36">
        <f>57+18/60+756/3600</f>
        <v>57.51</v>
      </c>
      <c r="B63" s="37">
        <v>82.123333333333335</v>
      </c>
      <c r="C63" s="37" t="s">
        <v>62</v>
      </c>
      <c r="D63" s="39" t="s">
        <v>89</v>
      </c>
      <c r="E63" s="40" t="s">
        <v>7</v>
      </c>
      <c r="F63" s="47" t="s">
        <v>61</v>
      </c>
      <c r="G63" s="26" t="s">
        <v>62</v>
      </c>
      <c r="H63" s="26" t="s">
        <v>62</v>
      </c>
      <c r="I63" s="39" t="s">
        <v>62</v>
      </c>
      <c r="J63" s="41" t="s">
        <v>62</v>
      </c>
      <c r="K63" s="43" t="s">
        <v>62</v>
      </c>
      <c r="L63" s="39" t="s">
        <v>62</v>
      </c>
      <c r="M63" s="42" t="s">
        <v>62</v>
      </c>
      <c r="N63" s="39" t="s">
        <v>62</v>
      </c>
      <c r="O63" s="42" t="s">
        <v>62</v>
      </c>
      <c r="P63" s="41" t="s">
        <v>62</v>
      </c>
      <c r="Q63" s="42" t="s">
        <v>62</v>
      </c>
      <c r="R63" s="42" t="s">
        <v>62</v>
      </c>
      <c r="S63" s="42" t="s">
        <v>62</v>
      </c>
      <c r="T63" s="39" t="s">
        <v>62</v>
      </c>
      <c r="U63" s="39" t="s">
        <v>62</v>
      </c>
    </row>
    <row r="64" spans="1:21" x14ac:dyDescent="0.25">
      <c r="A64" s="36">
        <f>57+6/60+441/3600</f>
        <v>57.222500000000004</v>
      </c>
      <c r="B64" s="37">
        <v>84.020833333333343</v>
      </c>
      <c r="C64" s="38">
        <v>42206</v>
      </c>
      <c r="D64" s="39" t="s">
        <v>89</v>
      </c>
      <c r="E64" s="40" t="s">
        <v>8</v>
      </c>
      <c r="F64" s="47" t="s">
        <v>61</v>
      </c>
      <c r="G64" s="26">
        <v>14.76</v>
      </c>
      <c r="H64" s="26">
        <v>71.02</v>
      </c>
      <c r="I64" s="39">
        <v>18.100000000000001</v>
      </c>
      <c r="J64" s="41" t="s">
        <v>62</v>
      </c>
      <c r="K64" s="43" t="s">
        <v>62</v>
      </c>
      <c r="L64" s="39" t="s">
        <v>62</v>
      </c>
      <c r="M64" s="42" t="s">
        <v>62</v>
      </c>
      <c r="N64" s="39" t="s">
        <v>62</v>
      </c>
      <c r="O64" s="42" t="s">
        <v>62</v>
      </c>
      <c r="P64" s="41" t="s">
        <v>62</v>
      </c>
      <c r="Q64" s="42" t="s">
        <v>62</v>
      </c>
      <c r="R64" s="42" t="s">
        <v>62</v>
      </c>
      <c r="S64" s="42" t="s">
        <v>62</v>
      </c>
      <c r="T64" s="39" t="s">
        <v>62</v>
      </c>
      <c r="U64" s="39" t="s">
        <v>62</v>
      </c>
    </row>
    <row r="65" spans="1:21" x14ac:dyDescent="0.25">
      <c r="A65" s="36">
        <f>58+4/60+520/3600</f>
        <v>58.211111111111116</v>
      </c>
      <c r="B65" s="37">
        <v>82.981388888888887</v>
      </c>
      <c r="C65" s="38">
        <v>42210</v>
      </c>
      <c r="D65" s="39" t="s">
        <v>89</v>
      </c>
      <c r="E65" s="40" t="s">
        <v>9</v>
      </c>
      <c r="F65" s="47" t="s">
        <v>61</v>
      </c>
      <c r="G65" s="37">
        <v>15.32</v>
      </c>
      <c r="H65" s="37">
        <v>65.31</v>
      </c>
      <c r="I65" s="39">
        <v>20.399999999999999</v>
      </c>
      <c r="J65" s="41">
        <v>550</v>
      </c>
      <c r="K65" s="43">
        <v>7.47</v>
      </c>
      <c r="L65" s="39">
        <v>12.05</v>
      </c>
      <c r="M65" s="42" t="s">
        <v>62</v>
      </c>
      <c r="N65" s="39" t="s">
        <v>62</v>
      </c>
      <c r="O65" s="42" t="s">
        <v>62</v>
      </c>
      <c r="P65" s="41" t="s">
        <v>62</v>
      </c>
      <c r="Q65" s="42" t="s">
        <v>62</v>
      </c>
      <c r="R65" s="42" t="s">
        <v>62</v>
      </c>
      <c r="S65" s="42" t="s">
        <v>62</v>
      </c>
      <c r="T65" s="39" t="s">
        <v>62</v>
      </c>
      <c r="U65" s="39">
        <v>3.34</v>
      </c>
    </row>
    <row r="66" spans="1:21" x14ac:dyDescent="0.25">
      <c r="A66" s="36">
        <f>60+40/60+69/3600</f>
        <v>60.685833333333328</v>
      </c>
      <c r="B66" s="37">
        <v>77.635833333333338</v>
      </c>
      <c r="C66" s="38">
        <v>42212</v>
      </c>
      <c r="D66" s="39" t="s">
        <v>92</v>
      </c>
      <c r="E66" s="40" t="s">
        <v>2</v>
      </c>
      <c r="F66" s="47" t="s">
        <v>61</v>
      </c>
      <c r="G66" s="37">
        <v>8.1739999999999995</v>
      </c>
      <c r="H66" s="37">
        <v>19.22</v>
      </c>
      <c r="I66" s="39">
        <v>21.1</v>
      </c>
      <c r="J66" s="41">
        <v>192</v>
      </c>
      <c r="K66" s="43">
        <v>7.43</v>
      </c>
      <c r="L66" s="39">
        <v>9</v>
      </c>
      <c r="M66" s="42" t="s">
        <v>62</v>
      </c>
      <c r="N66" s="39">
        <v>11</v>
      </c>
      <c r="O66" s="42">
        <v>14.872678248997131</v>
      </c>
      <c r="P66" s="41">
        <v>153</v>
      </c>
      <c r="Q66" s="42">
        <v>26.999810400000005</v>
      </c>
      <c r="R66" s="42">
        <v>0</v>
      </c>
      <c r="S66" s="42">
        <v>26.999810400000005</v>
      </c>
      <c r="T66" s="39">
        <v>541</v>
      </c>
      <c r="U66" s="39">
        <v>3.85</v>
      </c>
    </row>
    <row r="67" spans="1:21" x14ac:dyDescent="0.25">
      <c r="A67" s="36">
        <f>60+56/60+139/3600</f>
        <v>60.971944444444439</v>
      </c>
      <c r="B67" s="37">
        <v>76.923888888888897</v>
      </c>
      <c r="C67" s="38">
        <v>42212</v>
      </c>
      <c r="D67" s="39" t="s">
        <v>92</v>
      </c>
      <c r="E67" s="40" t="s">
        <v>10</v>
      </c>
      <c r="F67" s="47" t="s">
        <v>61</v>
      </c>
      <c r="G67" s="37">
        <v>13.33</v>
      </c>
      <c r="H67" s="37">
        <v>4.8230000000000004</v>
      </c>
      <c r="I67" s="39">
        <v>20.3</v>
      </c>
      <c r="J67" s="41">
        <v>56</v>
      </c>
      <c r="K67" s="43">
        <v>6.96</v>
      </c>
      <c r="L67" s="39">
        <v>7.31</v>
      </c>
      <c r="M67" s="42" t="s">
        <v>62</v>
      </c>
      <c r="N67" s="39">
        <v>22</v>
      </c>
      <c r="O67" s="42">
        <v>20.087431207579797</v>
      </c>
      <c r="P67" s="41">
        <v>68</v>
      </c>
      <c r="Q67" s="42">
        <v>40.038537728000001</v>
      </c>
      <c r="R67" s="42">
        <v>35.078582157249997</v>
      </c>
      <c r="S67" s="42">
        <v>75.117119885249991</v>
      </c>
      <c r="T67" s="39">
        <v>810</v>
      </c>
      <c r="U67" s="39">
        <v>4.72</v>
      </c>
    </row>
    <row r="68" spans="1:21" x14ac:dyDescent="0.25">
      <c r="A68" s="36">
        <f>61+11/60+846/3600</f>
        <v>61.418333333333329</v>
      </c>
      <c r="B68" s="37">
        <v>75.510277777777787</v>
      </c>
      <c r="C68" s="38">
        <v>42212</v>
      </c>
      <c r="D68" s="39" t="s">
        <v>92</v>
      </c>
      <c r="E68" s="40" t="s">
        <v>11</v>
      </c>
      <c r="F68" s="47" t="s">
        <v>61</v>
      </c>
      <c r="G68" s="37">
        <v>28.74</v>
      </c>
      <c r="H68" s="37">
        <v>4.6970000000000001</v>
      </c>
      <c r="I68" s="39">
        <v>20</v>
      </c>
      <c r="J68" s="41">
        <v>228</v>
      </c>
      <c r="K68" s="43">
        <v>6.57</v>
      </c>
      <c r="L68" s="39">
        <v>5.38</v>
      </c>
      <c r="M68" s="42" t="s">
        <v>62</v>
      </c>
      <c r="N68" s="39">
        <v>27</v>
      </c>
      <c r="O68" s="42">
        <v>53.414904379942357</v>
      </c>
      <c r="P68" s="41">
        <v>247</v>
      </c>
      <c r="Q68" s="42">
        <v>56.792276433589748</v>
      </c>
      <c r="R68" s="42">
        <v>39.666367037819995</v>
      </c>
      <c r="S68" s="42">
        <v>96.458643471409744</v>
      </c>
      <c r="T68" s="39">
        <v>1003</v>
      </c>
      <c r="U68" s="39">
        <v>5.0599999999999996</v>
      </c>
    </row>
    <row r="69" spans="1:21" x14ac:dyDescent="0.25">
      <c r="A69" s="36">
        <f>61+19/60+703/3600</f>
        <v>61.511944444444445</v>
      </c>
      <c r="B69" s="37">
        <v>75.075277777777771</v>
      </c>
      <c r="C69" s="37" t="s">
        <v>62</v>
      </c>
      <c r="D69" s="39" t="s">
        <v>92</v>
      </c>
      <c r="E69" s="40" t="s">
        <v>12</v>
      </c>
      <c r="F69" s="47" t="s">
        <v>61</v>
      </c>
      <c r="G69" s="37">
        <v>20.84</v>
      </c>
      <c r="H69" s="26">
        <v>24.52</v>
      </c>
      <c r="I69" s="39" t="s">
        <v>62</v>
      </c>
      <c r="J69" s="41" t="s">
        <v>62</v>
      </c>
      <c r="K69" s="43" t="s">
        <v>62</v>
      </c>
      <c r="L69" s="39" t="s">
        <v>62</v>
      </c>
      <c r="M69" s="42" t="s">
        <v>62</v>
      </c>
      <c r="N69" s="39" t="s">
        <v>62</v>
      </c>
      <c r="O69" s="42" t="s">
        <v>62</v>
      </c>
      <c r="P69" s="41" t="s">
        <v>62</v>
      </c>
      <c r="Q69" s="42" t="s">
        <v>62</v>
      </c>
      <c r="R69" s="42" t="s">
        <v>62</v>
      </c>
      <c r="S69" s="42" t="s">
        <v>62</v>
      </c>
      <c r="T69" s="39" t="s">
        <v>62</v>
      </c>
      <c r="U69" s="39" t="s">
        <v>62</v>
      </c>
    </row>
    <row r="70" spans="1:21" x14ac:dyDescent="0.25">
      <c r="A70" s="36">
        <f>61+25/60+825/3600</f>
        <v>61.645833333333329</v>
      </c>
      <c r="B70" s="37">
        <v>74.83</v>
      </c>
      <c r="C70" s="38">
        <v>42212</v>
      </c>
      <c r="D70" s="39" t="s">
        <v>92</v>
      </c>
      <c r="E70" s="40" t="s">
        <v>13</v>
      </c>
      <c r="F70" s="47" t="s">
        <v>61</v>
      </c>
      <c r="G70" s="37">
        <v>17.71</v>
      </c>
      <c r="H70" s="37">
        <v>2.3079999999999998</v>
      </c>
      <c r="I70" s="39">
        <v>20.2</v>
      </c>
      <c r="J70" s="41">
        <v>56</v>
      </c>
      <c r="K70" s="43">
        <v>6.7</v>
      </c>
      <c r="L70" s="39">
        <v>6.63</v>
      </c>
      <c r="M70" s="42" t="s">
        <v>62</v>
      </c>
      <c r="N70" s="39">
        <v>31</v>
      </c>
      <c r="O70" s="42">
        <v>29.164821102237045</v>
      </c>
      <c r="P70" s="41">
        <v>198</v>
      </c>
      <c r="Q70" s="42">
        <v>43.323736595652171</v>
      </c>
      <c r="R70" s="42">
        <v>13.534178349300696</v>
      </c>
      <c r="S70" s="42">
        <v>56.857914944952867</v>
      </c>
      <c r="T70" s="39">
        <v>1006</v>
      </c>
      <c r="U70" s="39">
        <v>5.54</v>
      </c>
    </row>
    <row r="71" spans="1:21" x14ac:dyDescent="0.25">
      <c r="A71" s="36">
        <f>61+27/60+292/3600</f>
        <v>61.531111111111116</v>
      </c>
      <c r="B71" s="37">
        <v>74.773611111111123</v>
      </c>
      <c r="C71" s="38">
        <v>42212</v>
      </c>
      <c r="D71" s="39" t="s">
        <v>92</v>
      </c>
      <c r="E71" s="40" t="s">
        <v>14</v>
      </c>
      <c r="F71" s="47" t="s">
        <v>61</v>
      </c>
      <c r="G71" s="37">
        <v>18.75</v>
      </c>
      <c r="H71" s="37">
        <v>1.714</v>
      </c>
      <c r="I71" s="39">
        <v>20.2</v>
      </c>
      <c r="J71" s="41">
        <v>44</v>
      </c>
      <c r="K71" s="43">
        <v>6.01</v>
      </c>
      <c r="L71" s="39">
        <v>5.05</v>
      </c>
      <c r="M71" s="42" t="s">
        <v>62</v>
      </c>
      <c r="N71" s="39">
        <v>19</v>
      </c>
      <c r="O71" s="42">
        <v>21.35395922764399</v>
      </c>
      <c r="P71" s="41">
        <v>255</v>
      </c>
      <c r="Q71" s="42">
        <v>21.75183268</v>
      </c>
      <c r="R71" s="42">
        <v>36.506344293654905</v>
      </c>
      <c r="S71" s="42">
        <v>58.258176973654905</v>
      </c>
      <c r="T71" s="39">
        <v>837</v>
      </c>
      <c r="U71" s="39">
        <v>4.53</v>
      </c>
    </row>
    <row r="72" spans="1:21" x14ac:dyDescent="0.25">
      <c r="A72" s="36">
        <f>61+27/60+537/3600</f>
        <v>61.599166666666669</v>
      </c>
      <c r="B72" s="37">
        <v>74.728611111111107</v>
      </c>
      <c r="C72" s="38">
        <v>42212</v>
      </c>
      <c r="D72" s="39" t="s">
        <v>92</v>
      </c>
      <c r="E72" s="40" t="s">
        <v>15</v>
      </c>
      <c r="F72" s="47" t="s">
        <v>61</v>
      </c>
      <c r="G72" s="37">
        <v>18.75</v>
      </c>
      <c r="H72" s="37">
        <v>1.0289999999999999</v>
      </c>
      <c r="I72" s="39">
        <v>18.899999999999999</v>
      </c>
      <c r="J72" s="41">
        <v>32</v>
      </c>
      <c r="K72" s="43">
        <v>6.28</v>
      </c>
      <c r="L72" s="39">
        <v>7.47</v>
      </c>
      <c r="M72" s="42" t="s">
        <v>62</v>
      </c>
      <c r="N72" s="39">
        <v>22</v>
      </c>
      <c r="O72" s="42">
        <v>9.5859739617709678</v>
      </c>
      <c r="P72" s="41">
        <v>111</v>
      </c>
      <c r="Q72" s="42">
        <v>25.490657366153851</v>
      </c>
      <c r="R72" s="42">
        <v>17.204437055892122</v>
      </c>
      <c r="S72" s="42">
        <v>42.695094422045969</v>
      </c>
      <c r="T72" s="39">
        <v>718</v>
      </c>
      <c r="U72" s="39">
        <v>4.79</v>
      </c>
    </row>
    <row r="73" spans="1:21" x14ac:dyDescent="0.25">
      <c r="A73" s="36">
        <f>61+29/60+223/3600</f>
        <v>61.545277777777777</v>
      </c>
      <c r="B73" s="37">
        <v>74.372777777777785</v>
      </c>
      <c r="C73" s="38">
        <v>42220</v>
      </c>
      <c r="D73" s="39" t="s">
        <v>92</v>
      </c>
      <c r="E73" s="40" t="s">
        <v>16</v>
      </c>
      <c r="F73" s="47" t="s">
        <v>61</v>
      </c>
      <c r="G73" s="48">
        <v>15.81</v>
      </c>
      <c r="H73" s="36">
        <v>3.8988</v>
      </c>
      <c r="I73" s="39">
        <v>19.100000000000001</v>
      </c>
      <c r="J73" s="41">
        <v>132</v>
      </c>
      <c r="K73" s="43">
        <v>5.9</v>
      </c>
      <c r="L73" s="39">
        <v>0.39</v>
      </c>
      <c r="M73" s="42">
        <v>5.5634615653860244</v>
      </c>
      <c r="N73" s="39">
        <v>28</v>
      </c>
      <c r="O73" s="42">
        <v>35.916641827022623</v>
      </c>
      <c r="P73" s="41">
        <v>299</v>
      </c>
      <c r="Q73" s="42">
        <v>56.26165593112821</v>
      </c>
      <c r="R73" s="42">
        <v>108.05905258949998</v>
      </c>
      <c r="S73" s="42">
        <v>164.32070852062819</v>
      </c>
      <c r="T73" s="39">
        <v>1024</v>
      </c>
      <c r="U73" s="39" t="s">
        <v>62</v>
      </c>
    </row>
    <row r="74" spans="1:21" x14ac:dyDescent="0.25">
      <c r="A74" s="36">
        <f>61+34/60+479/3600</f>
        <v>61.699722222222228</v>
      </c>
      <c r="B74" s="37">
        <v>73.936388888888885</v>
      </c>
      <c r="C74" s="38">
        <v>42220</v>
      </c>
      <c r="D74" s="39" t="s">
        <v>92</v>
      </c>
      <c r="E74" s="40" t="s">
        <v>17</v>
      </c>
      <c r="F74" s="47" t="s">
        <v>61</v>
      </c>
      <c r="G74" s="36">
        <v>25.954000000000001</v>
      </c>
      <c r="H74" s="36">
        <v>3.6327999999999996</v>
      </c>
      <c r="I74" s="39">
        <v>18.8</v>
      </c>
      <c r="J74" s="41">
        <v>200</v>
      </c>
      <c r="K74" s="43">
        <v>6.75</v>
      </c>
      <c r="L74" s="39">
        <v>4.07</v>
      </c>
      <c r="M74" s="42" t="s">
        <v>62</v>
      </c>
      <c r="N74" s="39">
        <v>44</v>
      </c>
      <c r="O74" s="42">
        <v>40.431221262683962</v>
      </c>
      <c r="P74" s="41">
        <v>269</v>
      </c>
      <c r="Q74" s="42">
        <v>54.990038108076924</v>
      </c>
      <c r="R74" s="42">
        <v>81.533572698</v>
      </c>
      <c r="S74" s="42">
        <v>136.52361080607693</v>
      </c>
      <c r="T74" s="39">
        <v>1619</v>
      </c>
      <c r="U74" s="39">
        <v>5.0999999999999996</v>
      </c>
    </row>
    <row r="75" spans="1:21" x14ac:dyDescent="0.25">
      <c r="A75" s="36">
        <f>61+50/60+436/3600</f>
        <v>61.954444444444448</v>
      </c>
      <c r="B75" s="37">
        <v>73.966388888888886</v>
      </c>
      <c r="C75" s="38">
        <v>42220</v>
      </c>
      <c r="D75" s="39" t="s">
        <v>92</v>
      </c>
      <c r="E75" s="40" t="s">
        <v>18</v>
      </c>
      <c r="F75" s="47" t="s">
        <v>61</v>
      </c>
      <c r="G75" s="36">
        <v>28.823</v>
      </c>
      <c r="H75" s="36">
        <v>0.7214299999999999</v>
      </c>
      <c r="I75" s="39">
        <v>18.8</v>
      </c>
      <c r="J75" s="41">
        <v>24</v>
      </c>
      <c r="K75" s="43">
        <v>4.2</v>
      </c>
      <c r="L75" s="39">
        <v>8.4</v>
      </c>
      <c r="M75" s="42">
        <v>1.1114780979419649</v>
      </c>
      <c r="N75" s="39">
        <v>24</v>
      </c>
      <c r="O75" s="42">
        <v>18.36042518317749</v>
      </c>
      <c r="P75" s="41">
        <v>32</v>
      </c>
      <c r="Q75" s="42">
        <v>2.2163240732564096</v>
      </c>
      <c r="R75" s="42">
        <v>12.956917753019999</v>
      </c>
      <c r="S75" s="42">
        <v>15.173241826276408</v>
      </c>
      <c r="T75" s="39">
        <v>490</v>
      </c>
      <c r="U75" s="39">
        <v>4.4800000000000004</v>
      </c>
    </row>
    <row r="76" spans="1:21" x14ac:dyDescent="0.25">
      <c r="A76" s="36">
        <f>61+58/60+179/3600</f>
        <v>62.016388888888891</v>
      </c>
      <c r="B76" s="37">
        <v>73.783611111111114</v>
      </c>
      <c r="C76" s="38">
        <v>42220</v>
      </c>
      <c r="D76" s="39" t="s">
        <v>92</v>
      </c>
      <c r="E76" s="40" t="s">
        <v>19</v>
      </c>
      <c r="F76" s="47" t="s">
        <v>61</v>
      </c>
      <c r="G76" s="36">
        <v>25.193999999999999</v>
      </c>
      <c r="H76" s="36">
        <v>3.0228999999999999</v>
      </c>
      <c r="I76" s="39">
        <v>16.899999999999999</v>
      </c>
      <c r="J76" s="41">
        <v>62</v>
      </c>
      <c r="K76" s="43">
        <v>6.42</v>
      </c>
      <c r="L76" s="39">
        <v>6.22</v>
      </c>
      <c r="M76" s="42">
        <v>3.1029852720390432</v>
      </c>
      <c r="N76" s="39">
        <v>26</v>
      </c>
      <c r="O76" s="42">
        <v>31.489726344437472</v>
      </c>
      <c r="P76" s="41">
        <v>172</v>
      </c>
      <c r="Q76" s="42">
        <v>77.255562174846148</v>
      </c>
      <c r="R76" s="42">
        <v>163.38559538635499</v>
      </c>
      <c r="S76" s="42">
        <v>240.64115756120114</v>
      </c>
      <c r="T76" s="39">
        <v>806</v>
      </c>
      <c r="U76" s="39">
        <v>4.49</v>
      </c>
    </row>
    <row r="77" spans="1:21" x14ac:dyDescent="0.25">
      <c r="A77" s="36">
        <f>62+33/60+662/3600</f>
        <v>62.733888888888885</v>
      </c>
      <c r="B77" s="37">
        <v>74.155555555555551</v>
      </c>
      <c r="C77" s="38">
        <v>42220</v>
      </c>
      <c r="D77" s="39" t="s">
        <v>92</v>
      </c>
      <c r="E77" s="40" t="s">
        <v>20</v>
      </c>
      <c r="F77" s="47" t="s">
        <v>61</v>
      </c>
      <c r="G77" s="36">
        <v>11.1074</v>
      </c>
      <c r="H77" s="36">
        <v>0.72902999999999996</v>
      </c>
      <c r="I77" s="39">
        <v>20.8</v>
      </c>
      <c r="J77" s="41">
        <v>12</v>
      </c>
      <c r="K77" s="43">
        <v>5.46</v>
      </c>
      <c r="L77" s="39">
        <v>6.77</v>
      </c>
      <c r="M77" s="42" t="s">
        <v>62</v>
      </c>
      <c r="N77" s="39">
        <v>13</v>
      </c>
      <c r="O77" s="42">
        <v>1.5264340144816537</v>
      </c>
      <c r="P77" s="41">
        <v>32</v>
      </c>
      <c r="Q77" s="42">
        <v>10.973764620717947</v>
      </c>
      <c r="R77" s="42">
        <v>73.094148256379995</v>
      </c>
      <c r="S77" s="42">
        <v>84.067912877097939</v>
      </c>
      <c r="T77" s="39">
        <v>570</v>
      </c>
      <c r="U77" s="39">
        <v>4.1399999999999997</v>
      </c>
    </row>
    <row r="78" spans="1:21" x14ac:dyDescent="0.25">
      <c r="A78" s="36">
        <f>62+37/60+159/3600</f>
        <v>62.660833333333336</v>
      </c>
      <c r="B78" s="37">
        <v>74.269444444444446</v>
      </c>
      <c r="C78" s="38">
        <v>42220</v>
      </c>
      <c r="D78" s="39" t="s">
        <v>92</v>
      </c>
      <c r="E78" s="40" t="s">
        <v>21</v>
      </c>
      <c r="F78" s="47" t="s">
        <v>61</v>
      </c>
      <c r="G78" s="36">
        <v>11.3468</v>
      </c>
      <c r="H78" s="36">
        <v>0.63820999999999994</v>
      </c>
      <c r="I78" s="39">
        <v>21</v>
      </c>
      <c r="J78" s="41">
        <v>10</v>
      </c>
      <c r="K78" s="43">
        <v>5.52</v>
      </c>
      <c r="L78" s="39">
        <v>7.2</v>
      </c>
      <c r="M78" s="42" t="s">
        <v>62</v>
      </c>
      <c r="N78" s="39">
        <v>14</v>
      </c>
      <c r="O78" s="42">
        <v>5.625349639872983</v>
      </c>
      <c r="P78" s="41">
        <v>29</v>
      </c>
      <c r="Q78" s="42">
        <v>6.0427176870000006</v>
      </c>
      <c r="R78" s="42">
        <v>64.382781681795009</v>
      </c>
      <c r="S78" s="42">
        <v>70.425499368795016</v>
      </c>
      <c r="T78" s="39">
        <v>635</v>
      </c>
      <c r="U78" s="39">
        <v>3.86</v>
      </c>
    </row>
    <row r="79" spans="1:21" x14ac:dyDescent="0.25">
      <c r="A79" s="36">
        <f>62+38/60+92/3600</f>
        <v>62.658888888888889</v>
      </c>
      <c r="B79" s="37">
        <v>74.346111111111114</v>
      </c>
      <c r="C79" s="38">
        <v>42220</v>
      </c>
      <c r="D79" s="39" t="s">
        <v>92</v>
      </c>
      <c r="E79" s="40" t="s">
        <v>22</v>
      </c>
      <c r="F79" s="47" t="s">
        <v>61</v>
      </c>
      <c r="G79" s="36">
        <v>24.472000000000001</v>
      </c>
      <c r="H79" s="36">
        <v>1.3491899999999999</v>
      </c>
      <c r="I79" s="39">
        <v>19.100000000000001</v>
      </c>
      <c r="J79" s="41">
        <v>47</v>
      </c>
      <c r="K79" s="43">
        <v>5.54</v>
      </c>
      <c r="L79" s="39">
        <v>4.8499999999999996</v>
      </c>
      <c r="M79" s="42">
        <v>2.5352310758871623</v>
      </c>
      <c r="N79" s="39">
        <v>28</v>
      </c>
      <c r="O79" s="42">
        <v>13.605384013640041</v>
      </c>
      <c r="P79" s="41">
        <v>126</v>
      </c>
      <c r="Q79" s="42">
        <v>12.723525707230767</v>
      </c>
      <c r="R79" s="42">
        <v>39.839523184379992</v>
      </c>
      <c r="S79" s="42">
        <v>52.563048891610762</v>
      </c>
      <c r="T79" s="39">
        <v>926</v>
      </c>
      <c r="U79" s="39">
        <v>4.4800000000000004</v>
      </c>
    </row>
    <row r="80" spans="1:21" x14ac:dyDescent="0.25">
      <c r="A80" s="36">
        <f>62+43/60+185/3600</f>
        <v>62.768055555555556</v>
      </c>
      <c r="B80" s="37">
        <v>74.441111111111113</v>
      </c>
      <c r="C80" s="38">
        <v>42220</v>
      </c>
      <c r="D80" s="39" t="s">
        <v>92</v>
      </c>
      <c r="E80" s="40" t="s">
        <v>23</v>
      </c>
      <c r="F80" s="47" t="s">
        <v>61</v>
      </c>
      <c r="G80" s="36">
        <v>19.494</v>
      </c>
      <c r="H80" s="36">
        <v>1.2724299999999999</v>
      </c>
      <c r="I80" s="39">
        <v>16.8</v>
      </c>
      <c r="J80" s="41">
        <v>32</v>
      </c>
      <c r="K80" s="43">
        <v>5.82</v>
      </c>
      <c r="L80" s="39">
        <v>7.1</v>
      </c>
      <c r="M80" s="42">
        <v>3.1029349114405518</v>
      </c>
      <c r="N80" s="39">
        <v>26</v>
      </c>
      <c r="O80" s="42">
        <v>9.7920198196808652</v>
      </c>
      <c r="P80" s="41">
        <v>120</v>
      </c>
      <c r="Q80" s="42">
        <v>52.909195312000008</v>
      </c>
      <c r="R80" s="42">
        <v>82.361798069093538</v>
      </c>
      <c r="S80" s="42">
        <v>135.27099338109355</v>
      </c>
      <c r="T80" s="39">
        <v>1189</v>
      </c>
      <c r="U80" s="39">
        <v>4.46</v>
      </c>
    </row>
    <row r="81" spans="1:21" x14ac:dyDescent="0.25">
      <c r="A81" s="36">
        <f>63+9/60+664/3600</f>
        <v>63.334444444444443</v>
      </c>
      <c r="B81" s="37">
        <v>75.172777777777782</v>
      </c>
      <c r="C81" s="38">
        <v>42221</v>
      </c>
      <c r="D81" s="39" t="s">
        <v>92</v>
      </c>
      <c r="E81" s="40" t="s">
        <v>25</v>
      </c>
      <c r="F81" s="47" t="s">
        <v>61</v>
      </c>
      <c r="G81" s="36">
        <v>15.188599999999999</v>
      </c>
      <c r="H81" s="36">
        <v>4.1020999999999992</v>
      </c>
      <c r="I81" s="39">
        <v>10.7</v>
      </c>
      <c r="J81" s="41">
        <v>45</v>
      </c>
      <c r="K81" s="43">
        <v>6.35</v>
      </c>
      <c r="L81" s="39">
        <v>7.85</v>
      </c>
      <c r="M81" s="42">
        <v>0.99532707769464834</v>
      </c>
      <c r="N81" s="39">
        <v>19</v>
      </c>
      <c r="O81" s="42">
        <v>18.875611461768322</v>
      </c>
      <c r="P81" s="41">
        <v>135</v>
      </c>
      <c r="Q81" s="42">
        <v>47.379673624128202</v>
      </c>
      <c r="R81" s="42">
        <v>75.541036258155003</v>
      </c>
      <c r="S81" s="42">
        <v>122.92070988228321</v>
      </c>
      <c r="T81" s="39">
        <v>593</v>
      </c>
      <c r="U81" s="39">
        <v>4.7699999999999996</v>
      </c>
    </row>
    <row r="82" spans="1:21" x14ac:dyDescent="0.25">
      <c r="A82" s="36">
        <f>63+9/60+521/3600</f>
        <v>63.294722222222219</v>
      </c>
      <c r="B82" s="37">
        <v>75.296111111111102</v>
      </c>
      <c r="C82" s="38">
        <v>42221</v>
      </c>
      <c r="D82" s="39" t="s">
        <v>92</v>
      </c>
      <c r="E82" s="40" t="s">
        <v>26</v>
      </c>
      <c r="F82" s="47" t="s">
        <v>61</v>
      </c>
      <c r="G82" s="36">
        <v>28.119999999999997</v>
      </c>
      <c r="H82" s="36">
        <v>1.2085899999999998</v>
      </c>
      <c r="I82" s="39">
        <v>14</v>
      </c>
      <c r="J82" s="41">
        <v>27</v>
      </c>
      <c r="K82" s="43">
        <v>5.47</v>
      </c>
      <c r="L82" s="39">
        <v>4.53</v>
      </c>
      <c r="M82" s="42">
        <v>6.9131986986463847</v>
      </c>
      <c r="N82" s="39">
        <v>35</v>
      </c>
      <c r="O82" s="42">
        <v>9.9261794555363103</v>
      </c>
      <c r="P82" s="41">
        <v>39</v>
      </c>
      <c r="Q82" s="42">
        <v>7.7083708649743592</v>
      </c>
      <c r="R82" s="42">
        <v>151.71107597142</v>
      </c>
      <c r="S82" s="42">
        <v>159.41944683639437</v>
      </c>
      <c r="T82" s="39">
        <v>1024</v>
      </c>
      <c r="U82" s="39">
        <v>4.7699999999999996</v>
      </c>
    </row>
    <row r="83" spans="1:21" x14ac:dyDescent="0.25">
      <c r="A83" s="36">
        <f>63+8/60+960/3600</f>
        <v>63.4</v>
      </c>
      <c r="B83" s="37">
        <v>75.00833333333334</v>
      </c>
      <c r="C83" s="38">
        <v>42221</v>
      </c>
      <c r="D83" s="39" t="s">
        <v>92</v>
      </c>
      <c r="E83" s="40" t="s">
        <v>27</v>
      </c>
      <c r="F83" s="47" t="s">
        <v>61</v>
      </c>
      <c r="G83" s="36">
        <v>18.395800000000001</v>
      </c>
      <c r="H83" s="36">
        <v>2.6162999999999998</v>
      </c>
      <c r="I83" s="39">
        <v>12.9</v>
      </c>
      <c r="J83" s="41">
        <v>31</v>
      </c>
      <c r="K83" s="43">
        <v>6.15</v>
      </c>
      <c r="L83" s="39">
        <v>6.89</v>
      </c>
      <c r="M83" s="42">
        <v>4.4127404583729577</v>
      </c>
      <c r="N83" s="39">
        <v>27</v>
      </c>
      <c r="O83" s="42">
        <v>4.6937088305898129</v>
      </c>
      <c r="P83" s="41">
        <v>88</v>
      </c>
      <c r="Q83" s="42">
        <v>34.489281680666664</v>
      </c>
      <c r="R83" s="42">
        <v>120.143773894395</v>
      </c>
      <c r="S83" s="42">
        <v>154.63305557506166</v>
      </c>
      <c r="T83" s="39">
        <v>802</v>
      </c>
      <c r="U83" s="39">
        <v>4.67</v>
      </c>
    </row>
    <row r="84" spans="1:21" x14ac:dyDescent="0.25">
      <c r="A84" s="36">
        <f>63+11/60+671/3600</f>
        <v>63.369722222222222</v>
      </c>
      <c r="B84" s="37">
        <v>74.69305555555556</v>
      </c>
      <c r="C84" s="38">
        <v>42221</v>
      </c>
      <c r="D84" s="39" t="s">
        <v>92</v>
      </c>
      <c r="E84" s="40" t="s">
        <v>28</v>
      </c>
      <c r="F84" s="47" t="s">
        <v>61</v>
      </c>
      <c r="G84" s="36">
        <v>20.234999999999999</v>
      </c>
      <c r="H84" s="36">
        <v>3.0817999999999999</v>
      </c>
      <c r="I84" s="39">
        <v>14</v>
      </c>
      <c r="J84" s="41">
        <v>43</v>
      </c>
      <c r="K84" s="43">
        <v>6.29</v>
      </c>
      <c r="L84" s="39">
        <v>7.78</v>
      </c>
      <c r="M84" s="42">
        <v>2.9165520522369897</v>
      </c>
      <c r="N84" s="39">
        <v>25</v>
      </c>
      <c r="O84" s="42">
        <v>10.14290976846415</v>
      </c>
      <c r="P84" s="41">
        <v>132</v>
      </c>
      <c r="Q84" s="42">
        <v>31.793840021307695</v>
      </c>
      <c r="R84" s="42">
        <v>45.871567078874989</v>
      </c>
      <c r="S84" s="42">
        <v>77.665407100182676</v>
      </c>
      <c r="T84" s="39">
        <v>720</v>
      </c>
      <c r="U84" s="39">
        <v>4.74</v>
      </c>
    </row>
    <row r="85" spans="1:21" x14ac:dyDescent="0.25">
      <c r="A85" s="36">
        <f>63+22/60+74/3600</f>
        <v>63.387222222222221</v>
      </c>
      <c r="B85" s="37">
        <v>74.750277777777782</v>
      </c>
      <c r="C85" s="38">
        <v>42221</v>
      </c>
      <c r="D85" s="39" t="s">
        <v>92</v>
      </c>
      <c r="E85" s="40" t="s">
        <v>29</v>
      </c>
      <c r="F85" s="47" t="s">
        <v>61</v>
      </c>
      <c r="G85" s="36">
        <v>10.277100000000001</v>
      </c>
      <c r="H85" s="36">
        <v>4.085</v>
      </c>
      <c r="I85" s="39">
        <v>11.3</v>
      </c>
      <c r="J85" s="41">
        <v>45</v>
      </c>
      <c r="K85" s="43">
        <v>6.54</v>
      </c>
      <c r="L85" s="39">
        <v>8.24</v>
      </c>
      <c r="M85" s="42" t="s">
        <v>62</v>
      </c>
      <c r="N85" s="39">
        <v>15</v>
      </c>
      <c r="O85" s="42">
        <v>8.4972607217965894</v>
      </c>
      <c r="P85" s="41">
        <v>142</v>
      </c>
      <c r="Q85" s="42">
        <v>13.031577360512822</v>
      </c>
      <c r="R85" s="42">
        <v>40.925438458319995</v>
      </c>
      <c r="S85" s="42">
        <v>53.957015818832815</v>
      </c>
      <c r="T85" s="39">
        <v>423</v>
      </c>
      <c r="U85" s="39">
        <v>4.29</v>
      </c>
    </row>
    <row r="86" spans="1:21" x14ac:dyDescent="0.25">
      <c r="A86" s="36">
        <f>63+36/60+841/3600</f>
        <v>63.833611111111111</v>
      </c>
      <c r="B86" s="37">
        <v>74.715833333333322</v>
      </c>
      <c r="C86" s="38">
        <v>42221</v>
      </c>
      <c r="D86" s="39" t="s">
        <v>92</v>
      </c>
      <c r="E86" s="40" t="s">
        <v>30</v>
      </c>
      <c r="F86" s="47" t="s">
        <v>61</v>
      </c>
      <c r="G86" s="36">
        <v>16.322899999999997</v>
      </c>
      <c r="H86" s="36">
        <v>2.0576999999999996</v>
      </c>
      <c r="I86" s="39">
        <v>16.600000000000001</v>
      </c>
      <c r="J86" s="41">
        <v>56</v>
      </c>
      <c r="K86" s="43">
        <v>6.4</v>
      </c>
      <c r="L86" s="39">
        <v>6.91</v>
      </c>
      <c r="M86" s="42" t="s">
        <v>62</v>
      </c>
      <c r="N86" s="39">
        <v>22</v>
      </c>
      <c r="O86" s="42">
        <v>5.92288881398839</v>
      </c>
      <c r="P86" s="41">
        <v>99</v>
      </c>
      <c r="Q86" s="42">
        <v>28.562142572179489</v>
      </c>
      <c r="R86" s="42">
        <v>83.375498727119989</v>
      </c>
      <c r="S86" s="42">
        <v>111.93764129929949</v>
      </c>
      <c r="T86" s="39">
        <v>994</v>
      </c>
      <c r="U86" s="39">
        <v>4.8499999999999996</v>
      </c>
    </row>
    <row r="87" spans="1:21" x14ac:dyDescent="0.25">
      <c r="A87" s="36">
        <f>63+40/60+738/3600</f>
        <v>63.871666666666663</v>
      </c>
      <c r="B87" s="37">
        <v>74.679444444444442</v>
      </c>
      <c r="C87" s="38">
        <v>42221</v>
      </c>
      <c r="D87" s="39" t="s">
        <v>92</v>
      </c>
      <c r="E87" s="40" t="s">
        <v>31</v>
      </c>
      <c r="F87" s="47" t="s">
        <v>61</v>
      </c>
      <c r="G87" s="36">
        <v>9.0972000000000008</v>
      </c>
      <c r="H87" s="36">
        <v>2.2305999999999999</v>
      </c>
      <c r="I87" s="39">
        <v>13.8</v>
      </c>
      <c r="J87" s="41">
        <v>33</v>
      </c>
      <c r="K87" s="43">
        <v>6.39</v>
      </c>
      <c r="L87" s="39">
        <v>7.66</v>
      </c>
      <c r="M87" s="42">
        <v>3.5054606474671366</v>
      </c>
      <c r="N87" s="39">
        <v>21</v>
      </c>
      <c r="O87" s="42">
        <v>12.333275803587734</v>
      </c>
      <c r="P87" s="41">
        <v>216</v>
      </c>
      <c r="Q87" s="42">
        <v>12.26758059674359</v>
      </c>
      <c r="R87" s="42">
        <v>18.593472506879998</v>
      </c>
      <c r="S87" s="42">
        <v>30.86105310362359</v>
      </c>
      <c r="T87" s="39">
        <v>722</v>
      </c>
      <c r="U87" s="39">
        <v>5.17</v>
      </c>
    </row>
    <row r="88" spans="1:21" x14ac:dyDescent="0.25">
      <c r="A88" s="36">
        <f>63+49/60+601/3600</f>
        <v>63.983611111111117</v>
      </c>
      <c r="B88" s="37">
        <v>74.835000000000008</v>
      </c>
      <c r="C88" s="38">
        <v>42221</v>
      </c>
      <c r="D88" s="39" t="s">
        <v>92</v>
      </c>
      <c r="E88" s="40" t="s">
        <v>32</v>
      </c>
      <c r="F88" s="47" t="s">
        <v>61</v>
      </c>
      <c r="G88" s="36">
        <v>6.0115999999999996</v>
      </c>
      <c r="H88" s="36">
        <v>4.5106000000000002</v>
      </c>
      <c r="I88" s="39">
        <v>11.8</v>
      </c>
      <c r="J88" s="41">
        <v>48</v>
      </c>
      <c r="K88" s="43">
        <v>6.57</v>
      </c>
      <c r="L88" s="39">
        <v>6.76</v>
      </c>
      <c r="M88" s="42">
        <v>1.3325248583292428</v>
      </c>
      <c r="N88" s="39">
        <v>11</v>
      </c>
      <c r="O88" s="42">
        <v>34.669954807303363</v>
      </c>
      <c r="P88" s="41">
        <v>639</v>
      </c>
      <c r="Q88" s="42">
        <v>8.9082088727435895</v>
      </c>
      <c r="R88" s="42">
        <v>18.481927263419998</v>
      </c>
      <c r="S88" s="42">
        <v>27.390136136163587</v>
      </c>
      <c r="T88" s="39">
        <v>398</v>
      </c>
      <c r="U88" s="39">
        <v>5.86</v>
      </c>
    </row>
    <row r="89" spans="1:21" x14ac:dyDescent="0.25">
      <c r="A89" s="36">
        <f>63+47/60+70/3600</f>
        <v>63.802777777777777</v>
      </c>
      <c r="B89" s="37">
        <v>75.662222222222212</v>
      </c>
      <c r="C89" s="38">
        <v>42214</v>
      </c>
      <c r="D89" s="39" t="s">
        <v>92</v>
      </c>
      <c r="E89" s="40" t="s">
        <v>33</v>
      </c>
      <c r="F89" s="47" t="s">
        <v>61</v>
      </c>
      <c r="G89" s="36">
        <v>13.269600000000001</v>
      </c>
      <c r="H89" s="36">
        <v>1.1285999999999998</v>
      </c>
      <c r="I89" s="39">
        <v>21.1</v>
      </c>
      <c r="J89" s="41" t="s">
        <v>62</v>
      </c>
      <c r="K89" s="43" t="s">
        <v>62</v>
      </c>
      <c r="L89" s="39" t="s">
        <v>62</v>
      </c>
      <c r="M89" s="42" t="s">
        <v>62</v>
      </c>
      <c r="N89" s="39">
        <v>18</v>
      </c>
      <c r="O89" s="42">
        <v>19.727509216298117</v>
      </c>
      <c r="P89" s="41">
        <v>146</v>
      </c>
      <c r="Q89" s="42">
        <v>153.24666497199999</v>
      </c>
      <c r="R89" s="42">
        <v>172.657132698</v>
      </c>
      <c r="S89" s="42">
        <v>325.90379767000002</v>
      </c>
      <c r="T89" s="39">
        <v>1290</v>
      </c>
      <c r="U89" s="39">
        <v>4.01</v>
      </c>
    </row>
    <row r="90" spans="1:21" x14ac:dyDescent="0.25">
      <c r="A90" s="36">
        <f>63+51/60+355/3600</f>
        <v>63.948611111111113</v>
      </c>
      <c r="B90" s="37">
        <v>75.181111111111122</v>
      </c>
      <c r="C90" s="38">
        <v>42217</v>
      </c>
      <c r="D90" s="39" t="s">
        <v>92</v>
      </c>
      <c r="E90" s="40" t="s">
        <v>34</v>
      </c>
      <c r="F90" s="47" t="s">
        <v>61</v>
      </c>
      <c r="G90" s="36">
        <v>12.6084</v>
      </c>
      <c r="H90" s="36">
        <v>3.7486999999999999</v>
      </c>
      <c r="I90" s="39">
        <v>16</v>
      </c>
      <c r="J90" s="41" t="s">
        <v>62</v>
      </c>
      <c r="K90" s="43" t="s">
        <v>62</v>
      </c>
      <c r="L90" s="39" t="s">
        <v>62</v>
      </c>
      <c r="M90" s="42">
        <v>1.4778624744095217</v>
      </c>
      <c r="N90" s="39">
        <v>22</v>
      </c>
      <c r="O90" s="42">
        <v>25.270764242802105</v>
      </c>
      <c r="P90" s="41">
        <v>244</v>
      </c>
      <c r="Q90" s="42">
        <v>25.262580610641024</v>
      </c>
      <c r="R90" s="42">
        <v>41.567674127999993</v>
      </c>
      <c r="S90" s="42">
        <v>66.830254738641017</v>
      </c>
      <c r="T90" s="39">
        <v>684</v>
      </c>
      <c r="U90" s="39">
        <v>2.4</v>
      </c>
    </row>
    <row r="91" spans="1:21" x14ac:dyDescent="0.25">
      <c r="A91" s="36">
        <f>63+49/60+9/3600</f>
        <v>63.819166666666668</v>
      </c>
      <c r="B91" s="37">
        <v>75.595555555555549</v>
      </c>
      <c r="C91" s="38">
        <v>42214</v>
      </c>
      <c r="D91" s="39" t="s">
        <v>92</v>
      </c>
      <c r="E91" s="40" t="s">
        <v>35</v>
      </c>
      <c r="F91" s="47" t="s">
        <v>61</v>
      </c>
      <c r="G91" s="36">
        <v>8.0198999999999998</v>
      </c>
      <c r="H91" s="36">
        <v>3.2946</v>
      </c>
      <c r="I91" s="39">
        <v>19.7</v>
      </c>
      <c r="J91" s="41" t="s">
        <v>62</v>
      </c>
      <c r="K91" s="43" t="s">
        <v>62</v>
      </c>
      <c r="L91" s="39" t="s">
        <v>62</v>
      </c>
      <c r="M91" s="42">
        <v>3.0352418736345577</v>
      </c>
      <c r="N91" s="39">
        <v>26</v>
      </c>
      <c r="O91" s="42">
        <v>73.858478429584892</v>
      </c>
      <c r="P91" s="41">
        <v>197</v>
      </c>
      <c r="Q91" s="42">
        <v>21.54426973046154</v>
      </c>
      <c r="R91" s="42">
        <v>34.434098373584789</v>
      </c>
      <c r="S91" s="42">
        <v>55.978368104046325</v>
      </c>
      <c r="T91" s="39">
        <v>756</v>
      </c>
      <c r="U91" s="39">
        <v>6.12</v>
      </c>
    </row>
    <row r="92" spans="1:21" x14ac:dyDescent="0.25">
      <c r="A92" s="36">
        <f>64+6/60+832/3600</f>
        <v>64.331111111111099</v>
      </c>
      <c r="B92" s="37">
        <v>75.283888888888896</v>
      </c>
      <c r="C92" s="38">
        <v>42222</v>
      </c>
      <c r="D92" s="39" t="s">
        <v>90</v>
      </c>
      <c r="E92" s="40" t="s">
        <v>36</v>
      </c>
      <c r="F92" s="47" t="s">
        <v>61</v>
      </c>
      <c r="G92" s="36">
        <v>18.376799999999999</v>
      </c>
      <c r="H92" s="36">
        <v>2.9868000000000001</v>
      </c>
      <c r="I92" s="39">
        <v>12.6</v>
      </c>
      <c r="J92" s="41">
        <v>42</v>
      </c>
      <c r="K92" s="43">
        <v>5.9</v>
      </c>
      <c r="L92" s="39">
        <v>5.35</v>
      </c>
      <c r="M92" s="42" t="s">
        <v>62</v>
      </c>
      <c r="N92" s="39">
        <v>22</v>
      </c>
      <c r="O92" s="42">
        <v>19.531741577301336</v>
      </c>
      <c r="P92" s="41">
        <v>220</v>
      </c>
      <c r="Q92" s="42">
        <v>7.2972818896153857</v>
      </c>
      <c r="R92" s="42">
        <v>155.79673983337383</v>
      </c>
      <c r="S92" s="42">
        <v>163.09402172298923</v>
      </c>
      <c r="T92" s="39">
        <v>755</v>
      </c>
      <c r="U92" s="39">
        <v>5.75</v>
      </c>
    </row>
    <row r="93" spans="1:21" x14ac:dyDescent="0.25">
      <c r="A93" s="36">
        <f>64+9/60+77/3600</f>
        <v>64.171388888888899</v>
      </c>
      <c r="B93" s="37">
        <v>75.43805555555555</v>
      </c>
      <c r="C93" s="38">
        <v>42222</v>
      </c>
      <c r="D93" s="39" t="s">
        <v>90</v>
      </c>
      <c r="E93" s="40" t="s">
        <v>37</v>
      </c>
      <c r="F93" s="47" t="s">
        <v>61</v>
      </c>
      <c r="G93" s="36">
        <v>15.391900000000001</v>
      </c>
      <c r="H93" s="36">
        <v>0.6216799999999999</v>
      </c>
      <c r="I93" s="39">
        <v>14.4</v>
      </c>
      <c r="J93" s="41">
        <v>11</v>
      </c>
      <c r="K93" s="43">
        <v>4.28</v>
      </c>
      <c r="L93" s="39">
        <v>4.88</v>
      </c>
      <c r="M93" s="42" t="s">
        <v>62</v>
      </c>
      <c r="N93" s="39">
        <v>22</v>
      </c>
      <c r="O93" s="42">
        <v>1.5868091348913764</v>
      </c>
      <c r="P93" s="41">
        <v>12</v>
      </c>
      <c r="Q93" s="42">
        <v>0.93458246107692322</v>
      </c>
      <c r="R93" s="42">
        <v>43.85198005062</v>
      </c>
      <c r="S93" s="42">
        <v>44.786562511696921</v>
      </c>
      <c r="T93" s="39">
        <v>729</v>
      </c>
      <c r="U93" s="39">
        <v>4.43</v>
      </c>
    </row>
    <row r="94" spans="1:21" x14ac:dyDescent="0.25">
      <c r="A94" s="36">
        <f>64+12/60+105/3600</f>
        <v>64.229166666666671</v>
      </c>
      <c r="B94" s="37">
        <v>75.533611111111114</v>
      </c>
      <c r="C94" s="38">
        <v>42222</v>
      </c>
      <c r="D94" s="39" t="s">
        <v>90</v>
      </c>
      <c r="E94" s="40" t="s">
        <v>38</v>
      </c>
      <c r="F94" s="47" t="s">
        <v>61</v>
      </c>
      <c r="G94" s="36">
        <v>18.811900000000001</v>
      </c>
      <c r="H94" s="36">
        <v>1.9322999999999997</v>
      </c>
      <c r="I94" s="39">
        <v>14</v>
      </c>
      <c r="J94" s="41">
        <v>97</v>
      </c>
      <c r="K94" s="43">
        <v>5.89</v>
      </c>
      <c r="L94" s="39">
        <v>5.6</v>
      </c>
      <c r="M94" s="42">
        <v>2.8588902489605581</v>
      </c>
      <c r="N94" s="39">
        <v>26</v>
      </c>
      <c r="O94" s="42">
        <v>17.083139556100562</v>
      </c>
      <c r="P94" s="41">
        <v>176</v>
      </c>
      <c r="Q94" s="42">
        <v>12.20124569153846</v>
      </c>
      <c r="R94" s="42">
        <v>76.377959218875006</v>
      </c>
      <c r="S94" s="42">
        <v>88.579204910413466</v>
      </c>
      <c r="T94" s="39">
        <v>792</v>
      </c>
      <c r="U94" s="39">
        <v>5.12</v>
      </c>
    </row>
    <row r="95" spans="1:21" x14ac:dyDescent="0.25">
      <c r="A95" s="36">
        <f>64+17/60+544/3600</f>
        <v>64.434444444444438</v>
      </c>
      <c r="B95" s="37">
        <v>75.859722222222217</v>
      </c>
      <c r="C95" s="38">
        <v>42222</v>
      </c>
      <c r="D95" s="39" t="s">
        <v>90</v>
      </c>
      <c r="E95" s="40" t="s">
        <v>39</v>
      </c>
      <c r="F95" s="47" t="s">
        <v>61</v>
      </c>
      <c r="G95" s="36">
        <v>16.872000000000003</v>
      </c>
      <c r="H95" s="36">
        <v>3.2375999999999996</v>
      </c>
      <c r="I95" s="39">
        <v>11.1</v>
      </c>
      <c r="J95" s="41">
        <v>82</v>
      </c>
      <c r="K95" s="43">
        <v>6.23</v>
      </c>
      <c r="L95" s="39">
        <v>5.21</v>
      </c>
      <c r="M95" s="42">
        <v>4.7927535925480695</v>
      </c>
      <c r="N95" s="39">
        <v>25</v>
      </c>
      <c r="O95" s="42">
        <v>20.458985452489994</v>
      </c>
      <c r="P95" s="41">
        <v>335</v>
      </c>
      <c r="Q95" s="42">
        <v>4.3998916000000001</v>
      </c>
      <c r="R95" s="42">
        <v>30.416268416549002</v>
      </c>
      <c r="S95" s="42">
        <v>34.816160016549006</v>
      </c>
      <c r="T95" s="39">
        <v>764</v>
      </c>
      <c r="U95" s="39">
        <v>6.34</v>
      </c>
    </row>
    <row r="96" spans="1:21" x14ac:dyDescent="0.25">
      <c r="A96" s="36">
        <f>64+19/60+161/3600</f>
        <v>64.361388888888882</v>
      </c>
      <c r="B96" s="37">
        <v>76.240000000000009</v>
      </c>
      <c r="C96" s="38">
        <v>42222</v>
      </c>
      <c r="D96" s="39" t="s">
        <v>90</v>
      </c>
      <c r="E96" s="40" t="s">
        <v>40</v>
      </c>
      <c r="F96" s="47" t="s">
        <v>61</v>
      </c>
      <c r="G96" s="36">
        <v>17.5199</v>
      </c>
      <c r="H96" s="36">
        <v>3.42</v>
      </c>
      <c r="I96" s="39">
        <v>10.7</v>
      </c>
      <c r="J96" s="41">
        <v>40</v>
      </c>
      <c r="K96" s="43">
        <v>6.25</v>
      </c>
      <c r="L96" s="39">
        <v>6.4</v>
      </c>
      <c r="M96" s="42" t="s">
        <v>62</v>
      </c>
      <c r="N96" s="39">
        <v>31</v>
      </c>
      <c r="O96" s="42">
        <v>50.181030429529052</v>
      </c>
      <c r="P96" s="41">
        <v>616</v>
      </c>
      <c r="Q96" s="42">
        <v>11.749646217391305</v>
      </c>
      <c r="R96" s="42">
        <v>37.206216114549562</v>
      </c>
      <c r="S96" s="42">
        <v>48.955862331940864</v>
      </c>
      <c r="T96" s="39">
        <v>936</v>
      </c>
      <c r="U96" s="39">
        <v>6.39</v>
      </c>
    </row>
    <row r="97" spans="1:21" x14ac:dyDescent="0.25">
      <c r="A97" s="36">
        <f>64+26/60+49/3600</f>
        <v>64.446944444444455</v>
      </c>
      <c r="B97" s="37">
        <v>76.545277777777784</v>
      </c>
      <c r="C97" s="38">
        <v>42222</v>
      </c>
      <c r="D97" s="39" t="s">
        <v>90</v>
      </c>
      <c r="E97" s="40" t="s">
        <v>41</v>
      </c>
      <c r="F97" s="47" t="s">
        <v>61</v>
      </c>
      <c r="G97" s="36">
        <v>23.047000000000004</v>
      </c>
      <c r="H97" s="36">
        <v>2.4396</v>
      </c>
      <c r="I97" s="39">
        <v>11.5</v>
      </c>
      <c r="J97" s="41">
        <v>26</v>
      </c>
      <c r="K97" s="43">
        <v>5.65</v>
      </c>
      <c r="L97" s="39">
        <v>5.62</v>
      </c>
      <c r="M97" s="42">
        <v>5.010969237384284</v>
      </c>
      <c r="N97" s="39">
        <v>28</v>
      </c>
      <c r="O97" s="42">
        <v>31.325477162608699</v>
      </c>
      <c r="P97" s="41">
        <v>263</v>
      </c>
      <c r="Q97" s="42">
        <v>5.1645889782608707</v>
      </c>
      <c r="R97" s="42">
        <v>11.802168394089172</v>
      </c>
      <c r="S97" s="42">
        <v>16.966757372350042</v>
      </c>
      <c r="T97" s="39">
        <v>721</v>
      </c>
      <c r="U97" s="39">
        <v>5.21</v>
      </c>
    </row>
    <row r="98" spans="1:21" x14ac:dyDescent="0.25">
      <c r="A98" s="36">
        <f>64+32/60+117/3600</f>
        <v>64.56583333333333</v>
      </c>
      <c r="B98" s="37">
        <v>76.990000000000009</v>
      </c>
      <c r="C98" s="38">
        <v>42222</v>
      </c>
      <c r="D98" s="39" t="s">
        <v>90</v>
      </c>
      <c r="E98" s="40" t="s">
        <v>42</v>
      </c>
      <c r="F98" s="47" t="s">
        <v>61</v>
      </c>
      <c r="G98" s="36">
        <v>17.215899999999998</v>
      </c>
      <c r="H98" s="36">
        <v>0.67544999999999988</v>
      </c>
      <c r="I98" s="39">
        <v>14.7</v>
      </c>
      <c r="J98" s="41">
        <v>13</v>
      </c>
      <c r="K98" s="43">
        <v>4.17</v>
      </c>
      <c r="L98" s="39">
        <v>7.9</v>
      </c>
      <c r="M98" s="42">
        <v>1.2392198722512426</v>
      </c>
      <c r="N98" s="39">
        <v>19</v>
      </c>
      <c r="O98" s="42">
        <v>3.2005106646397401</v>
      </c>
      <c r="P98" s="41">
        <v>16</v>
      </c>
      <c r="Q98" s="42">
        <v>7.1739961739130438</v>
      </c>
      <c r="R98" s="42">
        <v>37.161814226693387</v>
      </c>
      <c r="S98" s="42">
        <v>44.335810400606434</v>
      </c>
      <c r="T98" s="39">
        <v>697</v>
      </c>
      <c r="U98" s="39">
        <v>4.1100000000000003</v>
      </c>
    </row>
    <row r="99" spans="1:21" x14ac:dyDescent="0.25">
      <c r="A99" s="36">
        <f>64+40/60+153/3600</f>
        <v>64.709166666666675</v>
      </c>
      <c r="B99" s="37">
        <v>77.253611111111113</v>
      </c>
      <c r="C99" s="38">
        <v>42222</v>
      </c>
      <c r="D99" s="39" t="s">
        <v>90</v>
      </c>
      <c r="E99" s="40" t="s">
        <v>43</v>
      </c>
      <c r="F99" s="47" t="s">
        <v>61</v>
      </c>
      <c r="G99" s="36">
        <v>13.982099999999999</v>
      </c>
      <c r="H99" s="36">
        <v>1.8823300000000001</v>
      </c>
      <c r="I99" s="39">
        <v>15.3</v>
      </c>
      <c r="J99" s="41">
        <v>26</v>
      </c>
      <c r="K99" s="43">
        <v>5.55</v>
      </c>
      <c r="L99" s="39">
        <v>7.83</v>
      </c>
      <c r="M99" s="42" t="s">
        <v>62</v>
      </c>
      <c r="N99" s="39">
        <v>20</v>
      </c>
      <c r="O99" s="42">
        <v>24.227242958297651</v>
      </c>
      <c r="P99" s="41">
        <v>322</v>
      </c>
      <c r="Q99" s="42">
        <v>49.352152582608703</v>
      </c>
      <c r="R99" s="42">
        <v>38.317638165392694</v>
      </c>
      <c r="S99" s="42">
        <v>87.66979074800139</v>
      </c>
      <c r="T99" s="39">
        <v>790</v>
      </c>
      <c r="U99" s="39">
        <v>4.96</v>
      </c>
    </row>
    <row r="100" spans="1:21" x14ac:dyDescent="0.25">
      <c r="A100" s="36">
        <f>64+55/60+998/3600</f>
        <v>65.193888888888893</v>
      </c>
      <c r="B100" s="37">
        <v>78.05361111111111</v>
      </c>
      <c r="C100" s="38">
        <v>42223</v>
      </c>
      <c r="D100" s="39" t="s">
        <v>90</v>
      </c>
      <c r="E100" s="40" t="s">
        <v>44</v>
      </c>
      <c r="F100" s="47" t="s">
        <v>61</v>
      </c>
      <c r="G100" s="36">
        <v>14.740199999999998</v>
      </c>
      <c r="H100" s="36">
        <v>3.4066999999999998</v>
      </c>
      <c r="I100" s="39">
        <v>15.6</v>
      </c>
      <c r="J100" s="41">
        <v>36</v>
      </c>
      <c r="K100" s="43">
        <v>6.78</v>
      </c>
      <c r="L100" s="39">
        <v>9.1999999999999993</v>
      </c>
      <c r="M100" s="42" t="s">
        <v>62</v>
      </c>
      <c r="N100" s="39">
        <v>16</v>
      </c>
      <c r="O100" s="42">
        <v>32.452953383282171</v>
      </c>
      <c r="P100" s="41">
        <v>205</v>
      </c>
      <c r="Q100" s="42">
        <v>38.648971895652174</v>
      </c>
      <c r="R100" s="42">
        <v>2.9783754464869565</v>
      </c>
      <c r="S100" s="42">
        <v>41.627347342139132</v>
      </c>
      <c r="T100" s="39">
        <v>628</v>
      </c>
      <c r="U100" s="39">
        <v>4.3899999999999997</v>
      </c>
    </row>
    <row r="101" spans="1:21" x14ac:dyDescent="0.25">
      <c r="A101" s="36">
        <f>65+6/60+715/3600</f>
        <v>65.2986111111111</v>
      </c>
      <c r="B101" s="37">
        <v>78.073333333333323</v>
      </c>
      <c r="C101" s="38">
        <v>42223</v>
      </c>
      <c r="D101" s="39" t="s">
        <v>90</v>
      </c>
      <c r="E101" s="40" t="s">
        <v>45</v>
      </c>
      <c r="F101" s="47" t="s">
        <v>61</v>
      </c>
      <c r="G101" s="36">
        <v>8.6449999999999996</v>
      </c>
      <c r="H101" s="48">
        <v>0.39369999999999999</v>
      </c>
      <c r="I101" s="39">
        <v>14.7</v>
      </c>
      <c r="J101" s="41">
        <v>7</v>
      </c>
      <c r="K101" s="43">
        <v>5.0599999999999996</v>
      </c>
      <c r="L101" s="39">
        <v>9.25</v>
      </c>
      <c r="M101" s="42">
        <v>0.99103407859061998</v>
      </c>
      <c r="N101" s="39">
        <v>12</v>
      </c>
      <c r="O101" s="42">
        <v>2.3066977715495649</v>
      </c>
      <c r="P101" s="41">
        <v>65</v>
      </c>
      <c r="Q101" s="42">
        <v>8.4696695478260864</v>
      </c>
      <c r="R101" s="42">
        <v>31.257920692408824</v>
      </c>
      <c r="S101" s="42">
        <v>39.72759024023491</v>
      </c>
      <c r="T101" s="39">
        <v>743</v>
      </c>
      <c r="U101" s="39">
        <v>3.74</v>
      </c>
    </row>
    <row r="102" spans="1:21" x14ac:dyDescent="0.25">
      <c r="A102" s="36">
        <f>65+11/60+987/3600</f>
        <v>65.45750000000001</v>
      </c>
      <c r="B102" s="37">
        <v>77.944166666666675</v>
      </c>
      <c r="C102" s="38">
        <v>42223</v>
      </c>
      <c r="D102" s="39" t="s">
        <v>90</v>
      </c>
      <c r="E102" s="40" t="s">
        <v>46</v>
      </c>
      <c r="F102" s="47" t="s">
        <v>61</v>
      </c>
      <c r="G102" s="36">
        <v>14.4001</v>
      </c>
      <c r="H102" s="48">
        <v>2.266</v>
      </c>
      <c r="I102" s="39">
        <v>15.3</v>
      </c>
      <c r="J102" s="41">
        <v>32</v>
      </c>
      <c r="K102" s="43">
        <v>6.44</v>
      </c>
      <c r="L102" s="39">
        <v>7.68</v>
      </c>
      <c r="M102" s="42" t="s">
        <v>62</v>
      </c>
      <c r="N102" s="39">
        <v>20</v>
      </c>
      <c r="O102" s="42">
        <v>30.929544684777568</v>
      </c>
      <c r="P102" s="41">
        <v>245</v>
      </c>
      <c r="Q102" s="42">
        <v>76.389280147826099</v>
      </c>
      <c r="R102" s="42">
        <v>49.193390920370085</v>
      </c>
      <c r="S102" s="42">
        <v>125.58267106819619</v>
      </c>
      <c r="T102" s="39">
        <v>747</v>
      </c>
      <c r="U102" s="39">
        <v>4.68</v>
      </c>
    </row>
    <row r="103" spans="1:21" x14ac:dyDescent="0.25">
      <c r="A103" s="36">
        <f>65+23/60+519/3600</f>
        <v>65.527500000000003</v>
      </c>
      <c r="B103" s="37">
        <v>77.941666666666663</v>
      </c>
      <c r="C103" s="38">
        <v>42223</v>
      </c>
      <c r="D103" s="39" t="s">
        <v>90</v>
      </c>
      <c r="E103" s="40" t="s">
        <v>47</v>
      </c>
      <c r="F103" s="47" t="s">
        <v>61</v>
      </c>
      <c r="G103" s="36">
        <v>13.0625</v>
      </c>
      <c r="H103" s="36">
        <v>1.71</v>
      </c>
      <c r="I103" s="39">
        <v>15.6</v>
      </c>
      <c r="J103" s="41">
        <v>24</v>
      </c>
      <c r="K103" s="43">
        <v>6.21</v>
      </c>
      <c r="L103" s="39">
        <v>6.84</v>
      </c>
      <c r="M103" s="42" t="s">
        <v>62</v>
      </c>
      <c r="N103" s="39">
        <v>16</v>
      </c>
      <c r="O103" s="42">
        <v>47.368377583638598</v>
      </c>
      <c r="P103" s="41">
        <v>214</v>
      </c>
      <c r="Q103" s="42">
        <v>84.430410713043472</v>
      </c>
      <c r="R103" s="42">
        <v>218.36447310910887</v>
      </c>
      <c r="S103" s="42">
        <v>302.79488382215231</v>
      </c>
      <c r="T103" s="39">
        <v>978</v>
      </c>
      <c r="U103" s="39">
        <v>4.33</v>
      </c>
    </row>
    <row r="104" spans="1:21" x14ac:dyDescent="0.25">
      <c r="A104" s="36">
        <f>65+41/60+824/3600</f>
        <v>65.912222222222226</v>
      </c>
      <c r="B104" s="37">
        <v>78.276944444444439</v>
      </c>
      <c r="C104" s="38">
        <v>42223</v>
      </c>
      <c r="D104" s="39" t="s">
        <v>90</v>
      </c>
      <c r="E104" s="40" t="s">
        <v>48</v>
      </c>
      <c r="F104" s="47" t="s">
        <v>61</v>
      </c>
      <c r="G104" s="36">
        <v>10.738800000000001</v>
      </c>
      <c r="H104" s="36">
        <v>1.7012599999999998</v>
      </c>
      <c r="I104" s="39">
        <v>14.2</v>
      </c>
      <c r="J104" s="41">
        <v>20</v>
      </c>
      <c r="K104" s="43">
        <v>6.64</v>
      </c>
      <c r="L104" s="39">
        <v>8.98</v>
      </c>
      <c r="M104" s="42">
        <v>1.2026952354175113</v>
      </c>
      <c r="N104" s="39">
        <v>14</v>
      </c>
      <c r="O104" s="42">
        <v>15.618567095153997</v>
      </c>
      <c r="P104" s="41">
        <v>178</v>
      </c>
      <c r="Q104" s="42">
        <v>21.793495443478264</v>
      </c>
      <c r="R104" s="42">
        <v>17.940899921018435</v>
      </c>
      <c r="S104" s="42">
        <v>39.734395364496699</v>
      </c>
      <c r="T104" s="39">
        <v>613</v>
      </c>
      <c r="U104" s="39">
        <v>2.58</v>
      </c>
    </row>
    <row r="105" spans="1:21" x14ac:dyDescent="0.25">
      <c r="A105" s="36">
        <f>65+47/60+617/3600</f>
        <v>65.954722222222216</v>
      </c>
      <c r="B105" s="37">
        <v>78.199722222222221</v>
      </c>
      <c r="C105" s="38">
        <v>42223</v>
      </c>
      <c r="D105" s="39" t="s">
        <v>90</v>
      </c>
      <c r="E105" s="40" t="s">
        <v>49</v>
      </c>
      <c r="F105" s="47" t="s">
        <v>61</v>
      </c>
      <c r="G105" s="36">
        <v>10.6799</v>
      </c>
      <c r="H105" s="36">
        <v>1.23329</v>
      </c>
      <c r="I105" s="39">
        <v>14.4</v>
      </c>
      <c r="J105" s="41">
        <v>13</v>
      </c>
      <c r="K105" s="43">
        <v>5.75</v>
      </c>
      <c r="L105" s="39">
        <v>8.3000000000000007</v>
      </c>
      <c r="M105" s="42">
        <v>3.5287856673860722</v>
      </c>
      <c r="N105" s="39">
        <v>14</v>
      </c>
      <c r="O105" s="42">
        <v>14.278242300545479</v>
      </c>
      <c r="P105" s="41">
        <v>113</v>
      </c>
      <c r="Q105" s="42">
        <v>26.662091686956522</v>
      </c>
      <c r="R105" s="42">
        <v>68.709549044902047</v>
      </c>
      <c r="S105" s="42">
        <v>95.371640731858577</v>
      </c>
      <c r="T105" s="39">
        <v>735</v>
      </c>
      <c r="U105" s="39">
        <v>3.47</v>
      </c>
    </row>
    <row r="106" spans="1:21" x14ac:dyDescent="0.25">
      <c r="A106" s="36">
        <f>65+52/60+519/3600</f>
        <v>66.010833333333323</v>
      </c>
      <c r="B106" s="37">
        <v>78.462500000000006</v>
      </c>
      <c r="C106" s="38">
        <v>42230</v>
      </c>
      <c r="D106" s="39" t="s">
        <v>90</v>
      </c>
      <c r="E106" s="40" t="s">
        <v>24</v>
      </c>
      <c r="F106" s="47" t="s">
        <v>61</v>
      </c>
      <c r="G106" s="36">
        <v>13.6876</v>
      </c>
      <c r="H106" s="36">
        <v>2.6219999999999999</v>
      </c>
      <c r="I106" s="39">
        <v>15.4</v>
      </c>
      <c r="J106" s="41">
        <v>34</v>
      </c>
      <c r="K106" s="43">
        <v>6.65</v>
      </c>
      <c r="L106" s="39">
        <v>8.69</v>
      </c>
      <c r="M106" s="42" t="s">
        <v>62</v>
      </c>
      <c r="N106" s="39">
        <v>20</v>
      </c>
      <c r="O106" s="42">
        <v>30.709279620966001</v>
      </c>
      <c r="P106" s="41">
        <v>222</v>
      </c>
      <c r="Q106" s="42">
        <v>71.396803529411756</v>
      </c>
      <c r="R106" s="42">
        <v>15.507174839898601</v>
      </c>
      <c r="S106" s="42">
        <v>86.903978369310352</v>
      </c>
      <c r="T106" s="39">
        <v>824</v>
      </c>
      <c r="U106" s="39">
        <v>4.32</v>
      </c>
    </row>
    <row r="107" spans="1:21" x14ac:dyDescent="0.25">
      <c r="A107" s="36">
        <f>65+59/60+269/3600</f>
        <v>66.058055555555555</v>
      </c>
      <c r="B107" s="37">
        <v>78.733055555555552</v>
      </c>
      <c r="C107" s="38">
        <v>42230</v>
      </c>
      <c r="D107" s="39" t="s">
        <v>90</v>
      </c>
      <c r="E107" s="40" t="s">
        <v>50</v>
      </c>
      <c r="F107" s="47" t="s">
        <v>61</v>
      </c>
      <c r="G107" s="36">
        <v>7.9780999999999995</v>
      </c>
      <c r="H107" s="36">
        <v>12.847799999999999</v>
      </c>
      <c r="I107" s="39">
        <v>12.5</v>
      </c>
      <c r="J107" s="41">
        <v>155</v>
      </c>
      <c r="K107" s="43">
        <v>7.45</v>
      </c>
      <c r="L107" s="39">
        <v>11.04</v>
      </c>
      <c r="M107" s="42" t="s">
        <v>62</v>
      </c>
      <c r="N107" s="39">
        <v>12</v>
      </c>
      <c r="O107" s="42">
        <v>192.65121332412446</v>
      </c>
      <c r="P107" s="41">
        <v>470</v>
      </c>
      <c r="Q107" s="42">
        <v>265.83502803921567</v>
      </c>
      <c r="R107" s="42">
        <v>39.334581295785</v>
      </c>
      <c r="S107" s="42">
        <v>305.1696093350007</v>
      </c>
      <c r="T107" s="39">
        <v>767</v>
      </c>
      <c r="U107" s="39">
        <v>3.17</v>
      </c>
    </row>
    <row r="108" spans="1:21" x14ac:dyDescent="0.25">
      <c r="A108" s="36">
        <f>66+17/60+211/3600</f>
        <v>66.341944444444437</v>
      </c>
      <c r="B108" s="37">
        <v>79.288055555555559</v>
      </c>
      <c r="C108" s="38">
        <v>42230</v>
      </c>
      <c r="D108" s="39" t="s">
        <v>91</v>
      </c>
      <c r="E108" s="40" t="s">
        <v>51</v>
      </c>
      <c r="F108" s="47" t="s">
        <v>61</v>
      </c>
      <c r="G108" s="36">
        <v>17.196899999999999</v>
      </c>
      <c r="H108" s="36">
        <v>8.5917999999999992</v>
      </c>
      <c r="I108" s="39">
        <v>13.2</v>
      </c>
      <c r="J108" s="41">
        <v>106</v>
      </c>
      <c r="K108" s="43">
        <v>7.23</v>
      </c>
      <c r="L108" s="39">
        <v>9.26</v>
      </c>
      <c r="M108" s="42">
        <v>21.674026186537532</v>
      </c>
      <c r="N108" s="39">
        <v>22</v>
      </c>
      <c r="O108" s="42">
        <v>172.61109570747197</v>
      </c>
      <c r="P108" s="41">
        <v>430</v>
      </c>
      <c r="Q108" s="42">
        <v>188.56871882352939</v>
      </c>
      <c r="R108" s="42">
        <v>112.6345756753594</v>
      </c>
      <c r="S108" s="42">
        <v>301.20329449888879</v>
      </c>
      <c r="T108" s="39">
        <v>1023</v>
      </c>
      <c r="U108" s="39">
        <v>4.2</v>
      </c>
    </row>
    <row r="109" spans="1:21" x14ac:dyDescent="0.25">
      <c r="A109" s="36">
        <f>66+51/60+445/3600</f>
        <v>66.973611111111111</v>
      </c>
      <c r="B109" s="37">
        <v>79.777777777777786</v>
      </c>
      <c r="C109" s="38">
        <v>42230</v>
      </c>
      <c r="D109" s="39" t="s">
        <v>91</v>
      </c>
      <c r="E109" s="40" t="s">
        <v>53</v>
      </c>
      <c r="F109" s="47" t="s">
        <v>61</v>
      </c>
      <c r="G109" s="36">
        <v>13.691400000000002</v>
      </c>
      <c r="H109" s="36">
        <v>7.9818999999999987</v>
      </c>
      <c r="I109" s="39">
        <v>12.8</v>
      </c>
      <c r="J109" s="41">
        <v>144</v>
      </c>
      <c r="K109" s="43">
        <v>7.27</v>
      </c>
      <c r="L109" s="39">
        <v>10.51</v>
      </c>
      <c r="M109" s="42">
        <v>1.0243469575446411</v>
      </c>
      <c r="N109" s="39">
        <v>25</v>
      </c>
      <c r="O109" s="42">
        <v>52.415060304182553</v>
      </c>
      <c r="P109" s="41">
        <v>232</v>
      </c>
      <c r="Q109" s="42">
        <v>60.512831372549016</v>
      </c>
      <c r="R109" s="42">
        <v>45.001261727865007</v>
      </c>
      <c r="S109" s="42">
        <v>105.51409310041402</v>
      </c>
      <c r="T109" s="39">
        <v>1048</v>
      </c>
      <c r="U109" s="39">
        <v>4.2</v>
      </c>
    </row>
    <row r="110" spans="1:21" x14ac:dyDescent="0.25">
      <c r="A110" s="36">
        <f>66+59/60+425/3600</f>
        <v>67.101388888888891</v>
      </c>
      <c r="B110" s="37">
        <v>79.496944444444438</v>
      </c>
      <c r="C110" s="38">
        <v>42230</v>
      </c>
      <c r="D110" s="39" t="s">
        <v>91</v>
      </c>
      <c r="E110" s="40" t="s">
        <v>54</v>
      </c>
      <c r="F110" s="47" t="s">
        <v>61</v>
      </c>
      <c r="G110" s="36">
        <v>12.367100000000001</v>
      </c>
      <c r="H110" s="36">
        <v>6.2718999999999996</v>
      </c>
      <c r="I110" s="39">
        <v>11.2</v>
      </c>
      <c r="J110" s="41">
        <v>86</v>
      </c>
      <c r="K110" s="43">
        <v>7.1</v>
      </c>
      <c r="L110" s="39">
        <v>10.15</v>
      </c>
      <c r="M110" s="42">
        <v>10.942320763665393</v>
      </c>
      <c r="N110" s="39">
        <v>14</v>
      </c>
      <c r="O110" s="42">
        <v>17.095506141354331</v>
      </c>
      <c r="P110" s="41">
        <v>132</v>
      </c>
      <c r="Q110" s="42">
        <v>9.617383538549019</v>
      </c>
      <c r="R110" s="42">
        <v>5.8654862763977995</v>
      </c>
      <c r="S110" s="42">
        <v>15.482869814946818</v>
      </c>
      <c r="T110" s="39">
        <v>524</v>
      </c>
      <c r="U110" s="39">
        <v>3.54</v>
      </c>
    </row>
    <row r="111" spans="1:21" x14ac:dyDescent="0.25">
      <c r="A111" s="36">
        <f>67+9/60+407/3600</f>
        <v>67.263055555555567</v>
      </c>
      <c r="B111" s="37">
        <v>79.102500000000006</v>
      </c>
      <c r="C111" s="38">
        <v>42230</v>
      </c>
      <c r="D111" s="39" t="s">
        <v>91</v>
      </c>
      <c r="E111" s="40" t="s">
        <v>55</v>
      </c>
      <c r="F111" s="47" t="s">
        <v>61</v>
      </c>
      <c r="G111" s="36">
        <v>18.844199999999997</v>
      </c>
      <c r="H111" s="36">
        <v>4.3756999999999993</v>
      </c>
      <c r="I111" s="39">
        <v>11.6</v>
      </c>
      <c r="J111" s="41">
        <v>56</v>
      </c>
      <c r="K111" s="43">
        <v>6.77</v>
      </c>
      <c r="L111" s="39">
        <v>9.1</v>
      </c>
      <c r="M111" s="42">
        <v>4.716584313231766</v>
      </c>
      <c r="N111" s="39">
        <v>22</v>
      </c>
      <c r="O111" s="42">
        <v>11.836133257125002</v>
      </c>
      <c r="P111" s="41">
        <v>102</v>
      </c>
      <c r="Q111" s="42">
        <v>5.0474119607843129</v>
      </c>
      <c r="R111" s="42">
        <v>7.8049730729425013</v>
      </c>
      <c r="S111" s="42">
        <v>12.852385033726815</v>
      </c>
      <c r="T111" s="39">
        <v>801</v>
      </c>
      <c r="U111" s="39">
        <v>3.94</v>
      </c>
    </row>
    <row r="112" spans="1:21" x14ac:dyDescent="0.25">
      <c r="A112" s="36">
        <f>67+10/60+912/3600</f>
        <v>67.42</v>
      </c>
      <c r="B112" s="37">
        <v>78.882222222222211</v>
      </c>
      <c r="C112" s="38">
        <v>42235</v>
      </c>
      <c r="D112" s="39" t="s">
        <v>91</v>
      </c>
      <c r="E112" s="40" t="s">
        <v>56</v>
      </c>
      <c r="F112" s="47" t="s">
        <v>61</v>
      </c>
      <c r="G112" s="36">
        <v>13.402600000000001</v>
      </c>
      <c r="H112" s="36">
        <v>6.6405000000000003</v>
      </c>
      <c r="I112" s="39">
        <v>11.7</v>
      </c>
      <c r="J112" s="41">
        <v>78</v>
      </c>
      <c r="K112" s="43">
        <v>7.04</v>
      </c>
      <c r="L112" s="39">
        <v>10.77</v>
      </c>
      <c r="M112" s="42" t="s">
        <v>62</v>
      </c>
      <c r="N112" s="39">
        <v>13</v>
      </c>
      <c r="O112" s="42">
        <v>17.601226423815113</v>
      </c>
      <c r="P112" s="41">
        <v>132</v>
      </c>
      <c r="Q112" s="42">
        <v>0.71784862745098044</v>
      </c>
      <c r="R112" s="42">
        <v>4.0976431465696006</v>
      </c>
      <c r="S112" s="42">
        <v>4.8154917740205807</v>
      </c>
      <c r="T112" s="39">
        <v>551</v>
      </c>
      <c r="U112" s="39">
        <v>4</v>
      </c>
    </row>
    <row r="113" spans="1:21" x14ac:dyDescent="0.25">
      <c r="A113" s="36">
        <f>66+22/60+292/3600</f>
        <v>66.447777777777773</v>
      </c>
      <c r="B113" s="37">
        <v>79.180833333333325</v>
      </c>
      <c r="C113" s="37" t="s">
        <v>62</v>
      </c>
      <c r="D113" s="39" t="s">
        <v>91</v>
      </c>
      <c r="E113" s="40" t="s">
        <v>52</v>
      </c>
      <c r="F113" s="47" t="s">
        <v>61</v>
      </c>
      <c r="G113" s="36">
        <v>10.584899999999999</v>
      </c>
      <c r="H113" s="36">
        <v>11.403799999999999</v>
      </c>
      <c r="I113" s="39" t="s">
        <v>62</v>
      </c>
      <c r="J113" s="41">
        <v>95</v>
      </c>
      <c r="K113" s="43">
        <v>7.78</v>
      </c>
      <c r="L113" s="39" t="s">
        <v>62</v>
      </c>
      <c r="M113" s="42" t="s">
        <v>62</v>
      </c>
      <c r="N113" s="39" t="s">
        <v>62</v>
      </c>
      <c r="O113" s="42" t="s">
        <v>62</v>
      </c>
      <c r="P113" s="41" t="s">
        <v>62</v>
      </c>
      <c r="Q113" s="42" t="s">
        <v>62</v>
      </c>
      <c r="R113" s="42" t="s">
        <v>62</v>
      </c>
      <c r="S113" s="42" t="s">
        <v>62</v>
      </c>
      <c r="T113" s="39" t="s">
        <v>62</v>
      </c>
      <c r="U113" s="39">
        <v>3.59</v>
      </c>
    </row>
    <row r="114" spans="1:21" x14ac:dyDescent="0.25">
      <c r="A114" s="36">
        <f>57+52/60+468/3600</f>
        <v>57.99666666666667</v>
      </c>
      <c r="B114" s="37">
        <v>83.311111111111117</v>
      </c>
      <c r="C114" s="38">
        <v>42210</v>
      </c>
      <c r="D114" s="39" t="s">
        <v>89</v>
      </c>
      <c r="E114" s="40" t="s">
        <v>57</v>
      </c>
      <c r="F114" s="47" t="s">
        <v>61</v>
      </c>
      <c r="G114" s="37">
        <v>7.2590000000000003</v>
      </c>
      <c r="H114" s="37">
        <v>75.180000000000007</v>
      </c>
      <c r="I114" s="39">
        <v>15.8</v>
      </c>
      <c r="J114" s="41">
        <v>604</v>
      </c>
      <c r="K114" s="43">
        <v>7.83</v>
      </c>
      <c r="L114" s="39">
        <v>13.7</v>
      </c>
      <c r="M114" s="42">
        <v>0.99925208389752063</v>
      </c>
      <c r="N114" s="39">
        <v>8</v>
      </c>
      <c r="O114" s="42">
        <v>5.1746714745822615</v>
      </c>
      <c r="P114" s="41">
        <v>172</v>
      </c>
      <c r="Q114" s="42">
        <v>548.07414553043486</v>
      </c>
      <c r="R114" s="42">
        <v>73.483745615216122</v>
      </c>
      <c r="S114" s="42">
        <v>621.55789114565096</v>
      </c>
      <c r="T114" s="39">
        <v>744</v>
      </c>
      <c r="U114" s="39">
        <v>3.01</v>
      </c>
    </row>
    <row r="115" spans="1:21" x14ac:dyDescent="0.25">
      <c r="A115" s="36">
        <f>57+58/60+782/3600</f>
        <v>58.183888888888887</v>
      </c>
      <c r="B115" s="37">
        <v>83.106388888888887</v>
      </c>
      <c r="C115" s="38">
        <v>42210</v>
      </c>
      <c r="D115" s="39" t="s">
        <v>89</v>
      </c>
      <c r="E115" s="40" t="s">
        <v>58</v>
      </c>
      <c r="F115" s="47" t="s">
        <v>61</v>
      </c>
      <c r="G115" s="37">
        <v>6.0529999999999999</v>
      </c>
      <c r="H115" s="37">
        <v>71.13</v>
      </c>
      <c r="I115" s="39">
        <v>14.7</v>
      </c>
      <c r="J115" s="41">
        <v>569</v>
      </c>
      <c r="K115" s="43">
        <v>7.67</v>
      </c>
      <c r="L115" s="39">
        <v>10.3</v>
      </c>
      <c r="M115" s="42">
        <v>2.440809521256968</v>
      </c>
      <c r="N115" s="39">
        <v>7</v>
      </c>
      <c r="O115" s="42">
        <v>6.5599320984222622</v>
      </c>
      <c r="P115" s="41">
        <v>167</v>
      </c>
      <c r="Q115" s="42">
        <v>322.48913554347831</v>
      </c>
      <c r="R115" s="42">
        <v>265.8305344688174</v>
      </c>
      <c r="S115" s="42">
        <v>588.31967001229577</v>
      </c>
      <c r="T115" s="39">
        <v>754</v>
      </c>
      <c r="U115" s="39">
        <v>3.37</v>
      </c>
    </row>
    <row r="116" spans="1:21" x14ac:dyDescent="0.25">
      <c r="A116" s="36">
        <f>58+32/60+949/3600</f>
        <v>58.796944444444442</v>
      </c>
      <c r="B116" s="37">
        <v>82.040277777777774</v>
      </c>
      <c r="C116" s="38">
        <v>42210</v>
      </c>
      <c r="D116" s="39" t="s">
        <v>89</v>
      </c>
      <c r="E116" s="40" t="s">
        <v>59</v>
      </c>
      <c r="F116" s="47" t="s">
        <v>61</v>
      </c>
      <c r="G116" s="37">
        <v>15.65</v>
      </c>
      <c r="H116" s="37">
        <v>44.57</v>
      </c>
      <c r="I116" s="39">
        <v>17.7</v>
      </c>
      <c r="J116" s="41">
        <v>370</v>
      </c>
      <c r="K116" s="43">
        <v>7.6</v>
      </c>
      <c r="L116" s="39">
        <v>9.3699999999999992</v>
      </c>
      <c r="M116" s="42" t="s">
        <v>62</v>
      </c>
      <c r="N116" s="39">
        <v>20</v>
      </c>
      <c r="O116" s="42">
        <v>12.402620803324211</v>
      </c>
      <c r="P116" s="41">
        <v>270</v>
      </c>
      <c r="Q116" s="42">
        <v>151.8004318652174</v>
      </c>
      <c r="R116" s="42">
        <v>159.08876350167364</v>
      </c>
      <c r="S116" s="42">
        <v>310.88919536689104</v>
      </c>
      <c r="T116" s="39">
        <v>1330</v>
      </c>
      <c r="U116" s="39">
        <v>3.15</v>
      </c>
    </row>
    <row r="117" spans="1:21" x14ac:dyDescent="0.25">
      <c r="A117" s="36">
        <f>63+46/60+448/3600</f>
        <v>63.891111111111108</v>
      </c>
      <c r="B117" s="37">
        <v>76.534722222222229</v>
      </c>
      <c r="C117" s="38">
        <v>42214</v>
      </c>
      <c r="D117" s="39" t="s">
        <v>92</v>
      </c>
      <c r="E117" s="40" t="s">
        <v>60</v>
      </c>
      <c r="F117" s="47" t="s">
        <v>61</v>
      </c>
      <c r="G117" s="26">
        <v>5.0720000000000001</v>
      </c>
      <c r="H117" s="26">
        <v>5.4459999999999997</v>
      </c>
      <c r="I117" s="39">
        <v>19.7</v>
      </c>
      <c r="J117" s="41" t="s">
        <v>62</v>
      </c>
      <c r="K117" s="43" t="s">
        <v>62</v>
      </c>
      <c r="L117" s="39" t="s">
        <v>62</v>
      </c>
      <c r="M117" s="42" t="s">
        <v>62</v>
      </c>
      <c r="N117" s="39">
        <v>30</v>
      </c>
      <c r="O117" s="42">
        <v>13.296279201808698</v>
      </c>
      <c r="P117" s="41">
        <v>242</v>
      </c>
      <c r="Q117" s="42">
        <v>19.268378917391306</v>
      </c>
      <c r="R117" s="42">
        <v>36.001402091583827</v>
      </c>
      <c r="S117" s="42">
        <v>55.26978100897513</v>
      </c>
      <c r="T117" s="39">
        <v>1053</v>
      </c>
      <c r="U117" s="39" t="s">
        <v>62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68FA00-2627-4162-B407-E8C0486AEEED}">
  <dimension ref="A1:X103"/>
  <sheetViews>
    <sheetView tabSelected="1" topLeftCell="N1" workbookViewId="0">
      <selection activeCell="X18" sqref="X18"/>
    </sheetView>
  </sheetViews>
  <sheetFormatPr defaultRowHeight="15" x14ac:dyDescent="0.25"/>
  <cols>
    <col min="1" max="1" width="18.85546875" style="14" bestFit="1" customWidth="1"/>
    <col min="2" max="2" width="18.42578125" style="15" bestFit="1" customWidth="1"/>
    <col min="3" max="3" width="16.5703125" style="16" bestFit="1" customWidth="1"/>
    <col min="4" max="4" width="20.85546875" style="17" bestFit="1" customWidth="1"/>
    <col min="5" max="5" width="20.7109375" style="18" bestFit="1" customWidth="1"/>
    <col min="6" max="6" width="15.42578125" style="8" bestFit="1" customWidth="1"/>
    <col min="7" max="7" width="24.5703125" style="7" bestFit="1" customWidth="1"/>
    <col min="8" max="8" width="22" style="13" bestFit="1" customWidth="1"/>
    <col min="9" max="9" width="22.28515625" style="14" bestFit="1" customWidth="1"/>
    <col min="10" max="10" width="25.7109375" style="14" bestFit="1" customWidth="1"/>
    <col min="11" max="11" width="7.7109375" style="13" bestFit="1" customWidth="1"/>
    <col min="12" max="12" width="9.140625" style="13" bestFit="1" customWidth="1"/>
    <col min="13" max="13" width="8.42578125" style="13" bestFit="1" customWidth="1"/>
    <col min="14" max="14" width="13.5703125" style="13" bestFit="1" customWidth="1"/>
    <col min="15" max="15" width="9.28515625" style="22" bestFit="1" customWidth="1"/>
    <col min="16" max="16" width="35.42578125" style="13" bestFit="1" customWidth="1"/>
    <col min="17" max="17" width="19.7109375" style="13" bestFit="1" customWidth="1"/>
    <col min="18" max="18" width="20.140625" style="13" bestFit="1" customWidth="1"/>
    <col min="19" max="19" width="19.85546875" style="14" bestFit="1" customWidth="1"/>
    <col min="20" max="20" width="18.42578125" style="13" bestFit="1" customWidth="1"/>
    <col min="21" max="21" width="22.42578125" style="14" bestFit="1" customWidth="1"/>
    <col min="22" max="22" width="22.28515625" style="13" bestFit="1" customWidth="1"/>
    <col min="23" max="23" width="9.140625" style="19"/>
    <col min="24" max="24" width="9.140625" style="14"/>
    <col min="25" max="16384" width="9.140625" style="8"/>
  </cols>
  <sheetData>
    <row r="1" spans="1:24" s="4" customFormat="1" ht="17.25" x14ac:dyDescent="0.25">
      <c r="A1" s="2" t="s">
        <v>64</v>
      </c>
      <c r="B1" s="2" t="s">
        <v>65</v>
      </c>
      <c r="C1" s="1" t="s">
        <v>83</v>
      </c>
      <c r="D1" s="1" t="s">
        <v>0</v>
      </c>
      <c r="E1" s="3" t="s">
        <v>63</v>
      </c>
      <c r="F1" s="4" t="s">
        <v>71</v>
      </c>
      <c r="G1" s="20" t="s">
        <v>84</v>
      </c>
      <c r="H1" s="5" t="s">
        <v>76</v>
      </c>
      <c r="I1" s="6" t="s">
        <v>77</v>
      </c>
      <c r="J1" s="6" t="s">
        <v>97</v>
      </c>
      <c r="K1" s="5" t="s">
        <v>72</v>
      </c>
      <c r="L1" s="5" t="s">
        <v>73</v>
      </c>
      <c r="M1" s="5" t="s">
        <v>74</v>
      </c>
      <c r="N1" s="5" t="s">
        <v>75</v>
      </c>
      <c r="O1" s="21" t="s">
        <v>80</v>
      </c>
      <c r="P1" s="5" t="s">
        <v>78</v>
      </c>
      <c r="Q1" s="5" t="s">
        <v>66</v>
      </c>
      <c r="R1" s="5" t="s">
        <v>67</v>
      </c>
      <c r="S1" s="6" t="s">
        <v>98</v>
      </c>
      <c r="T1" s="5" t="s">
        <v>68</v>
      </c>
      <c r="U1" s="6" t="s">
        <v>69</v>
      </c>
      <c r="V1" s="5" t="s">
        <v>79</v>
      </c>
      <c r="X1" s="6"/>
    </row>
    <row r="2" spans="1:24" x14ac:dyDescent="0.25">
      <c r="A2" s="9">
        <f>56+51/60+532/3600</f>
        <v>56.997777777777777</v>
      </c>
      <c r="B2" s="10">
        <v>83.080555555555549</v>
      </c>
      <c r="C2" s="23" t="s">
        <v>89</v>
      </c>
      <c r="D2" s="11" t="s">
        <v>3</v>
      </c>
      <c r="E2" s="12">
        <v>205</v>
      </c>
      <c r="F2" s="24">
        <v>2147</v>
      </c>
      <c r="G2" s="7" t="s">
        <v>85</v>
      </c>
      <c r="H2" s="25" t="s">
        <v>62</v>
      </c>
      <c r="I2" s="26">
        <v>7.3449999999999998</v>
      </c>
      <c r="J2" s="26" t="s">
        <v>94</v>
      </c>
      <c r="K2" s="13" t="s">
        <v>62</v>
      </c>
      <c r="L2" s="13" t="s">
        <v>62</v>
      </c>
      <c r="M2" s="13" t="s">
        <v>62</v>
      </c>
      <c r="N2" s="13" t="s">
        <v>62</v>
      </c>
      <c r="O2" s="25">
        <v>-0.7</v>
      </c>
      <c r="P2" s="25">
        <v>475</v>
      </c>
      <c r="Q2" s="25">
        <v>99</v>
      </c>
      <c r="R2" s="25">
        <v>142</v>
      </c>
      <c r="S2" s="26">
        <v>0.13333333333333333</v>
      </c>
      <c r="T2" s="27">
        <v>125.81303219940486</v>
      </c>
      <c r="U2" s="26">
        <v>0.36724999999999997</v>
      </c>
      <c r="V2" s="25">
        <v>20</v>
      </c>
      <c r="W2" s="8"/>
    </row>
    <row r="3" spans="1:24" x14ac:dyDescent="0.25">
      <c r="A3" s="9">
        <f>56+59/60+936/3600</f>
        <v>57.243333333333332</v>
      </c>
      <c r="B3" s="10">
        <v>82.42861111111111</v>
      </c>
      <c r="C3" s="23" t="s">
        <v>89</v>
      </c>
      <c r="D3" s="11" t="s">
        <v>5</v>
      </c>
      <c r="E3" s="12">
        <v>205</v>
      </c>
      <c r="F3" s="24">
        <v>3459</v>
      </c>
      <c r="G3" s="7" t="s">
        <v>85</v>
      </c>
      <c r="H3" s="25">
        <v>96.1</v>
      </c>
      <c r="I3" s="26">
        <v>11.833421052631579</v>
      </c>
      <c r="J3" s="26" t="s">
        <v>95</v>
      </c>
      <c r="K3" s="13">
        <v>39.299999999999997</v>
      </c>
      <c r="L3" s="13">
        <v>60.7</v>
      </c>
      <c r="M3" s="13">
        <v>0.2</v>
      </c>
      <c r="N3" s="13">
        <v>0</v>
      </c>
      <c r="O3" s="25">
        <v>-0.7</v>
      </c>
      <c r="P3" s="25">
        <v>475</v>
      </c>
      <c r="Q3" s="25">
        <v>89</v>
      </c>
      <c r="R3" s="25">
        <v>145</v>
      </c>
      <c r="S3" s="26">
        <v>0.22674418604651161</v>
      </c>
      <c r="T3" s="27">
        <v>122.15871176207774</v>
      </c>
      <c r="U3" s="26">
        <v>0.47333684210526317</v>
      </c>
      <c r="V3" s="25">
        <v>25</v>
      </c>
      <c r="W3" s="8"/>
    </row>
    <row r="4" spans="1:24" x14ac:dyDescent="0.25">
      <c r="A4" s="9">
        <f>57+2/60+414/3600</f>
        <v>57.148333333333333</v>
      </c>
      <c r="B4" s="10">
        <v>82.084166666666661</v>
      </c>
      <c r="C4" s="23" t="s">
        <v>89</v>
      </c>
      <c r="D4" s="11" t="s">
        <v>6</v>
      </c>
      <c r="E4" s="12">
        <v>205</v>
      </c>
      <c r="F4" s="24">
        <v>1178</v>
      </c>
      <c r="G4" s="7" t="s">
        <v>85</v>
      </c>
      <c r="H4" s="25" t="s">
        <v>62</v>
      </c>
      <c r="I4" s="26">
        <v>4.03</v>
      </c>
      <c r="J4" s="26" t="s">
        <v>96</v>
      </c>
      <c r="K4" s="13" t="s">
        <v>62</v>
      </c>
      <c r="L4" s="13" t="s">
        <v>62</v>
      </c>
      <c r="M4" s="13" t="s">
        <v>62</v>
      </c>
      <c r="N4" s="13" t="s">
        <v>62</v>
      </c>
      <c r="O4" s="25">
        <v>-0.7</v>
      </c>
      <c r="P4" s="25">
        <v>470</v>
      </c>
      <c r="Q4" s="25">
        <v>90</v>
      </c>
      <c r="R4" s="25">
        <v>142</v>
      </c>
      <c r="S4" s="26">
        <v>0.23958333333333334</v>
      </c>
      <c r="T4" s="27">
        <v>121.11462020855572</v>
      </c>
      <c r="U4" s="26">
        <v>0.26866666666666666</v>
      </c>
      <c r="V4" s="25">
        <v>15</v>
      </c>
      <c r="W4" s="8"/>
    </row>
    <row r="5" spans="1:24" x14ac:dyDescent="0.25">
      <c r="A5" s="9">
        <f>57+18/60+756/3600</f>
        <v>57.51</v>
      </c>
      <c r="B5" s="10">
        <v>82.123333333333335</v>
      </c>
      <c r="C5" s="23" t="s">
        <v>89</v>
      </c>
      <c r="D5" s="11" t="s">
        <v>7</v>
      </c>
      <c r="E5" s="12">
        <v>205</v>
      </c>
      <c r="F5" s="24">
        <v>2892</v>
      </c>
      <c r="G5" s="7" t="s">
        <v>85</v>
      </c>
      <c r="H5" s="25" t="s">
        <v>62</v>
      </c>
      <c r="I5" s="26">
        <v>9.8936842105263167</v>
      </c>
      <c r="J5" s="26" t="s">
        <v>94</v>
      </c>
      <c r="K5" s="13" t="s">
        <v>62</v>
      </c>
      <c r="L5" s="13" t="s">
        <v>62</v>
      </c>
      <c r="M5" s="13" t="s">
        <v>62</v>
      </c>
      <c r="N5" s="13" t="s">
        <v>62</v>
      </c>
      <c r="O5" s="25">
        <v>-0.8</v>
      </c>
      <c r="P5" s="25">
        <v>470</v>
      </c>
      <c r="Q5" s="25">
        <v>75</v>
      </c>
      <c r="R5" s="25">
        <v>145</v>
      </c>
      <c r="S5" s="26">
        <v>0.23577235772357724</v>
      </c>
      <c r="T5" s="27">
        <v>114.85007088742353</v>
      </c>
      <c r="U5" s="26">
        <v>0.54964912280701761</v>
      </c>
      <c r="V5" s="25">
        <v>18</v>
      </c>
      <c r="W5" s="8"/>
    </row>
    <row r="6" spans="1:24" x14ac:dyDescent="0.25">
      <c r="A6" s="9">
        <f>57+6/60+441/3600</f>
        <v>57.222500000000004</v>
      </c>
      <c r="B6" s="10">
        <v>84.020833333333343</v>
      </c>
      <c r="C6" s="23" t="s">
        <v>89</v>
      </c>
      <c r="D6" s="11" t="s">
        <v>8</v>
      </c>
      <c r="E6" s="12">
        <v>205</v>
      </c>
      <c r="F6" s="24">
        <v>12000</v>
      </c>
      <c r="G6" s="7" t="s">
        <v>86</v>
      </c>
      <c r="H6" s="25">
        <v>58.3</v>
      </c>
      <c r="I6" s="26">
        <v>22.3</v>
      </c>
      <c r="J6" s="26" t="s">
        <v>95</v>
      </c>
      <c r="K6" s="13">
        <v>19.7</v>
      </c>
      <c r="L6" s="13">
        <v>41.4</v>
      </c>
      <c r="M6" s="13">
        <v>1.1000000000000001</v>
      </c>
      <c r="N6" s="13">
        <v>0</v>
      </c>
      <c r="O6" s="25">
        <v>-0.6</v>
      </c>
      <c r="P6" s="25">
        <v>480</v>
      </c>
      <c r="Q6" s="25">
        <v>65</v>
      </c>
      <c r="R6" s="25">
        <v>153</v>
      </c>
      <c r="S6" s="26">
        <v>0.17045454545454544</v>
      </c>
      <c r="T6" s="27">
        <v>125.77505866294609</v>
      </c>
      <c r="U6" s="26">
        <v>0.63714285714285712</v>
      </c>
      <c r="V6" s="25">
        <v>35</v>
      </c>
      <c r="W6" s="8"/>
    </row>
    <row r="7" spans="1:24" x14ac:dyDescent="0.25">
      <c r="A7" s="9">
        <f>58+4/60+520/3600</f>
        <v>58.211111111111116</v>
      </c>
      <c r="B7" s="10">
        <v>82.981388888888887</v>
      </c>
      <c r="C7" s="23" t="s">
        <v>89</v>
      </c>
      <c r="D7" s="11" t="s">
        <v>9</v>
      </c>
      <c r="E7" s="12">
        <v>203.11764705882354</v>
      </c>
      <c r="F7" s="24">
        <v>25849</v>
      </c>
      <c r="G7" s="7" t="s">
        <v>86</v>
      </c>
      <c r="H7" s="25">
        <v>96</v>
      </c>
      <c r="I7" s="26">
        <v>75.599999999999994</v>
      </c>
      <c r="J7" s="26" t="s">
        <v>95</v>
      </c>
      <c r="K7" s="13">
        <v>59.3</v>
      </c>
      <c r="L7" s="13">
        <v>39.5</v>
      </c>
      <c r="M7" s="13">
        <v>1.2</v>
      </c>
      <c r="N7" s="13">
        <v>0</v>
      </c>
      <c r="O7" s="25">
        <v>-0.9</v>
      </c>
      <c r="P7" s="25">
        <v>470</v>
      </c>
      <c r="Q7" s="25">
        <v>60</v>
      </c>
      <c r="R7" s="25">
        <v>140</v>
      </c>
      <c r="S7" s="26">
        <v>6.2745098039215685E-2</v>
      </c>
      <c r="T7" s="27">
        <v>115.38996207609733</v>
      </c>
      <c r="U7" s="26">
        <v>1.0799999999999998</v>
      </c>
      <c r="V7" s="25">
        <v>70</v>
      </c>
      <c r="W7" s="8"/>
    </row>
    <row r="8" spans="1:24" x14ac:dyDescent="0.25">
      <c r="A8" s="9">
        <f>60+40/60+69/3600</f>
        <v>60.685833333333328</v>
      </c>
      <c r="B8" s="10">
        <v>77.635833333333338</v>
      </c>
      <c r="C8" s="23" t="s">
        <v>92</v>
      </c>
      <c r="D8" s="11" t="s">
        <v>2</v>
      </c>
      <c r="E8" s="12">
        <v>180</v>
      </c>
      <c r="F8" s="24">
        <v>773200</v>
      </c>
      <c r="G8" s="7" t="s">
        <v>86</v>
      </c>
      <c r="H8" s="25">
        <v>216</v>
      </c>
      <c r="I8" s="26">
        <v>5080</v>
      </c>
      <c r="J8" s="26" t="s">
        <v>95</v>
      </c>
      <c r="K8" s="13">
        <v>10</v>
      </c>
      <c r="L8" s="13" t="s">
        <v>62</v>
      </c>
      <c r="M8" s="13" t="s">
        <v>62</v>
      </c>
      <c r="N8" s="13">
        <v>0</v>
      </c>
      <c r="O8" s="25">
        <v>-0.3</v>
      </c>
      <c r="P8" s="25">
        <v>500</v>
      </c>
      <c r="Q8" s="25">
        <v>34</v>
      </c>
      <c r="R8" s="25">
        <v>4499</v>
      </c>
      <c r="S8" s="26">
        <v>4.3055555555555555E-2</v>
      </c>
      <c r="T8" s="27">
        <v>200</v>
      </c>
      <c r="U8" s="26">
        <v>5.3473684210526313</v>
      </c>
      <c r="V8" s="25">
        <v>950</v>
      </c>
      <c r="W8" s="8"/>
    </row>
    <row r="9" spans="1:24" x14ac:dyDescent="0.25">
      <c r="A9" s="9">
        <f>60+56/60+139/3600</f>
        <v>60.971944444444439</v>
      </c>
      <c r="B9" s="10">
        <v>76.923888888888897</v>
      </c>
      <c r="C9" s="23" t="s">
        <v>92</v>
      </c>
      <c r="D9" s="11" t="s">
        <v>10</v>
      </c>
      <c r="E9" s="12">
        <v>178.77500000000001</v>
      </c>
      <c r="F9" s="24">
        <v>75090</v>
      </c>
      <c r="G9" s="7" t="s">
        <v>86</v>
      </c>
      <c r="H9" s="25">
        <v>298</v>
      </c>
      <c r="I9" s="26">
        <v>709</v>
      </c>
      <c r="J9" s="26" t="s">
        <v>95</v>
      </c>
      <c r="K9" s="13">
        <v>35</v>
      </c>
      <c r="L9" s="13">
        <v>61</v>
      </c>
      <c r="M9" s="13">
        <v>4</v>
      </c>
      <c r="N9" s="13">
        <v>5</v>
      </c>
      <c r="O9" s="25">
        <v>-3.5</v>
      </c>
      <c r="P9" s="25">
        <v>580</v>
      </c>
      <c r="Q9" s="25">
        <v>33</v>
      </c>
      <c r="R9" s="25">
        <v>173</v>
      </c>
      <c r="S9" s="26">
        <v>8.4277620396600569E-2</v>
      </c>
      <c r="T9" s="27">
        <v>118.85166093838026</v>
      </c>
      <c r="U9" s="26">
        <v>1.7725</v>
      </c>
      <c r="V9" s="25">
        <v>400</v>
      </c>
      <c r="W9" s="8"/>
    </row>
    <row r="10" spans="1:24" x14ac:dyDescent="0.25">
      <c r="A10" s="9">
        <f>61+11/60+846/3600</f>
        <v>61.418333333333329</v>
      </c>
      <c r="B10" s="10">
        <v>75.510277777777787</v>
      </c>
      <c r="C10" s="23" t="s">
        <v>92</v>
      </c>
      <c r="D10" s="11" t="s">
        <v>11</v>
      </c>
      <c r="E10" s="12">
        <v>178.77500000000001</v>
      </c>
      <c r="F10" s="24">
        <v>3070</v>
      </c>
      <c r="G10" s="7" t="s">
        <v>85</v>
      </c>
      <c r="H10" s="25">
        <v>287</v>
      </c>
      <c r="I10" s="26">
        <v>27.9</v>
      </c>
      <c r="J10" s="26" t="s">
        <v>95</v>
      </c>
      <c r="K10" s="13">
        <v>67.3</v>
      </c>
      <c r="L10" s="13">
        <v>27.5</v>
      </c>
      <c r="M10" s="13">
        <v>5.2</v>
      </c>
      <c r="N10" s="13">
        <v>0</v>
      </c>
      <c r="O10" s="25">
        <v>-2.6</v>
      </c>
      <c r="P10" s="25">
        <v>570</v>
      </c>
      <c r="Q10" s="25">
        <v>31</v>
      </c>
      <c r="R10" s="25">
        <v>122</v>
      </c>
      <c r="S10" s="26">
        <v>0.11214953271028037</v>
      </c>
      <c r="T10" s="27">
        <v>79.873003844435445</v>
      </c>
      <c r="U10" s="26">
        <v>0.79714285714285715</v>
      </c>
      <c r="V10" s="25">
        <v>35</v>
      </c>
      <c r="W10" s="8"/>
    </row>
    <row r="11" spans="1:24" x14ac:dyDescent="0.25">
      <c r="A11" s="9">
        <f>61+19/60+703/3600</f>
        <v>61.511944444444445</v>
      </c>
      <c r="B11" s="10">
        <v>75.075277777777771</v>
      </c>
      <c r="C11" s="23" t="s">
        <v>92</v>
      </c>
      <c r="D11" s="11" t="s">
        <v>12</v>
      </c>
      <c r="E11" s="12">
        <v>178.77500000000001</v>
      </c>
      <c r="F11" s="24">
        <v>813</v>
      </c>
      <c r="G11" s="7" t="s">
        <v>87</v>
      </c>
      <c r="H11" s="25">
        <v>272</v>
      </c>
      <c r="I11" s="26">
        <v>7</v>
      </c>
      <c r="J11" s="26" t="s">
        <v>94</v>
      </c>
      <c r="K11" s="13">
        <v>60.7</v>
      </c>
      <c r="L11" s="13">
        <v>36.299999999999997</v>
      </c>
      <c r="M11" s="13">
        <v>3</v>
      </c>
      <c r="N11" s="13">
        <v>0</v>
      </c>
      <c r="O11" s="25">
        <v>-2.6</v>
      </c>
      <c r="P11" s="25">
        <v>580</v>
      </c>
      <c r="Q11" s="25">
        <v>34</v>
      </c>
      <c r="R11" s="25">
        <v>95</v>
      </c>
      <c r="S11" s="26">
        <v>0.19886363636363635</v>
      </c>
      <c r="T11" s="27">
        <v>67.343905202171058</v>
      </c>
      <c r="U11" s="26">
        <v>0.23333333333333334</v>
      </c>
      <c r="V11" s="25">
        <v>30</v>
      </c>
      <c r="W11" s="8"/>
    </row>
    <row r="12" spans="1:24" x14ac:dyDescent="0.25">
      <c r="A12" s="9">
        <f>61+25/60+825/3600</f>
        <v>61.645833333333329</v>
      </c>
      <c r="B12" s="10">
        <v>74.83</v>
      </c>
      <c r="C12" s="23" t="s">
        <v>92</v>
      </c>
      <c r="D12" s="11" t="s">
        <v>13</v>
      </c>
      <c r="E12" s="12">
        <v>174</v>
      </c>
      <c r="F12" s="24">
        <v>31110</v>
      </c>
      <c r="G12" s="7" t="s">
        <v>86</v>
      </c>
      <c r="H12" s="25">
        <v>291</v>
      </c>
      <c r="I12" s="26">
        <v>288</v>
      </c>
      <c r="J12" s="26" t="s">
        <v>95</v>
      </c>
      <c r="K12" s="13">
        <v>46.9</v>
      </c>
      <c r="L12" s="13">
        <v>42.5</v>
      </c>
      <c r="M12" s="13">
        <v>10.6</v>
      </c>
      <c r="N12" s="13">
        <v>5</v>
      </c>
      <c r="O12" s="25">
        <v>-3.6</v>
      </c>
      <c r="P12" s="25">
        <v>570</v>
      </c>
      <c r="Q12" s="25">
        <v>34</v>
      </c>
      <c r="R12" s="25">
        <v>130</v>
      </c>
      <c r="S12" s="26">
        <v>6.6489361702127658E-2</v>
      </c>
      <c r="T12" s="27">
        <v>94.619768902399812</v>
      </c>
      <c r="U12" s="26">
        <v>1.6941176470588235</v>
      </c>
      <c r="V12" s="25">
        <v>170</v>
      </c>
      <c r="W12" s="8"/>
    </row>
    <row r="13" spans="1:24" x14ac:dyDescent="0.25">
      <c r="A13" s="9">
        <f>61+27/60+292/3600</f>
        <v>61.531111111111116</v>
      </c>
      <c r="B13" s="10">
        <v>74.773611111111123</v>
      </c>
      <c r="C13" s="23" t="s">
        <v>92</v>
      </c>
      <c r="D13" s="11" t="s">
        <v>14</v>
      </c>
      <c r="E13" s="12">
        <v>174</v>
      </c>
      <c r="F13" s="24">
        <v>235</v>
      </c>
      <c r="G13" s="7" t="s">
        <v>87</v>
      </c>
      <c r="H13" s="25">
        <v>192</v>
      </c>
      <c r="I13" s="26">
        <v>1.43</v>
      </c>
      <c r="J13" s="26" t="s">
        <v>96</v>
      </c>
      <c r="K13" s="13">
        <v>77.599999999999994</v>
      </c>
      <c r="L13" s="13">
        <v>12</v>
      </c>
      <c r="M13" s="13">
        <v>10.4</v>
      </c>
      <c r="N13" s="13">
        <v>4</v>
      </c>
      <c r="O13" s="25">
        <v>-2.7</v>
      </c>
      <c r="P13" s="25">
        <v>600</v>
      </c>
      <c r="Q13" s="25">
        <v>33</v>
      </c>
      <c r="R13" s="25">
        <v>50</v>
      </c>
      <c r="S13" s="26">
        <v>0.19047619047619047</v>
      </c>
      <c r="T13" s="27">
        <v>43.329799471164328</v>
      </c>
      <c r="U13" s="26">
        <v>5.1999999999999998E-2</v>
      </c>
      <c r="V13" s="25">
        <v>55</v>
      </c>
      <c r="W13" s="8"/>
    </row>
    <row r="14" spans="1:24" x14ac:dyDescent="0.25">
      <c r="A14" s="9">
        <f>61+27/60+537/3600</f>
        <v>61.599166666666669</v>
      </c>
      <c r="B14" s="10">
        <v>74.728611111111107</v>
      </c>
      <c r="C14" s="23" t="s">
        <v>92</v>
      </c>
      <c r="D14" s="11" t="s">
        <v>15</v>
      </c>
      <c r="E14" s="12">
        <v>174</v>
      </c>
      <c r="F14" s="24">
        <v>20943</v>
      </c>
      <c r="G14" s="7" t="s">
        <v>86</v>
      </c>
      <c r="H14" s="25">
        <v>263</v>
      </c>
      <c r="I14" s="26">
        <v>175</v>
      </c>
      <c r="J14" s="26" t="s">
        <v>95</v>
      </c>
      <c r="K14" s="13">
        <v>51.85</v>
      </c>
      <c r="L14" s="13">
        <v>35.549999999999997</v>
      </c>
      <c r="M14" s="13">
        <v>12.6</v>
      </c>
      <c r="N14" s="13">
        <v>10</v>
      </c>
      <c r="O14" s="25">
        <v>-3.2</v>
      </c>
      <c r="P14" s="25">
        <v>600</v>
      </c>
      <c r="Q14" s="25">
        <v>32</v>
      </c>
      <c r="R14" s="25">
        <v>150</v>
      </c>
      <c r="S14" s="26">
        <v>0.14425770308123248</v>
      </c>
      <c r="T14" s="27">
        <v>95.01233137050491</v>
      </c>
      <c r="U14" s="26">
        <v>1.4583333333333333</v>
      </c>
      <c r="V14" s="25">
        <v>120</v>
      </c>
      <c r="W14" s="8"/>
    </row>
    <row r="15" spans="1:24" x14ac:dyDescent="0.25">
      <c r="A15" s="9">
        <f>61+29/60+223/3600</f>
        <v>61.545277777777777</v>
      </c>
      <c r="B15" s="10">
        <v>74.372777777777785</v>
      </c>
      <c r="C15" s="23" t="s">
        <v>92</v>
      </c>
      <c r="D15" s="11" t="s">
        <v>16</v>
      </c>
      <c r="E15" s="12">
        <v>174</v>
      </c>
      <c r="F15" s="24">
        <v>99</v>
      </c>
      <c r="G15" s="7" t="s">
        <v>88</v>
      </c>
      <c r="H15" s="25">
        <v>192</v>
      </c>
      <c r="I15" s="26">
        <v>0.6</v>
      </c>
      <c r="J15" s="26" t="s">
        <v>96</v>
      </c>
      <c r="K15" s="13">
        <v>77.900000000000006</v>
      </c>
      <c r="L15" s="13">
        <v>17.2</v>
      </c>
      <c r="M15" s="13">
        <v>1.7</v>
      </c>
      <c r="N15" s="13">
        <v>0</v>
      </c>
      <c r="O15" s="25">
        <v>-2.8</v>
      </c>
      <c r="P15" s="25">
        <v>605</v>
      </c>
      <c r="Q15" s="25">
        <v>38</v>
      </c>
      <c r="R15" s="25">
        <v>52</v>
      </c>
      <c r="S15" s="26">
        <v>0.33333333333333331</v>
      </c>
      <c r="T15" s="27">
        <v>46.984119908491444</v>
      </c>
      <c r="U15" s="26">
        <v>0.15</v>
      </c>
      <c r="V15" s="25">
        <v>8</v>
      </c>
      <c r="W15" s="8"/>
    </row>
    <row r="16" spans="1:24" x14ac:dyDescent="0.25">
      <c r="A16" s="9">
        <f>61+34/60+479/3600</f>
        <v>61.699722222222228</v>
      </c>
      <c r="B16" s="10">
        <v>73.936388888888885</v>
      </c>
      <c r="C16" s="23" t="s">
        <v>92</v>
      </c>
      <c r="D16" s="11" t="s">
        <v>17</v>
      </c>
      <c r="E16" s="12">
        <v>174</v>
      </c>
      <c r="F16" s="24">
        <v>163</v>
      </c>
      <c r="G16" s="7" t="s">
        <v>87</v>
      </c>
      <c r="H16" s="25">
        <v>192.3</v>
      </c>
      <c r="I16" s="26">
        <v>1.1000000000000001</v>
      </c>
      <c r="J16" s="26" t="s">
        <v>96</v>
      </c>
      <c r="K16" s="13">
        <v>32.200000000000003</v>
      </c>
      <c r="L16" s="13">
        <v>64</v>
      </c>
      <c r="M16" s="13">
        <v>1.9</v>
      </c>
      <c r="N16" s="13">
        <v>0</v>
      </c>
      <c r="O16" s="25">
        <v>-3</v>
      </c>
      <c r="P16" s="25">
        <v>600</v>
      </c>
      <c r="Q16" s="25">
        <v>58</v>
      </c>
      <c r="R16" s="25">
        <v>76</v>
      </c>
      <c r="S16" s="26">
        <v>0.28205128205128205</v>
      </c>
      <c r="T16" s="27">
        <v>69.95413408597615</v>
      </c>
      <c r="U16" s="26">
        <v>0.44000000000000006</v>
      </c>
      <c r="V16" s="25">
        <v>5</v>
      </c>
      <c r="W16" s="8"/>
    </row>
    <row r="17" spans="1:23" x14ac:dyDescent="0.25">
      <c r="A17" s="9">
        <f>61+50/60+436/3600</f>
        <v>61.954444444444448</v>
      </c>
      <c r="B17" s="10">
        <v>73.966388888888886</v>
      </c>
      <c r="C17" s="23" t="s">
        <v>92</v>
      </c>
      <c r="D17" s="11" t="s">
        <v>18</v>
      </c>
      <c r="E17" s="12">
        <v>174</v>
      </c>
      <c r="F17" s="24">
        <v>12</v>
      </c>
      <c r="G17" s="7" t="s">
        <v>88</v>
      </c>
      <c r="H17" s="25">
        <v>192</v>
      </c>
      <c r="I17" s="26">
        <v>0.08</v>
      </c>
      <c r="J17" s="26" t="s">
        <v>96</v>
      </c>
      <c r="K17" s="13">
        <v>78.7</v>
      </c>
      <c r="L17" s="13">
        <v>9.4</v>
      </c>
      <c r="M17" s="13">
        <v>11.9</v>
      </c>
      <c r="N17" s="13">
        <v>0</v>
      </c>
      <c r="O17" s="25">
        <v>-3</v>
      </c>
      <c r="P17" s="25">
        <v>600</v>
      </c>
      <c r="Q17" s="25">
        <v>69</v>
      </c>
      <c r="R17" s="25">
        <v>78</v>
      </c>
      <c r="S17" s="26">
        <v>0.58333333333333337</v>
      </c>
      <c r="T17" s="27">
        <v>76.740729183869348</v>
      </c>
      <c r="U17" s="26">
        <v>0.16</v>
      </c>
      <c r="V17" s="25">
        <v>1</v>
      </c>
      <c r="W17" s="8"/>
    </row>
    <row r="18" spans="1:23" x14ac:dyDescent="0.25">
      <c r="A18" s="9">
        <f>61+58/60+179/3600</f>
        <v>62.016388888888891</v>
      </c>
      <c r="B18" s="10">
        <v>73.783611111111114</v>
      </c>
      <c r="C18" s="23" t="s">
        <v>92</v>
      </c>
      <c r="D18" s="11" t="s">
        <v>19</v>
      </c>
      <c r="E18" s="12">
        <v>174</v>
      </c>
      <c r="F18" s="24">
        <v>162</v>
      </c>
      <c r="G18" s="7" t="s">
        <v>87</v>
      </c>
      <c r="H18" s="25">
        <v>192</v>
      </c>
      <c r="I18" s="26">
        <v>0.99</v>
      </c>
      <c r="J18" s="26" t="s">
        <v>96</v>
      </c>
      <c r="K18" s="13">
        <v>62.2</v>
      </c>
      <c r="L18" s="13">
        <v>17.899999999999999</v>
      </c>
      <c r="M18" s="13">
        <v>19.5</v>
      </c>
      <c r="N18" s="13">
        <v>0</v>
      </c>
      <c r="O18" s="25">
        <v>-3.5</v>
      </c>
      <c r="P18" s="25">
        <v>595</v>
      </c>
      <c r="Q18" s="25">
        <v>54</v>
      </c>
      <c r="R18" s="25">
        <v>77</v>
      </c>
      <c r="S18" s="26">
        <v>0.57499999999999996</v>
      </c>
      <c r="T18" s="27">
        <v>68.387996755693095</v>
      </c>
      <c r="U18" s="26">
        <v>0.39600000000000002</v>
      </c>
      <c r="V18" s="25">
        <v>5</v>
      </c>
      <c r="W18" s="8"/>
    </row>
    <row r="19" spans="1:23" x14ac:dyDescent="0.25">
      <c r="A19" s="9">
        <f>62+33/60+662/3600</f>
        <v>62.733888888888885</v>
      </c>
      <c r="B19" s="10">
        <v>74.155555555555551</v>
      </c>
      <c r="C19" s="23" t="s">
        <v>92</v>
      </c>
      <c r="D19" s="11" t="s">
        <v>20</v>
      </c>
      <c r="E19" s="12">
        <v>169.22499999999999</v>
      </c>
      <c r="F19" s="24">
        <v>33.5</v>
      </c>
      <c r="G19" s="7" t="s">
        <v>88</v>
      </c>
      <c r="H19" s="25">
        <v>192</v>
      </c>
      <c r="I19" s="26" t="s">
        <v>62</v>
      </c>
      <c r="J19" s="26" t="s">
        <v>62</v>
      </c>
      <c r="K19" s="13">
        <v>61</v>
      </c>
      <c r="L19" s="13">
        <v>0</v>
      </c>
      <c r="M19" s="13">
        <v>39</v>
      </c>
      <c r="N19" s="13">
        <v>8</v>
      </c>
      <c r="O19" s="25">
        <v>-4</v>
      </c>
      <c r="P19" s="25">
        <v>580</v>
      </c>
      <c r="Q19" s="25">
        <v>81</v>
      </c>
      <c r="R19" s="25">
        <v>83</v>
      </c>
      <c r="S19" s="26">
        <v>0</v>
      </c>
      <c r="T19" s="27">
        <v>82</v>
      </c>
      <c r="U19" s="26" t="s">
        <v>62</v>
      </c>
      <c r="V19" s="25" t="s">
        <v>62</v>
      </c>
      <c r="W19" s="8"/>
    </row>
    <row r="20" spans="1:23" x14ac:dyDescent="0.25">
      <c r="A20" s="9">
        <f>62+37/60+159/3600</f>
        <v>62.660833333333336</v>
      </c>
      <c r="B20" s="10">
        <v>74.269444444444446</v>
      </c>
      <c r="C20" s="23" t="s">
        <v>92</v>
      </c>
      <c r="D20" s="11" t="s">
        <v>21</v>
      </c>
      <c r="E20" s="12">
        <v>169.22499999999999</v>
      </c>
      <c r="F20" s="24">
        <v>72</v>
      </c>
      <c r="G20" s="7" t="s">
        <v>88</v>
      </c>
      <c r="H20" s="25">
        <v>192</v>
      </c>
      <c r="I20" s="26">
        <v>0.44</v>
      </c>
      <c r="J20" s="26" t="s">
        <v>96</v>
      </c>
      <c r="K20" s="13">
        <v>57.2</v>
      </c>
      <c r="L20" s="13">
        <v>6.7</v>
      </c>
      <c r="M20" s="13">
        <v>36.1</v>
      </c>
      <c r="N20" s="13">
        <v>11</v>
      </c>
      <c r="O20" s="25">
        <v>-4</v>
      </c>
      <c r="P20" s="25">
        <v>575</v>
      </c>
      <c r="Q20" s="25">
        <v>82</v>
      </c>
      <c r="R20" s="25">
        <v>94</v>
      </c>
      <c r="S20" s="26">
        <v>0.33333333333333331</v>
      </c>
      <c r="T20" s="27">
        <v>91.880056709938813</v>
      </c>
      <c r="U20" s="26">
        <v>0.44</v>
      </c>
      <c r="V20" s="25">
        <v>2</v>
      </c>
      <c r="W20" s="8"/>
    </row>
    <row r="21" spans="1:23" x14ac:dyDescent="0.25">
      <c r="A21" s="9">
        <f>62+38/60+92/3600</f>
        <v>62.658888888888889</v>
      </c>
      <c r="B21" s="10">
        <v>74.346111111111114</v>
      </c>
      <c r="C21" s="23" t="s">
        <v>92</v>
      </c>
      <c r="D21" s="11" t="s">
        <v>22</v>
      </c>
      <c r="E21" s="12">
        <v>169.22499999999999</v>
      </c>
      <c r="F21" s="24">
        <v>598</v>
      </c>
      <c r="G21" s="7" t="s">
        <v>87</v>
      </c>
      <c r="H21" s="25">
        <v>225</v>
      </c>
      <c r="I21" s="26">
        <v>4.26</v>
      </c>
      <c r="J21" s="26" t="s">
        <v>96</v>
      </c>
      <c r="K21" s="13">
        <v>62.1</v>
      </c>
      <c r="L21" s="13">
        <v>11.8</v>
      </c>
      <c r="M21" s="13">
        <v>26.1</v>
      </c>
      <c r="N21" s="13">
        <v>12</v>
      </c>
      <c r="O21" s="25">
        <v>-4.7</v>
      </c>
      <c r="P21" s="25">
        <v>570</v>
      </c>
      <c r="Q21" s="25">
        <v>82</v>
      </c>
      <c r="R21" s="25">
        <v>117</v>
      </c>
      <c r="S21" s="26">
        <v>0.2807017543859649</v>
      </c>
      <c r="T21" s="27">
        <v>103.88710957544218</v>
      </c>
      <c r="U21" s="26">
        <v>0.42599999999999999</v>
      </c>
      <c r="V21" s="25">
        <v>10</v>
      </c>
      <c r="W21" s="8"/>
    </row>
    <row r="22" spans="1:23" x14ac:dyDescent="0.25">
      <c r="A22" s="9">
        <f>62+43/60+185/3600</f>
        <v>62.768055555555556</v>
      </c>
      <c r="B22" s="10">
        <v>74.441111111111113</v>
      </c>
      <c r="C22" s="23" t="s">
        <v>92</v>
      </c>
      <c r="D22" s="11" t="s">
        <v>23</v>
      </c>
      <c r="E22" s="12">
        <v>164.45</v>
      </c>
      <c r="F22" s="24">
        <v>166</v>
      </c>
      <c r="G22" s="7" t="s">
        <v>87</v>
      </c>
      <c r="H22" s="25">
        <v>192</v>
      </c>
      <c r="I22" s="26">
        <v>1.03</v>
      </c>
      <c r="J22" s="26" t="s">
        <v>96</v>
      </c>
      <c r="K22" s="13">
        <v>52.3</v>
      </c>
      <c r="L22" s="13">
        <v>36.700000000000003</v>
      </c>
      <c r="M22" s="13">
        <v>10.1</v>
      </c>
      <c r="N22" s="13">
        <v>10</v>
      </c>
      <c r="O22" s="25">
        <v>-4.8</v>
      </c>
      <c r="P22" s="25">
        <v>570</v>
      </c>
      <c r="Q22" s="25">
        <v>88</v>
      </c>
      <c r="R22" s="25">
        <v>115</v>
      </c>
      <c r="S22" s="26">
        <v>0.29411764705882354</v>
      </c>
      <c r="T22" s="27">
        <v>105.97529268248626</v>
      </c>
      <c r="U22" s="26">
        <v>0.41200000000000003</v>
      </c>
      <c r="V22" s="25">
        <v>5</v>
      </c>
      <c r="W22" s="8"/>
    </row>
    <row r="23" spans="1:23" x14ac:dyDescent="0.25">
      <c r="A23" s="9">
        <f>63+9/60+664/3600</f>
        <v>63.334444444444443</v>
      </c>
      <c r="B23" s="10">
        <v>75.172777777777782</v>
      </c>
      <c r="C23" s="23" t="s">
        <v>92</v>
      </c>
      <c r="D23" s="11" t="s">
        <v>25</v>
      </c>
      <c r="E23" s="12">
        <v>164.45</v>
      </c>
      <c r="F23" s="24">
        <v>76</v>
      </c>
      <c r="G23" s="7" t="s">
        <v>88</v>
      </c>
      <c r="H23" s="25">
        <v>194</v>
      </c>
      <c r="I23" s="26">
        <v>0.47</v>
      </c>
      <c r="J23" s="26" t="s">
        <v>96</v>
      </c>
      <c r="K23" s="13">
        <v>28.6</v>
      </c>
      <c r="L23" s="13">
        <v>69.7</v>
      </c>
      <c r="M23" s="13">
        <v>1.7</v>
      </c>
      <c r="N23" s="13">
        <v>15</v>
      </c>
      <c r="O23" s="25">
        <v>-5</v>
      </c>
      <c r="P23" s="25">
        <v>560</v>
      </c>
      <c r="Q23" s="25">
        <v>105</v>
      </c>
      <c r="R23" s="25">
        <v>147</v>
      </c>
      <c r="S23" s="26">
        <v>0.72499999999999998</v>
      </c>
      <c r="T23" s="27">
        <v>131.55553574377603</v>
      </c>
      <c r="U23" s="26">
        <v>0.3133333333333333</v>
      </c>
      <c r="V23" s="25">
        <v>3</v>
      </c>
      <c r="W23" s="8"/>
    </row>
    <row r="24" spans="1:23" x14ac:dyDescent="0.25">
      <c r="A24" s="9">
        <f>63+9/60+521/3600</f>
        <v>63.294722222222219</v>
      </c>
      <c r="B24" s="10">
        <v>75.296111111111102</v>
      </c>
      <c r="C24" s="23" t="s">
        <v>92</v>
      </c>
      <c r="D24" s="11" t="s">
        <v>26</v>
      </c>
      <c r="E24" s="12">
        <v>164.45</v>
      </c>
      <c r="F24" s="24">
        <v>30</v>
      </c>
      <c r="G24" s="7" t="s">
        <v>88</v>
      </c>
      <c r="H24" s="25">
        <v>194</v>
      </c>
      <c r="I24" s="26">
        <v>0.18</v>
      </c>
      <c r="J24" s="26" t="s">
        <v>96</v>
      </c>
      <c r="K24" s="13">
        <v>66.3</v>
      </c>
      <c r="L24" s="13">
        <v>29.9</v>
      </c>
      <c r="M24" s="13">
        <v>3.8</v>
      </c>
      <c r="N24" s="13">
        <v>33</v>
      </c>
      <c r="O24" s="25">
        <v>-5</v>
      </c>
      <c r="P24" s="25">
        <v>560</v>
      </c>
      <c r="Q24" s="25">
        <v>116</v>
      </c>
      <c r="R24" s="25">
        <v>133</v>
      </c>
      <c r="S24" s="26">
        <v>0.6</v>
      </c>
      <c r="T24" s="27">
        <v>129.98939841349298</v>
      </c>
      <c r="U24" s="26">
        <v>0.18</v>
      </c>
      <c r="V24" s="25">
        <v>2</v>
      </c>
      <c r="W24" s="8"/>
    </row>
    <row r="25" spans="1:23" x14ac:dyDescent="0.25">
      <c r="A25" s="9">
        <f>63+8/60+960/3600</f>
        <v>63.4</v>
      </c>
      <c r="B25" s="10">
        <v>75.00833333333334</v>
      </c>
      <c r="C25" s="23" t="s">
        <v>92</v>
      </c>
      <c r="D25" s="11" t="s">
        <v>27</v>
      </c>
      <c r="E25" s="12">
        <v>164.45</v>
      </c>
      <c r="F25" s="24">
        <v>47</v>
      </c>
      <c r="G25" s="7" t="s">
        <v>88</v>
      </c>
      <c r="H25" s="25">
        <v>194</v>
      </c>
      <c r="I25" s="26">
        <v>0.3</v>
      </c>
      <c r="J25" s="26" t="s">
        <v>96</v>
      </c>
      <c r="K25" s="13">
        <v>55.9</v>
      </c>
      <c r="L25" s="13">
        <v>35.700000000000003</v>
      </c>
      <c r="M25" s="13">
        <v>8.4</v>
      </c>
      <c r="N25" s="13">
        <v>11</v>
      </c>
      <c r="O25" s="25">
        <v>-5</v>
      </c>
      <c r="P25" s="25">
        <v>560</v>
      </c>
      <c r="Q25" s="25">
        <v>111</v>
      </c>
      <c r="R25" s="25">
        <v>136</v>
      </c>
      <c r="S25" s="26">
        <v>0.76923076923076927</v>
      </c>
      <c r="T25" s="27">
        <v>128.94530685997094</v>
      </c>
      <c r="U25" s="26">
        <v>0.3</v>
      </c>
      <c r="V25" s="25">
        <v>2</v>
      </c>
      <c r="W25" s="8"/>
    </row>
    <row r="26" spans="1:23" x14ac:dyDescent="0.25">
      <c r="A26" s="9">
        <f>63+11/60+671/3600</f>
        <v>63.369722222222222</v>
      </c>
      <c r="B26" s="10">
        <v>74.69305555555556</v>
      </c>
      <c r="C26" s="23" t="s">
        <v>92</v>
      </c>
      <c r="D26" s="11" t="s">
        <v>28</v>
      </c>
      <c r="E26" s="12">
        <v>164.45</v>
      </c>
      <c r="F26" s="24">
        <v>283</v>
      </c>
      <c r="G26" s="7" t="s">
        <v>87</v>
      </c>
      <c r="H26" s="25">
        <v>194</v>
      </c>
      <c r="I26" s="26">
        <v>1.54</v>
      </c>
      <c r="J26" s="26" t="s">
        <v>96</v>
      </c>
      <c r="K26" s="13">
        <v>55.1</v>
      </c>
      <c r="L26" s="13">
        <v>31.4</v>
      </c>
      <c r="M26" s="13">
        <v>13.5</v>
      </c>
      <c r="N26" s="13">
        <v>0</v>
      </c>
      <c r="O26" s="25">
        <v>-5</v>
      </c>
      <c r="P26" s="25">
        <v>560</v>
      </c>
      <c r="Q26" s="25">
        <v>92</v>
      </c>
      <c r="R26" s="25">
        <v>117</v>
      </c>
      <c r="S26" s="26">
        <v>0.41935483870967744</v>
      </c>
      <c r="T26" s="27">
        <v>109.10756734305235</v>
      </c>
      <c r="U26" s="26">
        <v>0.51333333333333331</v>
      </c>
      <c r="V26" s="25">
        <v>6</v>
      </c>
      <c r="W26" s="8"/>
    </row>
    <row r="27" spans="1:23" x14ac:dyDescent="0.25">
      <c r="A27" s="9">
        <f>63+22/60+74/3600</f>
        <v>63.387222222222221</v>
      </c>
      <c r="B27" s="10">
        <v>74.750277777777782</v>
      </c>
      <c r="C27" s="23" t="s">
        <v>92</v>
      </c>
      <c r="D27" s="11" t="s">
        <v>29</v>
      </c>
      <c r="E27" s="12">
        <v>164.45</v>
      </c>
      <c r="F27" s="24">
        <v>215</v>
      </c>
      <c r="G27" s="7" t="s">
        <v>87</v>
      </c>
      <c r="H27" s="25">
        <v>194</v>
      </c>
      <c r="I27" s="26">
        <v>1.33</v>
      </c>
      <c r="J27" s="26" t="s">
        <v>96</v>
      </c>
      <c r="K27" s="13">
        <v>23.7</v>
      </c>
      <c r="L27" s="13">
        <v>76.2</v>
      </c>
      <c r="M27" s="13">
        <v>0.1</v>
      </c>
      <c r="N27" s="13">
        <v>12</v>
      </c>
      <c r="O27" s="25">
        <v>-5.2</v>
      </c>
      <c r="P27" s="25">
        <v>560</v>
      </c>
      <c r="Q27" s="25">
        <v>92</v>
      </c>
      <c r="R27" s="25">
        <v>140</v>
      </c>
      <c r="S27" s="26">
        <v>0.56060606060606055</v>
      </c>
      <c r="T27" s="27">
        <v>121.11462020855572</v>
      </c>
      <c r="U27" s="26">
        <v>0.53200000000000003</v>
      </c>
      <c r="V27" s="25">
        <v>5</v>
      </c>
      <c r="W27" s="8"/>
    </row>
    <row r="28" spans="1:23" x14ac:dyDescent="0.25">
      <c r="A28" s="9">
        <f>63+36/60+841/3600</f>
        <v>63.833611111111111</v>
      </c>
      <c r="B28" s="10">
        <v>74.715833333333322</v>
      </c>
      <c r="C28" s="23" t="s">
        <v>92</v>
      </c>
      <c r="D28" s="11" t="s">
        <v>30</v>
      </c>
      <c r="E28" s="12">
        <v>164.45</v>
      </c>
      <c r="F28" s="24">
        <v>21</v>
      </c>
      <c r="G28" s="7" t="s">
        <v>88</v>
      </c>
      <c r="H28" s="25">
        <v>194</v>
      </c>
      <c r="I28" s="26">
        <v>0.13</v>
      </c>
      <c r="J28" s="26" t="s">
        <v>96</v>
      </c>
      <c r="K28" s="13">
        <v>75.3</v>
      </c>
      <c r="L28" s="13">
        <v>13.2</v>
      </c>
      <c r="M28" s="13">
        <v>10.8</v>
      </c>
      <c r="N28" s="13">
        <v>38</v>
      </c>
      <c r="O28" s="25">
        <v>-5.4</v>
      </c>
      <c r="P28" s="25">
        <v>540</v>
      </c>
      <c r="Q28" s="25">
        <v>75</v>
      </c>
      <c r="R28" s="25">
        <v>96</v>
      </c>
      <c r="S28" s="26">
        <v>0.66666666666666663</v>
      </c>
      <c r="T28" s="27">
        <v>89.269827826133735</v>
      </c>
      <c r="U28" s="26">
        <v>0.13</v>
      </c>
      <c r="V28" s="25">
        <v>2</v>
      </c>
      <c r="W28" s="8"/>
    </row>
    <row r="29" spans="1:23" x14ac:dyDescent="0.25">
      <c r="A29" s="9">
        <f>63+40/60+738/3600</f>
        <v>63.871666666666663</v>
      </c>
      <c r="B29" s="10">
        <v>74.679444444444442</v>
      </c>
      <c r="C29" s="23" t="s">
        <v>92</v>
      </c>
      <c r="D29" s="11" t="s">
        <v>31</v>
      </c>
      <c r="E29" s="12">
        <v>164.45</v>
      </c>
      <c r="F29" s="24">
        <v>87</v>
      </c>
      <c r="G29" s="7" t="s">
        <v>88</v>
      </c>
      <c r="H29" s="25">
        <v>194</v>
      </c>
      <c r="I29" s="26">
        <v>0.54</v>
      </c>
      <c r="J29" s="26" t="s">
        <v>96</v>
      </c>
      <c r="K29" s="13">
        <v>27.8</v>
      </c>
      <c r="L29" s="13">
        <v>61.8</v>
      </c>
      <c r="M29" s="13">
        <v>9.2799999999999994</v>
      </c>
      <c r="N29" s="13">
        <v>15</v>
      </c>
      <c r="O29" s="25">
        <v>-5.4</v>
      </c>
      <c r="P29" s="25">
        <v>55</v>
      </c>
      <c r="Q29" s="25">
        <v>93</v>
      </c>
      <c r="R29" s="25">
        <v>141</v>
      </c>
      <c r="S29" s="26">
        <v>0.56666666666666665</v>
      </c>
      <c r="T29" s="27">
        <v>110.53377334139743</v>
      </c>
      <c r="U29" s="26">
        <v>0.27</v>
      </c>
      <c r="V29" s="25">
        <v>4</v>
      </c>
      <c r="W29" s="8"/>
    </row>
    <row r="30" spans="1:23" x14ac:dyDescent="0.25">
      <c r="A30" s="9">
        <f>63+49/60+601/3600</f>
        <v>63.983611111111117</v>
      </c>
      <c r="B30" s="10">
        <v>74.835000000000008</v>
      </c>
      <c r="C30" s="23" t="s">
        <v>92</v>
      </c>
      <c r="D30" s="11" t="s">
        <v>32</v>
      </c>
      <c r="E30" s="12">
        <v>164.45</v>
      </c>
      <c r="F30" s="24">
        <v>41</v>
      </c>
      <c r="G30" s="7" t="s">
        <v>88</v>
      </c>
      <c r="H30" s="25">
        <v>194</v>
      </c>
      <c r="I30" s="26">
        <v>0.26</v>
      </c>
      <c r="J30" s="26" t="s">
        <v>96</v>
      </c>
      <c r="K30" s="13">
        <v>21.4</v>
      </c>
      <c r="L30" s="13">
        <v>66.400000000000006</v>
      </c>
      <c r="M30" s="13">
        <v>0.91</v>
      </c>
      <c r="N30" s="13">
        <v>10</v>
      </c>
      <c r="O30" s="25">
        <v>-5.5</v>
      </c>
      <c r="P30" s="25">
        <v>550</v>
      </c>
      <c r="Q30" s="25">
        <v>88</v>
      </c>
      <c r="R30" s="25">
        <v>133</v>
      </c>
      <c r="S30" s="26">
        <v>0.76666666666666672</v>
      </c>
      <c r="T30" s="27">
        <v>115.37211666418453</v>
      </c>
      <c r="U30" s="26">
        <v>0.10400000000000001</v>
      </c>
      <c r="V30" s="25">
        <v>5</v>
      </c>
      <c r="W30" s="8"/>
    </row>
    <row r="31" spans="1:23" x14ac:dyDescent="0.25">
      <c r="A31" s="9">
        <f>63+47/60+70/3600</f>
        <v>63.802777777777777</v>
      </c>
      <c r="B31" s="10">
        <v>75.662222222222212</v>
      </c>
      <c r="C31" s="23" t="s">
        <v>92</v>
      </c>
      <c r="D31" s="11" t="s">
        <v>33</v>
      </c>
      <c r="E31" s="12">
        <v>164.45</v>
      </c>
      <c r="F31" s="24">
        <v>87</v>
      </c>
      <c r="G31" s="7" t="s">
        <v>88</v>
      </c>
      <c r="H31" s="25">
        <v>194</v>
      </c>
      <c r="I31" s="26">
        <v>0.54</v>
      </c>
      <c r="J31" s="26" t="s">
        <v>96</v>
      </c>
      <c r="K31" s="13">
        <v>59.3</v>
      </c>
      <c r="L31" s="13">
        <v>6.1</v>
      </c>
      <c r="M31" s="13">
        <v>34.6</v>
      </c>
      <c r="N31" s="13">
        <v>30</v>
      </c>
      <c r="O31" s="25">
        <v>-5.6</v>
      </c>
      <c r="P31" s="25">
        <v>540</v>
      </c>
      <c r="Q31" s="25">
        <v>64</v>
      </c>
      <c r="R31" s="25">
        <v>72</v>
      </c>
      <c r="S31" s="26">
        <v>0.25641025641025639</v>
      </c>
      <c r="T31" s="27">
        <v>67.535601315631695</v>
      </c>
      <c r="U31" s="26">
        <v>0.18000000000000002</v>
      </c>
      <c r="V31" s="25">
        <v>6</v>
      </c>
      <c r="W31" s="8"/>
    </row>
    <row r="32" spans="1:23" x14ac:dyDescent="0.25">
      <c r="A32" s="9">
        <f>63+51/60+355/3600</f>
        <v>63.948611111111113</v>
      </c>
      <c r="B32" s="10">
        <v>75.181111111111122</v>
      </c>
      <c r="C32" s="23" t="s">
        <v>92</v>
      </c>
      <c r="D32" s="11" t="s">
        <v>34</v>
      </c>
      <c r="E32" s="12">
        <v>159.67500000000001</v>
      </c>
      <c r="F32" s="24">
        <v>740</v>
      </c>
      <c r="G32" s="7" t="s">
        <v>87</v>
      </c>
      <c r="H32" s="25">
        <v>292</v>
      </c>
      <c r="I32" s="26">
        <v>7.33</v>
      </c>
      <c r="J32" s="26" t="s">
        <v>94</v>
      </c>
      <c r="K32" s="13">
        <v>44.6</v>
      </c>
      <c r="L32" s="13">
        <v>54</v>
      </c>
      <c r="M32" s="13">
        <v>1.4</v>
      </c>
      <c r="N32" s="13">
        <v>44</v>
      </c>
      <c r="O32" s="25">
        <v>-5.6</v>
      </c>
      <c r="P32" s="25">
        <v>540</v>
      </c>
      <c r="Q32" s="25">
        <v>74</v>
      </c>
      <c r="R32" s="25">
        <v>139</v>
      </c>
      <c r="S32" s="26">
        <v>0.72916666666666663</v>
      </c>
      <c r="T32" s="27">
        <v>111.19575045009641</v>
      </c>
      <c r="U32" s="26">
        <v>0.48866666666666669</v>
      </c>
      <c r="V32" s="25">
        <v>15</v>
      </c>
      <c r="W32" s="8"/>
    </row>
    <row r="33" spans="1:23" x14ac:dyDescent="0.25">
      <c r="A33" s="9">
        <f>63+49/60+9/3600</f>
        <v>63.819166666666668</v>
      </c>
      <c r="B33" s="10">
        <v>75.595555555555549</v>
      </c>
      <c r="C33" s="23" t="s">
        <v>92</v>
      </c>
      <c r="D33" s="11" t="s">
        <v>35</v>
      </c>
      <c r="E33" s="12">
        <v>157.64444444444445</v>
      </c>
      <c r="F33" s="24">
        <v>9970</v>
      </c>
      <c r="G33" s="7" t="s">
        <v>85</v>
      </c>
      <c r="H33" s="25">
        <v>324</v>
      </c>
      <c r="I33" s="26">
        <v>102</v>
      </c>
      <c r="J33" s="26" t="s">
        <v>95</v>
      </c>
      <c r="K33" s="13">
        <v>45</v>
      </c>
      <c r="L33" s="13">
        <v>40</v>
      </c>
      <c r="M33" s="13">
        <v>12</v>
      </c>
      <c r="N33" s="13">
        <v>45</v>
      </c>
      <c r="O33" s="25">
        <v>-5.2</v>
      </c>
      <c r="P33" s="25">
        <v>560</v>
      </c>
      <c r="Q33" s="25">
        <v>59</v>
      </c>
      <c r="R33" s="25">
        <v>130</v>
      </c>
      <c r="S33" s="26">
        <v>0.14957264957264957</v>
      </c>
      <c r="T33" s="27">
        <v>93.85462241657639</v>
      </c>
      <c r="U33" s="26">
        <v>1.2</v>
      </c>
      <c r="V33" s="25">
        <v>85</v>
      </c>
      <c r="W33" s="8"/>
    </row>
    <row r="34" spans="1:23" x14ac:dyDescent="0.25">
      <c r="A34" s="9">
        <f>64+6/60+832/3600</f>
        <v>64.331111111111099</v>
      </c>
      <c r="B34" s="10">
        <v>75.283888888888896</v>
      </c>
      <c r="C34" s="23" t="s">
        <v>90</v>
      </c>
      <c r="D34" s="11" t="s">
        <v>36</v>
      </c>
      <c r="E34" s="12">
        <v>157.64444444444445</v>
      </c>
      <c r="F34" s="24">
        <v>29</v>
      </c>
      <c r="G34" s="7" t="s">
        <v>88</v>
      </c>
      <c r="H34" s="25">
        <v>186</v>
      </c>
      <c r="I34" s="26">
        <v>0.18</v>
      </c>
      <c r="J34" s="26" t="s">
        <v>96</v>
      </c>
      <c r="K34" s="13">
        <v>52.1</v>
      </c>
      <c r="L34" s="13">
        <v>32.6</v>
      </c>
      <c r="M34" s="13">
        <v>15.3</v>
      </c>
      <c r="N34" s="13">
        <v>26</v>
      </c>
      <c r="O34" s="25">
        <v>-5.6</v>
      </c>
      <c r="P34" s="25">
        <v>530</v>
      </c>
      <c r="Q34" s="25">
        <v>83</v>
      </c>
      <c r="R34" s="25">
        <v>90</v>
      </c>
      <c r="S34" s="26">
        <v>0.5</v>
      </c>
      <c r="T34" s="27">
        <v>85.90925755591384</v>
      </c>
      <c r="U34" s="26">
        <v>0.18</v>
      </c>
      <c r="V34" s="25">
        <v>2</v>
      </c>
      <c r="W34" s="8"/>
    </row>
    <row r="35" spans="1:23" x14ac:dyDescent="0.25">
      <c r="A35" s="9">
        <f>64+9/60+77/3600</f>
        <v>64.171388888888899</v>
      </c>
      <c r="B35" s="10">
        <v>75.43805555555555</v>
      </c>
      <c r="C35" s="23" t="s">
        <v>90</v>
      </c>
      <c r="D35" s="11" t="s">
        <v>37</v>
      </c>
      <c r="E35" s="12">
        <v>157.64444444444445</v>
      </c>
      <c r="F35" s="24">
        <v>38</v>
      </c>
      <c r="G35" s="7" t="s">
        <v>88</v>
      </c>
      <c r="H35" s="25">
        <v>186</v>
      </c>
      <c r="I35" s="26">
        <v>0.22</v>
      </c>
      <c r="J35" s="26" t="s">
        <v>96</v>
      </c>
      <c r="K35" s="13">
        <v>75.5</v>
      </c>
      <c r="L35" s="13">
        <v>12.8</v>
      </c>
      <c r="M35" s="13">
        <v>11.7</v>
      </c>
      <c r="N35" s="13">
        <v>38</v>
      </c>
      <c r="O35" s="25">
        <v>-5.7</v>
      </c>
      <c r="P35" s="25">
        <v>525</v>
      </c>
      <c r="Q35" s="25">
        <v>78</v>
      </c>
      <c r="R35" s="25">
        <v>89</v>
      </c>
      <c r="S35" s="26">
        <v>0.66666666666666663</v>
      </c>
      <c r="T35" s="27">
        <v>82.92974573316539</v>
      </c>
      <c r="U35" s="26">
        <v>0.22</v>
      </c>
      <c r="V35" s="25">
        <v>2</v>
      </c>
      <c r="W35" s="8"/>
    </row>
    <row r="36" spans="1:23" x14ac:dyDescent="0.25">
      <c r="A36" s="9">
        <f>64+12/60+105/3600</f>
        <v>64.229166666666671</v>
      </c>
      <c r="B36" s="10">
        <v>75.533611111111114</v>
      </c>
      <c r="C36" s="23" t="s">
        <v>90</v>
      </c>
      <c r="D36" s="11" t="s">
        <v>38</v>
      </c>
      <c r="E36" s="12">
        <v>157.64444444444445</v>
      </c>
      <c r="F36" s="24">
        <v>59.9</v>
      </c>
      <c r="G36" s="7" t="s">
        <v>88</v>
      </c>
      <c r="H36" s="25">
        <v>186</v>
      </c>
      <c r="I36" s="26">
        <v>0.35</v>
      </c>
      <c r="J36" s="26" t="s">
        <v>96</v>
      </c>
      <c r="K36" s="13">
        <v>5.5</v>
      </c>
      <c r="L36" s="13">
        <v>92.3</v>
      </c>
      <c r="M36" s="13">
        <v>2.2000000000000002</v>
      </c>
      <c r="N36" s="13">
        <v>5</v>
      </c>
      <c r="O36" s="25">
        <v>-5.7</v>
      </c>
      <c r="P36" s="25">
        <v>525</v>
      </c>
      <c r="Q36" s="25">
        <v>75</v>
      </c>
      <c r="R36" s="25">
        <v>90</v>
      </c>
      <c r="S36" s="26">
        <v>0.66666666666666663</v>
      </c>
      <c r="T36" s="27">
        <v>81.936575125582564</v>
      </c>
      <c r="U36" s="26">
        <v>0.35</v>
      </c>
      <c r="V36" s="25">
        <v>2</v>
      </c>
      <c r="W36" s="8"/>
    </row>
    <row r="37" spans="1:23" x14ac:dyDescent="0.25">
      <c r="A37" s="9">
        <f>64+17/60+544/3600</f>
        <v>64.434444444444438</v>
      </c>
      <c r="B37" s="10">
        <v>75.859722222222217</v>
      </c>
      <c r="C37" s="23" t="s">
        <v>90</v>
      </c>
      <c r="D37" s="11" t="s">
        <v>39</v>
      </c>
      <c r="E37" s="12">
        <v>157.64444444444445</v>
      </c>
      <c r="F37" s="24">
        <v>95</v>
      </c>
      <c r="G37" s="7" t="s">
        <v>88</v>
      </c>
      <c r="H37" s="25">
        <v>186</v>
      </c>
      <c r="I37" s="26">
        <v>0.56000000000000005</v>
      </c>
      <c r="J37" s="26" t="s">
        <v>96</v>
      </c>
      <c r="K37" s="13">
        <v>23.4</v>
      </c>
      <c r="L37" s="13">
        <v>71.5</v>
      </c>
      <c r="M37" s="13">
        <v>1.96</v>
      </c>
      <c r="N37" s="13">
        <v>23</v>
      </c>
      <c r="O37" s="25">
        <v>-5.8</v>
      </c>
      <c r="P37" s="25">
        <v>520</v>
      </c>
      <c r="Q37" s="25">
        <v>65</v>
      </c>
      <c r="R37" s="25">
        <v>80</v>
      </c>
      <c r="S37" s="26">
        <v>0.48076923076923078</v>
      </c>
      <c r="T37" s="27">
        <v>75.696637630347325</v>
      </c>
      <c r="U37" s="26">
        <v>0.22400000000000003</v>
      </c>
      <c r="V37" s="25">
        <v>5</v>
      </c>
      <c r="W37" s="8"/>
    </row>
    <row r="38" spans="1:23" x14ac:dyDescent="0.25">
      <c r="A38" s="9">
        <f>64+19/60+161/3600</f>
        <v>64.361388888888882</v>
      </c>
      <c r="B38" s="10">
        <v>76.240000000000009</v>
      </c>
      <c r="C38" s="23" t="s">
        <v>90</v>
      </c>
      <c r="D38" s="11" t="s">
        <v>40</v>
      </c>
      <c r="E38" s="12">
        <v>157.64444444444445</v>
      </c>
      <c r="F38" s="24">
        <v>123</v>
      </c>
      <c r="G38" s="7" t="s">
        <v>87</v>
      </c>
      <c r="H38" s="25">
        <v>186</v>
      </c>
      <c r="I38" s="26">
        <v>0.72</v>
      </c>
      <c r="J38" s="26" t="s">
        <v>96</v>
      </c>
      <c r="K38" s="13">
        <v>47.3</v>
      </c>
      <c r="L38" s="13">
        <v>50.5</v>
      </c>
      <c r="M38" s="13">
        <v>2.2000000000000002</v>
      </c>
      <c r="N38" s="13" t="s">
        <v>62</v>
      </c>
      <c r="O38" s="25">
        <v>-5.8</v>
      </c>
      <c r="P38" s="25">
        <v>515</v>
      </c>
      <c r="Q38" s="25">
        <v>42</v>
      </c>
      <c r="R38" s="25">
        <v>80</v>
      </c>
      <c r="S38" s="26">
        <v>0.7</v>
      </c>
      <c r="T38" s="27">
        <v>63.68958476484395</v>
      </c>
      <c r="U38" s="26">
        <v>0.28799999999999998</v>
      </c>
      <c r="V38" s="25">
        <v>5</v>
      </c>
      <c r="W38" s="8"/>
    </row>
    <row r="39" spans="1:23" x14ac:dyDescent="0.25">
      <c r="A39" s="9">
        <f>64+26/60+49/3600</f>
        <v>64.446944444444455</v>
      </c>
      <c r="B39" s="10">
        <v>76.545277777777784</v>
      </c>
      <c r="C39" s="23" t="s">
        <v>90</v>
      </c>
      <c r="D39" s="11" t="s">
        <v>41</v>
      </c>
      <c r="E39" s="12">
        <v>157.64444444444445</v>
      </c>
      <c r="F39" s="24">
        <v>76</v>
      </c>
      <c r="G39" s="7" t="s">
        <v>88</v>
      </c>
      <c r="H39" s="25">
        <v>186</v>
      </c>
      <c r="I39" s="26">
        <v>0.46</v>
      </c>
      <c r="J39" s="26" t="s">
        <v>96</v>
      </c>
      <c r="K39" s="13">
        <v>32.9</v>
      </c>
      <c r="L39" s="13">
        <v>58.1</v>
      </c>
      <c r="M39" s="13">
        <v>7.27</v>
      </c>
      <c r="N39" s="13">
        <v>17</v>
      </c>
      <c r="O39" s="25">
        <v>-5.8</v>
      </c>
      <c r="P39" s="25">
        <v>510</v>
      </c>
      <c r="Q39" s="25">
        <v>40</v>
      </c>
      <c r="R39" s="25">
        <v>65</v>
      </c>
      <c r="S39" s="26">
        <v>0.69696969696969702</v>
      </c>
      <c r="T39" s="27">
        <v>60.579730089951099</v>
      </c>
      <c r="U39" s="26">
        <v>0.3066666666666667</v>
      </c>
      <c r="V39" s="25">
        <v>3</v>
      </c>
      <c r="W39" s="8"/>
    </row>
    <row r="40" spans="1:23" x14ac:dyDescent="0.25">
      <c r="A40" s="9">
        <f>64+32/60+117/3600</f>
        <v>64.56583333333333</v>
      </c>
      <c r="B40" s="10">
        <v>76.990000000000009</v>
      </c>
      <c r="C40" s="23" t="s">
        <v>90</v>
      </c>
      <c r="D40" s="11" t="s">
        <v>42</v>
      </c>
      <c r="E40" s="12">
        <v>157.64444444444445</v>
      </c>
      <c r="F40" s="24">
        <v>43</v>
      </c>
      <c r="G40" s="7" t="s">
        <v>88</v>
      </c>
      <c r="H40" s="25">
        <v>186</v>
      </c>
      <c r="I40" s="26">
        <v>0.25</v>
      </c>
      <c r="J40" s="26" t="s">
        <v>96</v>
      </c>
      <c r="K40" s="13">
        <v>61.2</v>
      </c>
      <c r="L40" s="13">
        <v>19.399999999999999</v>
      </c>
      <c r="M40" s="13">
        <v>19.399999999999999</v>
      </c>
      <c r="N40" s="13">
        <v>50</v>
      </c>
      <c r="O40" s="25">
        <v>-5.9</v>
      </c>
      <c r="P40" s="25">
        <v>510</v>
      </c>
      <c r="Q40" s="25">
        <v>37</v>
      </c>
      <c r="R40" s="25">
        <v>57</v>
      </c>
      <c r="S40" s="26">
        <v>0.3125</v>
      </c>
      <c r="T40" s="27">
        <v>49.072303015535503</v>
      </c>
      <c r="U40" s="26">
        <v>0.25</v>
      </c>
      <c r="V40" s="25">
        <v>2</v>
      </c>
      <c r="W40" s="8"/>
    </row>
    <row r="41" spans="1:23" x14ac:dyDescent="0.25">
      <c r="A41" s="9">
        <f>64+40/60+153/3600</f>
        <v>64.709166666666675</v>
      </c>
      <c r="B41" s="10">
        <v>77.253611111111113</v>
      </c>
      <c r="C41" s="23" t="s">
        <v>90</v>
      </c>
      <c r="D41" s="11" t="s">
        <v>43</v>
      </c>
      <c r="E41" s="12">
        <v>157.64444444444445</v>
      </c>
      <c r="F41" s="24">
        <v>4909</v>
      </c>
      <c r="G41" s="7" t="s">
        <v>85</v>
      </c>
      <c r="H41" s="25">
        <v>309</v>
      </c>
      <c r="I41" s="26">
        <v>50.2</v>
      </c>
      <c r="J41" s="26" t="s">
        <v>95</v>
      </c>
      <c r="K41" s="13">
        <v>48</v>
      </c>
      <c r="L41" s="13">
        <v>34</v>
      </c>
      <c r="M41" s="13">
        <v>15</v>
      </c>
      <c r="N41" s="13">
        <v>48</v>
      </c>
      <c r="O41" s="25">
        <v>-5.8</v>
      </c>
      <c r="P41" s="25">
        <v>520</v>
      </c>
      <c r="Q41" s="25">
        <v>31</v>
      </c>
      <c r="R41" s="25">
        <v>131</v>
      </c>
      <c r="S41" s="26">
        <v>0.20443349753694581</v>
      </c>
      <c r="T41" s="27">
        <v>80.446819214208332</v>
      </c>
      <c r="U41" s="26">
        <v>0.62750000000000006</v>
      </c>
      <c r="V41" s="25">
        <v>80</v>
      </c>
      <c r="W41" s="8"/>
    </row>
    <row r="42" spans="1:23" x14ac:dyDescent="0.25">
      <c r="A42" s="9">
        <f>64+55/60+998/3600</f>
        <v>65.193888888888893</v>
      </c>
      <c r="B42" s="10">
        <v>78.05361111111111</v>
      </c>
      <c r="C42" s="23" t="s">
        <v>90</v>
      </c>
      <c r="D42" s="11" t="s">
        <v>44</v>
      </c>
      <c r="E42" s="12">
        <v>152.82222222222222</v>
      </c>
      <c r="F42" s="24">
        <v>26975</v>
      </c>
      <c r="G42" s="7" t="s">
        <v>86</v>
      </c>
      <c r="H42" s="25">
        <v>309</v>
      </c>
      <c r="I42" s="26">
        <v>256</v>
      </c>
      <c r="J42" s="26" t="s">
        <v>95</v>
      </c>
      <c r="K42" s="13">
        <v>40.1</v>
      </c>
      <c r="L42" s="13">
        <v>45.5</v>
      </c>
      <c r="M42" s="13">
        <v>14.4</v>
      </c>
      <c r="N42" s="13">
        <v>20</v>
      </c>
      <c r="O42" s="25">
        <v>-5.7</v>
      </c>
      <c r="P42" s="25">
        <v>540</v>
      </c>
      <c r="Q42" s="25">
        <v>22</v>
      </c>
      <c r="R42" s="25">
        <v>155</v>
      </c>
      <c r="S42" s="26">
        <v>0.12564102564102564</v>
      </c>
      <c r="T42" s="27">
        <v>87.895598771079477</v>
      </c>
      <c r="U42" s="26">
        <v>0.75294117647058822</v>
      </c>
      <c r="V42" s="25">
        <v>340</v>
      </c>
      <c r="W42" s="8"/>
    </row>
    <row r="43" spans="1:23" x14ac:dyDescent="0.25">
      <c r="A43" s="9">
        <f>65+6/60+715/3600</f>
        <v>65.2986111111111</v>
      </c>
      <c r="B43" s="10">
        <v>78.073333333333323</v>
      </c>
      <c r="C43" s="23" t="s">
        <v>90</v>
      </c>
      <c r="D43" s="11" t="s">
        <v>45</v>
      </c>
      <c r="E43" s="12">
        <v>152.82222222222222</v>
      </c>
      <c r="F43" s="24">
        <v>26</v>
      </c>
      <c r="G43" s="7" t="s">
        <v>88</v>
      </c>
      <c r="H43" s="25">
        <v>185</v>
      </c>
      <c r="I43" s="26">
        <v>0.15</v>
      </c>
      <c r="J43" s="26" t="s">
        <v>96</v>
      </c>
      <c r="K43" s="13">
        <v>49.4</v>
      </c>
      <c r="L43" s="13">
        <v>37.4</v>
      </c>
      <c r="M43" s="13">
        <v>12.7</v>
      </c>
      <c r="N43" s="13">
        <v>49</v>
      </c>
      <c r="O43" s="25">
        <v>-6.5</v>
      </c>
      <c r="P43" s="25">
        <v>490</v>
      </c>
      <c r="Q43" s="25">
        <v>20</v>
      </c>
      <c r="R43" s="25">
        <v>37</v>
      </c>
      <c r="S43" s="26">
        <v>0.625</v>
      </c>
      <c r="T43" s="27">
        <v>31.282263257359507</v>
      </c>
      <c r="U43" s="26">
        <v>0.15</v>
      </c>
      <c r="V43" s="25">
        <v>2</v>
      </c>
      <c r="W43" s="8"/>
    </row>
    <row r="44" spans="1:23" x14ac:dyDescent="0.25">
      <c r="A44" s="9">
        <f>65+11/60+987/3600</f>
        <v>65.45750000000001</v>
      </c>
      <c r="B44" s="10">
        <v>77.944166666666675</v>
      </c>
      <c r="C44" s="23" t="s">
        <v>90</v>
      </c>
      <c r="D44" s="11" t="s">
        <v>46</v>
      </c>
      <c r="E44" s="12">
        <v>152.82222222222222</v>
      </c>
      <c r="F44" s="24">
        <v>4158</v>
      </c>
      <c r="G44" s="7" t="s">
        <v>85</v>
      </c>
      <c r="H44" s="25">
        <v>309</v>
      </c>
      <c r="I44" s="26">
        <v>40.799999999999997</v>
      </c>
      <c r="J44" s="26" t="s">
        <v>95</v>
      </c>
      <c r="K44" s="13">
        <v>53</v>
      </c>
      <c r="L44" s="13">
        <v>43</v>
      </c>
      <c r="M44" s="13">
        <v>4</v>
      </c>
      <c r="N44" s="13">
        <v>25</v>
      </c>
      <c r="O44" s="25">
        <v>-6.5</v>
      </c>
      <c r="P44" s="25">
        <v>490</v>
      </c>
      <c r="Q44" s="25">
        <v>20</v>
      </c>
      <c r="R44" s="25">
        <v>101</v>
      </c>
      <c r="S44" s="26">
        <v>0.15517241379310345</v>
      </c>
      <c r="T44" s="27">
        <v>60.08682175876055</v>
      </c>
      <c r="U44" s="26">
        <v>0.51</v>
      </c>
      <c r="V44" s="25">
        <v>80</v>
      </c>
      <c r="W44" s="8"/>
    </row>
    <row r="45" spans="1:23" x14ac:dyDescent="0.25">
      <c r="A45" s="9">
        <f>65+23/60+519/3600</f>
        <v>65.527500000000003</v>
      </c>
      <c r="B45" s="10">
        <v>77.941666666666663</v>
      </c>
      <c r="C45" s="23" t="s">
        <v>90</v>
      </c>
      <c r="D45" s="11" t="s">
        <v>47</v>
      </c>
      <c r="E45" s="12">
        <v>148</v>
      </c>
      <c r="F45" s="24">
        <v>216</v>
      </c>
      <c r="G45" s="7" t="s">
        <v>87</v>
      </c>
      <c r="H45" s="25">
        <v>185</v>
      </c>
      <c r="I45" s="26">
        <v>1.27</v>
      </c>
      <c r="J45" s="26" t="s">
        <v>96</v>
      </c>
      <c r="K45" s="13">
        <v>66</v>
      </c>
      <c r="L45" s="13">
        <v>17.7</v>
      </c>
      <c r="M45" s="13">
        <v>16.3</v>
      </c>
      <c r="N45" s="13">
        <v>70</v>
      </c>
      <c r="O45" s="25">
        <v>-6.9</v>
      </c>
      <c r="P45" s="25">
        <v>480</v>
      </c>
      <c r="Q45" s="25">
        <v>20</v>
      </c>
      <c r="R45" s="25">
        <v>38</v>
      </c>
      <c r="S45" s="26">
        <v>0.2</v>
      </c>
      <c r="T45" s="27">
        <v>30.27865505213893</v>
      </c>
      <c r="U45" s="26">
        <v>0.50800000000000001</v>
      </c>
      <c r="V45" s="25">
        <v>5</v>
      </c>
      <c r="W45" s="8"/>
    </row>
    <row r="46" spans="1:23" x14ac:dyDescent="0.25">
      <c r="A46" s="9">
        <f>65+41/60+824/3600</f>
        <v>65.912222222222226</v>
      </c>
      <c r="B46" s="10">
        <v>78.276944444444439</v>
      </c>
      <c r="C46" s="23" t="s">
        <v>90</v>
      </c>
      <c r="D46" s="11" t="s">
        <v>48</v>
      </c>
      <c r="E46" s="12">
        <v>148</v>
      </c>
      <c r="F46" s="24">
        <v>4135</v>
      </c>
      <c r="G46" s="7" t="s">
        <v>85</v>
      </c>
      <c r="H46" s="25">
        <v>309</v>
      </c>
      <c r="I46" s="26">
        <v>40.5</v>
      </c>
      <c r="J46" s="26" t="s">
        <v>95</v>
      </c>
      <c r="K46" s="13">
        <v>53.7</v>
      </c>
      <c r="L46" s="13">
        <v>38.700000000000003</v>
      </c>
      <c r="M46" s="13">
        <v>7.6</v>
      </c>
      <c r="N46" s="13">
        <v>54</v>
      </c>
      <c r="O46" s="25">
        <v>-7.5</v>
      </c>
      <c r="P46" s="25">
        <v>470</v>
      </c>
      <c r="Q46" s="25">
        <v>18</v>
      </c>
      <c r="R46" s="25">
        <v>116</v>
      </c>
      <c r="S46" s="26">
        <v>0.26114649681528662</v>
      </c>
      <c r="T46" s="27">
        <v>66.542430708048869</v>
      </c>
      <c r="U46" s="26">
        <v>0.81</v>
      </c>
      <c r="V46" s="25">
        <v>50</v>
      </c>
      <c r="W46" s="8"/>
    </row>
    <row r="47" spans="1:23" x14ac:dyDescent="0.25">
      <c r="A47" s="9">
        <f>65+47/60+617/3600</f>
        <v>65.954722222222216</v>
      </c>
      <c r="B47" s="10">
        <v>78.199722222222221</v>
      </c>
      <c r="C47" s="23" t="s">
        <v>90</v>
      </c>
      <c r="D47" s="11" t="s">
        <v>49</v>
      </c>
      <c r="E47" s="12">
        <v>148</v>
      </c>
      <c r="F47" s="24">
        <v>392</v>
      </c>
      <c r="G47" s="7" t="s">
        <v>87</v>
      </c>
      <c r="H47" s="25">
        <v>185</v>
      </c>
      <c r="I47" s="26">
        <v>2.35</v>
      </c>
      <c r="J47" s="26" t="s">
        <v>96</v>
      </c>
      <c r="K47" s="13">
        <v>76.3</v>
      </c>
      <c r="L47" s="13">
        <v>4.2</v>
      </c>
      <c r="M47" s="13">
        <v>19.5</v>
      </c>
      <c r="N47" s="13">
        <v>76</v>
      </c>
      <c r="O47" s="25">
        <v>-7.7</v>
      </c>
      <c r="P47" s="25">
        <v>450</v>
      </c>
      <c r="Q47" s="25">
        <v>12</v>
      </c>
      <c r="R47" s="25">
        <v>38</v>
      </c>
      <c r="S47" s="26">
        <v>0.26923076923076922</v>
      </c>
      <c r="T47" s="27">
        <v>26.1022888380508</v>
      </c>
      <c r="U47" s="26">
        <v>0.23500000000000001</v>
      </c>
      <c r="V47" s="25">
        <v>10</v>
      </c>
      <c r="W47" s="8"/>
    </row>
    <row r="48" spans="1:23" x14ac:dyDescent="0.25">
      <c r="A48" s="9">
        <f>65+52/60+519/3600</f>
        <v>66.010833333333323</v>
      </c>
      <c r="B48" s="10">
        <v>78.462500000000006</v>
      </c>
      <c r="C48" s="23" t="s">
        <v>90</v>
      </c>
      <c r="D48" s="11" t="s">
        <v>24</v>
      </c>
      <c r="E48" s="12">
        <v>148</v>
      </c>
      <c r="F48" s="24">
        <v>112000</v>
      </c>
      <c r="G48" s="7" t="s">
        <v>86</v>
      </c>
      <c r="H48" s="25">
        <v>298</v>
      </c>
      <c r="I48" s="26">
        <v>761</v>
      </c>
      <c r="J48" s="26" t="s">
        <v>95</v>
      </c>
      <c r="K48" s="13">
        <v>56.9</v>
      </c>
      <c r="L48" s="13">
        <v>34.4</v>
      </c>
      <c r="M48" s="13">
        <v>8.6999999999999993</v>
      </c>
      <c r="N48" s="13">
        <v>34</v>
      </c>
      <c r="O48" s="25">
        <v>-5.8</v>
      </c>
      <c r="P48" s="25">
        <v>560</v>
      </c>
      <c r="Q48" s="25">
        <v>8</v>
      </c>
      <c r="R48" s="25">
        <v>155</v>
      </c>
      <c r="S48" s="26">
        <v>0.11257606490872211</v>
      </c>
      <c r="T48" s="27">
        <v>80.943404517999753</v>
      </c>
      <c r="U48" s="26">
        <v>0.95125000000000004</v>
      </c>
      <c r="V48" s="25">
        <v>800</v>
      </c>
      <c r="W48" s="8"/>
    </row>
    <row r="49" spans="1:23" x14ac:dyDescent="0.25">
      <c r="A49" s="9">
        <f>65+59/60+269/3600</f>
        <v>66.058055555555555</v>
      </c>
      <c r="B49" s="10">
        <v>78.733055555555552</v>
      </c>
      <c r="C49" s="23" t="s">
        <v>90</v>
      </c>
      <c r="D49" s="11" t="s">
        <v>50</v>
      </c>
      <c r="E49" s="12">
        <v>148</v>
      </c>
      <c r="F49" s="24">
        <v>783</v>
      </c>
      <c r="G49" s="7" t="s">
        <v>87</v>
      </c>
      <c r="H49" s="25">
        <v>278</v>
      </c>
      <c r="I49" s="26">
        <v>6.91</v>
      </c>
      <c r="J49" s="26" t="s">
        <v>94</v>
      </c>
      <c r="K49" s="13">
        <v>14.8</v>
      </c>
      <c r="L49" s="13">
        <v>84.9</v>
      </c>
      <c r="M49" s="13">
        <v>0.3</v>
      </c>
      <c r="N49" s="13">
        <v>15</v>
      </c>
      <c r="O49" s="25">
        <v>-7.9</v>
      </c>
      <c r="P49" s="25">
        <v>450</v>
      </c>
      <c r="Q49" s="25">
        <v>15</v>
      </c>
      <c r="R49" s="25">
        <v>81</v>
      </c>
      <c r="S49" s="26">
        <v>0.43636363636363634</v>
      </c>
      <c r="T49" s="27">
        <v>55.387181796526718</v>
      </c>
      <c r="U49" s="26">
        <v>0.23033333333333333</v>
      </c>
      <c r="V49" s="25">
        <v>30</v>
      </c>
      <c r="W49" s="8"/>
    </row>
    <row r="50" spans="1:23" x14ac:dyDescent="0.25">
      <c r="A50" s="9">
        <f>66+17/60+211/3600</f>
        <v>66.341944444444437</v>
      </c>
      <c r="B50" s="10">
        <v>79.288055555555559</v>
      </c>
      <c r="C50" s="23" t="s">
        <v>91</v>
      </c>
      <c r="D50" s="11" t="s">
        <v>51</v>
      </c>
      <c r="E50" s="12">
        <v>148</v>
      </c>
      <c r="F50" s="24">
        <v>638</v>
      </c>
      <c r="G50" s="7" t="s">
        <v>87</v>
      </c>
      <c r="H50" s="25">
        <v>277</v>
      </c>
      <c r="I50" s="26">
        <v>5.61</v>
      </c>
      <c r="J50" s="26" t="s">
        <v>94</v>
      </c>
      <c r="K50" s="13">
        <v>22</v>
      </c>
      <c r="L50" s="13">
        <v>76</v>
      </c>
      <c r="M50" s="13">
        <v>2</v>
      </c>
      <c r="N50" s="13">
        <v>50</v>
      </c>
      <c r="O50" s="25">
        <v>-8</v>
      </c>
      <c r="P50" s="25">
        <v>440</v>
      </c>
      <c r="Q50" s="25">
        <v>25</v>
      </c>
      <c r="R50" s="25">
        <v>80</v>
      </c>
      <c r="S50" s="26">
        <v>0.36</v>
      </c>
      <c r="T50" s="27">
        <v>63.685719269826507</v>
      </c>
      <c r="U50" s="26">
        <v>0.22440000000000002</v>
      </c>
      <c r="V50" s="25">
        <v>25</v>
      </c>
      <c r="W50" s="8"/>
    </row>
    <row r="51" spans="1:23" x14ac:dyDescent="0.25">
      <c r="A51" s="9">
        <f>66+51/60+445/3600</f>
        <v>66.973611111111111</v>
      </c>
      <c r="B51" s="10">
        <v>79.777777777777786</v>
      </c>
      <c r="C51" s="23" t="s">
        <v>91</v>
      </c>
      <c r="D51" s="11" t="s">
        <v>53</v>
      </c>
      <c r="E51" s="12">
        <v>143.17777777777778</v>
      </c>
      <c r="F51" s="24">
        <v>381</v>
      </c>
      <c r="G51" s="7" t="s">
        <v>87</v>
      </c>
      <c r="H51" s="25" t="s">
        <v>62</v>
      </c>
      <c r="I51" s="26">
        <v>3.3501724137931039</v>
      </c>
      <c r="J51" s="26" t="s">
        <v>96</v>
      </c>
      <c r="K51" s="13" t="s">
        <v>62</v>
      </c>
      <c r="L51" s="13" t="s">
        <v>62</v>
      </c>
      <c r="M51" s="13" t="s">
        <v>62</v>
      </c>
      <c r="N51" s="13" t="s">
        <v>62</v>
      </c>
      <c r="O51" s="25">
        <v>-8.8000000000000007</v>
      </c>
      <c r="P51" s="25">
        <v>430</v>
      </c>
      <c r="Q51" s="25">
        <v>12</v>
      </c>
      <c r="R51" s="25">
        <v>68</v>
      </c>
      <c r="S51" s="26">
        <v>0.35</v>
      </c>
      <c r="T51" s="27">
        <v>48.52245277701067</v>
      </c>
      <c r="U51" s="26">
        <v>0.16750862068965519</v>
      </c>
      <c r="V51" s="25">
        <v>20</v>
      </c>
      <c r="W51" s="8"/>
    </row>
    <row r="52" spans="1:23" x14ac:dyDescent="0.25">
      <c r="A52" s="9">
        <f>66+59/60+425/3600</f>
        <v>67.101388888888891</v>
      </c>
      <c r="B52" s="10">
        <v>79.496944444444438</v>
      </c>
      <c r="C52" s="23" t="s">
        <v>91</v>
      </c>
      <c r="D52" s="11" t="s">
        <v>54</v>
      </c>
      <c r="E52" s="12">
        <v>143.17777777777778</v>
      </c>
      <c r="F52" s="24">
        <v>164</v>
      </c>
      <c r="G52" s="7" t="s">
        <v>87</v>
      </c>
      <c r="H52" s="25" t="s">
        <v>62</v>
      </c>
      <c r="I52" s="26">
        <v>1.1200000000000001</v>
      </c>
      <c r="J52" s="26" t="s">
        <v>96</v>
      </c>
      <c r="K52" s="13" t="s">
        <v>62</v>
      </c>
      <c r="L52" s="13" t="s">
        <v>62</v>
      </c>
      <c r="M52" s="13" t="s">
        <v>62</v>
      </c>
      <c r="N52" s="13" t="s">
        <v>62</v>
      </c>
      <c r="O52" s="25">
        <v>-8.9</v>
      </c>
      <c r="P52" s="25">
        <v>425</v>
      </c>
      <c r="Q52" s="25">
        <v>9</v>
      </c>
      <c r="R52" s="25">
        <v>72</v>
      </c>
      <c r="S52" s="26">
        <v>0.70909090909090911</v>
      </c>
      <c r="T52" s="27">
        <v>49.128983436723303</v>
      </c>
      <c r="U52" s="26">
        <v>0.32</v>
      </c>
      <c r="V52" s="25">
        <v>7</v>
      </c>
      <c r="W52" s="8"/>
    </row>
    <row r="53" spans="1:23" x14ac:dyDescent="0.25">
      <c r="A53" s="9">
        <f>67+9/60+407/3600</f>
        <v>67.263055555555567</v>
      </c>
      <c r="B53" s="10">
        <v>79.102500000000006</v>
      </c>
      <c r="C53" s="23" t="s">
        <v>91</v>
      </c>
      <c r="D53" s="11" t="s">
        <v>55</v>
      </c>
      <c r="E53" s="12">
        <v>143.17777777777778</v>
      </c>
      <c r="F53" s="24">
        <v>96</v>
      </c>
      <c r="G53" s="7" t="s">
        <v>88</v>
      </c>
      <c r="H53" s="25" t="s">
        <v>62</v>
      </c>
      <c r="I53" s="26">
        <v>0.655609756097561</v>
      </c>
      <c r="J53" s="26" t="s">
        <v>96</v>
      </c>
      <c r="K53" s="13" t="s">
        <v>62</v>
      </c>
      <c r="L53" s="13" t="s">
        <v>62</v>
      </c>
      <c r="M53" s="13" t="s">
        <v>62</v>
      </c>
      <c r="N53" s="13" t="s">
        <v>62</v>
      </c>
      <c r="O53" s="25">
        <v>-9</v>
      </c>
      <c r="P53" s="25">
        <v>420</v>
      </c>
      <c r="Q53" s="25">
        <v>14</v>
      </c>
      <c r="R53" s="25">
        <v>62</v>
      </c>
      <c r="S53" s="26">
        <v>0.41666666666666669</v>
      </c>
      <c r="T53" s="27">
        <v>46.096330138160141</v>
      </c>
      <c r="U53" s="26">
        <v>0.2622439024390244</v>
      </c>
      <c r="V53" s="25">
        <v>5</v>
      </c>
      <c r="W53" s="8"/>
    </row>
    <row r="54" spans="1:23" x14ac:dyDescent="0.25">
      <c r="A54" s="9">
        <f>67+10/60+912/3600</f>
        <v>67.42</v>
      </c>
      <c r="B54" s="10">
        <v>78.882222222222211</v>
      </c>
      <c r="C54" s="23" t="s">
        <v>91</v>
      </c>
      <c r="D54" s="11" t="s">
        <v>56</v>
      </c>
      <c r="E54" s="12">
        <v>143.17777777777778</v>
      </c>
      <c r="F54" s="24">
        <v>870</v>
      </c>
      <c r="G54" s="7" t="s">
        <v>87</v>
      </c>
      <c r="H54" s="25">
        <v>312</v>
      </c>
      <c r="I54" s="26">
        <v>8.6</v>
      </c>
      <c r="J54" s="26" t="s">
        <v>94</v>
      </c>
      <c r="K54" s="13">
        <v>24.3</v>
      </c>
      <c r="L54" s="13">
        <v>37</v>
      </c>
      <c r="M54" s="13">
        <v>3.05</v>
      </c>
      <c r="N54" s="13">
        <v>24</v>
      </c>
      <c r="O54" s="25">
        <v>-8.8000000000000007</v>
      </c>
      <c r="P54" s="25">
        <v>430</v>
      </c>
      <c r="Q54" s="25">
        <v>8</v>
      </c>
      <c r="R54" s="25">
        <v>86</v>
      </c>
      <c r="S54" s="26">
        <v>0.33950617283950618</v>
      </c>
      <c r="T54" s="27">
        <v>54.233282175765751</v>
      </c>
      <c r="U54" s="26">
        <v>0.34399999999999997</v>
      </c>
      <c r="V54" s="25">
        <v>25</v>
      </c>
      <c r="W54" s="8"/>
    </row>
    <row r="55" spans="1:23" x14ac:dyDescent="0.25">
      <c r="A55" s="9">
        <f>66+22/60+292/3600</f>
        <v>66.447777777777773</v>
      </c>
      <c r="B55" s="10">
        <v>79.180833333333325</v>
      </c>
      <c r="C55" s="23" t="s">
        <v>91</v>
      </c>
      <c r="D55" s="11" t="s">
        <v>52</v>
      </c>
      <c r="E55" s="12">
        <v>143.17777777777778</v>
      </c>
      <c r="F55" s="24">
        <v>137440</v>
      </c>
      <c r="G55" s="7" t="s">
        <v>86</v>
      </c>
      <c r="H55" s="25">
        <v>330</v>
      </c>
      <c r="I55" s="26">
        <v>1569</v>
      </c>
      <c r="J55" s="26" t="s">
        <v>95</v>
      </c>
      <c r="K55" s="13">
        <v>38</v>
      </c>
      <c r="L55" s="13">
        <v>59</v>
      </c>
      <c r="M55" s="13">
        <v>3</v>
      </c>
      <c r="N55" s="13">
        <v>40</v>
      </c>
      <c r="O55" s="25">
        <v>-6.5</v>
      </c>
      <c r="P55" s="25">
        <v>520</v>
      </c>
      <c r="Q55" s="25">
        <v>1</v>
      </c>
      <c r="R55" s="25">
        <v>252</v>
      </c>
      <c r="S55" s="26">
        <v>5.6444026340545628E-2</v>
      </c>
      <c r="T55" s="27">
        <v>113.68022792165705</v>
      </c>
      <c r="U55" s="26">
        <v>2.0115384615384615</v>
      </c>
      <c r="V55" s="25">
        <v>780</v>
      </c>
      <c r="W55" s="8"/>
    </row>
    <row r="56" spans="1:23" x14ac:dyDescent="0.25">
      <c r="A56" s="9">
        <f>57+52/60+468/3600</f>
        <v>57.99666666666667</v>
      </c>
      <c r="B56" s="10">
        <v>83.311111111111117</v>
      </c>
      <c r="C56" s="23" t="s">
        <v>89</v>
      </c>
      <c r="D56" s="11" t="s">
        <v>57</v>
      </c>
      <c r="E56" s="12">
        <v>203.11764705882354</v>
      </c>
      <c r="F56" s="24">
        <v>247</v>
      </c>
      <c r="G56" s="7" t="s">
        <v>87</v>
      </c>
      <c r="H56" s="28">
        <v>63.4</v>
      </c>
      <c r="I56" s="26">
        <v>0.51</v>
      </c>
      <c r="J56" s="26" t="s">
        <v>96</v>
      </c>
      <c r="K56" s="13">
        <v>10.4</v>
      </c>
      <c r="L56" s="13">
        <v>49.6</v>
      </c>
      <c r="M56" s="13">
        <v>3.6999999999999998E-2</v>
      </c>
      <c r="N56" s="13">
        <v>0</v>
      </c>
      <c r="O56" s="25">
        <v>-1.1000000000000001</v>
      </c>
      <c r="P56" s="25">
        <v>490</v>
      </c>
      <c r="Q56" s="25">
        <v>59</v>
      </c>
      <c r="R56" s="25">
        <v>116</v>
      </c>
      <c r="S56" s="26">
        <v>0.66666666666666663</v>
      </c>
      <c r="T56" s="27">
        <v>100.96621681658517</v>
      </c>
      <c r="U56" s="26">
        <v>0.14571428571428571</v>
      </c>
      <c r="V56" s="25">
        <v>7</v>
      </c>
      <c r="W56" s="8"/>
    </row>
    <row r="57" spans="1:23" x14ac:dyDescent="0.25">
      <c r="A57" s="9">
        <f>57+58/60+782/3600</f>
        <v>58.183888888888887</v>
      </c>
      <c r="B57" s="10">
        <v>83.106388888888887</v>
      </c>
      <c r="C57" s="23" t="s">
        <v>89</v>
      </c>
      <c r="D57" s="11" t="s">
        <v>58</v>
      </c>
      <c r="E57" s="12">
        <v>203.11764705882354</v>
      </c>
      <c r="F57" s="24">
        <v>275</v>
      </c>
      <c r="G57" s="7" t="s">
        <v>87</v>
      </c>
      <c r="H57" s="28">
        <v>63.4</v>
      </c>
      <c r="I57" s="26">
        <v>0.56000000000000005</v>
      </c>
      <c r="J57" s="26" t="s">
        <v>96</v>
      </c>
      <c r="K57" s="13">
        <v>6.99</v>
      </c>
      <c r="L57" s="13">
        <v>62.6</v>
      </c>
      <c r="M57" s="13">
        <v>0</v>
      </c>
      <c r="N57" s="13">
        <v>0</v>
      </c>
      <c r="O57" s="25">
        <v>-1.1000000000000001</v>
      </c>
      <c r="P57" s="25">
        <v>490</v>
      </c>
      <c r="Q57" s="25">
        <v>60</v>
      </c>
      <c r="R57" s="25">
        <v>119</v>
      </c>
      <c r="S57" s="26">
        <v>0.9285714285714286</v>
      </c>
      <c r="T57" s="27">
        <v>103.27401605810712</v>
      </c>
      <c r="U57" s="26">
        <v>0.16</v>
      </c>
      <c r="V57" s="25">
        <v>7</v>
      </c>
      <c r="W57" s="8"/>
    </row>
    <row r="58" spans="1:23" x14ac:dyDescent="0.25">
      <c r="A58" s="9">
        <f>58+32/60+949/3600</f>
        <v>58.796944444444442</v>
      </c>
      <c r="B58" s="10">
        <v>82.040277777777774</v>
      </c>
      <c r="C58" s="23" t="s">
        <v>89</v>
      </c>
      <c r="D58" s="11" t="s">
        <v>59</v>
      </c>
      <c r="E58" s="12">
        <v>200.29411764705881</v>
      </c>
      <c r="F58" s="24">
        <v>565</v>
      </c>
      <c r="G58" s="7" t="s">
        <v>87</v>
      </c>
      <c r="H58" s="28">
        <v>180</v>
      </c>
      <c r="I58" s="26">
        <v>3.2</v>
      </c>
      <c r="J58" s="26" t="s">
        <v>96</v>
      </c>
      <c r="K58" s="13">
        <v>39.4</v>
      </c>
      <c r="L58" s="13">
        <v>46.2</v>
      </c>
      <c r="M58" s="13">
        <v>1.58</v>
      </c>
      <c r="N58" s="13">
        <v>0</v>
      </c>
      <c r="O58" s="25">
        <v>-1.6</v>
      </c>
      <c r="P58" s="25">
        <v>480</v>
      </c>
      <c r="Q58" s="25">
        <v>50</v>
      </c>
      <c r="R58" s="25">
        <v>107</v>
      </c>
      <c r="S58" s="26">
        <v>0.75757575757575757</v>
      </c>
      <c r="T58" s="27">
        <v>90.581120229736413</v>
      </c>
      <c r="U58" s="26">
        <v>0.21333333333333335</v>
      </c>
      <c r="V58" s="25">
        <v>15</v>
      </c>
      <c r="W58" s="8"/>
    </row>
    <row r="59" spans="1:23" x14ac:dyDescent="0.25">
      <c r="A59" s="9">
        <f>63+46/60+448/3600</f>
        <v>63.891111111111108</v>
      </c>
      <c r="B59" s="10">
        <v>76.534722222222229</v>
      </c>
      <c r="C59" s="23" t="s">
        <v>92</v>
      </c>
      <c r="D59" s="11" t="s">
        <v>60</v>
      </c>
      <c r="E59" s="12">
        <v>162.46666666666667</v>
      </c>
      <c r="F59" s="24">
        <v>2847</v>
      </c>
      <c r="G59" s="7" t="s">
        <v>85</v>
      </c>
      <c r="H59" s="28">
        <v>324</v>
      </c>
      <c r="I59" s="26">
        <v>29.3</v>
      </c>
      <c r="J59" s="26" t="s">
        <v>95</v>
      </c>
      <c r="K59" s="13">
        <v>57</v>
      </c>
      <c r="L59" s="13">
        <v>40</v>
      </c>
      <c r="M59" s="13">
        <v>3</v>
      </c>
      <c r="N59" s="13">
        <v>28</v>
      </c>
      <c r="O59" s="25">
        <v>-5</v>
      </c>
      <c r="P59" s="25">
        <v>540</v>
      </c>
      <c r="Q59" s="25">
        <v>56</v>
      </c>
      <c r="R59" s="25">
        <v>132</v>
      </c>
      <c r="S59" s="26">
        <v>0.24590163934426229</v>
      </c>
      <c r="T59" s="27">
        <v>93.358037112784984</v>
      </c>
      <c r="U59" s="26">
        <v>0.58599999999999997</v>
      </c>
      <c r="V59" s="25">
        <v>50</v>
      </c>
      <c r="W59" s="8"/>
    </row>
    <row r="60" spans="1:23" x14ac:dyDescent="0.25">
      <c r="W60" s="8"/>
    </row>
    <row r="61" spans="1:23" x14ac:dyDescent="0.25">
      <c r="W61" s="8"/>
    </row>
    <row r="62" spans="1:23" x14ac:dyDescent="0.25">
      <c r="W62" s="8"/>
    </row>
    <row r="63" spans="1:23" x14ac:dyDescent="0.25">
      <c r="W63" s="8"/>
    </row>
    <row r="64" spans="1:23" x14ac:dyDescent="0.25">
      <c r="W64" s="8"/>
    </row>
    <row r="65" spans="23:23" x14ac:dyDescent="0.25">
      <c r="W65" s="8"/>
    </row>
    <row r="66" spans="23:23" x14ac:dyDescent="0.25">
      <c r="W66" s="8"/>
    </row>
    <row r="67" spans="23:23" x14ac:dyDescent="0.25">
      <c r="W67" s="8"/>
    </row>
    <row r="68" spans="23:23" x14ac:dyDescent="0.25">
      <c r="W68" s="8"/>
    </row>
    <row r="69" spans="23:23" x14ac:dyDescent="0.25">
      <c r="W69" s="8"/>
    </row>
    <row r="70" spans="23:23" x14ac:dyDescent="0.25">
      <c r="W70" s="8"/>
    </row>
    <row r="71" spans="23:23" x14ac:dyDescent="0.25">
      <c r="W71" s="8"/>
    </row>
    <row r="72" spans="23:23" x14ac:dyDescent="0.25">
      <c r="W72" s="8"/>
    </row>
    <row r="73" spans="23:23" x14ac:dyDescent="0.25">
      <c r="W73" s="8"/>
    </row>
    <row r="74" spans="23:23" x14ac:dyDescent="0.25">
      <c r="W74" s="8"/>
    </row>
    <row r="75" spans="23:23" x14ac:dyDescent="0.25">
      <c r="W75" s="8"/>
    </row>
    <row r="76" spans="23:23" x14ac:dyDescent="0.25">
      <c r="W76" s="8"/>
    </row>
    <row r="77" spans="23:23" x14ac:dyDescent="0.25">
      <c r="W77" s="8"/>
    </row>
    <row r="78" spans="23:23" x14ac:dyDescent="0.25">
      <c r="W78" s="8"/>
    </row>
    <row r="79" spans="23:23" x14ac:dyDescent="0.25">
      <c r="W79" s="8"/>
    </row>
    <row r="80" spans="23:23" x14ac:dyDescent="0.25">
      <c r="W80" s="8"/>
    </row>
    <row r="81" spans="23:23" x14ac:dyDescent="0.25">
      <c r="W81" s="8"/>
    </row>
    <row r="82" spans="23:23" x14ac:dyDescent="0.25">
      <c r="W82" s="8"/>
    </row>
    <row r="83" spans="23:23" x14ac:dyDescent="0.25">
      <c r="W83" s="8"/>
    </row>
    <row r="84" spans="23:23" x14ac:dyDescent="0.25">
      <c r="W84" s="8"/>
    </row>
    <row r="85" spans="23:23" x14ac:dyDescent="0.25">
      <c r="W85" s="8"/>
    </row>
    <row r="86" spans="23:23" x14ac:dyDescent="0.25">
      <c r="W86" s="8"/>
    </row>
    <row r="87" spans="23:23" x14ac:dyDescent="0.25">
      <c r="W87" s="8"/>
    </row>
    <row r="88" spans="23:23" x14ac:dyDescent="0.25">
      <c r="W88" s="8"/>
    </row>
    <row r="89" spans="23:23" x14ac:dyDescent="0.25">
      <c r="W89" s="8"/>
    </row>
    <row r="90" spans="23:23" x14ac:dyDescent="0.25">
      <c r="W90" s="8"/>
    </row>
    <row r="91" spans="23:23" x14ac:dyDescent="0.25">
      <c r="W91" s="8"/>
    </row>
    <row r="92" spans="23:23" x14ac:dyDescent="0.25">
      <c r="W92" s="8"/>
    </row>
    <row r="93" spans="23:23" x14ac:dyDescent="0.25">
      <c r="W93" s="8"/>
    </row>
    <row r="94" spans="23:23" x14ac:dyDescent="0.25">
      <c r="W94" s="8"/>
    </row>
    <row r="95" spans="23:23" x14ac:dyDescent="0.25">
      <c r="W95" s="8"/>
    </row>
    <row r="96" spans="23:23" x14ac:dyDescent="0.25">
      <c r="W96" s="8"/>
    </row>
    <row r="97" spans="23:23" x14ac:dyDescent="0.25">
      <c r="W97" s="8"/>
    </row>
    <row r="98" spans="23:23" x14ac:dyDescent="0.25">
      <c r="W98" s="8"/>
    </row>
    <row r="99" spans="23:23" x14ac:dyDescent="0.25">
      <c r="W99" s="8"/>
    </row>
    <row r="100" spans="23:23" x14ac:dyDescent="0.25">
      <c r="W100" s="8"/>
    </row>
    <row r="101" spans="23:23" x14ac:dyDescent="0.25">
      <c r="W101" s="8"/>
    </row>
    <row r="102" spans="23:23" x14ac:dyDescent="0.25">
      <c r="W102" s="8"/>
    </row>
    <row r="103" spans="23:23" x14ac:dyDescent="0.25">
      <c r="W103" s="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water chemistry</vt:lpstr>
      <vt:lpstr>watersheds' characteristics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 Serikova</dc:creator>
  <cp:lastModifiedBy>Svetlana Serikova</cp:lastModifiedBy>
  <dcterms:created xsi:type="dcterms:W3CDTF">2017-06-07T07:29:35Z</dcterms:created>
  <dcterms:modified xsi:type="dcterms:W3CDTF">2018-07-17T08:39:27Z</dcterms:modified>
</cp:coreProperties>
</file>